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zivatel\plocha\HAKOM 65PRV\Plot\"/>
    </mc:Choice>
  </mc:AlternateContent>
  <xr:revisionPtr revIDLastSave="0" documentId="13_ncr:1_{651DA5E9-29CE-4F6B-88FE-0CEDE8608E96}" xr6:coauthVersionLast="47" xr6:coauthVersionMax="47" xr10:uidLastSave="{00000000-0000-0000-0000-000000000000}"/>
  <bookViews>
    <workbookView xWindow="60" yWindow="600" windowWidth="22980" windowHeight="12360" firstSheet="1" activeTab="1" xr2:uid="{00000000-000D-0000-FFFF-FFFF00000000}"/>
  </bookViews>
  <sheets>
    <sheet name="Rekapitulácia stavby" sheetId="1" state="veryHidden" r:id="rId1"/>
    <sheet name="270623PRO - Oplotenie bud..." sheetId="2" r:id="rId2"/>
  </sheets>
  <definedNames>
    <definedName name="_xlnm._FilterDatabase" localSheetId="1" hidden="1">'270623PRO - Oplotenie bud...'!$C$119:$K$153</definedName>
    <definedName name="_xlnm.Print_Titles" localSheetId="1">'270623PRO - Oplotenie bud...'!$119:$119</definedName>
    <definedName name="_xlnm.Print_Titles" localSheetId="0">'Rekapitulácia stavby'!$92:$92</definedName>
    <definedName name="_xlnm.Print_Area" localSheetId="1">'270623PRO - Oplotenie bud...'!$C$4:$J$76,'270623PRO - Oplotenie bud...'!$C$82:$J$103,'270623PRO - Oplotenie bud...'!$C$109:$J$153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T141" i="2" s="1"/>
  <c r="R142" i="2"/>
  <c r="R141" i="2" s="1"/>
  <c r="P142" i="2"/>
  <c r="P141" i="2" s="1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T136" i="2" s="1"/>
  <c r="R137" i="2"/>
  <c r="R136" i="2" s="1"/>
  <c r="P137" i="2"/>
  <c r="P136" i="2" s="1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3" i="2"/>
  <c r="BH123" i="2"/>
  <c r="BG123" i="2"/>
  <c r="BE123" i="2"/>
  <c r="T123" i="2"/>
  <c r="R123" i="2"/>
  <c r="P123" i="2"/>
  <c r="F114" i="2"/>
  <c r="E112" i="2"/>
  <c r="F87" i="2"/>
  <c r="E85" i="2"/>
  <c r="J22" i="2"/>
  <c r="E22" i="2"/>
  <c r="J117" i="2" s="1"/>
  <c r="J21" i="2"/>
  <c r="J19" i="2"/>
  <c r="E19" i="2"/>
  <c r="J89" i="2" s="1"/>
  <c r="J18" i="2"/>
  <c r="J16" i="2"/>
  <c r="E16" i="2"/>
  <c r="F117" i="2"/>
  <c r="J15" i="2"/>
  <c r="J13" i="2"/>
  <c r="E13" i="2"/>
  <c r="F116" i="2" s="1"/>
  <c r="J12" i="2"/>
  <c r="J87" i="2"/>
  <c r="L90" i="1"/>
  <c r="AM90" i="1"/>
  <c r="AM89" i="1"/>
  <c r="L89" i="1"/>
  <c r="AM87" i="1"/>
  <c r="L87" i="1"/>
  <c r="L85" i="1"/>
  <c r="L84" i="1"/>
  <c r="J150" i="2"/>
  <c r="J148" i="2"/>
  <c r="J145" i="2"/>
  <c r="BK128" i="2"/>
  <c r="BK125" i="2"/>
  <c r="BK153" i="2"/>
  <c r="BK152" i="2"/>
  <c r="BK150" i="2"/>
  <c r="BK148" i="2"/>
  <c r="BK146" i="2"/>
  <c r="BK145" i="2"/>
  <c r="J142" i="2"/>
  <c r="J140" i="2"/>
  <c r="J139" i="2"/>
  <c r="J137" i="2"/>
  <c r="J135" i="2"/>
  <c r="J134" i="2"/>
  <c r="J133" i="2"/>
  <c r="J131" i="2"/>
  <c r="J128" i="2"/>
  <c r="J125" i="2"/>
  <c r="J149" i="2"/>
  <c r="BK147" i="2"/>
  <c r="BK130" i="2"/>
  <c r="BK126" i="2"/>
  <c r="BK123" i="2"/>
  <c r="AS94" i="1"/>
  <c r="J153" i="2"/>
  <c r="J152" i="2"/>
  <c r="BK149" i="2"/>
  <c r="J147" i="2"/>
  <c r="J146" i="2"/>
  <c r="BK142" i="2"/>
  <c r="BK140" i="2"/>
  <c r="BK139" i="2"/>
  <c r="BK137" i="2"/>
  <c r="BK135" i="2"/>
  <c r="BK134" i="2"/>
  <c r="BK133" i="2"/>
  <c r="BK131" i="2"/>
  <c r="J130" i="2"/>
  <c r="J126" i="2"/>
  <c r="J123" i="2"/>
  <c r="P122" i="2" l="1"/>
  <c r="T122" i="2"/>
  <c r="BK138" i="2"/>
  <c r="J138" i="2" s="1"/>
  <c r="J98" i="2" s="1"/>
  <c r="P138" i="2"/>
  <c r="T138" i="2"/>
  <c r="R144" i="2"/>
  <c r="R143" i="2" s="1"/>
  <c r="BK151" i="2"/>
  <c r="J151" i="2" s="1"/>
  <c r="J102" i="2" s="1"/>
  <c r="R151" i="2"/>
  <c r="BK122" i="2"/>
  <c r="J122" i="2" s="1"/>
  <c r="J96" i="2" s="1"/>
  <c r="R122" i="2"/>
  <c r="R138" i="2"/>
  <c r="BK144" i="2"/>
  <c r="BK143" i="2" s="1"/>
  <c r="J143" i="2" s="1"/>
  <c r="J100" i="2" s="1"/>
  <c r="P144" i="2"/>
  <c r="P143" i="2" s="1"/>
  <c r="T144" i="2"/>
  <c r="T143" i="2" s="1"/>
  <c r="P151" i="2"/>
  <c r="T151" i="2"/>
  <c r="BK141" i="2"/>
  <c r="J141" i="2" s="1"/>
  <c r="J99" i="2" s="1"/>
  <c r="BK136" i="2"/>
  <c r="J136" i="2" s="1"/>
  <c r="J97" i="2" s="1"/>
  <c r="F89" i="2"/>
  <c r="F90" i="2"/>
  <c r="J90" i="2"/>
  <c r="J114" i="2"/>
  <c r="J116" i="2"/>
  <c r="BF123" i="2"/>
  <c r="BF125" i="2"/>
  <c r="BF126" i="2"/>
  <c r="BF128" i="2"/>
  <c r="BF130" i="2"/>
  <c r="BF131" i="2"/>
  <c r="BF133" i="2"/>
  <c r="BF134" i="2"/>
  <c r="BF135" i="2"/>
  <c r="BF137" i="2"/>
  <c r="BF139" i="2"/>
  <c r="BF140" i="2"/>
  <c r="BF145" i="2"/>
  <c r="BF148" i="2"/>
  <c r="BF149" i="2"/>
  <c r="BF150" i="2"/>
  <c r="BF152" i="2"/>
  <c r="BF142" i="2"/>
  <c r="BF146" i="2"/>
  <c r="BF147" i="2"/>
  <c r="BF153" i="2"/>
  <c r="J31" i="2"/>
  <c r="AV95" i="1" s="1"/>
  <c r="F35" i="2"/>
  <c r="BD95" i="1" s="1"/>
  <c r="BD94" i="1" s="1"/>
  <c r="W33" i="1" s="1"/>
  <c r="F34" i="2"/>
  <c r="BC95" i="1" s="1"/>
  <c r="BC94" i="1" s="1"/>
  <c r="W32" i="1" s="1"/>
  <c r="F31" i="2"/>
  <c r="AZ95" i="1" s="1"/>
  <c r="AZ94" i="1" s="1"/>
  <c r="W29" i="1" s="1"/>
  <c r="F33" i="2"/>
  <c r="BB95" i="1" s="1"/>
  <c r="BB94" i="1" s="1"/>
  <c r="W31" i="1" s="1"/>
  <c r="P121" i="2" l="1"/>
  <c r="T121" i="2"/>
  <c r="T120" i="2" s="1"/>
  <c r="R121" i="2"/>
  <c r="R120" i="2" s="1"/>
  <c r="P120" i="2"/>
  <c r="AU95" i="1"/>
  <c r="BK121" i="2"/>
  <c r="J121" i="2" s="1"/>
  <c r="J95" i="2" s="1"/>
  <c r="J144" i="2"/>
  <c r="J101" i="2"/>
  <c r="AU94" i="1"/>
  <c r="AV94" i="1"/>
  <c r="AK29" i="1" s="1"/>
  <c r="AY94" i="1"/>
  <c r="F32" i="2"/>
  <c r="BA95" i="1" s="1"/>
  <c r="BA94" i="1" s="1"/>
  <c r="W30" i="1" s="1"/>
  <c r="AX94" i="1"/>
  <c r="J32" i="2"/>
  <c r="AW95" i="1" s="1"/>
  <c r="AT95" i="1" s="1"/>
  <c r="BK120" i="2" l="1"/>
  <c r="J120" i="2" s="1"/>
  <c r="J94" i="2" s="1"/>
  <c r="AW94" i="1"/>
  <c r="AK30" i="1"/>
  <c r="J28" i="2" l="1"/>
  <c r="AG95" i="1" s="1"/>
  <c r="AG94" i="1" s="1"/>
  <c r="AT94" i="1"/>
  <c r="AK26" i="1" l="1"/>
  <c r="AK35" i="1" s="1"/>
  <c r="AN94" i="1"/>
  <c r="J37" i="2"/>
  <c r="AN95" i="1"/>
</calcChain>
</file>

<file path=xl/sharedStrings.xml><?xml version="1.0" encoding="utf-8"?>
<sst xmlns="http://schemas.openxmlformats.org/spreadsheetml/2006/main" count="629" uniqueCount="219">
  <si>
    <t>Export Komplet</t>
  </si>
  <si>
    <t/>
  </si>
  <si>
    <t>2.0</t>
  </si>
  <si>
    <t>False</t>
  </si>
  <si>
    <t>{f7e0b88c-50ed-4e26-92d3-f3ce3572e7e6}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</si>
  <si>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</si>
  <si>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</si>
  <si>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</si>
  <si>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</si>
  <si>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</si>
  <si>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</si>
  <si>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</si>
  <si>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</si>
  <si>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270623PRO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</si>
  <si>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</si>
  <si>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</si>
  <si>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Oplotenie budúceho ovocného sadu</t>
  </si>
  <si>
    <t>JKSO:</t>
  </si>
  <si>
    <t>KS:</t>
  </si>
  <si>
    <t>Miesto:</t>
  </si>
  <si>
    <t>k.ú. Abramová</t>
  </si>
  <si>
    <t>Dátum:</t>
  </si>
  <si>
    <t>27. 6. 2023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</si>
  <si>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</si>
  <si>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</si>
  <si>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</si>
  <si>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</si>
  <si>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</si>
  <si>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</si>
  <si>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</si>
  <si>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</si>
  <si>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</si>
  <si>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</si>
  <si>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</si>
  <si>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</si>
  <si>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</si>
  <si>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</si>
  <si>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</si>
  <si>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</si>
  <si>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</si>
  <si>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</si>
  <si>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</si>
  <si>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</si>
  <si>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</si>
  <si>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</si>
  <si>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</si>
  <si>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</si>
  <si>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</si>
  <si>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</si>
  <si>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</si>
  <si>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</si>
  <si>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</si>
  <si>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</si>
  <si>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</si>
  <si>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</si>
  <si>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</si>
  <si>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</si>
  <si>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</si>
  <si>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</si>
  <si>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</si>
  <si>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</si>
  <si>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</si>
  <si>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</si>
  <si>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</si>
  <si>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</si>
  <si>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</si>
  <si>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</si>
  <si>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</si>
  <si>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</si>
  <si>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</si>
  <si>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</si>
  <si>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</si>
  <si>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</si>
  <si>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</si>
  <si>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</si>
  <si>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</si>
  <si>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</si>
  <si>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</si>
  <si>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</si>
  <si>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</si>
  <si>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</si>
  <si>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</si>
  <si>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</si>
  <si>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</si>
  <si>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</si>
  <si>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</si>
  <si>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</si>
  <si>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</si>
  <si>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</si>
  <si>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</si>
  <si>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99 - Presun hmôt HSV</t>
  </si>
  <si>
    <t>PSV - Práce a dodávky PSV</t>
  </si>
  <si>
    <t xml:space="preserve">    767 - Konštrukcie doplnkové kovové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</si>
  <si>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</si>
  <si>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</si>
  <si>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</si>
  <si>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</si>
  <si>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</si>
  <si>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</si>
  <si>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</si>
  <si>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</si>
  <si>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</si>
  <si>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</si>
  <si>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</si>
  <si>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</si>
  <si>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</si>
  <si>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</si>
  <si>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</si>
  <si>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</si>
  <si>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</si>
  <si>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</si>
  <si>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131211101.S</t>
  </si>
  <si>
    <t>Hĺbenie jám v  hornine tr.3 - ručným náradím</t>
  </si>
  <si>
    <t>m3</t>
  </si>
  <si>
    <t>4</t>
  </si>
  <si>
    <t>2</t>
  </si>
  <si>
    <t>1275904498</t>
  </si>
  <si>
    <t>VV</t>
  </si>
  <si>
    <t>0,2*0,2*0,5*455</t>
  </si>
  <si>
    <t>131211119.S</t>
  </si>
  <si>
    <t>Príplatok za lepivosť pri hĺbení jám ručným náradím v hornine tr. 3</t>
  </si>
  <si>
    <t>1788034067</t>
  </si>
  <si>
    <t>3</t>
  </si>
  <si>
    <t>132101101.S</t>
  </si>
  <si>
    <t>Výkop ryhy- rigol do šírky 600 mm v horn.1a2 do 100 m3</t>
  </si>
  <si>
    <t>-1719582607</t>
  </si>
  <si>
    <t>1700*0,2*0,1</t>
  </si>
  <si>
    <t>132211101.S</t>
  </si>
  <si>
    <t>Hĺbenie rýh šírky do 600 mm v  hornine tr.3 - ručným náradím</t>
  </si>
  <si>
    <t>1007007239</t>
  </si>
  <si>
    <t>6,0*0,5*0,8</t>
  </si>
  <si>
    <t>5</t>
  </si>
  <si>
    <t>132211119.S</t>
  </si>
  <si>
    <t>Príplatok za lepivosť pri hĺbení rýh š do 600 mm ručným náradím v hornine tr. 3</t>
  </si>
  <si>
    <t>247179900</t>
  </si>
  <si>
    <t>6</t>
  </si>
  <si>
    <t>162301101.S</t>
  </si>
  <si>
    <t>Vodorovné premiestnenie výkopku po spevnenej ceste z horniny tr.1-4, do 100 m3 na vzdialenosť do 500 m</t>
  </si>
  <si>
    <t>-365679324</t>
  </si>
  <si>
    <t>9,1+2,4</t>
  </si>
  <si>
    <t>7</t>
  </si>
  <si>
    <t>167101100.S</t>
  </si>
  <si>
    <t>Nakladanie výkopku tr.1-4 ručne</t>
  </si>
  <si>
    <t>-372966205</t>
  </si>
  <si>
    <t>8</t>
  </si>
  <si>
    <t>171201101.S</t>
  </si>
  <si>
    <t>Uloženie sypaniny do násypov s rozprestretím sypaniny vo vrstvách a s hrubým urovnaním nezhutnených</t>
  </si>
  <si>
    <t>691712505</t>
  </si>
  <si>
    <t>9</t>
  </si>
  <si>
    <t>174101001.S</t>
  </si>
  <si>
    <t>Zásyp sypaninou so zhutnením jám, šachiet, rýh, zárezov alebo okolo objektov do 100 m3</t>
  </si>
  <si>
    <t>980487167</t>
  </si>
  <si>
    <t>Zakladanie</t>
  </si>
  <si>
    <t>10</t>
  </si>
  <si>
    <t>274313611.S</t>
  </si>
  <si>
    <t>Betón základových pásov, prostý tr. C 16/20</t>
  </si>
  <si>
    <t>874909529</t>
  </si>
  <si>
    <t>Zvislé a kompletné konštrukcie</t>
  </si>
  <si>
    <t>11</t>
  </si>
  <si>
    <t>338951113.S</t>
  </si>
  <si>
    <t>Osadenie drev.stľpika plotového priem. 100-150mm so zasypaním a zhutnením, impregnovaných</t>
  </si>
  <si>
    <t>ks</t>
  </si>
  <si>
    <t>2122513623</t>
  </si>
  <si>
    <t>12</t>
  </si>
  <si>
    <t>M</t>
  </si>
  <si>
    <t>0521300pc</t>
  </si>
  <si>
    <t>Drevený stĺp impregnovaný, 9-11 cm, dl. 3,5 m</t>
  </si>
  <si>
    <t>-224765442</t>
  </si>
  <si>
    <t>99</t>
  </si>
  <si>
    <t>Presun hmôt HSV</t>
  </si>
  <si>
    <t>13</t>
  </si>
  <si>
    <t>998151111.S</t>
  </si>
  <si>
    <t>Presun hmôt pre obj.8152, 8153,8159, výšky do 10 m</t>
  </si>
  <si>
    <t>t</t>
  </si>
  <si>
    <t>900132030</t>
  </si>
  <si>
    <t>PSV</t>
  </si>
  <si>
    <t>Práce a dodávky PSV</t>
  </si>
  <si>
    <t>767</t>
  </si>
  <si>
    <t>Konštrukcie doplnkové kovové</t>
  </si>
  <si>
    <t>14</t>
  </si>
  <si>
    <t>767911130.S</t>
  </si>
  <si>
    <t>Montáž oplotenia strojového pletiva, s výškou nad 1,6 m</t>
  </si>
  <si>
    <t>m</t>
  </si>
  <si>
    <t>16</t>
  </si>
  <si>
    <t>-1820048609</t>
  </si>
  <si>
    <t>15</t>
  </si>
  <si>
    <t>313290000.S1-pc</t>
  </si>
  <si>
    <t>Pletivo zvárané,  výška 203 cm</t>
  </si>
  <si>
    <t>32</t>
  </si>
  <si>
    <t>-1218989064</t>
  </si>
  <si>
    <t>767912150.S</t>
  </si>
  <si>
    <t>Montáž ostnatého drôtu</t>
  </si>
  <si>
    <t>-1541689626</t>
  </si>
  <si>
    <t>17</t>
  </si>
  <si>
    <t>156140003300.S</t>
  </si>
  <si>
    <t xml:space="preserve">Drôt ostnatý </t>
  </si>
  <si>
    <t>718255928</t>
  </si>
  <si>
    <t>18</t>
  </si>
  <si>
    <t>3141100047.S1</t>
  </si>
  <si>
    <t>U klince 19x50x4 DIN 1159</t>
  </si>
  <si>
    <t>kg</t>
  </si>
  <si>
    <t>-1106456936</t>
  </si>
  <si>
    <t>19</t>
  </si>
  <si>
    <t>998767201.S</t>
  </si>
  <si>
    <t>Presun hmôt pre kovové stavebné doplnkové konštrukcie v objektoch výšky do 6 m</t>
  </si>
  <si>
    <t>%</t>
  </si>
  <si>
    <t>1016557402</t>
  </si>
  <si>
    <t>VRN</t>
  </si>
  <si>
    <t>Investičné náklady neobsiahnuté v cenách</t>
  </si>
  <si>
    <t>000300016.S1</t>
  </si>
  <si>
    <t>Geodetické práce - vykonávané pred výstavbou , zameranie pozemku, vytýčenie rozostupov</t>
  </si>
  <si>
    <t>hod</t>
  </si>
  <si>
    <t>1024</t>
  </si>
  <si>
    <t>237429876</t>
  </si>
  <si>
    <t>21</t>
  </si>
  <si>
    <t>000700011.S</t>
  </si>
  <si>
    <t xml:space="preserve">Dopravné náklady </t>
  </si>
  <si>
    <t>eur</t>
  </si>
  <si>
    <t>537202678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</si>
</sst>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6.9" customHeight="1" x14ac:dyDescent="0.2">
      <c r="AR2" s="170" t="s">
        <v>5</v>
      </c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4" t="s">
        <v>6</v>
      </c>
      <c r="BT2" s="14" t="s">
        <v>7</v>
      </c>
    </row>
    <row r="3" spans="1:74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ht="24.9" customHeight="1" x14ac:dyDescent="0.2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ht="12" customHeight="1" x14ac:dyDescent="0.2">
      <c r="B5" s="17"/>
      <c r="D5" s="21" t="s">
        <v>12</v>
      </c>
      <c r="K5" s="201" t="s">
        <v>13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R5" s="17"/>
      <c r="BE5" s="198" t="s">
        <v>14</v>
      </c>
      <c r="BS5" s="14" t="s">
        <v>6</v>
      </c>
    </row>
    <row r="6" spans="1:74" ht="36.9" customHeight="1" x14ac:dyDescent="0.2">
      <c r="B6" s="17"/>
      <c r="D6" s="23" t="s">
        <v>15</v>
      </c>
      <c r="K6" s="202" t="s">
        <v>16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R6" s="17"/>
      <c r="BE6" s="199"/>
      <c r="BS6" s="14" t="s">
        <v>6</v>
      </c>
    </row>
    <row r="7" spans="1:74" ht="12" customHeight="1" x14ac:dyDescent="0.2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99"/>
      <c r="BS7" s="14" t="s">
        <v>6</v>
      </c>
    </row>
    <row r="8" spans="1:74" ht="12" customHeight="1" x14ac:dyDescent="0.2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99"/>
      <c r="BS8" s="14" t="s">
        <v>6</v>
      </c>
    </row>
    <row r="9" spans="1:74" ht="14.4" customHeight="1" x14ac:dyDescent="0.2">
      <c r="B9" s="17"/>
      <c r="AR9" s="17"/>
      <c r="BE9" s="199"/>
      <c r="BS9" s="14" t="s">
        <v>6</v>
      </c>
    </row>
    <row r="10" spans="1:74" ht="12" customHeight="1" x14ac:dyDescent="0.2">
      <c r="B10" s="17"/>
      <c r="D10" s="24" t="s">
        <v>23</v>
      </c>
      <c r="AK10" s="24" t="s">
        <v>24</v>
      </c>
      <c r="AN10" s="22" t="s">
        <v>1</v>
      </c>
      <c r="AR10" s="17"/>
      <c r="BE10" s="199"/>
      <c r="BS10" s="14" t="s">
        <v>6</v>
      </c>
    </row>
    <row r="11" spans="1:74" ht="18.45" customHeight="1" x14ac:dyDescent="0.2">
      <c r="B11" s="17"/>
      <c r="E11" s="22" t="s">
        <v>25</v>
      </c>
      <c r="AK11" s="24" t="s">
        <v>26</v>
      </c>
      <c r="AN11" s="22" t="s">
        <v>1</v>
      </c>
      <c r="AR11" s="17"/>
      <c r="BE11" s="199"/>
      <c r="BS11" s="14" t="s">
        <v>6</v>
      </c>
    </row>
    <row r="12" spans="1:74" ht="6.9" customHeight="1" x14ac:dyDescent="0.2">
      <c r="B12" s="17"/>
      <c r="AR12" s="17"/>
      <c r="BE12" s="199"/>
      <c r="BS12" s="14" t="s">
        <v>6</v>
      </c>
    </row>
    <row r="13" spans="1:74" ht="12" customHeight="1" x14ac:dyDescent="0.2">
      <c r="B13" s="17"/>
      <c r="D13" s="24" t="s">
        <v>27</v>
      </c>
      <c r="AK13" s="24" t="s">
        <v>24</v>
      </c>
      <c r="AN13" s="26" t="s">
        <v>28</v>
      </c>
      <c r="AR13" s="17"/>
      <c r="BE13" s="199"/>
      <c r="BS13" s="14" t="s">
        <v>6</v>
      </c>
    </row>
    <row r="14" spans="1:74" ht="13.2" x14ac:dyDescent="0.2">
      <c r="B14" s="17"/>
      <c r="E14" s="203" t="s">
        <v>28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4" t="s">
        <v>26</v>
      </c>
      <c r="AN14" s="26" t="s">
        <v>28</v>
      </c>
      <c r="AR14" s="17"/>
      <c r="BE14" s="199"/>
      <c r="BS14" s="14" t="s">
        <v>6</v>
      </c>
    </row>
    <row r="15" spans="1:74" ht="6.9" customHeight="1" x14ac:dyDescent="0.2">
      <c r="B15" s="17"/>
      <c r="AR15" s="17"/>
      <c r="BE15" s="199"/>
      <c r="BS15" s="14" t="s">
        <v>3</v>
      </c>
    </row>
    <row r="16" spans="1:74" ht="12" customHeight="1" x14ac:dyDescent="0.2">
      <c r="B16" s="17"/>
      <c r="D16" s="24" t="s">
        <v>29</v>
      </c>
      <c r="AK16" s="24" t="s">
        <v>24</v>
      </c>
      <c r="AN16" s="22" t="s">
        <v>1</v>
      </c>
      <c r="AR16" s="17"/>
      <c r="BE16" s="199"/>
      <c r="BS16" s="14" t="s">
        <v>3</v>
      </c>
    </row>
    <row r="17" spans="2:71" ht="18.45" customHeight="1" x14ac:dyDescent="0.2">
      <c r="B17" s="17"/>
      <c r="E17" s="22" t="s">
        <v>25</v>
      </c>
      <c r="AK17" s="24" t="s">
        <v>26</v>
      </c>
      <c r="AN17" s="22" t="s">
        <v>1</v>
      </c>
      <c r="AR17" s="17"/>
      <c r="BE17" s="199"/>
      <c r="BS17" s="14" t="s">
        <v>30</v>
      </c>
    </row>
    <row r="18" spans="2:71" ht="6.9" customHeight="1" x14ac:dyDescent="0.2">
      <c r="B18" s="17"/>
      <c r="AR18" s="17"/>
      <c r="BE18" s="199"/>
      <c r="BS18" s="14" t="s">
        <v>6</v>
      </c>
    </row>
    <row r="19" spans="2:71" ht="12" customHeight="1" x14ac:dyDescent="0.2">
      <c r="B19" s="17"/>
      <c r="D19" s="24" t="s">
        <v>31</v>
      </c>
      <c r="AK19" s="24" t="s">
        <v>24</v>
      </c>
      <c r="AN19" s="22" t="s">
        <v>1</v>
      </c>
      <c r="AR19" s="17"/>
      <c r="BE19" s="199"/>
      <c r="BS19" s="14" t="s">
        <v>6</v>
      </c>
    </row>
    <row r="20" spans="2:71" ht="18.45" customHeight="1" x14ac:dyDescent="0.2">
      <c r="B20" s="17"/>
      <c r="E20" s="22" t="s">
        <v>25</v>
      </c>
      <c r="AK20" s="24" t="s">
        <v>26</v>
      </c>
      <c r="AN20" s="22" t="s">
        <v>1</v>
      </c>
      <c r="AR20" s="17"/>
      <c r="BE20" s="199"/>
      <c r="BS20" s="14" t="s">
        <v>30</v>
      </c>
    </row>
    <row r="21" spans="2:71" ht="6.9" customHeight="1" x14ac:dyDescent="0.2">
      <c r="B21" s="17"/>
      <c r="AR21" s="17"/>
      <c r="BE21" s="199"/>
    </row>
    <row r="22" spans="2:71" ht="12" customHeight="1" x14ac:dyDescent="0.2">
      <c r="B22" s="17"/>
      <c r="D22" s="24" t="s">
        <v>32</v>
      </c>
      <c r="AR22" s="17"/>
      <c r="BE22" s="199"/>
    </row>
    <row r="23" spans="2:71" ht="16.5" customHeight="1" x14ac:dyDescent="0.2">
      <c r="B23" s="17"/>
      <c r="E23" s="205" t="s">
        <v>1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R23" s="17"/>
      <c r="BE23" s="199"/>
    </row>
    <row r="24" spans="2:71" ht="6.9" customHeight="1" x14ac:dyDescent="0.2">
      <c r="B24" s="17"/>
      <c r="AR24" s="17"/>
      <c r="BE24" s="199"/>
    </row>
    <row r="25" spans="2:71" ht="6.9" customHeight="1" x14ac:dyDescent="0.2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9"/>
    </row>
    <row r="26" spans="2:71" s="1" customFormat="1" ht="25.95" customHeight="1" x14ac:dyDescent="0.2">
      <c r="B26" s="29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06">
        <f>ROUND(AG94,2)</f>
        <v>0</v>
      </c>
      <c r="AL26" s="207"/>
      <c r="AM26" s="207"/>
      <c r="AN26" s="207"/>
      <c r="AO26" s="207"/>
      <c r="AR26" s="29"/>
      <c r="BE26" s="199"/>
    </row>
    <row r="27" spans="2:71" s="1" customFormat="1" ht="6.9" customHeight="1" x14ac:dyDescent="0.2">
      <c r="B27" s="29"/>
      <c r="AR27" s="29"/>
      <c r="BE27" s="199"/>
    </row>
    <row r="28" spans="2:71" s="1" customFormat="1" ht="13.2" x14ac:dyDescent="0.2">
      <c r="B28" s="29"/>
      <c r="L28" s="208" t="s">
        <v>34</v>
      </c>
      <c r="M28" s="208"/>
      <c r="N28" s="208"/>
      <c r="O28" s="208"/>
      <c r="P28" s="208"/>
      <c r="W28" s="208" t="s">
        <v>35</v>
      </c>
      <c r="X28" s="208"/>
      <c r="Y28" s="208"/>
      <c r="Z28" s="208"/>
      <c r="AA28" s="208"/>
      <c r="AB28" s="208"/>
      <c r="AC28" s="208"/>
      <c r="AD28" s="208"/>
      <c r="AE28" s="208"/>
      <c r="AK28" s="208" t="s">
        <v>36</v>
      </c>
      <c r="AL28" s="208"/>
      <c r="AM28" s="208"/>
      <c r="AN28" s="208"/>
      <c r="AO28" s="208"/>
      <c r="AR28" s="29"/>
      <c r="BE28" s="199"/>
    </row>
    <row r="29" spans="2:71" s="2" customFormat="1" ht="14.4" customHeight="1" x14ac:dyDescent="0.2">
      <c r="B29" s="33"/>
      <c r="D29" s="24" t="s">
        <v>37</v>
      </c>
      <c r="F29" s="34" t="s">
        <v>38</v>
      </c>
      <c r="L29" s="193">
        <v>0.2</v>
      </c>
      <c r="M29" s="192"/>
      <c r="N29" s="192"/>
      <c r="O29" s="192"/>
      <c r="P29" s="192"/>
      <c r="W29" s="191">
        <f>ROUND(AZ94, 2)</f>
        <v>0</v>
      </c>
      <c r="X29" s="192"/>
      <c r="Y29" s="192"/>
      <c r="Z29" s="192"/>
      <c r="AA29" s="192"/>
      <c r="AB29" s="192"/>
      <c r="AC29" s="192"/>
      <c r="AD29" s="192"/>
      <c r="AE29" s="192"/>
      <c r="AK29" s="191">
        <f>ROUND(AV94, 2)</f>
        <v>0</v>
      </c>
      <c r="AL29" s="192"/>
      <c r="AM29" s="192"/>
      <c r="AN29" s="192"/>
      <c r="AO29" s="192"/>
      <c r="AR29" s="33"/>
      <c r="BE29" s="200"/>
    </row>
    <row r="30" spans="2:71" s="2" customFormat="1" ht="14.4" customHeight="1" x14ac:dyDescent="0.2">
      <c r="B30" s="33"/>
      <c r="F30" s="34" t="s">
        <v>39</v>
      </c>
      <c r="L30" s="193">
        <v>0.2</v>
      </c>
      <c r="M30" s="192"/>
      <c r="N30" s="192"/>
      <c r="O30" s="192"/>
      <c r="P30" s="192"/>
      <c r="W30" s="191">
        <f>ROUND(BA94, 2)</f>
        <v>0</v>
      </c>
      <c r="X30" s="192"/>
      <c r="Y30" s="192"/>
      <c r="Z30" s="192"/>
      <c r="AA30" s="192"/>
      <c r="AB30" s="192"/>
      <c r="AC30" s="192"/>
      <c r="AD30" s="192"/>
      <c r="AE30" s="192"/>
      <c r="AK30" s="191">
        <f>ROUND(AW94, 2)</f>
        <v>0</v>
      </c>
      <c r="AL30" s="192"/>
      <c r="AM30" s="192"/>
      <c r="AN30" s="192"/>
      <c r="AO30" s="192"/>
      <c r="AR30" s="33"/>
      <c r="BE30" s="200"/>
    </row>
    <row r="31" spans="2:71" s="2" customFormat="1" ht="14.4" hidden="1" customHeight="1" x14ac:dyDescent="0.2">
      <c r="B31" s="33"/>
      <c r="F31" s="24" t="s">
        <v>40</v>
      </c>
      <c r="L31" s="193">
        <v>0.2</v>
      </c>
      <c r="M31" s="192"/>
      <c r="N31" s="192"/>
      <c r="O31" s="192"/>
      <c r="P31" s="192"/>
      <c r="W31" s="191">
        <f>ROUND(BB94, 2)</f>
        <v>0</v>
      </c>
      <c r="X31" s="192"/>
      <c r="Y31" s="192"/>
      <c r="Z31" s="192"/>
      <c r="AA31" s="192"/>
      <c r="AB31" s="192"/>
      <c r="AC31" s="192"/>
      <c r="AD31" s="192"/>
      <c r="AE31" s="192"/>
      <c r="AK31" s="191">
        <v>0</v>
      </c>
      <c r="AL31" s="192"/>
      <c r="AM31" s="192"/>
      <c r="AN31" s="192"/>
      <c r="AO31" s="192"/>
      <c r="AR31" s="33"/>
      <c r="BE31" s="200"/>
    </row>
    <row r="32" spans="2:71" s="2" customFormat="1" ht="14.4" hidden="1" customHeight="1" x14ac:dyDescent="0.2">
      <c r="B32" s="33"/>
      <c r="F32" s="24" t="s">
        <v>41</v>
      </c>
      <c r="L32" s="193">
        <v>0.2</v>
      </c>
      <c r="M32" s="192"/>
      <c r="N32" s="192"/>
      <c r="O32" s="192"/>
      <c r="P32" s="192"/>
      <c r="W32" s="191">
        <f>ROUND(BC94, 2)</f>
        <v>0</v>
      </c>
      <c r="X32" s="192"/>
      <c r="Y32" s="192"/>
      <c r="Z32" s="192"/>
      <c r="AA32" s="192"/>
      <c r="AB32" s="192"/>
      <c r="AC32" s="192"/>
      <c r="AD32" s="192"/>
      <c r="AE32" s="192"/>
      <c r="AK32" s="191">
        <v>0</v>
      </c>
      <c r="AL32" s="192"/>
      <c r="AM32" s="192"/>
      <c r="AN32" s="192"/>
      <c r="AO32" s="192"/>
      <c r="AR32" s="33"/>
      <c r="BE32" s="200"/>
    </row>
    <row r="33" spans="2:57" s="2" customFormat="1" ht="14.4" hidden="1" customHeight="1" x14ac:dyDescent="0.2">
      <c r="B33" s="33"/>
      <c r="F33" s="34" t="s">
        <v>42</v>
      </c>
      <c r="L33" s="193">
        <v>0</v>
      </c>
      <c r="M33" s="192"/>
      <c r="N33" s="192"/>
      <c r="O33" s="192"/>
      <c r="P33" s="192"/>
      <c r="W33" s="191">
        <f>ROUND(BD94, 2)</f>
        <v>0</v>
      </c>
      <c r="X33" s="192"/>
      <c r="Y33" s="192"/>
      <c r="Z33" s="192"/>
      <c r="AA33" s="192"/>
      <c r="AB33" s="192"/>
      <c r="AC33" s="192"/>
      <c r="AD33" s="192"/>
      <c r="AE33" s="192"/>
      <c r="AK33" s="191">
        <v>0</v>
      </c>
      <c r="AL33" s="192"/>
      <c r="AM33" s="192"/>
      <c r="AN33" s="192"/>
      <c r="AO33" s="192"/>
      <c r="AR33" s="33"/>
      <c r="BE33" s="200"/>
    </row>
    <row r="34" spans="2:57" s="1" customFormat="1" ht="6.9" customHeight="1" x14ac:dyDescent="0.2">
      <c r="B34" s="29"/>
      <c r="AR34" s="29"/>
      <c r="BE34" s="199"/>
    </row>
    <row r="35" spans="2:57" s="1" customFormat="1" ht="25.95" customHeight="1" x14ac:dyDescent="0.2">
      <c r="B35" s="29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194" t="s">
        <v>45</v>
      </c>
      <c r="Y35" s="195"/>
      <c r="Z35" s="195"/>
      <c r="AA35" s="195"/>
      <c r="AB35" s="195"/>
      <c r="AC35" s="37"/>
      <c r="AD35" s="37"/>
      <c r="AE35" s="37"/>
      <c r="AF35" s="37"/>
      <c r="AG35" s="37"/>
      <c r="AH35" s="37"/>
      <c r="AI35" s="37"/>
      <c r="AJ35" s="37"/>
      <c r="AK35" s="196">
        <f>SUM(AK26:AK33)</f>
        <v>0</v>
      </c>
      <c r="AL35" s="195"/>
      <c r="AM35" s="195"/>
      <c r="AN35" s="195"/>
      <c r="AO35" s="197"/>
      <c r="AP35" s="35"/>
      <c r="AQ35" s="35"/>
      <c r="AR35" s="29"/>
    </row>
    <row r="36" spans="2:57" s="1" customFormat="1" ht="6.9" customHeight="1" x14ac:dyDescent="0.2">
      <c r="B36" s="29"/>
      <c r="AR36" s="29"/>
    </row>
    <row r="37" spans="2:57" s="1" customFormat="1" ht="14.4" customHeight="1" x14ac:dyDescent="0.2">
      <c r="B37" s="29"/>
      <c r="AR37" s="29"/>
    </row>
    <row r="38" spans="2:57" ht="14.4" customHeight="1" x14ac:dyDescent="0.2">
      <c r="B38" s="17"/>
      <c r="AR38" s="17"/>
    </row>
    <row r="39" spans="2:57" ht="14.4" customHeight="1" x14ac:dyDescent="0.2">
      <c r="B39" s="17"/>
      <c r="AR39" s="17"/>
    </row>
    <row r="40" spans="2:57" ht="14.4" customHeight="1" x14ac:dyDescent="0.2">
      <c r="B40" s="17"/>
      <c r="AR40" s="17"/>
    </row>
    <row r="41" spans="2:57" ht="14.4" customHeight="1" x14ac:dyDescent="0.2">
      <c r="B41" s="17"/>
      <c r="AR41" s="17"/>
    </row>
    <row r="42" spans="2:57" ht="14.4" customHeight="1" x14ac:dyDescent="0.2">
      <c r="B42" s="17"/>
      <c r="AR42" s="17"/>
    </row>
    <row r="43" spans="2:57" ht="14.4" customHeight="1" x14ac:dyDescent="0.2">
      <c r="B43" s="17"/>
      <c r="AR43" s="17"/>
    </row>
    <row r="44" spans="2:57" ht="14.4" customHeight="1" x14ac:dyDescent="0.2">
      <c r="B44" s="17"/>
      <c r="AR44" s="17"/>
    </row>
    <row r="45" spans="2:57" ht="14.4" customHeight="1" x14ac:dyDescent="0.2">
      <c r="B45" s="17"/>
      <c r="AR45" s="17"/>
    </row>
    <row r="46" spans="2:57" ht="14.4" customHeight="1" x14ac:dyDescent="0.2">
      <c r="B46" s="17"/>
      <c r="AR46" s="17"/>
    </row>
    <row r="47" spans="2:57" ht="14.4" customHeight="1" x14ac:dyDescent="0.2">
      <c r="B47" s="17"/>
      <c r="AR47" s="17"/>
    </row>
    <row r="48" spans="2:57" ht="14.4" customHeight="1" x14ac:dyDescent="0.2">
      <c r="B48" s="17"/>
      <c r="AR48" s="17"/>
    </row>
    <row r="49" spans="2:44" s="1" customFormat="1" ht="14.4" customHeight="1" x14ac:dyDescent="0.2">
      <c r="B49" s="29"/>
      <c r="D49" s="39" t="s">
        <v>46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47</v>
      </c>
      <c r="AI49" s="40"/>
      <c r="AJ49" s="40"/>
      <c r="AK49" s="40"/>
      <c r="AL49" s="40"/>
      <c r="AM49" s="40"/>
      <c r="AN49" s="40"/>
      <c r="AO49" s="40"/>
      <c r="AR49" s="29"/>
    </row>
    <row r="50" spans="2:44" x14ac:dyDescent="0.2">
      <c r="B50" s="17"/>
      <c r="AR50" s="17"/>
    </row>
    <row r="51" spans="2:44" x14ac:dyDescent="0.2">
      <c r="B51" s="17"/>
      <c r="AR51" s="17"/>
    </row>
    <row r="52" spans="2:44" x14ac:dyDescent="0.2">
      <c r="B52" s="17"/>
      <c r="AR52" s="17"/>
    </row>
    <row r="53" spans="2:44" x14ac:dyDescent="0.2">
      <c r="B53" s="17"/>
      <c r="AR53" s="17"/>
    </row>
    <row r="54" spans="2:44" x14ac:dyDescent="0.2">
      <c r="B54" s="17"/>
      <c r="AR54" s="17"/>
    </row>
    <row r="55" spans="2:44" x14ac:dyDescent="0.2">
      <c r="B55" s="17"/>
      <c r="AR55" s="17"/>
    </row>
    <row r="56" spans="2:44" x14ac:dyDescent="0.2">
      <c r="B56" s="17"/>
      <c r="AR56" s="17"/>
    </row>
    <row r="57" spans="2:44" x14ac:dyDescent="0.2">
      <c r="B57" s="17"/>
      <c r="AR57" s="17"/>
    </row>
    <row r="58" spans="2:44" x14ac:dyDescent="0.2">
      <c r="B58" s="17"/>
      <c r="AR58" s="17"/>
    </row>
    <row r="59" spans="2:44" x14ac:dyDescent="0.2">
      <c r="B59" s="17"/>
      <c r="AR59" s="17"/>
    </row>
    <row r="60" spans="2:44" s="1" customFormat="1" ht="13.2" x14ac:dyDescent="0.2">
      <c r="B60" s="29"/>
      <c r="D60" s="41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48</v>
      </c>
      <c r="AI60" s="31"/>
      <c r="AJ60" s="31"/>
      <c r="AK60" s="31"/>
      <c r="AL60" s="31"/>
      <c r="AM60" s="41" t="s">
        <v>49</v>
      </c>
      <c r="AN60" s="31"/>
      <c r="AO60" s="31"/>
      <c r="AR60" s="29"/>
    </row>
    <row r="61" spans="2:44" x14ac:dyDescent="0.2">
      <c r="B61" s="17"/>
      <c r="AR61" s="17"/>
    </row>
    <row r="62" spans="2:44" x14ac:dyDescent="0.2">
      <c r="B62" s="17"/>
      <c r="AR62" s="17"/>
    </row>
    <row r="63" spans="2:44" x14ac:dyDescent="0.2">
      <c r="B63" s="17"/>
      <c r="AR63" s="17"/>
    </row>
    <row r="64" spans="2:44" s="1" customFormat="1" ht="13.2" x14ac:dyDescent="0.2">
      <c r="B64" s="29"/>
      <c r="D64" s="39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51</v>
      </c>
      <c r="AI64" s="40"/>
      <c r="AJ64" s="40"/>
      <c r="AK64" s="40"/>
      <c r="AL64" s="40"/>
      <c r="AM64" s="40"/>
      <c r="AN64" s="40"/>
      <c r="AO64" s="40"/>
      <c r="AR64" s="29"/>
    </row>
    <row r="65" spans="2:44" x14ac:dyDescent="0.2">
      <c r="B65" s="17"/>
      <c r="AR65" s="17"/>
    </row>
    <row r="66" spans="2:44" x14ac:dyDescent="0.2">
      <c r="B66" s="17"/>
      <c r="AR66" s="17"/>
    </row>
    <row r="67" spans="2:44" x14ac:dyDescent="0.2">
      <c r="B67" s="17"/>
      <c r="AR67" s="17"/>
    </row>
    <row r="68" spans="2:44" x14ac:dyDescent="0.2">
      <c r="B68" s="17"/>
      <c r="AR68" s="17"/>
    </row>
    <row r="69" spans="2:44" x14ac:dyDescent="0.2">
      <c r="B69" s="17"/>
      <c r="AR69" s="17"/>
    </row>
    <row r="70" spans="2:44" x14ac:dyDescent="0.2">
      <c r="B70" s="17"/>
      <c r="AR70" s="17"/>
    </row>
    <row r="71" spans="2:44" x14ac:dyDescent="0.2">
      <c r="B71" s="17"/>
      <c r="AR71" s="17"/>
    </row>
    <row r="72" spans="2:44" x14ac:dyDescent="0.2">
      <c r="B72" s="17"/>
      <c r="AR72" s="17"/>
    </row>
    <row r="73" spans="2:44" x14ac:dyDescent="0.2">
      <c r="B73" s="17"/>
      <c r="AR73" s="17"/>
    </row>
    <row r="74" spans="2:44" x14ac:dyDescent="0.2">
      <c r="B74" s="17"/>
      <c r="AR74" s="17"/>
    </row>
    <row r="75" spans="2:44" s="1" customFormat="1" ht="13.2" x14ac:dyDescent="0.2">
      <c r="B75" s="29"/>
      <c r="D75" s="41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48</v>
      </c>
      <c r="AI75" s="31"/>
      <c r="AJ75" s="31"/>
      <c r="AK75" s="31"/>
      <c r="AL75" s="31"/>
      <c r="AM75" s="41" t="s">
        <v>49</v>
      </c>
      <c r="AN75" s="31"/>
      <c r="AO75" s="31"/>
      <c r="AR75" s="29"/>
    </row>
    <row r="76" spans="2:44" s="1" customFormat="1" x14ac:dyDescent="0.2">
      <c r="B76" s="29"/>
      <c r="AR76" s="29"/>
    </row>
    <row r="77" spans="2:44" s="1" customFormat="1" ht="6.9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9"/>
    </row>
    <row r="81" spans="1:90" s="1" customFormat="1" ht="6.9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9"/>
    </row>
    <row r="82" spans="1:90" s="1" customFormat="1" ht="24.9" customHeight="1" x14ac:dyDescent="0.2">
      <c r="B82" s="29"/>
      <c r="C82" s="18" t="s">
        <v>52</v>
      </c>
      <c r="AR82" s="29"/>
    </row>
    <row r="83" spans="1:90" s="1" customFormat="1" ht="6.9" customHeight="1" x14ac:dyDescent="0.2">
      <c r="B83" s="29"/>
      <c r="AR83" s="29"/>
    </row>
    <row r="84" spans="1:90" s="3" customFormat="1" ht="12" customHeight="1" x14ac:dyDescent="0.2">
      <c r="B84" s="46"/>
      <c r="C84" s="24" t="s">
        <v>12</v>
      </c>
      <c r="L84" s="3" t="str">
        <f>K5</f>
        <v>270623PRO</v>
      </c>
      <c r="AR84" s="46"/>
    </row>
    <row r="85" spans="1:90" s="4" customFormat="1" ht="36.9" customHeight="1" x14ac:dyDescent="0.2">
      <c r="B85" s="47"/>
      <c r="C85" s="48" t="s">
        <v>15</v>
      </c>
      <c r="L85" s="182" t="str">
        <f>K6</f>
        <v>Oplotenie budúceho ovocného sadu</v>
      </c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R85" s="47"/>
    </row>
    <row r="86" spans="1:90" s="1" customFormat="1" ht="6.9" customHeight="1" x14ac:dyDescent="0.2">
      <c r="B86" s="29"/>
      <c r="AR86" s="29"/>
    </row>
    <row r="87" spans="1:90" s="1" customFormat="1" ht="12" customHeight="1" x14ac:dyDescent="0.2">
      <c r="B87" s="29"/>
      <c r="C87" s="24" t="s">
        <v>19</v>
      </c>
      <c r="L87" s="49" t="str">
        <f>IF(K8="","",K8)</f>
        <v>k.ú. Abramová</v>
      </c>
      <c r="AI87" s="24" t="s">
        <v>21</v>
      </c>
      <c r="AM87" s="184" t="str">
        <f>IF(AN8= "","",AN8)</f>
        <v>27. 6. 2023</v>
      </c>
      <c r="AN87" s="184"/>
      <c r="AR87" s="29"/>
    </row>
    <row r="88" spans="1:90" s="1" customFormat="1" ht="6.9" customHeight="1" x14ac:dyDescent="0.2">
      <c r="B88" s="29"/>
      <c r="AR88" s="29"/>
    </row>
    <row r="89" spans="1:90" s="1" customFormat="1" ht="15.15" customHeight="1" x14ac:dyDescent="0.2">
      <c r="B89" s="29"/>
      <c r="C89" s="24" t="s">
        <v>23</v>
      </c>
      <c r="L89" s="3" t="str">
        <f>IF(E11= "","",E11)</f>
        <v xml:space="preserve"> </v>
      </c>
      <c r="AI89" s="24" t="s">
        <v>29</v>
      </c>
      <c r="AM89" s="185" t="str">
        <f>IF(E17="","",E17)</f>
        <v xml:space="preserve"> </v>
      </c>
      <c r="AN89" s="186"/>
      <c r="AO89" s="186"/>
      <c r="AP89" s="186"/>
      <c r="AR89" s="29"/>
      <c r="AS89" s="187" t="s">
        <v>53</v>
      </c>
      <c r="AT89" s="188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0" s="1" customFormat="1" ht="15.15" customHeight="1" x14ac:dyDescent="0.2">
      <c r="B90" s="29"/>
      <c r="C90" s="24" t="s">
        <v>27</v>
      </c>
      <c r="L90" s="3" t="str">
        <f>IF(E14= "Vyplň údaj","",E14)</f>
        <v/>
      </c>
      <c r="AI90" s="24" t="s">
        <v>31</v>
      </c>
      <c r="AM90" s="185" t="str">
        <f>IF(E20="","",E20)</f>
        <v xml:space="preserve"> </v>
      </c>
      <c r="AN90" s="186"/>
      <c r="AO90" s="186"/>
      <c r="AP90" s="186"/>
      <c r="AR90" s="29"/>
      <c r="AS90" s="189"/>
      <c r="AT90" s="190"/>
      <c r="BD90" s="53"/>
    </row>
    <row r="91" spans="1:90" s="1" customFormat="1" ht="10.95" customHeight="1" x14ac:dyDescent="0.2">
      <c r="B91" s="29"/>
      <c r="AR91" s="29"/>
      <c r="AS91" s="189"/>
      <c r="AT91" s="190"/>
      <c r="BD91" s="53"/>
    </row>
    <row r="92" spans="1:90" s="1" customFormat="1" ht="29.25" customHeight="1" x14ac:dyDescent="0.2">
      <c r="B92" s="29"/>
      <c r="C92" s="172" t="s">
        <v>54</v>
      </c>
      <c r="D92" s="173"/>
      <c r="E92" s="173"/>
      <c r="F92" s="173"/>
      <c r="G92" s="173"/>
      <c r="H92" s="54"/>
      <c r="I92" s="174" t="s">
        <v>55</v>
      </c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5" t="s">
        <v>56</v>
      </c>
      <c r="AH92" s="173"/>
      <c r="AI92" s="173"/>
      <c r="AJ92" s="173"/>
      <c r="AK92" s="173"/>
      <c r="AL92" s="173"/>
      <c r="AM92" s="173"/>
      <c r="AN92" s="174" t="s">
        <v>57</v>
      </c>
      <c r="AO92" s="173"/>
      <c r="AP92" s="176"/>
      <c r="AQ92" s="55" t="s">
        <v>58</v>
      </c>
      <c r="AR92" s="29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</row>
    <row r="93" spans="1:90" s="1" customFormat="1" ht="10.95" customHeight="1" x14ac:dyDescent="0.2">
      <c r="B93" s="29"/>
      <c r="AR93" s="29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0" s="5" customFormat="1" ht="32.4" customHeight="1" x14ac:dyDescent="0.2">
      <c r="B94" s="60"/>
      <c r="C94" s="61" t="s">
        <v>71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80">
        <f>ROUND(AG95,2)</f>
        <v>0</v>
      </c>
      <c r="AH94" s="180"/>
      <c r="AI94" s="180"/>
      <c r="AJ94" s="180"/>
      <c r="AK94" s="180"/>
      <c r="AL94" s="180"/>
      <c r="AM94" s="180"/>
      <c r="AN94" s="181">
        <f>SUM(AG94,AT94)</f>
        <v>0</v>
      </c>
      <c r="AO94" s="181"/>
      <c r="AP94" s="181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72</v>
      </c>
      <c r="BT94" s="69" t="s">
        <v>73</v>
      </c>
      <c r="BV94" s="69" t="s">
        <v>74</v>
      </c>
      <c r="BW94" s="69" t="s">
        <v>4</v>
      </c>
      <c r="BX94" s="69" t="s">
        <v>75</v>
      </c>
      <c r="CL94" s="69" t="s">
        <v>1</v>
      </c>
    </row>
    <row r="95" spans="1:90" s="6" customFormat="1" ht="24.75" customHeight="1" x14ac:dyDescent="0.2">
      <c r="A95" s="70" t="s">
        <v>76</v>
      </c>
      <c r="B95" s="71"/>
      <c r="C95" s="72"/>
      <c r="D95" s="179" t="s">
        <v>13</v>
      </c>
      <c r="E95" s="179"/>
      <c r="F95" s="179"/>
      <c r="G95" s="179"/>
      <c r="H95" s="179"/>
      <c r="I95" s="73"/>
      <c r="J95" s="179" t="s">
        <v>16</v>
      </c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7">
        <f>'270623PRO - Oplotenie bud...'!J28</f>
        <v>0</v>
      </c>
      <c r="AH95" s="178"/>
      <c r="AI95" s="178"/>
      <c r="AJ95" s="178"/>
      <c r="AK95" s="178"/>
      <c r="AL95" s="178"/>
      <c r="AM95" s="178"/>
      <c r="AN95" s="177">
        <f>SUM(AG95,AT95)</f>
        <v>0</v>
      </c>
      <c r="AO95" s="178"/>
      <c r="AP95" s="178"/>
      <c r="AQ95" s="74" t="s">
        <v>77</v>
      </c>
      <c r="AR95" s="71"/>
      <c r="AS95" s="75">
        <v>0</v>
      </c>
      <c r="AT95" s="76">
        <f>ROUND(SUM(AV95:AW95),2)</f>
        <v>0</v>
      </c>
      <c r="AU95" s="77">
        <f>'270623PRO - Oplotenie bud...'!P120</f>
        <v>0</v>
      </c>
      <c r="AV95" s="76">
        <f>'270623PRO - Oplotenie bud...'!J31</f>
        <v>0</v>
      </c>
      <c r="AW95" s="76">
        <f>'270623PRO - Oplotenie bud...'!J32</f>
        <v>0</v>
      </c>
      <c r="AX95" s="76">
        <f>'270623PRO - Oplotenie bud...'!J33</f>
        <v>0</v>
      </c>
      <c r="AY95" s="76">
        <f>'270623PRO - Oplotenie bud...'!J34</f>
        <v>0</v>
      </c>
      <c r="AZ95" s="76">
        <f>'270623PRO - Oplotenie bud...'!F31</f>
        <v>0</v>
      </c>
      <c r="BA95" s="76">
        <f>'270623PRO - Oplotenie bud...'!F32</f>
        <v>0</v>
      </c>
      <c r="BB95" s="76">
        <f>'270623PRO - Oplotenie bud...'!F33</f>
        <v>0</v>
      </c>
      <c r="BC95" s="76">
        <f>'270623PRO - Oplotenie bud...'!F34</f>
        <v>0</v>
      </c>
      <c r="BD95" s="78">
        <f>'270623PRO - Oplotenie bud...'!F35</f>
        <v>0</v>
      </c>
      <c r="BT95" s="79" t="s">
        <v>78</v>
      </c>
      <c r="BU95" s="79" t="s">
        <v>79</v>
      </c>
      <c r="BV95" s="79" t="s">
        <v>74</v>
      </c>
      <c r="BW95" s="79" t="s">
        <v>4</v>
      </c>
      <c r="BX95" s="79" t="s">
        <v>75</v>
      </c>
      <c r="CL95" s="79" t="s">
        <v>1</v>
      </c>
    </row>
    <row r="96" spans="1:90" s="1" customFormat="1" ht="30" customHeight="1" x14ac:dyDescent="0.2">
      <c r="B96" s="29"/>
      <c r="AR96" s="29"/>
    </row>
    <row r="97" spans="2:44" s="1" customFormat="1" ht="6.9" customHeight="1" x14ac:dyDescent="0.2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9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270623PRO - Oplotenie bud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4"/>
  <sheetViews>
    <sheetView showGridLines="0" tabSelected="1" topLeftCell="A126" workbookViewId="0">
      <selection activeCell="W8" sqref="W8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170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4" t="s">
        <v>4</v>
      </c>
    </row>
    <row r="3" spans="2:46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2:46" ht="24.9" customHeight="1" x14ac:dyDescent="0.2">
      <c r="B4" s="17"/>
      <c r="D4" s="18" t="s">
        <v>80</v>
      </c>
      <c r="L4" s="17"/>
      <c r="M4" s="80" t="s">
        <v>9</v>
      </c>
      <c r="AT4" s="14" t="s">
        <v>3</v>
      </c>
    </row>
    <row r="5" spans="2:46" ht="6.9" customHeight="1" x14ac:dyDescent="0.2">
      <c r="B5" s="17"/>
      <c r="L5" s="17"/>
    </row>
    <row r="6" spans="2:46" s="1" customFormat="1" ht="12" customHeight="1" x14ac:dyDescent="0.2">
      <c r="B6" s="29"/>
      <c r="D6" s="24" t="s">
        <v>15</v>
      </c>
      <c r="L6" s="29"/>
    </row>
    <row r="7" spans="2:46" s="1" customFormat="1" ht="16.5" customHeight="1" x14ac:dyDescent="0.2">
      <c r="B7" s="29"/>
      <c r="E7" s="182" t="s">
        <v>16</v>
      </c>
      <c r="F7" s="209"/>
      <c r="G7" s="209"/>
      <c r="H7" s="209"/>
      <c r="L7" s="29"/>
    </row>
    <row r="8" spans="2:46" s="1" customFormat="1" x14ac:dyDescent="0.2">
      <c r="B8" s="29"/>
      <c r="L8" s="29"/>
    </row>
    <row r="9" spans="2:46" s="1" customFormat="1" ht="12" customHeight="1" x14ac:dyDescent="0.2">
      <c r="B9" s="29"/>
      <c r="D9" s="24" t="s">
        <v>17</v>
      </c>
      <c r="F9" s="22" t="s">
        <v>1</v>
      </c>
      <c r="I9" s="24" t="s">
        <v>18</v>
      </c>
      <c r="J9" s="22" t="s">
        <v>1</v>
      </c>
      <c r="L9" s="29"/>
    </row>
    <row r="10" spans="2:46" s="1" customFormat="1" ht="12" customHeight="1" x14ac:dyDescent="0.2">
      <c r="B10" s="29"/>
      <c r="D10" s="24" t="s">
        <v>19</v>
      </c>
      <c r="F10" s="22" t="s">
        <v>20</v>
      </c>
      <c r="I10" s="24" t="s">
        <v>21</v>
      </c>
      <c r="J10" s="50"/>
      <c r="L10" s="29"/>
    </row>
    <row r="11" spans="2:46" s="1" customFormat="1" ht="10.95" customHeight="1" x14ac:dyDescent="0.2">
      <c r="B11" s="29"/>
      <c r="L11" s="29"/>
    </row>
    <row r="12" spans="2:46" s="1" customFormat="1" ht="12" customHeight="1" x14ac:dyDescent="0.2">
      <c r="B12" s="29"/>
      <c r="D12" s="24" t="s">
        <v>23</v>
      </c>
      <c r="I12" s="24" t="s">
        <v>24</v>
      </c>
      <c r="J12" s="22" t="str">
        <f>IF('Rekapitulácia stavby'!AN10="","",'Rekapitulácia stavby'!AN10)</f>
        <v/>
      </c>
      <c r="L12" s="29"/>
    </row>
    <row r="13" spans="2:46" s="1" customFormat="1" ht="18" customHeight="1" x14ac:dyDescent="0.2">
      <c r="B13" s="29"/>
      <c r="E13" s="22" t="str">
        <f>IF('Rekapitulácia stavby'!E11="","",'Rekapitulácia stavby'!E11)</f>
        <v xml:space="preserve"> </v>
      </c>
      <c r="I13" s="24" t="s">
        <v>26</v>
      </c>
      <c r="J13" s="22" t="str">
        <f>IF('Rekapitulácia stavby'!AN11="","",'Rekapitulácia stavby'!AN11)</f>
        <v/>
      </c>
      <c r="L13" s="29"/>
    </row>
    <row r="14" spans="2:46" s="1" customFormat="1" ht="6.9" customHeight="1" x14ac:dyDescent="0.2">
      <c r="B14" s="29"/>
      <c r="L14" s="29"/>
    </row>
    <row r="15" spans="2:46" s="1" customFormat="1" ht="12" customHeight="1" x14ac:dyDescent="0.2">
      <c r="B15" s="29"/>
      <c r="D15" s="24" t="s">
        <v>27</v>
      </c>
      <c r="I15" s="24" t="s">
        <v>24</v>
      </c>
      <c r="J15" s="25" t="str">
        <f>'Rekapitulácia stavby'!AN13</f>
        <v>Vyplň údaj</v>
      </c>
      <c r="L15" s="29"/>
    </row>
    <row r="16" spans="2:46" s="1" customFormat="1" ht="18" customHeight="1" x14ac:dyDescent="0.2">
      <c r="B16" s="29"/>
      <c r="E16" s="210" t="str">
        <f>'Rekapitulácia stavby'!E14</f>
        <v>Vyplň údaj</v>
      </c>
      <c r="F16" s="201"/>
      <c r="G16" s="201"/>
      <c r="H16" s="201"/>
      <c r="I16" s="24" t="s">
        <v>26</v>
      </c>
      <c r="J16" s="25" t="str">
        <f>'Rekapitulácia stavby'!AN14</f>
        <v>Vyplň údaj</v>
      </c>
      <c r="L16" s="29"/>
    </row>
    <row r="17" spans="2:52" s="1" customFormat="1" ht="6.9" customHeight="1" x14ac:dyDescent="0.2">
      <c r="B17" s="29"/>
      <c r="L17" s="29"/>
    </row>
    <row r="18" spans="2:52" s="1" customFormat="1" ht="12" customHeight="1" x14ac:dyDescent="0.2">
      <c r="B18" s="29"/>
      <c r="D18" s="24" t="s">
        <v>29</v>
      </c>
      <c r="I18" s="24" t="s">
        <v>24</v>
      </c>
      <c r="J18" s="22" t="str">
        <f>IF('Rekapitulácia stavby'!AN16="","",'Rekapitulácia stavby'!AN16)</f>
        <v/>
      </c>
      <c r="L18" s="29"/>
    </row>
    <row r="19" spans="2:52" s="1" customFormat="1" ht="18" customHeight="1" x14ac:dyDescent="0.2">
      <c r="B19" s="29"/>
      <c r="E19" s="22" t="str">
        <f>IF('Rekapitulácia stavby'!E17="","",'Rekapitulácia stavby'!E17)</f>
        <v xml:space="preserve"> </v>
      </c>
      <c r="I19" s="24" t="s">
        <v>26</v>
      </c>
      <c r="J19" s="22" t="str">
        <f>IF('Rekapitulácia stavby'!AN17="","",'Rekapitulácia stavby'!AN17)</f>
        <v/>
      </c>
      <c r="L19" s="29"/>
    </row>
    <row r="20" spans="2:52" s="1" customFormat="1" ht="6.9" customHeight="1" x14ac:dyDescent="0.2">
      <c r="B20" s="29"/>
      <c r="L20" s="29"/>
    </row>
    <row r="21" spans="2:52" s="1" customFormat="1" ht="12" customHeight="1" x14ac:dyDescent="0.2">
      <c r="B21" s="29"/>
      <c r="D21" s="24" t="s">
        <v>31</v>
      </c>
      <c r="I21" s="24" t="s">
        <v>24</v>
      </c>
      <c r="J21" s="22" t="str">
        <f>IF('Rekapitulácia stavby'!AN19="","",'Rekapitulácia stavby'!AN19)</f>
        <v/>
      </c>
      <c r="L21" s="29"/>
    </row>
    <row r="22" spans="2:52" s="1" customFormat="1" ht="18" customHeight="1" x14ac:dyDescent="0.2">
      <c r="B22" s="29"/>
      <c r="E22" s="22" t="str">
        <f>IF('Rekapitulácia stavby'!E20="","",'Rekapitulácia stavby'!E20)</f>
        <v xml:space="preserve"> </v>
      </c>
      <c r="I22" s="24" t="s">
        <v>26</v>
      </c>
      <c r="J22" s="22" t="str">
        <f>IF('Rekapitulácia stavby'!AN20="","",'Rekapitulácia stavby'!AN20)</f>
        <v/>
      </c>
      <c r="L22" s="29"/>
    </row>
    <row r="23" spans="2:52" s="1" customFormat="1" ht="6.9" customHeight="1" x14ac:dyDescent="0.2">
      <c r="B23" s="29"/>
      <c r="L23" s="29"/>
    </row>
    <row r="24" spans="2:52" s="1" customFormat="1" ht="12" customHeight="1" x14ac:dyDescent="0.2">
      <c r="B24" s="29"/>
      <c r="D24" s="24" t="s">
        <v>32</v>
      </c>
      <c r="L24" s="29"/>
    </row>
    <row r="25" spans="2:52" s="7" customFormat="1" ht="16.5" customHeight="1" x14ac:dyDescent="0.2">
      <c r="B25" s="81"/>
      <c r="E25" s="205" t="s">
        <v>1</v>
      </c>
      <c r="F25" s="205"/>
      <c r="G25" s="205"/>
      <c r="H25" s="205"/>
      <c r="L25" s="81"/>
    </row>
    <row r="26" spans="2:52" s="1" customFormat="1" ht="6.9" customHeight="1" x14ac:dyDescent="0.2">
      <c r="B26" s="29"/>
      <c r="L26" s="29"/>
    </row>
    <row r="27" spans="2:52" s="1" customFormat="1" ht="6.9" customHeight="1" x14ac:dyDescent="0.2">
      <c r="B27" s="29"/>
      <c r="D27" s="51"/>
      <c r="E27" s="51"/>
      <c r="F27" s="51"/>
      <c r="G27" s="51"/>
      <c r="H27" s="51"/>
      <c r="I27" s="51"/>
      <c r="J27" s="51"/>
      <c r="K27" s="51"/>
      <c r="L27" s="29"/>
    </row>
    <row r="28" spans="2:52" s="1" customFormat="1" ht="25.35" customHeight="1" x14ac:dyDescent="0.2">
      <c r="B28" s="29"/>
      <c r="D28" s="82" t="s">
        <v>33</v>
      </c>
      <c r="J28" s="63">
        <f>ROUND(J120, 2)</f>
        <v>0</v>
      </c>
      <c r="L28" s="29"/>
    </row>
    <row r="29" spans="2:52" s="1" customFormat="1" ht="6.9" customHeight="1" x14ac:dyDescent="0.2">
      <c r="B29" s="29"/>
      <c r="D29" s="51"/>
      <c r="E29" s="51"/>
      <c r="F29" s="51"/>
      <c r="G29" s="51"/>
      <c r="H29" s="51"/>
      <c r="I29" s="51"/>
      <c r="J29" s="51"/>
      <c r="K29" s="51"/>
      <c r="L29" s="83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</row>
    <row r="30" spans="2:52" s="1" customFormat="1" ht="14.4" customHeight="1" x14ac:dyDescent="0.2">
      <c r="B30" s="29"/>
      <c r="F30" s="32" t="s">
        <v>35</v>
      </c>
      <c r="I30" s="32" t="s">
        <v>34</v>
      </c>
      <c r="J30" s="32" t="s">
        <v>36</v>
      </c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</row>
    <row r="31" spans="2:52" s="1" customFormat="1" ht="14.4" customHeight="1" x14ac:dyDescent="0.2">
      <c r="B31" s="29"/>
      <c r="D31" s="85" t="s">
        <v>37</v>
      </c>
      <c r="E31" s="34" t="s">
        <v>38</v>
      </c>
      <c r="F31" s="86">
        <f>ROUND((SUM(BE120:BE153)),  2)</f>
        <v>0</v>
      </c>
      <c r="G31" s="84"/>
      <c r="H31" s="84"/>
      <c r="I31" s="87">
        <v>0.2</v>
      </c>
      <c r="J31" s="86">
        <f>ROUND(((SUM(BE120:BE153))*I31),  2)</f>
        <v>0</v>
      </c>
      <c r="L31" s="29"/>
    </row>
    <row r="32" spans="2:52" s="1" customFormat="1" ht="14.4" customHeight="1" x14ac:dyDescent="0.2">
      <c r="B32" s="29"/>
      <c r="E32" s="34" t="s">
        <v>39</v>
      </c>
      <c r="F32" s="86">
        <f>ROUND((SUM(BF120:BF153)),  2)</f>
        <v>0</v>
      </c>
      <c r="G32" s="84"/>
      <c r="H32" s="84"/>
      <c r="I32" s="87">
        <v>0.2</v>
      </c>
      <c r="J32" s="86">
        <f>ROUND(((SUM(BF120:BF153))*I32),  2)</f>
        <v>0</v>
      </c>
      <c r="L32" s="29"/>
    </row>
    <row r="33" spans="2:52" s="1" customFormat="1" ht="14.4" hidden="1" customHeight="1" x14ac:dyDescent="0.2">
      <c r="B33" s="29"/>
      <c r="E33" s="24" t="s">
        <v>40</v>
      </c>
      <c r="F33" s="88">
        <f>ROUND((SUM(BG120:BG153)),  2)</f>
        <v>0</v>
      </c>
      <c r="I33" s="89">
        <v>0.2</v>
      </c>
      <c r="J33" s="88">
        <f>0</f>
        <v>0</v>
      </c>
      <c r="L33" s="83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</row>
    <row r="34" spans="2:52" s="1" customFormat="1" ht="14.4" hidden="1" customHeight="1" x14ac:dyDescent="0.2">
      <c r="B34" s="29"/>
      <c r="E34" s="24" t="s">
        <v>41</v>
      </c>
      <c r="F34" s="88">
        <f>ROUND((SUM(BH120:BH153)),  2)</f>
        <v>0</v>
      </c>
      <c r="I34" s="89">
        <v>0.2</v>
      </c>
      <c r="J34" s="88">
        <f>0</f>
        <v>0</v>
      </c>
      <c r="L34" s="29"/>
    </row>
    <row r="35" spans="2:52" s="1" customFormat="1" ht="14.4" hidden="1" customHeight="1" x14ac:dyDescent="0.2">
      <c r="B35" s="29"/>
      <c r="E35" s="34" t="s">
        <v>42</v>
      </c>
      <c r="F35" s="86">
        <f>ROUND((SUM(BI120:BI153)),  2)</f>
        <v>0</v>
      </c>
      <c r="G35" s="84"/>
      <c r="H35" s="84"/>
      <c r="I35" s="87">
        <v>0</v>
      </c>
      <c r="J35" s="86">
        <f>0</f>
        <v>0</v>
      </c>
      <c r="L35" s="29"/>
    </row>
    <row r="36" spans="2:52" s="1" customFormat="1" ht="6.9" customHeight="1" x14ac:dyDescent="0.2">
      <c r="B36" s="29"/>
      <c r="L36" s="29"/>
    </row>
    <row r="37" spans="2:52" s="1" customFormat="1" ht="25.35" customHeight="1" x14ac:dyDescent="0.2">
      <c r="B37" s="29"/>
      <c r="C37" s="90"/>
      <c r="D37" s="91" t="s">
        <v>43</v>
      </c>
      <c r="E37" s="54"/>
      <c r="F37" s="54"/>
      <c r="G37" s="92" t="s">
        <v>44</v>
      </c>
      <c r="H37" s="93" t="s">
        <v>45</v>
      </c>
      <c r="I37" s="54"/>
      <c r="J37" s="94">
        <f>SUM(J28:J35)</f>
        <v>0</v>
      </c>
      <c r="K37" s="95"/>
      <c r="L37" s="29"/>
    </row>
    <row r="38" spans="2:52" s="1" customFormat="1" ht="14.4" customHeight="1" x14ac:dyDescent="0.2">
      <c r="B38" s="29"/>
      <c r="L38" s="29"/>
    </row>
    <row r="39" spans="2:52" ht="14.4" customHeight="1" x14ac:dyDescent="0.2">
      <c r="B39" s="17"/>
      <c r="L39" s="17"/>
    </row>
    <row r="40" spans="2:52" ht="14.4" customHeight="1" x14ac:dyDescent="0.2">
      <c r="B40" s="17"/>
      <c r="L40" s="17"/>
    </row>
    <row r="41" spans="2:52" ht="14.4" customHeight="1" x14ac:dyDescent="0.2">
      <c r="B41" s="17"/>
      <c r="L41" s="17"/>
    </row>
    <row r="42" spans="2:52" ht="14.4" customHeight="1" x14ac:dyDescent="0.2">
      <c r="B42" s="17"/>
      <c r="L42" s="17"/>
    </row>
    <row r="43" spans="2:52" ht="14.4" customHeight="1" x14ac:dyDescent="0.2">
      <c r="B43" s="17"/>
      <c r="L43" s="17"/>
    </row>
    <row r="44" spans="2:52" ht="14.4" customHeight="1" x14ac:dyDescent="0.2">
      <c r="B44" s="17"/>
      <c r="L44" s="17"/>
    </row>
    <row r="45" spans="2:52" ht="14.4" customHeight="1" x14ac:dyDescent="0.2">
      <c r="B45" s="17"/>
      <c r="L45" s="17"/>
    </row>
    <row r="46" spans="2:52" ht="14.4" customHeight="1" x14ac:dyDescent="0.2">
      <c r="B46" s="17"/>
      <c r="L46" s="17"/>
    </row>
    <row r="47" spans="2:52" ht="14.4" customHeight="1" x14ac:dyDescent="0.2">
      <c r="B47" s="17"/>
      <c r="L47" s="17"/>
    </row>
    <row r="48" spans="2:52" ht="14.4" customHeight="1" x14ac:dyDescent="0.2">
      <c r="B48" s="17"/>
      <c r="L48" s="17"/>
    </row>
    <row r="49" spans="2:12" ht="14.4" customHeight="1" x14ac:dyDescent="0.2">
      <c r="B49" s="17"/>
      <c r="L49" s="17"/>
    </row>
    <row r="50" spans="2:12" s="1" customFormat="1" ht="14.4" customHeight="1" x14ac:dyDescent="0.2">
      <c r="B50" s="29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29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3.2" x14ac:dyDescent="0.2">
      <c r="B61" s="29"/>
      <c r="D61" s="41" t="s">
        <v>48</v>
      </c>
      <c r="E61" s="31"/>
      <c r="F61" s="96" t="s">
        <v>49</v>
      </c>
      <c r="G61" s="41" t="s">
        <v>48</v>
      </c>
      <c r="H61" s="31"/>
      <c r="I61" s="31"/>
      <c r="J61" s="97" t="s">
        <v>49</v>
      </c>
      <c r="K61" s="31"/>
      <c r="L61" s="29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3.2" x14ac:dyDescent="0.2">
      <c r="B65" s="29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29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3.2" x14ac:dyDescent="0.2">
      <c r="B76" s="29"/>
      <c r="D76" s="41" t="s">
        <v>48</v>
      </c>
      <c r="E76" s="31"/>
      <c r="F76" s="96" t="s">
        <v>49</v>
      </c>
      <c r="G76" s="41" t="s">
        <v>48</v>
      </c>
      <c r="H76" s="31"/>
      <c r="I76" s="31"/>
      <c r="J76" s="97" t="s">
        <v>49</v>
      </c>
      <c r="K76" s="31"/>
      <c r="L76" s="29"/>
    </row>
    <row r="77" spans="2:12" s="1" customFormat="1" ht="14.4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9"/>
    </row>
    <row r="81" spans="2:47" s="1" customFormat="1" ht="6.9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9"/>
    </row>
    <row r="82" spans="2:47" s="1" customFormat="1" ht="24.9" customHeight="1" x14ac:dyDescent="0.2">
      <c r="B82" s="29"/>
      <c r="C82" s="18" t="s">
        <v>81</v>
      </c>
      <c r="L82" s="29"/>
    </row>
    <row r="83" spans="2:47" s="1" customFormat="1" ht="6.9" customHeight="1" x14ac:dyDescent="0.2">
      <c r="B83" s="29"/>
      <c r="L83" s="29"/>
    </row>
    <row r="84" spans="2:47" s="1" customFormat="1" ht="12" customHeight="1" x14ac:dyDescent="0.2">
      <c r="B84" s="29"/>
      <c r="C84" s="24" t="s">
        <v>15</v>
      </c>
      <c r="L84" s="29"/>
    </row>
    <row r="85" spans="2:47" s="1" customFormat="1" ht="16.5" customHeight="1" x14ac:dyDescent="0.2">
      <c r="B85" s="29"/>
      <c r="E85" s="182" t="str">
        <f>E7</f>
        <v>Oplotenie budúceho ovocného sadu</v>
      </c>
      <c r="F85" s="209"/>
      <c r="G85" s="209"/>
      <c r="H85" s="209"/>
      <c r="L85" s="29"/>
    </row>
    <row r="86" spans="2:47" s="1" customFormat="1" ht="6.9" customHeight="1" x14ac:dyDescent="0.2">
      <c r="B86" s="29"/>
      <c r="L86" s="29"/>
    </row>
    <row r="87" spans="2:47" s="1" customFormat="1" ht="12" customHeight="1" x14ac:dyDescent="0.2">
      <c r="B87" s="29"/>
      <c r="C87" s="24" t="s">
        <v>19</v>
      </c>
      <c r="F87" s="22" t="str">
        <f>F10</f>
        <v>k.ú. Abramová</v>
      </c>
      <c r="I87" s="24" t="s">
        <v>21</v>
      </c>
      <c r="J87" s="50" t="str">
        <f>IF(J10="","",J10)</f>
        <v/>
      </c>
      <c r="L87" s="29"/>
    </row>
    <row r="88" spans="2:47" s="1" customFormat="1" ht="6.9" customHeight="1" x14ac:dyDescent="0.2">
      <c r="B88" s="29"/>
      <c r="L88" s="29"/>
    </row>
    <row r="89" spans="2:47" s="1" customFormat="1" ht="15.15" customHeight="1" x14ac:dyDescent="0.2">
      <c r="B89" s="29"/>
      <c r="C89" s="24" t="s">
        <v>23</v>
      </c>
      <c r="F89" s="22" t="str">
        <f>E13</f>
        <v xml:space="preserve"> </v>
      </c>
      <c r="I89" s="24" t="s">
        <v>29</v>
      </c>
      <c r="J89" s="27" t="str">
        <f>E19</f>
        <v xml:space="preserve"> </v>
      </c>
      <c r="L89" s="29"/>
    </row>
    <row r="90" spans="2:47" s="1" customFormat="1" ht="15.15" customHeight="1" x14ac:dyDescent="0.2">
      <c r="B90" s="29"/>
      <c r="C90" s="24" t="s">
        <v>27</v>
      </c>
      <c r="F90" s="22" t="str">
        <f>IF(E16="","",E16)</f>
        <v>Vyplň údaj</v>
      </c>
      <c r="I90" s="24" t="s">
        <v>31</v>
      </c>
      <c r="J90" s="27" t="str">
        <f>E22</f>
        <v xml:space="preserve"> </v>
      </c>
      <c r="L90" s="29"/>
    </row>
    <row r="91" spans="2:47" s="1" customFormat="1" ht="10.35" customHeight="1" x14ac:dyDescent="0.2">
      <c r="B91" s="29"/>
      <c r="L91" s="29"/>
    </row>
    <row r="92" spans="2:47" s="1" customFormat="1" ht="29.25" customHeight="1" x14ac:dyDescent="0.2">
      <c r="B92" s="29"/>
      <c r="C92" s="98" t="s">
        <v>82</v>
      </c>
      <c r="D92" s="90"/>
      <c r="E92" s="90"/>
      <c r="F92" s="90"/>
      <c r="G92" s="90"/>
      <c r="H92" s="90"/>
      <c r="I92" s="90"/>
      <c r="J92" s="99" t="s">
        <v>83</v>
      </c>
      <c r="K92" s="90"/>
      <c r="L92" s="29"/>
    </row>
    <row r="93" spans="2:47" s="1" customFormat="1" ht="10.35" customHeight="1" x14ac:dyDescent="0.2">
      <c r="B93" s="29"/>
      <c r="L93" s="29"/>
    </row>
    <row r="94" spans="2:47" s="1" customFormat="1" ht="22.95" customHeight="1" x14ac:dyDescent="0.2">
      <c r="B94" s="29"/>
      <c r="C94" s="100" t="s">
        <v>84</v>
      </c>
      <c r="J94" s="63">
        <f>J120</f>
        <v>0</v>
      </c>
      <c r="L94" s="29"/>
      <c r="AU94" s="14" t="s">
        <v>85</v>
      </c>
    </row>
    <row r="95" spans="2:47" s="8" customFormat="1" ht="24.9" customHeight="1" x14ac:dyDescent="0.2">
      <c r="B95" s="101"/>
      <c r="D95" s="102" t="s">
        <v>86</v>
      </c>
      <c r="E95" s="103"/>
      <c r="F95" s="103"/>
      <c r="G95" s="103"/>
      <c r="H95" s="103"/>
      <c r="I95" s="103"/>
      <c r="J95" s="104">
        <f>J121</f>
        <v>0</v>
      </c>
      <c r="L95" s="101"/>
    </row>
    <row r="96" spans="2:47" s="9" customFormat="1" ht="19.95" customHeight="1" x14ac:dyDescent="0.2">
      <c r="B96" s="105"/>
      <c r="D96" s="106" t="s">
        <v>87</v>
      </c>
      <c r="E96" s="107"/>
      <c r="F96" s="107"/>
      <c r="G96" s="107"/>
      <c r="H96" s="107"/>
      <c r="I96" s="107"/>
      <c r="J96" s="108">
        <f>J122</f>
        <v>0</v>
      </c>
      <c r="L96" s="105"/>
    </row>
    <row r="97" spans="2:12" s="9" customFormat="1" ht="19.95" customHeight="1" x14ac:dyDescent="0.2">
      <c r="B97" s="105"/>
      <c r="D97" s="106" t="s">
        <v>88</v>
      </c>
      <c r="E97" s="107"/>
      <c r="F97" s="107"/>
      <c r="G97" s="107"/>
      <c r="H97" s="107"/>
      <c r="I97" s="107"/>
      <c r="J97" s="108">
        <f>J136</f>
        <v>0</v>
      </c>
      <c r="L97" s="105"/>
    </row>
    <row r="98" spans="2:12" s="9" customFormat="1" ht="19.95" customHeight="1" x14ac:dyDescent="0.2">
      <c r="B98" s="105"/>
      <c r="D98" s="106" t="s">
        <v>89</v>
      </c>
      <c r="E98" s="107"/>
      <c r="F98" s="107"/>
      <c r="G98" s="107"/>
      <c r="H98" s="107"/>
      <c r="I98" s="107"/>
      <c r="J98" s="108">
        <f>J138</f>
        <v>0</v>
      </c>
      <c r="L98" s="105"/>
    </row>
    <row r="99" spans="2:12" s="9" customFormat="1" ht="19.95" customHeight="1" x14ac:dyDescent="0.2">
      <c r="B99" s="105"/>
      <c r="D99" s="106" t="s">
        <v>90</v>
      </c>
      <c r="E99" s="107"/>
      <c r="F99" s="107"/>
      <c r="G99" s="107"/>
      <c r="H99" s="107"/>
      <c r="I99" s="107"/>
      <c r="J99" s="108">
        <f>J141</f>
        <v>0</v>
      </c>
      <c r="L99" s="105"/>
    </row>
    <row r="100" spans="2:12" s="8" customFormat="1" ht="24.9" customHeight="1" x14ac:dyDescent="0.2">
      <c r="B100" s="101"/>
      <c r="D100" s="102" t="s">
        <v>91</v>
      </c>
      <c r="E100" s="103"/>
      <c r="F100" s="103"/>
      <c r="G100" s="103"/>
      <c r="H100" s="103"/>
      <c r="I100" s="103"/>
      <c r="J100" s="104">
        <f>J143</f>
        <v>0</v>
      </c>
      <c r="L100" s="101"/>
    </row>
    <row r="101" spans="2:12" s="9" customFormat="1" ht="19.95" customHeight="1" x14ac:dyDescent="0.2">
      <c r="B101" s="105"/>
      <c r="D101" s="106" t="s">
        <v>92</v>
      </c>
      <c r="E101" s="107"/>
      <c r="F101" s="107"/>
      <c r="G101" s="107"/>
      <c r="H101" s="107"/>
      <c r="I101" s="107"/>
      <c r="J101" s="108">
        <f>J144</f>
        <v>0</v>
      </c>
      <c r="L101" s="105"/>
    </row>
    <row r="102" spans="2:12" s="8" customFormat="1" ht="24.9" customHeight="1" x14ac:dyDescent="0.2">
      <c r="B102" s="101"/>
      <c r="D102" s="102" t="s">
        <v>93</v>
      </c>
      <c r="E102" s="103"/>
      <c r="F102" s="103"/>
      <c r="G102" s="103"/>
      <c r="H102" s="103"/>
      <c r="I102" s="103"/>
      <c r="J102" s="104">
        <f>J151</f>
        <v>0</v>
      </c>
      <c r="L102" s="101"/>
    </row>
    <row r="103" spans="2:12" s="1" customFormat="1" ht="21.75" customHeight="1" x14ac:dyDescent="0.2">
      <c r="B103" s="29"/>
      <c r="L103" s="29"/>
    </row>
    <row r="104" spans="2:12" s="1" customFormat="1" ht="6.9" customHeight="1" x14ac:dyDescent="0.2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9"/>
    </row>
    <row r="108" spans="2:12" s="1" customFormat="1" ht="6.9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29"/>
    </row>
    <row r="109" spans="2:12" s="1" customFormat="1" ht="24.9" customHeight="1" x14ac:dyDescent="0.2">
      <c r="B109" s="29"/>
      <c r="C109" s="18" t="s">
        <v>94</v>
      </c>
      <c r="L109" s="29"/>
    </row>
    <row r="110" spans="2:12" s="1" customFormat="1" ht="6.9" customHeight="1" x14ac:dyDescent="0.2">
      <c r="B110" s="29"/>
      <c r="L110" s="29"/>
    </row>
    <row r="111" spans="2:12" s="1" customFormat="1" ht="12" customHeight="1" x14ac:dyDescent="0.2">
      <c r="B111" s="29"/>
      <c r="C111" s="24" t="s">
        <v>15</v>
      </c>
      <c r="L111" s="29"/>
    </row>
    <row r="112" spans="2:12" s="1" customFormat="1" ht="16.5" customHeight="1" x14ac:dyDescent="0.2">
      <c r="B112" s="29"/>
      <c r="E112" s="182" t="str">
        <f>E7</f>
        <v>Oplotenie budúceho ovocného sadu</v>
      </c>
      <c r="F112" s="209"/>
      <c r="G112" s="209"/>
      <c r="H112" s="209"/>
      <c r="L112" s="29"/>
    </row>
    <row r="113" spans="2:65" s="1" customFormat="1" ht="6.9" customHeight="1" x14ac:dyDescent="0.2">
      <c r="B113" s="29"/>
      <c r="L113" s="29"/>
    </row>
    <row r="114" spans="2:65" s="1" customFormat="1" ht="12" customHeight="1" x14ac:dyDescent="0.2">
      <c r="B114" s="29"/>
      <c r="C114" s="24" t="s">
        <v>19</v>
      </c>
      <c r="F114" s="22" t="str">
        <f>F10</f>
        <v>k.ú. Abramová</v>
      </c>
      <c r="I114" s="24" t="s">
        <v>21</v>
      </c>
      <c r="J114" s="50" t="str">
        <f>IF(J10="","",J10)</f>
        <v/>
      </c>
      <c r="L114" s="29"/>
    </row>
    <row r="115" spans="2:65" s="1" customFormat="1" ht="6.9" customHeight="1" x14ac:dyDescent="0.2">
      <c r="B115" s="29"/>
      <c r="L115" s="29"/>
    </row>
    <row r="116" spans="2:65" s="1" customFormat="1" ht="15.15" customHeight="1" x14ac:dyDescent="0.2">
      <c r="B116" s="29"/>
      <c r="C116" s="24" t="s">
        <v>23</v>
      </c>
      <c r="F116" s="22" t="str">
        <f>E13</f>
        <v xml:space="preserve"> </v>
      </c>
      <c r="I116" s="24" t="s">
        <v>29</v>
      </c>
      <c r="J116" s="27" t="str">
        <f>E19</f>
        <v xml:space="preserve"> </v>
      </c>
      <c r="L116" s="29"/>
    </row>
    <row r="117" spans="2:65" s="1" customFormat="1" ht="15.15" customHeight="1" x14ac:dyDescent="0.2">
      <c r="B117" s="29"/>
      <c r="C117" s="24" t="s">
        <v>27</v>
      </c>
      <c r="F117" s="22" t="str">
        <f>IF(E16="","",E16)</f>
        <v>Vyplň údaj</v>
      </c>
      <c r="I117" s="24" t="s">
        <v>31</v>
      </c>
      <c r="J117" s="27" t="str">
        <f>E22</f>
        <v xml:space="preserve"> </v>
      </c>
      <c r="L117" s="29"/>
    </row>
    <row r="118" spans="2:65" s="1" customFormat="1" ht="10.35" customHeight="1" x14ac:dyDescent="0.2">
      <c r="B118" s="29"/>
      <c r="L118" s="29"/>
    </row>
    <row r="119" spans="2:65" s="10" customFormat="1" ht="29.25" customHeight="1" x14ac:dyDescent="0.2">
      <c r="B119" s="109"/>
      <c r="C119" s="110" t="s">
        <v>95</v>
      </c>
      <c r="D119" s="111" t="s">
        <v>58</v>
      </c>
      <c r="E119" s="111" t="s">
        <v>54</v>
      </c>
      <c r="F119" s="111" t="s">
        <v>55</v>
      </c>
      <c r="G119" s="111" t="s">
        <v>96</v>
      </c>
      <c r="H119" s="111" t="s">
        <v>97</v>
      </c>
      <c r="I119" s="111" t="s">
        <v>98</v>
      </c>
      <c r="J119" s="112" t="s">
        <v>83</v>
      </c>
      <c r="K119" s="113" t="s">
        <v>99</v>
      </c>
      <c r="L119" s="109"/>
      <c r="M119" s="56" t="s">
        <v>1</v>
      </c>
      <c r="N119" s="57" t="s">
        <v>37</v>
      </c>
      <c r="O119" s="57" t="s">
        <v>100</v>
      </c>
      <c r="P119" s="57" t="s">
        <v>101</v>
      </c>
      <c r="Q119" s="57" t="s">
        <v>102</v>
      </c>
      <c r="R119" s="57" t="s">
        <v>103</v>
      </c>
      <c r="S119" s="57" t="s">
        <v>104</v>
      </c>
      <c r="T119" s="58" t="s">
        <v>105</v>
      </c>
    </row>
    <row r="120" spans="2:65" s="1" customFormat="1" ht="22.95" customHeight="1" x14ac:dyDescent="0.3">
      <c r="B120" s="29"/>
      <c r="C120" s="61" t="s">
        <v>84</v>
      </c>
      <c r="J120" s="114">
        <f>BK120</f>
        <v>0</v>
      </c>
      <c r="L120" s="29"/>
      <c r="M120" s="59"/>
      <c r="N120" s="51"/>
      <c r="O120" s="51"/>
      <c r="P120" s="115">
        <f>P121+P143+P151</f>
        <v>0</v>
      </c>
      <c r="Q120" s="51"/>
      <c r="R120" s="115">
        <f>R121+R143+R151</f>
        <v>117.24086799999999</v>
      </c>
      <c r="S120" s="51"/>
      <c r="T120" s="116">
        <f>T121+T143+T151</f>
        <v>0</v>
      </c>
      <c r="AT120" s="14" t="s">
        <v>72</v>
      </c>
      <c r="AU120" s="14" t="s">
        <v>85</v>
      </c>
      <c r="BK120" s="117">
        <f>BK121+BK143+BK151</f>
        <v>0</v>
      </c>
    </row>
    <row r="121" spans="2:65" s="11" customFormat="1" ht="25.95" customHeight="1" x14ac:dyDescent="0.25">
      <c r="B121" s="118"/>
      <c r="D121" s="119" t="s">
        <v>72</v>
      </c>
      <c r="E121" s="120" t="s">
        <v>106</v>
      </c>
      <c r="F121" s="120" t="s">
        <v>107</v>
      </c>
      <c r="I121" s="121"/>
      <c r="J121" s="122">
        <f>BK121</f>
        <v>0</v>
      </c>
      <c r="L121" s="118"/>
      <c r="M121" s="123"/>
      <c r="P121" s="124">
        <f>P122+P136+P138+P141</f>
        <v>0</v>
      </c>
      <c r="R121" s="124">
        <f>R122+R136+R138+R141</f>
        <v>32.665868000000003</v>
      </c>
      <c r="T121" s="125">
        <f>T122+T136+T138+T141</f>
        <v>0</v>
      </c>
      <c r="AR121" s="119" t="s">
        <v>78</v>
      </c>
      <c r="AT121" s="126" t="s">
        <v>72</v>
      </c>
      <c r="AU121" s="126" t="s">
        <v>73</v>
      </c>
      <c r="AY121" s="119" t="s">
        <v>108</v>
      </c>
      <c r="BK121" s="127">
        <f>BK122+BK136+BK138+BK141</f>
        <v>0</v>
      </c>
    </row>
    <row r="122" spans="2:65" s="11" customFormat="1" ht="22.95" customHeight="1" x14ac:dyDescent="0.25">
      <c r="B122" s="118"/>
      <c r="D122" s="119" t="s">
        <v>72</v>
      </c>
      <c r="E122" s="128" t="s">
        <v>78</v>
      </c>
      <c r="F122" s="128" t="s">
        <v>109</v>
      </c>
      <c r="I122" s="121"/>
      <c r="J122" s="129">
        <f>BK122</f>
        <v>0</v>
      </c>
      <c r="L122" s="118"/>
      <c r="M122" s="123"/>
      <c r="P122" s="124">
        <f>SUM(P123:P135)</f>
        <v>0</v>
      </c>
      <c r="R122" s="124">
        <f>SUM(R123:R135)</f>
        <v>0</v>
      </c>
      <c r="T122" s="125">
        <f>SUM(T123:T135)</f>
        <v>0</v>
      </c>
      <c r="AR122" s="119" t="s">
        <v>78</v>
      </c>
      <c r="AT122" s="126" t="s">
        <v>72</v>
      </c>
      <c r="AU122" s="126" t="s">
        <v>78</v>
      </c>
      <c r="AY122" s="119" t="s">
        <v>108</v>
      </c>
      <c r="BK122" s="127">
        <f>SUM(BK123:BK135)</f>
        <v>0</v>
      </c>
    </row>
    <row r="123" spans="2:65" s="1" customFormat="1" ht="16.5" customHeight="1" x14ac:dyDescent="0.2">
      <c r="B123" s="130"/>
      <c r="C123" s="131" t="s">
        <v>78</v>
      </c>
      <c r="D123" s="131" t="s">
        <v>110</v>
      </c>
      <c r="E123" s="132" t="s">
        <v>111</v>
      </c>
      <c r="F123" s="133" t="s">
        <v>112</v>
      </c>
      <c r="G123" s="134" t="s">
        <v>113</v>
      </c>
      <c r="H123" s="135">
        <v>9.1</v>
      </c>
      <c r="I123" s="136"/>
      <c r="J123" s="137">
        <f>ROUND(I123*H123,2)</f>
        <v>0</v>
      </c>
      <c r="K123" s="138"/>
      <c r="L123" s="29"/>
      <c r="M123" s="139" t="s">
        <v>1</v>
      </c>
      <c r="N123" s="140" t="s">
        <v>39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114</v>
      </c>
      <c r="AT123" s="143" t="s">
        <v>110</v>
      </c>
      <c r="AU123" s="143" t="s">
        <v>115</v>
      </c>
      <c r="AY123" s="14" t="s">
        <v>108</v>
      </c>
      <c r="BE123" s="144">
        <f>IF(N123="základná",J123,0)</f>
        <v>0</v>
      </c>
      <c r="BF123" s="144">
        <f>IF(N123="znížená",J123,0)</f>
        <v>0</v>
      </c>
      <c r="BG123" s="144">
        <f>IF(N123="zákl. prenesená",J123,0)</f>
        <v>0</v>
      </c>
      <c r="BH123" s="144">
        <f>IF(N123="zníž. prenesená",J123,0)</f>
        <v>0</v>
      </c>
      <c r="BI123" s="144">
        <f>IF(N123="nulová",J123,0)</f>
        <v>0</v>
      </c>
      <c r="BJ123" s="14" t="s">
        <v>115</v>
      </c>
      <c r="BK123" s="144">
        <f>ROUND(I123*H123,2)</f>
        <v>0</v>
      </c>
      <c r="BL123" s="14" t="s">
        <v>114</v>
      </c>
      <c r="BM123" s="143" t="s">
        <v>116</v>
      </c>
    </row>
    <row r="124" spans="2:65" s="12" customFormat="1" x14ac:dyDescent="0.2">
      <c r="B124" s="145"/>
      <c r="D124" s="146" t="s">
        <v>117</v>
      </c>
      <c r="E124" s="147" t="s">
        <v>1</v>
      </c>
      <c r="F124" s="148" t="s">
        <v>118</v>
      </c>
      <c r="H124" s="149">
        <v>9.1</v>
      </c>
      <c r="I124" s="150"/>
      <c r="L124" s="145"/>
      <c r="M124" s="151"/>
      <c r="T124" s="152"/>
      <c r="AT124" s="147" t="s">
        <v>117</v>
      </c>
      <c r="AU124" s="147" t="s">
        <v>115</v>
      </c>
      <c r="AV124" s="12" t="s">
        <v>115</v>
      </c>
      <c r="AW124" s="12" t="s">
        <v>30</v>
      </c>
      <c r="AX124" s="12" t="s">
        <v>78</v>
      </c>
      <c r="AY124" s="147" t="s">
        <v>108</v>
      </c>
    </row>
    <row r="125" spans="2:65" s="1" customFormat="1" ht="24.15" customHeight="1" x14ac:dyDescent="0.2">
      <c r="B125" s="130"/>
      <c r="C125" s="131" t="s">
        <v>115</v>
      </c>
      <c r="D125" s="131" t="s">
        <v>110</v>
      </c>
      <c r="E125" s="132" t="s">
        <v>119</v>
      </c>
      <c r="F125" s="133" t="s">
        <v>120</v>
      </c>
      <c r="G125" s="134" t="s">
        <v>113</v>
      </c>
      <c r="H125" s="135">
        <v>9.1</v>
      </c>
      <c r="I125" s="136"/>
      <c r="J125" s="137">
        <f>ROUND(I125*H125,2)</f>
        <v>0</v>
      </c>
      <c r="K125" s="138"/>
      <c r="L125" s="29"/>
      <c r="M125" s="139" t="s">
        <v>1</v>
      </c>
      <c r="N125" s="140" t="s">
        <v>39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114</v>
      </c>
      <c r="AT125" s="143" t="s">
        <v>110</v>
      </c>
      <c r="AU125" s="143" t="s">
        <v>115</v>
      </c>
      <c r="AY125" s="14" t="s">
        <v>108</v>
      </c>
      <c r="BE125" s="144">
        <f>IF(N125="základná",J125,0)</f>
        <v>0</v>
      </c>
      <c r="BF125" s="144">
        <f>IF(N125="znížená",J125,0)</f>
        <v>0</v>
      </c>
      <c r="BG125" s="144">
        <f>IF(N125="zákl. prenesená",J125,0)</f>
        <v>0</v>
      </c>
      <c r="BH125" s="144">
        <f>IF(N125="zníž. prenesená",J125,0)</f>
        <v>0</v>
      </c>
      <c r="BI125" s="144">
        <f>IF(N125="nulová",J125,0)</f>
        <v>0</v>
      </c>
      <c r="BJ125" s="14" t="s">
        <v>115</v>
      </c>
      <c r="BK125" s="144">
        <f>ROUND(I125*H125,2)</f>
        <v>0</v>
      </c>
      <c r="BL125" s="14" t="s">
        <v>114</v>
      </c>
      <c r="BM125" s="143" t="s">
        <v>121</v>
      </c>
    </row>
    <row r="126" spans="2:65" s="1" customFormat="1" ht="24.15" customHeight="1" x14ac:dyDescent="0.2">
      <c r="B126" s="130"/>
      <c r="C126" s="131" t="s">
        <v>122</v>
      </c>
      <c r="D126" s="131" t="s">
        <v>110</v>
      </c>
      <c r="E126" s="132" t="s">
        <v>123</v>
      </c>
      <c r="F126" s="133" t="s">
        <v>124</v>
      </c>
      <c r="G126" s="134" t="s">
        <v>113</v>
      </c>
      <c r="H126" s="135">
        <v>34</v>
      </c>
      <c r="I126" s="136"/>
      <c r="J126" s="137">
        <f>ROUND(I126*H126,2)</f>
        <v>0</v>
      </c>
      <c r="K126" s="138"/>
      <c r="L126" s="29"/>
      <c r="M126" s="139" t="s">
        <v>1</v>
      </c>
      <c r="N126" s="140" t="s">
        <v>39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114</v>
      </c>
      <c r="AT126" s="143" t="s">
        <v>110</v>
      </c>
      <c r="AU126" s="143" t="s">
        <v>115</v>
      </c>
      <c r="AY126" s="14" t="s">
        <v>108</v>
      </c>
      <c r="BE126" s="144">
        <f>IF(N126="základná",J126,0)</f>
        <v>0</v>
      </c>
      <c r="BF126" s="144">
        <f>IF(N126="znížená",J126,0)</f>
        <v>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4" t="s">
        <v>115</v>
      </c>
      <c r="BK126" s="144">
        <f>ROUND(I126*H126,2)</f>
        <v>0</v>
      </c>
      <c r="BL126" s="14" t="s">
        <v>114</v>
      </c>
      <c r="BM126" s="143" t="s">
        <v>125</v>
      </c>
    </row>
    <row r="127" spans="2:65" s="12" customFormat="1" x14ac:dyDescent="0.2">
      <c r="B127" s="145"/>
      <c r="D127" s="146" t="s">
        <v>117</v>
      </c>
      <c r="E127" s="147" t="s">
        <v>1</v>
      </c>
      <c r="F127" s="148" t="s">
        <v>126</v>
      </c>
      <c r="H127" s="149">
        <v>34</v>
      </c>
      <c r="I127" s="150"/>
      <c r="L127" s="145"/>
      <c r="M127" s="151"/>
      <c r="T127" s="152"/>
      <c r="AT127" s="147" t="s">
        <v>117</v>
      </c>
      <c r="AU127" s="147" t="s">
        <v>115</v>
      </c>
      <c r="AV127" s="12" t="s">
        <v>115</v>
      </c>
      <c r="AW127" s="12" t="s">
        <v>30</v>
      </c>
      <c r="AX127" s="12" t="s">
        <v>78</v>
      </c>
      <c r="AY127" s="147" t="s">
        <v>108</v>
      </c>
    </row>
    <row r="128" spans="2:65" s="1" customFormat="1" ht="24.15" customHeight="1" x14ac:dyDescent="0.2">
      <c r="B128" s="130"/>
      <c r="C128" s="131" t="s">
        <v>114</v>
      </c>
      <c r="D128" s="131" t="s">
        <v>110</v>
      </c>
      <c r="E128" s="132" t="s">
        <v>127</v>
      </c>
      <c r="F128" s="133" t="s">
        <v>128</v>
      </c>
      <c r="G128" s="134" t="s">
        <v>113</v>
      </c>
      <c r="H128" s="135">
        <v>2.4</v>
      </c>
      <c r="I128" s="136"/>
      <c r="J128" s="137">
        <f>ROUND(I128*H128,2)</f>
        <v>0</v>
      </c>
      <c r="K128" s="138"/>
      <c r="L128" s="29"/>
      <c r="M128" s="139" t="s">
        <v>1</v>
      </c>
      <c r="N128" s="140" t="s">
        <v>39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114</v>
      </c>
      <c r="AT128" s="143" t="s">
        <v>110</v>
      </c>
      <c r="AU128" s="143" t="s">
        <v>115</v>
      </c>
      <c r="AY128" s="14" t="s">
        <v>108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4" t="s">
        <v>115</v>
      </c>
      <c r="BK128" s="144">
        <f>ROUND(I128*H128,2)</f>
        <v>0</v>
      </c>
      <c r="BL128" s="14" t="s">
        <v>114</v>
      </c>
      <c r="BM128" s="143" t="s">
        <v>129</v>
      </c>
    </row>
    <row r="129" spans="2:65" s="12" customFormat="1" x14ac:dyDescent="0.2">
      <c r="B129" s="145"/>
      <c r="D129" s="146" t="s">
        <v>117</v>
      </c>
      <c r="E129" s="147" t="s">
        <v>1</v>
      </c>
      <c r="F129" s="148" t="s">
        <v>130</v>
      </c>
      <c r="H129" s="149">
        <v>2.4</v>
      </c>
      <c r="I129" s="150"/>
      <c r="L129" s="145"/>
      <c r="M129" s="151"/>
      <c r="T129" s="152"/>
      <c r="AT129" s="147" t="s">
        <v>117</v>
      </c>
      <c r="AU129" s="147" t="s">
        <v>115</v>
      </c>
      <c r="AV129" s="12" t="s">
        <v>115</v>
      </c>
      <c r="AW129" s="12" t="s">
        <v>30</v>
      </c>
      <c r="AX129" s="12" t="s">
        <v>78</v>
      </c>
      <c r="AY129" s="147" t="s">
        <v>108</v>
      </c>
    </row>
    <row r="130" spans="2:65" s="1" customFormat="1" ht="24.15" customHeight="1" x14ac:dyDescent="0.2">
      <c r="B130" s="130"/>
      <c r="C130" s="131" t="s">
        <v>131</v>
      </c>
      <c r="D130" s="131" t="s">
        <v>110</v>
      </c>
      <c r="E130" s="132" t="s">
        <v>132</v>
      </c>
      <c r="F130" s="133" t="s">
        <v>133</v>
      </c>
      <c r="G130" s="134" t="s">
        <v>113</v>
      </c>
      <c r="H130" s="135">
        <v>2.4</v>
      </c>
      <c r="I130" s="136"/>
      <c r="J130" s="137">
        <f>ROUND(I130*H130,2)</f>
        <v>0</v>
      </c>
      <c r="K130" s="138"/>
      <c r="L130" s="29"/>
      <c r="M130" s="139" t="s">
        <v>1</v>
      </c>
      <c r="N130" s="140" t="s">
        <v>39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114</v>
      </c>
      <c r="AT130" s="143" t="s">
        <v>110</v>
      </c>
      <c r="AU130" s="143" t="s">
        <v>115</v>
      </c>
      <c r="AY130" s="14" t="s">
        <v>108</v>
      </c>
      <c r="BE130" s="144">
        <f>IF(N130="základná",J130,0)</f>
        <v>0</v>
      </c>
      <c r="BF130" s="144">
        <f>IF(N130="znížená",J130,0)</f>
        <v>0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4" t="s">
        <v>115</v>
      </c>
      <c r="BK130" s="144">
        <f>ROUND(I130*H130,2)</f>
        <v>0</v>
      </c>
      <c r="BL130" s="14" t="s">
        <v>114</v>
      </c>
      <c r="BM130" s="143" t="s">
        <v>134</v>
      </c>
    </row>
    <row r="131" spans="2:65" s="1" customFormat="1" ht="33" customHeight="1" x14ac:dyDescent="0.2">
      <c r="B131" s="130"/>
      <c r="C131" s="131" t="s">
        <v>135</v>
      </c>
      <c r="D131" s="131" t="s">
        <v>110</v>
      </c>
      <c r="E131" s="132" t="s">
        <v>136</v>
      </c>
      <c r="F131" s="133" t="s">
        <v>137</v>
      </c>
      <c r="G131" s="134" t="s">
        <v>113</v>
      </c>
      <c r="H131" s="135">
        <v>11.5</v>
      </c>
      <c r="I131" s="136"/>
      <c r="J131" s="137">
        <f>ROUND(I131*H131,2)</f>
        <v>0</v>
      </c>
      <c r="K131" s="138"/>
      <c r="L131" s="29"/>
      <c r="M131" s="139" t="s">
        <v>1</v>
      </c>
      <c r="N131" s="140" t="s">
        <v>39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114</v>
      </c>
      <c r="AT131" s="143" t="s">
        <v>110</v>
      </c>
      <c r="AU131" s="143" t="s">
        <v>115</v>
      </c>
      <c r="AY131" s="14" t="s">
        <v>108</v>
      </c>
      <c r="BE131" s="144">
        <f>IF(N131="základná",J131,0)</f>
        <v>0</v>
      </c>
      <c r="BF131" s="144">
        <f>IF(N131="znížená",J131,0)</f>
        <v>0</v>
      </c>
      <c r="BG131" s="144">
        <f>IF(N131="zákl. prenesená",J131,0)</f>
        <v>0</v>
      </c>
      <c r="BH131" s="144">
        <f>IF(N131="zníž. prenesená",J131,0)</f>
        <v>0</v>
      </c>
      <c r="BI131" s="144">
        <f>IF(N131="nulová",J131,0)</f>
        <v>0</v>
      </c>
      <c r="BJ131" s="14" t="s">
        <v>115</v>
      </c>
      <c r="BK131" s="144">
        <f>ROUND(I131*H131,2)</f>
        <v>0</v>
      </c>
      <c r="BL131" s="14" t="s">
        <v>114</v>
      </c>
      <c r="BM131" s="143" t="s">
        <v>138</v>
      </c>
    </row>
    <row r="132" spans="2:65" s="12" customFormat="1" x14ac:dyDescent="0.2">
      <c r="B132" s="145"/>
      <c r="D132" s="146" t="s">
        <v>117</v>
      </c>
      <c r="E132" s="147" t="s">
        <v>1</v>
      </c>
      <c r="F132" s="148" t="s">
        <v>139</v>
      </c>
      <c r="H132" s="149">
        <v>11.5</v>
      </c>
      <c r="I132" s="150"/>
      <c r="L132" s="145"/>
      <c r="M132" s="151"/>
      <c r="T132" s="152"/>
      <c r="AT132" s="147" t="s">
        <v>117</v>
      </c>
      <c r="AU132" s="147" t="s">
        <v>115</v>
      </c>
      <c r="AV132" s="12" t="s">
        <v>115</v>
      </c>
      <c r="AW132" s="12" t="s">
        <v>30</v>
      </c>
      <c r="AX132" s="12" t="s">
        <v>78</v>
      </c>
      <c r="AY132" s="147" t="s">
        <v>108</v>
      </c>
    </row>
    <row r="133" spans="2:65" s="1" customFormat="1" ht="16.5" customHeight="1" x14ac:dyDescent="0.2">
      <c r="B133" s="130"/>
      <c r="C133" s="131" t="s">
        <v>140</v>
      </c>
      <c r="D133" s="131" t="s">
        <v>110</v>
      </c>
      <c r="E133" s="132" t="s">
        <v>141</v>
      </c>
      <c r="F133" s="133" t="s">
        <v>142</v>
      </c>
      <c r="G133" s="134" t="s">
        <v>113</v>
      </c>
      <c r="H133" s="135">
        <v>11.5</v>
      </c>
      <c r="I133" s="136"/>
      <c r="J133" s="137">
        <f>ROUND(I133*H133,2)</f>
        <v>0</v>
      </c>
      <c r="K133" s="138"/>
      <c r="L133" s="29"/>
      <c r="M133" s="139" t="s">
        <v>1</v>
      </c>
      <c r="N133" s="140" t="s">
        <v>39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114</v>
      </c>
      <c r="AT133" s="143" t="s">
        <v>110</v>
      </c>
      <c r="AU133" s="143" t="s">
        <v>115</v>
      </c>
      <c r="AY133" s="14" t="s">
        <v>108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4" t="s">
        <v>115</v>
      </c>
      <c r="BK133" s="144">
        <f>ROUND(I133*H133,2)</f>
        <v>0</v>
      </c>
      <c r="BL133" s="14" t="s">
        <v>114</v>
      </c>
      <c r="BM133" s="143" t="s">
        <v>143</v>
      </c>
    </row>
    <row r="134" spans="2:65" s="1" customFormat="1" ht="33" customHeight="1" x14ac:dyDescent="0.2">
      <c r="B134" s="130"/>
      <c r="C134" s="131" t="s">
        <v>144</v>
      </c>
      <c r="D134" s="131" t="s">
        <v>110</v>
      </c>
      <c r="E134" s="132" t="s">
        <v>145</v>
      </c>
      <c r="F134" s="133" t="s">
        <v>146</v>
      </c>
      <c r="G134" s="134" t="s">
        <v>113</v>
      </c>
      <c r="H134" s="135">
        <v>11.5</v>
      </c>
      <c r="I134" s="136"/>
      <c r="J134" s="137">
        <f>ROUND(I134*H134,2)</f>
        <v>0</v>
      </c>
      <c r="K134" s="138"/>
      <c r="L134" s="29"/>
      <c r="M134" s="139" t="s">
        <v>1</v>
      </c>
      <c r="N134" s="140" t="s">
        <v>39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114</v>
      </c>
      <c r="AT134" s="143" t="s">
        <v>110</v>
      </c>
      <c r="AU134" s="143" t="s">
        <v>115</v>
      </c>
      <c r="AY134" s="14" t="s">
        <v>108</v>
      </c>
      <c r="BE134" s="144">
        <f>IF(N134="základná",J134,0)</f>
        <v>0</v>
      </c>
      <c r="BF134" s="144">
        <f>IF(N134="znížená",J134,0)</f>
        <v>0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4" t="s">
        <v>115</v>
      </c>
      <c r="BK134" s="144">
        <f>ROUND(I134*H134,2)</f>
        <v>0</v>
      </c>
      <c r="BL134" s="14" t="s">
        <v>114</v>
      </c>
      <c r="BM134" s="143" t="s">
        <v>147</v>
      </c>
    </row>
    <row r="135" spans="2:65" s="1" customFormat="1" ht="24.15" customHeight="1" x14ac:dyDescent="0.2">
      <c r="B135" s="130"/>
      <c r="C135" s="131" t="s">
        <v>148</v>
      </c>
      <c r="D135" s="131" t="s">
        <v>110</v>
      </c>
      <c r="E135" s="132" t="s">
        <v>149</v>
      </c>
      <c r="F135" s="133" t="s">
        <v>150</v>
      </c>
      <c r="G135" s="134" t="s">
        <v>113</v>
      </c>
      <c r="H135" s="135">
        <v>34</v>
      </c>
      <c r="I135" s="136"/>
      <c r="J135" s="137">
        <f>ROUND(I135*H135,2)</f>
        <v>0</v>
      </c>
      <c r="K135" s="138"/>
      <c r="L135" s="29"/>
      <c r="M135" s="139" t="s">
        <v>1</v>
      </c>
      <c r="N135" s="140" t="s">
        <v>39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114</v>
      </c>
      <c r="AT135" s="143" t="s">
        <v>110</v>
      </c>
      <c r="AU135" s="143" t="s">
        <v>115</v>
      </c>
      <c r="AY135" s="14" t="s">
        <v>108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4" t="s">
        <v>115</v>
      </c>
      <c r="BK135" s="144">
        <f>ROUND(I135*H135,2)</f>
        <v>0</v>
      </c>
      <c r="BL135" s="14" t="s">
        <v>114</v>
      </c>
      <c r="BM135" s="143" t="s">
        <v>151</v>
      </c>
    </row>
    <row r="136" spans="2:65" s="11" customFormat="1" ht="22.95" customHeight="1" x14ac:dyDescent="0.25">
      <c r="B136" s="118"/>
      <c r="D136" s="119" t="s">
        <v>72</v>
      </c>
      <c r="E136" s="128" t="s">
        <v>115</v>
      </c>
      <c r="F136" s="128" t="s">
        <v>152</v>
      </c>
      <c r="I136" s="121"/>
      <c r="J136" s="129">
        <f>BK136</f>
        <v>0</v>
      </c>
      <c r="L136" s="118"/>
      <c r="M136" s="123"/>
      <c r="P136" s="124">
        <f>P137</f>
        <v>0</v>
      </c>
      <c r="R136" s="124">
        <f>R137</f>
        <v>5.2657679999999996</v>
      </c>
      <c r="T136" s="125">
        <f>T137</f>
        <v>0</v>
      </c>
      <c r="AR136" s="119" t="s">
        <v>78</v>
      </c>
      <c r="AT136" s="126" t="s">
        <v>72</v>
      </c>
      <c r="AU136" s="126" t="s">
        <v>78</v>
      </c>
      <c r="AY136" s="119" t="s">
        <v>108</v>
      </c>
      <c r="BK136" s="127">
        <f>BK137</f>
        <v>0</v>
      </c>
    </row>
    <row r="137" spans="2:65" s="1" customFormat="1" ht="16.5" customHeight="1" x14ac:dyDescent="0.2">
      <c r="B137" s="130"/>
      <c r="C137" s="131" t="s">
        <v>153</v>
      </c>
      <c r="D137" s="131" t="s">
        <v>110</v>
      </c>
      <c r="E137" s="132" t="s">
        <v>154</v>
      </c>
      <c r="F137" s="133" t="s">
        <v>155</v>
      </c>
      <c r="G137" s="134" t="s">
        <v>113</v>
      </c>
      <c r="H137" s="135">
        <v>2.4</v>
      </c>
      <c r="I137" s="136"/>
      <c r="J137" s="137">
        <f>ROUND(I137*H137,2)</f>
        <v>0</v>
      </c>
      <c r="K137" s="138"/>
      <c r="L137" s="29"/>
      <c r="M137" s="139" t="s">
        <v>1</v>
      </c>
      <c r="N137" s="140" t="s">
        <v>39</v>
      </c>
      <c r="P137" s="141">
        <f>O137*H137</f>
        <v>0</v>
      </c>
      <c r="Q137" s="141">
        <v>2.19407</v>
      </c>
      <c r="R137" s="141">
        <f>Q137*H137</f>
        <v>5.2657679999999996</v>
      </c>
      <c r="S137" s="141">
        <v>0</v>
      </c>
      <c r="T137" s="142">
        <f>S137*H137</f>
        <v>0</v>
      </c>
      <c r="AR137" s="143" t="s">
        <v>114</v>
      </c>
      <c r="AT137" s="143" t="s">
        <v>110</v>
      </c>
      <c r="AU137" s="143" t="s">
        <v>115</v>
      </c>
      <c r="AY137" s="14" t="s">
        <v>108</v>
      </c>
      <c r="BE137" s="144">
        <f>IF(N137="základná",J137,0)</f>
        <v>0</v>
      </c>
      <c r="BF137" s="144">
        <f>IF(N137="znížená",J137,0)</f>
        <v>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4" t="s">
        <v>115</v>
      </c>
      <c r="BK137" s="144">
        <f>ROUND(I137*H137,2)</f>
        <v>0</v>
      </c>
      <c r="BL137" s="14" t="s">
        <v>114</v>
      </c>
      <c r="BM137" s="143" t="s">
        <v>156</v>
      </c>
    </row>
    <row r="138" spans="2:65" s="11" customFormat="1" ht="22.95" customHeight="1" x14ac:dyDescent="0.25">
      <c r="B138" s="118"/>
      <c r="D138" s="119" t="s">
        <v>72</v>
      </c>
      <c r="E138" s="128" t="s">
        <v>122</v>
      </c>
      <c r="F138" s="128" t="s">
        <v>157</v>
      </c>
      <c r="I138" s="121"/>
      <c r="J138" s="129">
        <f>BK138</f>
        <v>0</v>
      </c>
      <c r="L138" s="118"/>
      <c r="M138" s="123"/>
      <c r="P138" s="124">
        <f>SUM(P139:P140)</f>
        <v>0</v>
      </c>
      <c r="R138" s="124">
        <f>SUM(R139:R140)</f>
        <v>27.400100000000002</v>
      </c>
      <c r="T138" s="125">
        <f>SUM(T139:T140)</f>
        <v>0</v>
      </c>
      <c r="AR138" s="119" t="s">
        <v>78</v>
      </c>
      <c r="AT138" s="126" t="s">
        <v>72</v>
      </c>
      <c r="AU138" s="126" t="s">
        <v>78</v>
      </c>
      <c r="AY138" s="119" t="s">
        <v>108</v>
      </c>
      <c r="BK138" s="127">
        <f>SUM(BK139:BK140)</f>
        <v>0</v>
      </c>
    </row>
    <row r="139" spans="2:65" s="1" customFormat="1" ht="33" customHeight="1" x14ac:dyDescent="0.2">
      <c r="B139" s="130"/>
      <c r="C139" s="131" t="s">
        <v>158</v>
      </c>
      <c r="D139" s="131" t="s">
        <v>110</v>
      </c>
      <c r="E139" s="132" t="s">
        <v>159</v>
      </c>
      <c r="F139" s="133" t="s">
        <v>160</v>
      </c>
      <c r="G139" s="134" t="s">
        <v>161</v>
      </c>
      <c r="H139" s="135">
        <v>455</v>
      </c>
      <c r="I139" s="136"/>
      <c r="J139" s="137">
        <f>ROUND(I139*H139,2)</f>
        <v>0</v>
      </c>
      <c r="K139" s="138"/>
      <c r="L139" s="29"/>
      <c r="M139" s="139" t="s">
        <v>1</v>
      </c>
      <c r="N139" s="140" t="s">
        <v>39</v>
      </c>
      <c r="P139" s="141">
        <f>O139*H139</f>
        <v>0</v>
      </c>
      <c r="Q139" s="141">
        <v>2.2000000000000001E-4</v>
      </c>
      <c r="R139" s="141">
        <f>Q139*H139</f>
        <v>0.10010000000000001</v>
      </c>
      <c r="S139" s="141">
        <v>0</v>
      </c>
      <c r="T139" s="142">
        <f>S139*H139</f>
        <v>0</v>
      </c>
      <c r="AR139" s="143" t="s">
        <v>114</v>
      </c>
      <c r="AT139" s="143" t="s">
        <v>110</v>
      </c>
      <c r="AU139" s="143" t="s">
        <v>115</v>
      </c>
      <c r="AY139" s="14" t="s">
        <v>108</v>
      </c>
      <c r="BE139" s="144">
        <f>IF(N139="základná",J139,0)</f>
        <v>0</v>
      </c>
      <c r="BF139" s="144">
        <f>IF(N139="znížená",J139,0)</f>
        <v>0</v>
      </c>
      <c r="BG139" s="144">
        <f>IF(N139="zákl. prenesená",J139,0)</f>
        <v>0</v>
      </c>
      <c r="BH139" s="144">
        <f>IF(N139="zníž. prenesená",J139,0)</f>
        <v>0</v>
      </c>
      <c r="BI139" s="144">
        <f>IF(N139="nulová",J139,0)</f>
        <v>0</v>
      </c>
      <c r="BJ139" s="14" t="s">
        <v>115</v>
      </c>
      <c r="BK139" s="144">
        <f>ROUND(I139*H139,2)</f>
        <v>0</v>
      </c>
      <c r="BL139" s="14" t="s">
        <v>114</v>
      </c>
      <c r="BM139" s="143" t="s">
        <v>162</v>
      </c>
    </row>
    <row r="140" spans="2:65" s="1" customFormat="1" ht="16.5" customHeight="1" x14ac:dyDescent="0.2">
      <c r="B140" s="130"/>
      <c r="C140" s="153" t="s">
        <v>163</v>
      </c>
      <c r="D140" s="153" t="s">
        <v>164</v>
      </c>
      <c r="E140" s="154" t="s">
        <v>165</v>
      </c>
      <c r="F140" s="155" t="s">
        <v>166</v>
      </c>
      <c r="G140" s="156" t="s">
        <v>161</v>
      </c>
      <c r="H140" s="157">
        <v>455</v>
      </c>
      <c r="I140" s="158"/>
      <c r="J140" s="159">
        <f>ROUND(I140*H140,2)</f>
        <v>0</v>
      </c>
      <c r="K140" s="160"/>
      <c r="L140" s="161"/>
      <c r="M140" s="162" t="s">
        <v>1</v>
      </c>
      <c r="N140" s="163" t="s">
        <v>39</v>
      </c>
      <c r="P140" s="141">
        <f>O140*H140</f>
        <v>0</v>
      </c>
      <c r="Q140" s="141">
        <v>0.06</v>
      </c>
      <c r="R140" s="141">
        <f>Q140*H140</f>
        <v>27.3</v>
      </c>
      <c r="S140" s="141">
        <v>0</v>
      </c>
      <c r="T140" s="142">
        <f>S140*H140</f>
        <v>0</v>
      </c>
      <c r="AR140" s="143" t="s">
        <v>144</v>
      </c>
      <c r="AT140" s="143" t="s">
        <v>164</v>
      </c>
      <c r="AU140" s="143" t="s">
        <v>115</v>
      </c>
      <c r="AY140" s="14" t="s">
        <v>108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4" t="s">
        <v>115</v>
      </c>
      <c r="BK140" s="144">
        <f>ROUND(I140*H140,2)</f>
        <v>0</v>
      </c>
      <c r="BL140" s="14" t="s">
        <v>114</v>
      </c>
      <c r="BM140" s="143" t="s">
        <v>167</v>
      </c>
    </row>
    <row r="141" spans="2:65" s="11" customFormat="1" ht="22.95" customHeight="1" x14ac:dyDescent="0.25">
      <c r="B141" s="118"/>
      <c r="D141" s="119" t="s">
        <v>72</v>
      </c>
      <c r="E141" s="128" t="s">
        <v>168</v>
      </c>
      <c r="F141" s="128" t="s">
        <v>169</v>
      </c>
      <c r="I141" s="121"/>
      <c r="J141" s="129">
        <f>BK141</f>
        <v>0</v>
      </c>
      <c r="L141" s="118"/>
      <c r="M141" s="123"/>
      <c r="P141" s="124">
        <f>P142</f>
        <v>0</v>
      </c>
      <c r="R141" s="124">
        <f>R142</f>
        <v>0</v>
      </c>
      <c r="T141" s="125">
        <f>T142</f>
        <v>0</v>
      </c>
      <c r="AR141" s="119" t="s">
        <v>78</v>
      </c>
      <c r="AT141" s="126" t="s">
        <v>72</v>
      </c>
      <c r="AU141" s="126" t="s">
        <v>78</v>
      </c>
      <c r="AY141" s="119" t="s">
        <v>108</v>
      </c>
      <c r="BK141" s="127">
        <f>BK142</f>
        <v>0</v>
      </c>
    </row>
    <row r="142" spans="2:65" s="1" customFormat="1" ht="21.75" customHeight="1" x14ac:dyDescent="0.2">
      <c r="B142" s="130"/>
      <c r="C142" s="131" t="s">
        <v>170</v>
      </c>
      <c r="D142" s="131" t="s">
        <v>110</v>
      </c>
      <c r="E142" s="132" t="s">
        <v>171</v>
      </c>
      <c r="F142" s="133" t="s">
        <v>172</v>
      </c>
      <c r="G142" s="134" t="s">
        <v>173</v>
      </c>
      <c r="H142" s="135">
        <v>32.665999999999997</v>
      </c>
      <c r="I142" s="136"/>
      <c r="J142" s="137">
        <f>ROUND(I142*H142,2)</f>
        <v>0</v>
      </c>
      <c r="K142" s="138"/>
      <c r="L142" s="29"/>
      <c r="M142" s="139" t="s">
        <v>1</v>
      </c>
      <c r="N142" s="140" t="s">
        <v>39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114</v>
      </c>
      <c r="AT142" s="143" t="s">
        <v>110</v>
      </c>
      <c r="AU142" s="143" t="s">
        <v>115</v>
      </c>
      <c r="AY142" s="14" t="s">
        <v>108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4" t="s">
        <v>115</v>
      </c>
      <c r="BK142" s="144">
        <f>ROUND(I142*H142,2)</f>
        <v>0</v>
      </c>
      <c r="BL142" s="14" t="s">
        <v>114</v>
      </c>
      <c r="BM142" s="143" t="s">
        <v>174</v>
      </c>
    </row>
    <row r="143" spans="2:65" s="11" customFormat="1" ht="25.95" customHeight="1" x14ac:dyDescent="0.25">
      <c r="B143" s="118"/>
      <c r="D143" s="119" t="s">
        <v>72</v>
      </c>
      <c r="E143" s="120" t="s">
        <v>175</v>
      </c>
      <c r="F143" s="120" t="s">
        <v>176</v>
      </c>
      <c r="I143" s="121"/>
      <c r="J143" s="122">
        <f>BK143</f>
        <v>0</v>
      </c>
      <c r="L143" s="118"/>
      <c r="M143" s="123"/>
      <c r="P143" s="124">
        <f>P144</f>
        <v>0</v>
      </c>
      <c r="R143" s="124">
        <f>R144</f>
        <v>84.574999999999989</v>
      </c>
      <c r="T143" s="125">
        <f>T144</f>
        <v>0</v>
      </c>
      <c r="AR143" s="119" t="s">
        <v>115</v>
      </c>
      <c r="AT143" s="126" t="s">
        <v>72</v>
      </c>
      <c r="AU143" s="126" t="s">
        <v>73</v>
      </c>
      <c r="AY143" s="119" t="s">
        <v>108</v>
      </c>
      <c r="BK143" s="127">
        <f>BK144</f>
        <v>0</v>
      </c>
    </row>
    <row r="144" spans="2:65" s="11" customFormat="1" ht="22.95" customHeight="1" x14ac:dyDescent="0.25">
      <c r="B144" s="118"/>
      <c r="D144" s="119" t="s">
        <v>72</v>
      </c>
      <c r="E144" s="128" t="s">
        <v>177</v>
      </c>
      <c r="F144" s="128" t="s">
        <v>178</v>
      </c>
      <c r="I144" s="121"/>
      <c r="J144" s="129">
        <f>BK144</f>
        <v>0</v>
      </c>
      <c r="L144" s="118"/>
      <c r="M144" s="123"/>
      <c r="P144" s="124">
        <f>SUM(P145:P150)</f>
        <v>0</v>
      </c>
      <c r="R144" s="124">
        <f>SUM(R145:R150)</f>
        <v>84.574999999999989</v>
      </c>
      <c r="T144" s="125">
        <f>SUM(T145:T150)</f>
        <v>0</v>
      </c>
      <c r="AR144" s="119" t="s">
        <v>115</v>
      </c>
      <c r="AT144" s="126" t="s">
        <v>72</v>
      </c>
      <c r="AU144" s="126" t="s">
        <v>78</v>
      </c>
      <c r="AY144" s="119" t="s">
        <v>108</v>
      </c>
      <c r="BK144" s="127">
        <f>SUM(BK145:BK150)</f>
        <v>0</v>
      </c>
    </row>
    <row r="145" spans="2:65" s="1" customFormat="1" ht="21.75" customHeight="1" x14ac:dyDescent="0.2">
      <c r="B145" s="130"/>
      <c r="C145" s="131" t="s">
        <v>179</v>
      </c>
      <c r="D145" s="131" t="s">
        <v>110</v>
      </c>
      <c r="E145" s="132" t="s">
        <v>180</v>
      </c>
      <c r="F145" s="133" t="s">
        <v>181</v>
      </c>
      <c r="G145" s="134" t="s">
        <v>182</v>
      </c>
      <c r="H145" s="135">
        <v>1700</v>
      </c>
      <c r="I145" s="136"/>
      <c r="J145" s="137">
        <f t="shared" ref="J145:J150" si="0">ROUND(I145*H145,2)</f>
        <v>0</v>
      </c>
      <c r="K145" s="138"/>
      <c r="L145" s="29"/>
      <c r="M145" s="139" t="s">
        <v>1</v>
      </c>
      <c r="N145" s="140" t="s">
        <v>39</v>
      </c>
      <c r="P145" s="141">
        <f t="shared" ref="P145:P150" si="1">O145*H145</f>
        <v>0</v>
      </c>
      <c r="Q145" s="141">
        <v>0</v>
      </c>
      <c r="R145" s="141">
        <f t="shared" ref="R145:R150" si="2">Q145*H145</f>
        <v>0</v>
      </c>
      <c r="S145" s="141">
        <v>0</v>
      </c>
      <c r="T145" s="142">
        <f t="shared" ref="T145:T150" si="3">S145*H145</f>
        <v>0</v>
      </c>
      <c r="AR145" s="143" t="s">
        <v>183</v>
      </c>
      <c r="AT145" s="143" t="s">
        <v>110</v>
      </c>
      <c r="AU145" s="143" t="s">
        <v>115</v>
      </c>
      <c r="AY145" s="14" t="s">
        <v>108</v>
      </c>
      <c r="BE145" s="144">
        <f t="shared" ref="BE145:BE150" si="4">IF(N145="základná",J145,0)</f>
        <v>0</v>
      </c>
      <c r="BF145" s="144">
        <f t="shared" ref="BF145:BF150" si="5">IF(N145="znížená",J145,0)</f>
        <v>0</v>
      </c>
      <c r="BG145" s="144">
        <f t="shared" ref="BG145:BG150" si="6">IF(N145="zákl. prenesená",J145,0)</f>
        <v>0</v>
      </c>
      <c r="BH145" s="144">
        <f t="shared" ref="BH145:BH150" si="7">IF(N145="zníž. prenesená",J145,0)</f>
        <v>0</v>
      </c>
      <c r="BI145" s="144">
        <f t="shared" ref="BI145:BI150" si="8">IF(N145="nulová",J145,0)</f>
        <v>0</v>
      </c>
      <c r="BJ145" s="14" t="s">
        <v>115</v>
      </c>
      <c r="BK145" s="144">
        <f t="shared" ref="BK145:BK150" si="9">ROUND(I145*H145,2)</f>
        <v>0</v>
      </c>
      <c r="BL145" s="14" t="s">
        <v>183</v>
      </c>
      <c r="BM145" s="143" t="s">
        <v>184</v>
      </c>
    </row>
    <row r="146" spans="2:65" s="1" customFormat="1" ht="24.15" customHeight="1" x14ac:dyDescent="0.2">
      <c r="B146" s="130"/>
      <c r="C146" s="153" t="s">
        <v>185</v>
      </c>
      <c r="D146" s="153" t="s">
        <v>164</v>
      </c>
      <c r="E146" s="154" t="s">
        <v>186</v>
      </c>
      <c r="F146" s="155" t="s">
        <v>187</v>
      </c>
      <c r="G146" s="156" t="s">
        <v>182</v>
      </c>
      <c r="H146" s="157">
        <v>1700</v>
      </c>
      <c r="I146" s="158"/>
      <c r="J146" s="159">
        <f t="shared" si="0"/>
        <v>0</v>
      </c>
      <c r="K146" s="160"/>
      <c r="L146" s="161"/>
      <c r="M146" s="162" t="s">
        <v>1</v>
      </c>
      <c r="N146" s="163" t="s">
        <v>39</v>
      </c>
      <c r="P146" s="141">
        <f t="shared" si="1"/>
        <v>0</v>
      </c>
      <c r="Q146" s="141">
        <v>2.375E-2</v>
      </c>
      <c r="R146" s="141">
        <f t="shared" si="2"/>
        <v>40.375</v>
      </c>
      <c r="S146" s="141">
        <v>0</v>
      </c>
      <c r="T146" s="142">
        <f t="shared" si="3"/>
        <v>0</v>
      </c>
      <c r="AR146" s="143" t="s">
        <v>188</v>
      </c>
      <c r="AT146" s="143" t="s">
        <v>164</v>
      </c>
      <c r="AU146" s="143" t="s">
        <v>115</v>
      </c>
      <c r="AY146" s="14" t="s">
        <v>108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4" t="s">
        <v>115</v>
      </c>
      <c r="BK146" s="144">
        <f t="shared" si="9"/>
        <v>0</v>
      </c>
      <c r="BL146" s="14" t="s">
        <v>183</v>
      </c>
      <c r="BM146" s="143" t="s">
        <v>189</v>
      </c>
    </row>
    <row r="147" spans="2:65" s="1" customFormat="1" ht="16.5" customHeight="1" x14ac:dyDescent="0.2">
      <c r="B147" s="130"/>
      <c r="C147" s="131" t="s">
        <v>183</v>
      </c>
      <c r="D147" s="131" t="s">
        <v>110</v>
      </c>
      <c r="E147" s="132" t="s">
        <v>190</v>
      </c>
      <c r="F147" s="133" t="s">
        <v>191</v>
      </c>
      <c r="G147" s="134" t="s">
        <v>182</v>
      </c>
      <c r="H147" s="135">
        <v>3400</v>
      </c>
      <c r="I147" s="136"/>
      <c r="J147" s="137">
        <f t="shared" si="0"/>
        <v>0</v>
      </c>
      <c r="K147" s="138"/>
      <c r="L147" s="29"/>
      <c r="M147" s="139" t="s">
        <v>1</v>
      </c>
      <c r="N147" s="140" t="s">
        <v>39</v>
      </c>
      <c r="P147" s="141">
        <f t="shared" si="1"/>
        <v>0</v>
      </c>
      <c r="Q147" s="141">
        <v>0</v>
      </c>
      <c r="R147" s="141">
        <f t="shared" si="2"/>
        <v>0</v>
      </c>
      <c r="S147" s="141">
        <v>0</v>
      </c>
      <c r="T147" s="142">
        <f t="shared" si="3"/>
        <v>0</v>
      </c>
      <c r="AR147" s="143" t="s">
        <v>183</v>
      </c>
      <c r="AT147" s="143" t="s">
        <v>110</v>
      </c>
      <c r="AU147" s="143" t="s">
        <v>115</v>
      </c>
      <c r="AY147" s="14" t="s">
        <v>108</v>
      </c>
      <c r="BE147" s="144">
        <f t="shared" si="4"/>
        <v>0</v>
      </c>
      <c r="BF147" s="144">
        <f t="shared" si="5"/>
        <v>0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4" t="s">
        <v>115</v>
      </c>
      <c r="BK147" s="144">
        <f t="shared" si="9"/>
        <v>0</v>
      </c>
      <c r="BL147" s="14" t="s">
        <v>183</v>
      </c>
      <c r="BM147" s="143" t="s">
        <v>192</v>
      </c>
    </row>
    <row r="148" spans="2:65" s="1" customFormat="1" ht="16.5" customHeight="1" x14ac:dyDescent="0.2">
      <c r="B148" s="130"/>
      <c r="C148" s="153" t="s">
        <v>193</v>
      </c>
      <c r="D148" s="153" t="s">
        <v>164</v>
      </c>
      <c r="E148" s="154" t="s">
        <v>194</v>
      </c>
      <c r="F148" s="155" t="s">
        <v>195</v>
      </c>
      <c r="G148" s="156" t="s">
        <v>182</v>
      </c>
      <c r="H148" s="157">
        <v>3400</v>
      </c>
      <c r="I148" s="158"/>
      <c r="J148" s="159">
        <f t="shared" si="0"/>
        <v>0</v>
      </c>
      <c r="K148" s="160"/>
      <c r="L148" s="161"/>
      <c r="M148" s="162" t="s">
        <v>1</v>
      </c>
      <c r="N148" s="163" t="s">
        <v>39</v>
      </c>
      <c r="P148" s="141">
        <f t="shared" si="1"/>
        <v>0</v>
      </c>
      <c r="Q148" s="141">
        <v>1.2999999999999999E-2</v>
      </c>
      <c r="R148" s="141">
        <f t="shared" si="2"/>
        <v>44.199999999999996</v>
      </c>
      <c r="S148" s="141">
        <v>0</v>
      </c>
      <c r="T148" s="142">
        <f t="shared" si="3"/>
        <v>0</v>
      </c>
      <c r="AR148" s="143" t="s">
        <v>188</v>
      </c>
      <c r="AT148" s="143" t="s">
        <v>164</v>
      </c>
      <c r="AU148" s="143" t="s">
        <v>115</v>
      </c>
      <c r="AY148" s="14" t="s">
        <v>108</v>
      </c>
      <c r="BE148" s="144">
        <f t="shared" si="4"/>
        <v>0</v>
      </c>
      <c r="BF148" s="144">
        <f t="shared" si="5"/>
        <v>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4" t="s">
        <v>115</v>
      </c>
      <c r="BK148" s="144">
        <f t="shared" si="9"/>
        <v>0</v>
      </c>
      <c r="BL148" s="14" t="s">
        <v>183</v>
      </c>
      <c r="BM148" s="143" t="s">
        <v>196</v>
      </c>
    </row>
    <row r="149" spans="2:65" s="1" customFormat="1" ht="16.5" customHeight="1" x14ac:dyDescent="0.2">
      <c r="B149" s="130"/>
      <c r="C149" s="153" t="s">
        <v>197</v>
      </c>
      <c r="D149" s="153" t="s">
        <v>164</v>
      </c>
      <c r="E149" s="154" t="s">
        <v>198</v>
      </c>
      <c r="F149" s="155" t="s">
        <v>199</v>
      </c>
      <c r="G149" s="156" t="s">
        <v>200</v>
      </c>
      <c r="H149" s="157">
        <v>50</v>
      </c>
      <c r="I149" s="158"/>
      <c r="J149" s="159">
        <f t="shared" si="0"/>
        <v>0</v>
      </c>
      <c r="K149" s="160"/>
      <c r="L149" s="161"/>
      <c r="M149" s="162" t="s">
        <v>1</v>
      </c>
      <c r="N149" s="163" t="s">
        <v>39</v>
      </c>
      <c r="P149" s="141">
        <f t="shared" si="1"/>
        <v>0</v>
      </c>
      <c r="Q149" s="141">
        <v>0</v>
      </c>
      <c r="R149" s="141">
        <f t="shared" si="2"/>
        <v>0</v>
      </c>
      <c r="S149" s="141">
        <v>0</v>
      </c>
      <c r="T149" s="142">
        <f t="shared" si="3"/>
        <v>0</v>
      </c>
      <c r="AR149" s="143" t="s">
        <v>188</v>
      </c>
      <c r="AT149" s="143" t="s">
        <v>164</v>
      </c>
      <c r="AU149" s="143" t="s">
        <v>115</v>
      </c>
      <c r="AY149" s="14" t="s">
        <v>108</v>
      </c>
      <c r="BE149" s="144">
        <f t="shared" si="4"/>
        <v>0</v>
      </c>
      <c r="BF149" s="144">
        <f t="shared" si="5"/>
        <v>0</v>
      </c>
      <c r="BG149" s="144">
        <f t="shared" si="6"/>
        <v>0</v>
      </c>
      <c r="BH149" s="144">
        <f t="shared" si="7"/>
        <v>0</v>
      </c>
      <c r="BI149" s="144">
        <f t="shared" si="8"/>
        <v>0</v>
      </c>
      <c r="BJ149" s="14" t="s">
        <v>115</v>
      </c>
      <c r="BK149" s="144">
        <f t="shared" si="9"/>
        <v>0</v>
      </c>
      <c r="BL149" s="14" t="s">
        <v>183</v>
      </c>
      <c r="BM149" s="143" t="s">
        <v>201</v>
      </c>
    </row>
    <row r="150" spans="2:65" s="1" customFormat="1" ht="24.15" customHeight="1" x14ac:dyDescent="0.2">
      <c r="B150" s="130"/>
      <c r="C150" s="131" t="s">
        <v>202</v>
      </c>
      <c r="D150" s="131" t="s">
        <v>110</v>
      </c>
      <c r="E150" s="132" t="s">
        <v>203</v>
      </c>
      <c r="F150" s="133" t="s">
        <v>204</v>
      </c>
      <c r="G150" s="134" t="s">
        <v>205</v>
      </c>
      <c r="H150" s="164"/>
      <c r="I150" s="136"/>
      <c r="J150" s="137">
        <f t="shared" si="0"/>
        <v>0</v>
      </c>
      <c r="K150" s="138"/>
      <c r="L150" s="29"/>
      <c r="M150" s="139" t="s">
        <v>1</v>
      </c>
      <c r="N150" s="140" t="s">
        <v>39</v>
      </c>
      <c r="P150" s="141">
        <f t="shared" si="1"/>
        <v>0</v>
      </c>
      <c r="Q150" s="141">
        <v>0</v>
      </c>
      <c r="R150" s="141">
        <f t="shared" si="2"/>
        <v>0</v>
      </c>
      <c r="S150" s="141">
        <v>0</v>
      </c>
      <c r="T150" s="142">
        <f t="shared" si="3"/>
        <v>0</v>
      </c>
      <c r="AR150" s="143" t="s">
        <v>183</v>
      </c>
      <c r="AT150" s="143" t="s">
        <v>110</v>
      </c>
      <c r="AU150" s="143" t="s">
        <v>115</v>
      </c>
      <c r="AY150" s="14" t="s">
        <v>108</v>
      </c>
      <c r="BE150" s="144">
        <f t="shared" si="4"/>
        <v>0</v>
      </c>
      <c r="BF150" s="144">
        <f t="shared" si="5"/>
        <v>0</v>
      </c>
      <c r="BG150" s="144">
        <f t="shared" si="6"/>
        <v>0</v>
      </c>
      <c r="BH150" s="144">
        <f t="shared" si="7"/>
        <v>0</v>
      </c>
      <c r="BI150" s="144">
        <f t="shared" si="8"/>
        <v>0</v>
      </c>
      <c r="BJ150" s="14" t="s">
        <v>115</v>
      </c>
      <c r="BK150" s="144">
        <f t="shared" si="9"/>
        <v>0</v>
      </c>
      <c r="BL150" s="14" t="s">
        <v>183</v>
      </c>
      <c r="BM150" s="143" t="s">
        <v>206</v>
      </c>
    </row>
    <row r="151" spans="2:65" s="11" customFormat="1" ht="25.95" customHeight="1" x14ac:dyDescent="0.25">
      <c r="B151" s="118"/>
      <c r="D151" s="119" t="s">
        <v>72</v>
      </c>
      <c r="E151" s="120" t="s">
        <v>207</v>
      </c>
      <c r="F151" s="120" t="s">
        <v>208</v>
      </c>
      <c r="I151" s="121"/>
      <c r="J151" s="122">
        <f>BK151</f>
        <v>0</v>
      </c>
      <c r="L151" s="118"/>
      <c r="M151" s="123"/>
      <c r="P151" s="124">
        <f>SUM(P152:P153)</f>
        <v>0</v>
      </c>
      <c r="R151" s="124">
        <f>SUM(R152:R153)</f>
        <v>0</v>
      </c>
      <c r="T151" s="125">
        <f>SUM(T152:T153)</f>
        <v>0</v>
      </c>
      <c r="AR151" s="119" t="s">
        <v>131</v>
      </c>
      <c r="AT151" s="126" t="s">
        <v>72</v>
      </c>
      <c r="AU151" s="126" t="s">
        <v>73</v>
      </c>
      <c r="AY151" s="119" t="s">
        <v>108</v>
      </c>
      <c r="BK151" s="127">
        <f>SUM(BK152:BK153)</f>
        <v>0</v>
      </c>
    </row>
    <row r="152" spans="2:65" s="1" customFormat="1" ht="24.15" customHeight="1" x14ac:dyDescent="0.2">
      <c r="B152" s="130"/>
      <c r="C152" s="131" t="s">
        <v>7</v>
      </c>
      <c r="D152" s="131" t="s">
        <v>110</v>
      </c>
      <c r="E152" s="132" t="s">
        <v>209</v>
      </c>
      <c r="F152" s="133" t="s">
        <v>210</v>
      </c>
      <c r="G152" s="134" t="s">
        <v>211</v>
      </c>
      <c r="H152" s="135">
        <v>32</v>
      </c>
      <c r="I152" s="136"/>
      <c r="J152" s="137">
        <f>ROUND(I152*H152,2)</f>
        <v>0</v>
      </c>
      <c r="K152" s="138"/>
      <c r="L152" s="29"/>
      <c r="M152" s="139" t="s">
        <v>1</v>
      </c>
      <c r="N152" s="140" t="s">
        <v>39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212</v>
      </c>
      <c r="AT152" s="143" t="s">
        <v>110</v>
      </c>
      <c r="AU152" s="143" t="s">
        <v>78</v>
      </c>
      <c r="AY152" s="14" t="s">
        <v>108</v>
      </c>
      <c r="BE152" s="144">
        <f>IF(N152="základná",J152,0)</f>
        <v>0</v>
      </c>
      <c r="BF152" s="144">
        <f>IF(N152="znížená",J152,0)</f>
        <v>0</v>
      </c>
      <c r="BG152" s="144">
        <f>IF(N152="zákl. prenesená",J152,0)</f>
        <v>0</v>
      </c>
      <c r="BH152" s="144">
        <f>IF(N152="zníž. prenesená",J152,0)</f>
        <v>0</v>
      </c>
      <c r="BI152" s="144">
        <f>IF(N152="nulová",J152,0)</f>
        <v>0</v>
      </c>
      <c r="BJ152" s="14" t="s">
        <v>115</v>
      </c>
      <c r="BK152" s="144">
        <f>ROUND(I152*H152,2)</f>
        <v>0</v>
      </c>
      <c r="BL152" s="14" t="s">
        <v>212</v>
      </c>
      <c r="BM152" s="143" t="s">
        <v>213</v>
      </c>
    </row>
    <row r="153" spans="2:65" s="1" customFormat="1" ht="16.5" customHeight="1" x14ac:dyDescent="0.2">
      <c r="B153" s="130"/>
      <c r="C153" s="131" t="s">
        <v>214</v>
      </c>
      <c r="D153" s="131" t="s">
        <v>110</v>
      </c>
      <c r="E153" s="132" t="s">
        <v>215</v>
      </c>
      <c r="F153" s="133" t="s">
        <v>216</v>
      </c>
      <c r="G153" s="134" t="s">
        <v>217</v>
      </c>
      <c r="H153" s="135">
        <v>1</v>
      </c>
      <c r="I153" s="136"/>
      <c r="J153" s="137">
        <f>ROUND(I153*H153,2)</f>
        <v>0</v>
      </c>
      <c r="K153" s="138"/>
      <c r="L153" s="29"/>
      <c r="M153" s="165" t="s">
        <v>1</v>
      </c>
      <c r="N153" s="166" t="s">
        <v>39</v>
      </c>
      <c r="O153" s="167"/>
      <c r="P153" s="168">
        <f>O153*H153</f>
        <v>0</v>
      </c>
      <c r="Q153" s="168">
        <v>0</v>
      </c>
      <c r="R153" s="168">
        <f>Q153*H153</f>
        <v>0</v>
      </c>
      <c r="S153" s="168">
        <v>0</v>
      </c>
      <c r="T153" s="169">
        <f>S153*H153</f>
        <v>0</v>
      </c>
      <c r="AR153" s="143" t="s">
        <v>212</v>
      </c>
      <c r="AT153" s="143" t="s">
        <v>110</v>
      </c>
      <c r="AU153" s="143" t="s">
        <v>78</v>
      </c>
      <c r="AY153" s="14" t="s">
        <v>108</v>
      </c>
      <c r="BE153" s="144">
        <f>IF(N153="základná",J153,0)</f>
        <v>0</v>
      </c>
      <c r="BF153" s="144">
        <f>IF(N153="znížená",J153,0)</f>
        <v>0</v>
      </c>
      <c r="BG153" s="144">
        <f>IF(N153="zákl. prenesená",J153,0)</f>
        <v>0</v>
      </c>
      <c r="BH153" s="144">
        <f>IF(N153="zníž. prenesená",J153,0)</f>
        <v>0</v>
      </c>
      <c r="BI153" s="144">
        <f>IF(N153="nulová",J153,0)</f>
        <v>0</v>
      </c>
      <c r="BJ153" s="14" t="s">
        <v>115</v>
      </c>
      <c r="BK153" s="144">
        <f>ROUND(I153*H153,2)</f>
        <v>0</v>
      </c>
      <c r="BL153" s="14" t="s">
        <v>212</v>
      </c>
      <c r="BM153" s="143" t="s">
        <v>218</v>
      </c>
    </row>
    <row r="154" spans="2:65" s="1" customFormat="1" ht="6.9" customHeight="1" x14ac:dyDescent="0.2">
      <c r="B154" s="42"/>
      <c r="C154" s="43"/>
      <c r="D154" s="43"/>
      <c r="E154" s="43"/>
      <c r="F154" s="43"/>
      <c r="G154" s="43"/>
      <c r="H154" s="43"/>
      <c r="I154" s="43"/>
      <c r="J154" s="43"/>
      <c r="K154" s="43"/>
      <c r="L154" s="29"/>
    </row>
  </sheetData>
  <autoFilter ref="C119:K153" xr:uid="{00000000-0009-0000-0000-000001000000}"/>
  <mergeCells count="6">
    <mergeCell ref="E112:H112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270623PRO - Oplotenie bud...</vt:lpstr>
      <vt:lpstr>'270623PRO - Oplotenie bud...'!Názvy_tlače</vt:lpstr>
      <vt:lpstr>'Rekapitulácia stavby'!Názvy_tlače</vt:lpstr>
      <vt:lpstr>'270623PRO - Oplotenie bud...'!Oblasť_tlače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PC-JANOSIKOVAG\uzivatel</dc:creator>
  <cp:lastModifiedBy>Miroslav Krčmárik</cp:lastModifiedBy>
  <dcterms:created xsi:type="dcterms:W3CDTF">2023-06-29T11:57:22Z</dcterms:created>
  <dcterms:modified xsi:type="dcterms:W3CDTF">2024-02-16T12:22:59Z</dcterms:modified>
</cp:coreProperties>
</file>