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živatel\Dropbox\Epic Partner's shared workspace\EPIC SERVER\Verejné Obstarávanie\VO\Ondrej Gábor\"/>
    </mc:Choice>
  </mc:AlternateContent>
  <xr:revisionPtr revIDLastSave="0" documentId="8_{19B6E682-08F6-466F-B789-ACAA0D8BB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itulácia stavby" sheetId="1" r:id="rId1"/>
    <sheet name="01 - SO-01A.1  Architektú..." sheetId="2" r:id="rId2"/>
    <sheet name="02 - SO-01A.2  Zdravotech..." sheetId="3" r:id="rId3"/>
    <sheet name="03 - SO-01A.3  Ústredné v..." sheetId="4" r:id="rId4"/>
    <sheet name="04 - SO-01A.4  Elektroinš..." sheetId="5" r:id="rId5"/>
    <sheet name="05 - SO-01A.5  Elektroinš..." sheetId="6" r:id="rId6"/>
    <sheet name="01 - SO-01B.01  Architekt..." sheetId="7" r:id="rId7"/>
    <sheet name="02 - SO-01B.2  Zdravotech..." sheetId="8" r:id="rId8"/>
    <sheet name="03 - SO-01B-3  Elektroinš..." sheetId="9" r:id="rId9"/>
    <sheet name="04 - SO-01B.4  Elektroinš..." sheetId="10" r:id="rId10"/>
    <sheet name="05 - SO-01B.5  Fotovoltai..." sheetId="11" r:id="rId11"/>
    <sheet name="03 - SO-02  Spevnené ploc..." sheetId="12" r:id="rId12"/>
    <sheet name="01 - SO-03.1  Kanalizačná..." sheetId="13" r:id="rId13"/>
    <sheet name="02 - SO-03.2  Žumpa 33 m3 " sheetId="14" r:id="rId14"/>
    <sheet name="01 - SO-04.1  Vonkajší do..." sheetId="15" r:id="rId15"/>
    <sheet name="02 - SO-04.2  Studničná š..." sheetId="16" r:id="rId16"/>
    <sheet name="01 - SO-05.1  NN káblová ..." sheetId="17" r:id="rId17"/>
    <sheet name="02 - SO-05.2  Vonkajšie N..." sheetId="18" r:id="rId18"/>
    <sheet name="07 - SO-06  Oplotenie" sheetId="19" r:id="rId19"/>
    <sheet name="08 - SO-07  Zeleň " sheetId="20" r:id="rId20"/>
  </sheets>
  <definedNames>
    <definedName name="_xlnm._FilterDatabase" localSheetId="1" hidden="1">'01 - SO-01A.1  Architektú...'!$C$142:$K$908</definedName>
    <definedName name="_xlnm._FilterDatabase" localSheetId="6" hidden="1">'01 - SO-01B.01  Architekt...'!$C$121:$K$128</definedName>
    <definedName name="_xlnm._FilterDatabase" localSheetId="12" hidden="1">'01 - SO-03.1  Kanalizačná...'!$C$124:$K$189</definedName>
    <definedName name="_xlnm._FilterDatabase" localSheetId="14" hidden="1">'01 - SO-04.1  Vonkajší do...'!$C$124:$K$179</definedName>
    <definedName name="_xlnm._FilterDatabase" localSheetId="16" hidden="1">'01 - SO-05.1  NN káblová ...'!$C$123:$K$174</definedName>
    <definedName name="_xlnm._FilterDatabase" localSheetId="2" hidden="1">'02 - SO-01A.2  Zdravotech...'!$C$130:$K$380</definedName>
    <definedName name="_xlnm._FilterDatabase" localSheetId="7" hidden="1">'02 - SO-01B.2  Zdravotech...'!$C$126:$K$172</definedName>
    <definedName name="_xlnm._FilterDatabase" localSheetId="13" hidden="1">'02 - SO-03.2  Žumpa 33 m3 '!$C$125:$K$177</definedName>
    <definedName name="_xlnm._FilterDatabase" localSheetId="15" hidden="1">'02 - SO-04.2  Studničná š...'!$C$127:$K$182</definedName>
    <definedName name="_xlnm._FilterDatabase" localSheetId="17" hidden="1">'02 - SO-05.2  Vonkajšie N...'!$C$122:$K$160</definedName>
    <definedName name="_xlnm._FilterDatabase" localSheetId="3" hidden="1">'03 - SO-01A.3  Ústredné v...'!$C$127:$K$195</definedName>
    <definedName name="_xlnm._FilterDatabase" localSheetId="8" hidden="1">'03 - SO-01B-3  Elektroinš...'!$C$123:$K$177</definedName>
    <definedName name="_xlnm._FilterDatabase" localSheetId="11" hidden="1">'03 - SO-02  Spevnené ploc...'!$C$121:$K$160</definedName>
    <definedName name="_xlnm._FilterDatabase" localSheetId="4" hidden="1">'04 - SO-01A.4  Elektroinš...'!$C$124:$K$199</definedName>
    <definedName name="_xlnm._FilterDatabase" localSheetId="9" hidden="1">'04 - SO-01B.4  Elektroinš...'!$C$122:$K$176</definedName>
    <definedName name="_xlnm._FilterDatabase" localSheetId="5" hidden="1">'05 - SO-01A.5  Elektroinš...'!$C$122:$K$181</definedName>
    <definedName name="_xlnm._FilterDatabase" localSheetId="10" hidden="1">'05 - SO-01B.5  Fotovoltai...'!$C$122:$K$148</definedName>
    <definedName name="_xlnm._FilterDatabase" localSheetId="18" hidden="1">'07 - SO-06  Oplotenie'!$C$117:$K$124</definedName>
    <definedName name="_xlnm._FilterDatabase" localSheetId="19" hidden="1">'08 - SO-07  Zeleň '!$C$118:$K$151</definedName>
    <definedName name="_xlnm.Print_Titles" localSheetId="1">'01 - SO-01A.1  Architektú...'!$142:$142</definedName>
    <definedName name="_xlnm.Print_Titles" localSheetId="6">'01 - SO-01B.01  Architekt...'!$121:$121</definedName>
    <definedName name="_xlnm.Print_Titles" localSheetId="12">'01 - SO-03.1  Kanalizačná...'!$124:$124</definedName>
    <definedName name="_xlnm.Print_Titles" localSheetId="14">'01 - SO-04.1  Vonkajší do...'!$124:$124</definedName>
    <definedName name="_xlnm.Print_Titles" localSheetId="16">'01 - SO-05.1  NN káblová ...'!$123:$123</definedName>
    <definedName name="_xlnm.Print_Titles" localSheetId="2">'02 - SO-01A.2  Zdravotech...'!$130:$130</definedName>
    <definedName name="_xlnm.Print_Titles" localSheetId="7">'02 - SO-01B.2  Zdravotech...'!$126:$126</definedName>
    <definedName name="_xlnm.Print_Titles" localSheetId="13">'02 - SO-03.2  Žumpa 33 m3 '!$125:$125</definedName>
    <definedName name="_xlnm.Print_Titles" localSheetId="15">'02 - SO-04.2  Studničná š...'!$127:$127</definedName>
    <definedName name="_xlnm.Print_Titles" localSheetId="17">'02 - SO-05.2  Vonkajšie N...'!$122:$122</definedName>
    <definedName name="_xlnm.Print_Titles" localSheetId="3">'03 - SO-01A.3  Ústredné v...'!$127:$127</definedName>
    <definedName name="_xlnm.Print_Titles" localSheetId="8">'03 - SO-01B-3  Elektroinš...'!$123:$123</definedName>
    <definedName name="_xlnm.Print_Titles" localSheetId="11">'03 - SO-02  Spevnené ploc...'!$121:$121</definedName>
    <definedName name="_xlnm.Print_Titles" localSheetId="4">'04 - SO-01A.4  Elektroinš...'!$124:$124</definedName>
    <definedName name="_xlnm.Print_Titles" localSheetId="9">'04 - SO-01B.4  Elektroinš...'!$122:$122</definedName>
    <definedName name="_xlnm.Print_Titles" localSheetId="5">'05 - SO-01A.5  Elektroinš...'!$122:$122</definedName>
    <definedName name="_xlnm.Print_Titles" localSheetId="10">'05 - SO-01B.5  Fotovoltai...'!$122:$122</definedName>
    <definedName name="_xlnm.Print_Titles" localSheetId="18">'07 - SO-06  Oplotenie'!$117:$117</definedName>
    <definedName name="_xlnm.Print_Titles" localSheetId="19">'08 - SO-07  Zeleň '!$118:$118</definedName>
    <definedName name="_xlnm.Print_Titles" localSheetId="0">'Rekapitulácia stavby'!$92:$92</definedName>
    <definedName name="_xlnm.Print_Area" localSheetId="1">'01 - SO-01A.1  Architektú...'!$C$4:$J$76,'01 - SO-01A.1  Architektú...'!$C$82:$J$122,'01 - SO-01A.1  Architektú...'!$C$128:$J$908</definedName>
    <definedName name="_xlnm.Print_Area" localSheetId="6">'01 - SO-01B.01  Architekt...'!$C$4:$J$76,'01 - SO-01B.01  Architekt...'!$C$82:$J$101,'01 - SO-01B.01  Architekt...'!$C$107:$J$128</definedName>
    <definedName name="_xlnm.Print_Area" localSheetId="12">'01 - SO-03.1  Kanalizačná...'!$C$4:$J$76,'01 - SO-03.1  Kanalizačná...'!$C$82:$J$104,'01 - SO-03.1  Kanalizačná...'!$C$110:$J$189</definedName>
    <definedName name="_xlnm.Print_Area" localSheetId="14">'01 - SO-04.1  Vonkajší do...'!$C$4:$J$76,'01 - SO-04.1  Vonkajší do...'!$C$82:$J$104,'01 - SO-04.1  Vonkajší do...'!$C$110:$J$179</definedName>
    <definedName name="_xlnm.Print_Area" localSheetId="16">'01 - SO-05.1  NN káblová ...'!$C$4:$J$76,'01 - SO-05.1  NN káblová ...'!$C$82:$J$103,'01 - SO-05.1  NN káblová ...'!$C$109:$J$174</definedName>
    <definedName name="_xlnm.Print_Area" localSheetId="2">'02 - SO-01A.2  Zdravotech...'!$C$4:$J$76,'02 - SO-01A.2  Zdravotech...'!$C$82:$J$110,'02 - SO-01A.2  Zdravotech...'!$C$116:$J$380</definedName>
    <definedName name="_xlnm.Print_Area" localSheetId="7">'02 - SO-01B.2  Zdravotech...'!$C$4:$J$76,'02 - SO-01B.2  Zdravotech...'!$C$82:$J$106,'02 - SO-01B.2  Zdravotech...'!$C$112:$J$172</definedName>
    <definedName name="_xlnm.Print_Area" localSheetId="13">'02 - SO-03.2  Žumpa 33 m3 '!$C$4:$J$76,'02 - SO-03.2  Žumpa 33 m3 '!$C$82:$J$105,'02 - SO-03.2  Žumpa 33 m3 '!$C$111:$J$177</definedName>
    <definedName name="_xlnm.Print_Area" localSheetId="15">'02 - SO-04.2  Studničná š...'!$C$4:$J$76,'02 - SO-04.2  Studničná š...'!$C$82:$J$107,'02 - SO-04.2  Studničná š...'!$C$113:$J$182</definedName>
    <definedName name="_xlnm.Print_Area" localSheetId="17">'02 - SO-05.2  Vonkajšie N...'!$C$4:$J$76,'02 - SO-05.2  Vonkajšie N...'!$C$82:$J$102,'02 - SO-05.2  Vonkajšie N...'!$C$108:$J$160</definedName>
    <definedName name="_xlnm.Print_Area" localSheetId="3">'03 - SO-01A.3  Ústredné v...'!$C$4:$J$76,'03 - SO-01A.3  Ústredné v...'!$C$82:$J$107,'03 - SO-01A.3  Ústredné v...'!$C$113:$J$195</definedName>
    <definedName name="_xlnm.Print_Area" localSheetId="8">'03 - SO-01B-3  Elektroinš...'!$C$4:$J$76,'03 - SO-01B-3  Elektroinš...'!$C$82:$J$103,'03 - SO-01B-3  Elektroinš...'!$C$109:$J$177</definedName>
    <definedName name="_xlnm.Print_Area" localSheetId="11">'03 - SO-02  Spevnené ploc...'!$C$4:$J$76,'03 - SO-02  Spevnené ploc...'!$C$82:$J$103,'03 - SO-02  Spevnené ploc...'!$C$109:$J$160</definedName>
    <definedName name="_xlnm.Print_Area" localSheetId="4">'04 - SO-01A.4  Elektroinš...'!$C$4:$J$76,'04 - SO-01A.4  Elektroinš...'!$C$82:$J$104,'04 - SO-01A.4  Elektroinš...'!$C$110:$J$199</definedName>
    <definedName name="_xlnm.Print_Area" localSheetId="9">'04 - SO-01B.4  Elektroinš...'!$C$4:$J$76,'04 - SO-01B.4  Elektroinš...'!$C$82:$J$102,'04 - SO-01B.4  Elektroinš...'!$C$108:$J$176</definedName>
    <definedName name="_xlnm.Print_Area" localSheetId="5">'05 - SO-01A.5  Elektroinš...'!$C$4:$J$76,'05 - SO-01A.5  Elektroinš...'!$C$82:$J$102,'05 - SO-01A.5  Elektroinš...'!$C$108:$J$181</definedName>
    <definedName name="_xlnm.Print_Area" localSheetId="10">'05 - SO-01B.5  Fotovoltai...'!$C$4:$J$76,'05 - SO-01B.5  Fotovoltai...'!$C$82:$J$102,'05 - SO-01B.5  Fotovoltai...'!$C$108:$J$148</definedName>
    <definedName name="_xlnm.Print_Area" localSheetId="18">'07 - SO-06  Oplotenie'!$C$4:$J$76,'07 - SO-06  Oplotenie'!$C$82:$J$99,'07 - SO-06  Oplotenie'!$C$105:$J$124</definedName>
    <definedName name="_xlnm.Print_Area" localSheetId="19">'08 - SO-07  Zeleň '!$C$4:$J$76,'08 - SO-07  Zeleň '!$C$82:$J$100,'08 - SO-07  Zeleň '!$C$106:$J$151</definedName>
    <definedName name="_xlnm.Print_Area" localSheetId="0">'Rekapitulácia stavby'!$D$4:$AO$76,'Rekapitulácia stavby'!$C$82:$AQ$119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0" l="1"/>
  <c r="J36" i="20"/>
  <c r="AY118" i="1"/>
  <c r="J35" i="20"/>
  <c r="AX118" i="1" s="1"/>
  <c r="BI151" i="20"/>
  <c r="BH151" i="20"/>
  <c r="BG151" i="20"/>
  <c r="BE151" i="20"/>
  <c r="T151" i="20"/>
  <c r="T150" i="20" s="1"/>
  <c r="R151" i="20"/>
  <c r="R150" i="20"/>
  <c r="P151" i="20"/>
  <c r="P150" i="20" s="1"/>
  <c r="BI145" i="20"/>
  <c r="BH145" i="20"/>
  <c r="BG145" i="20"/>
  <c r="BE145" i="20"/>
  <c r="T145" i="20"/>
  <c r="R145" i="20"/>
  <c r="P145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1" i="20"/>
  <c r="BH131" i="20"/>
  <c r="BG131" i="20"/>
  <c r="BE131" i="20"/>
  <c r="T131" i="20"/>
  <c r="R131" i="20"/>
  <c r="P131" i="20"/>
  <c r="BI124" i="20"/>
  <c r="BH124" i="20"/>
  <c r="BG124" i="20"/>
  <c r="BE124" i="20"/>
  <c r="T124" i="20"/>
  <c r="R124" i="20"/>
  <c r="P124" i="20"/>
  <c r="BI122" i="20"/>
  <c r="BH122" i="20"/>
  <c r="BG122" i="20"/>
  <c r="BE122" i="20"/>
  <c r="T122" i="20"/>
  <c r="R122" i="20"/>
  <c r="P122" i="20"/>
  <c r="J115" i="20"/>
  <c r="F115" i="20"/>
  <c r="F113" i="20"/>
  <c r="E111" i="20"/>
  <c r="J91" i="20"/>
  <c r="F91" i="20"/>
  <c r="F89" i="20"/>
  <c r="E87" i="20"/>
  <c r="J24" i="20"/>
  <c r="E24" i="20"/>
  <c r="J116" i="20" s="1"/>
  <c r="J23" i="20"/>
  <c r="J18" i="20"/>
  <c r="E18" i="20"/>
  <c r="F92" i="20" s="1"/>
  <c r="J17" i="20"/>
  <c r="J12" i="20"/>
  <c r="J89" i="20" s="1"/>
  <c r="E7" i="20"/>
  <c r="E85" i="20"/>
  <c r="J37" i="19"/>
  <c r="J36" i="19"/>
  <c r="AY117" i="1" s="1"/>
  <c r="J35" i="19"/>
  <c r="AX117" i="1"/>
  <c r="BI123" i="19"/>
  <c r="BH123" i="19"/>
  <c r="BG123" i="19"/>
  <c r="BE123" i="19"/>
  <c r="T123" i="19"/>
  <c r="R123" i="19"/>
  <c r="P123" i="19"/>
  <c r="BI121" i="19"/>
  <c r="BH121" i="19"/>
  <c r="BG121" i="19"/>
  <c r="BE121" i="19"/>
  <c r="T121" i="19"/>
  <c r="R121" i="19"/>
  <c r="P121" i="19"/>
  <c r="J114" i="19"/>
  <c r="F114" i="19"/>
  <c r="F112" i="19"/>
  <c r="E110" i="19"/>
  <c r="J91" i="19"/>
  <c r="F91" i="19"/>
  <c r="F89" i="19"/>
  <c r="E87" i="19"/>
  <c r="J24" i="19"/>
  <c r="E24" i="19"/>
  <c r="J92" i="19" s="1"/>
  <c r="J23" i="19"/>
  <c r="J18" i="19"/>
  <c r="E18" i="19"/>
  <c r="F92" i="19" s="1"/>
  <c r="J17" i="19"/>
  <c r="J12" i="19"/>
  <c r="J89" i="19"/>
  <c r="E7" i="19"/>
  <c r="E108" i="19" s="1"/>
  <c r="J39" i="18"/>
  <c r="J38" i="18"/>
  <c r="AY116" i="1" s="1"/>
  <c r="J37" i="18"/>
  <c r="AX116" i="1"/>
  <c r="BI160" i="18"/>
  <c r="BH160" i="18"/>
  <c r="BG160" i="18"/>
  <c r="BE160" i="18"/>
  <c r="T160" i="18"/>
  <c r="R160" i="18"/>
  <c r="P160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7" i="18"/>
  <c r="BH147" i="18"/>
  <c r="BG147" i="18"/>
  <c r="BE147" i="18"/>
  <c r="T147" i="18"/>
  <c r="R147" i="18"/>
  <c r="P147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J119" i="18"/>
  <c r="F119" i="18"/>
  <c r="F117" i="18"/>
  <c r="E115" i="18"/>
  <c r="J93" i="18"/>
  <c r="F93" i="18"/>
  <c r="F91" i="18"/>
  <c r="E89" i="18"/>
  <c r="J26" i="18"/>
  <c r="E26" i="18"/>
  <c r="J120" i="18" s="1"/>
  <c r="J25" i="18"/>
  <c r="J20" i="18"/>
  <c r="E20" i="18"/>
  <c r="F120" i="18" s="1"/>
  <c r="J19" i="18"/>
  <c r="J14" i="18"/>
  <c r="J91" i="18" s="1"/>
  <c r="E7" i="18"/>
  <c r="E111" i="18"/>
  <c r="J39" i="17"/>
  <c r="J38" i="17"/>
  <c r="AY115" i="1" s="1"/>
  <c r="J37" i="17"/>
  <c r="AX115" i="1"/>
  <c r="BI174" i="17"/>
  <c r="BH174" i="17"/>
  <c r="BG174" i="17"/>
  <c r="BE174" i="17"/>
  <c r="T174" i="17"/>
  <c r="T173" i="17" s="1"/>
  <c r="R174" i="17"/>
  <c r="R173" i="17"/>
  <c r="P174" i="17"/>
  <c r="P173" i="17" s="1"/>
  <c r="BI172" i="17"/>
  <c r="BH172" i="17"/>
  <c r="BG172" i="17"/>
  <c r="BE172" i="17"/>
  <c r="T172" i="17"/>
  <c r="R172" i="17"/>
  <c r="P172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5" i="17"/>
  <c r="BH155" i="17"/>
  <c r="BG155" i="17"/>
  <c r="BE155" i="17"/>
  <c r="T155" i="17"/>
  <c r="R155" i="17"/>
  <c r="P155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J120" i="17"/>
  <c r="F120" i="17"/>
  <c r="F118" i="17"/>
  <c r="E116" i="17"/>
  <c r="J93" i="17"/>
  <c r="F93" i="17"/>
  <c r="F91" i="17"/>
  <c r="E89" i="17"/>
  <c r="J26" i="17"/>
  <c r="E26" i="17"/>
  <c r="J121" i="17" s="1"/>
  <c r="J25" i="17"/>
  <c r="J20" i="17"/>
  <c r="E20" i="17"/>
  <c r="F94" i="17" s="1"/>
  <c r="J19" i="17"/>
  <c r="J14" i="17"/>
  <c r="J91" i="17" s="1"/>
  <c r="E7" i="17"/>
  <c r="E85" i="17"/>
  <c r="J39" i="16"/>
  <c r="J38" i="16"/>
  <c r="AY113" i="1" s="1"/>
  <c r="J37" i="16"/>
  <c r="AX113" i="1" s="1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5" i="16"/>
  <c r="BH175" i="16"/>
  <c r="BG175" i="16"/>
  <c r="BE175" i="16"/>
  <c r="T175" i="16"/>
  <c r="T174" i="16" s="1"/>
  <c r="R175" i="16"/>
  <c r="R174" i="16"/>
  <c r="P175" i="16"/>
  <c r="P174" i="16" s="1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7" i="16"/>
  <c r="BH167" i="16"/>
  <c r="BG167" i="16"/>
  <c r="BE167" i="16"/>
  <c r="T167" i="16"/>
  <c r="R167" i="16"/>
  <c r="P167" i="16"/>
  <c r="BI163" i="16"/>
  <c r="BH163" i="16"/>
  <c r="BG163" i="16"/>
  <c r="BE163" i="16"/>
  <c r="T163" i="16"/>
  <c r="R163" i="16"/>
  <c r="P163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2" i="16"/>
  <c r="BH152" i="16"/>
  <c r="BG152" i="16"/>
  <c r="BE152" i="16"/>
  <c r="T152" i="16"/>
  <c r="R152" i="16"/>
  <c r="P152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1" i="16"/>
  <c r="BH131" i="16"/>
  <c r="BG131" i="16"/>
  <c r="BE131" i="16"/>
  <c r="T131" i="16"/>
  <c r="R131" i="16"/>
  <c r="P131" i="16"/>
  <c r="J124" i="16"/>
  <c r="F124" i="16"/>
  <c r="F122" i="16"/>
  <c r="E120" i="16"/>
  <c r="J93" i="16"/>
  <c r="F93" i="16"/>
  <c r="F91" i="16"/>
  <c r="E89" i="16"/>
  <c r="J26" i="16"/>
  <c r="E26" i="16"/>
  <c r="J94" i="16" s="1"/>
  <c r="J25" i="16"/>
  <c r="J20" i="16"/>
  <c r="E20" i="16"/>
  <c r="F125" i="16" s="1"/>
  <c r="J19" i="16"/>
  <c r="J14" i="16"/>
  <c r="J122" i="16"/>
  <c r="E7" i="16"/>
  <c r="E85" i="16" s="1"/>
  <c r="J39" i="15"/>
  <c r="J38" i="15"/>
  <c r="AY112" i="1" s="1"/>
  <c r="J37" i="15"/>
  <c r="AX112" i="1" s="1"/>
  <c r="BI179" i="15"/>
  <c r="BH179" i="15"/>
  <c r="BG179" i="15"/>
  <c r="BE179" i="15"/>
  <c r="T179" i="15"/>
  <c r="T178" i="15" s="1"/>
  <c r="R179" i="15"/>
  <c r="R178" i="15" s="1"/>
  <c r="P179" i="15"/>
  <c r="P178" i="15" s="1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68" i="15"/>
  <c r="BH168" i="15"/>
  <c r="BG168" i="15"/>
  <c r="BE168" i="15"/>
  <c r="T168" i="15"/>
  <c r="R168" i="15"/>
  <c r="P168" i="15"/>
  <c r="BI164" i="15"/>
  <c r="BH164" i="15"/>
  <c r="BG164" i="15"/>
  <c r="BE164" i="15"/>
  <c r="T164" i="15"/>
  <c r="R164" i="15"/>
  <c r="P164" i="15"/>
  <c r="BI159" i="15"/>
  <c r="BH159" i="15"/>
  <c r="BG159" i="15"/>
  <c r="BE159" i="15"/>
  <c r="T159" i="15"/>
  <c r="T158" i="15" s="1"/>
  <c r="R159" i="15"/>
  <c r="R158" i="15" s="1"/>
  <c r="P159" i="15"/>
  <c r="P158" i="15" s="1"/>
  <c r="BI154" i="15"/>
  <c r="BH154" i="15"/>
  <c r="BG154" i="15"/>
  <c r="BE154" i="15"/>
  <c r="T154" i="15"/>
  <c r="R154" i="15"/>
  <c r="P154" i="15"/>
  <c r="BI150" i="15"/>
  <c r="BH150" i="15"/>
  <c r="BG150" i="15"/>
  <c r="BE150" i="15"/>
  <c r="T150" i="15"/>
  <c r="R150" i="15"/>
  <c r="P150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3" i="15"/>
  <c r="BH143" i="15"/>
  <c r="BG143" i="15"/>
  <c r="BE143" i="15"/>
  <c r="T143" i="15"/>
  <c r="R143" i="15"/>
  <c r="P143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2" i="15"/>
  <c r="BH132" i="15"/>
  <c r="BG132" i="15"/>
  <c r="BE132" i="15"/>
  <c r="T132" i="15"/>
  <c r="R132" i="15"/>
  <c r="P132" i="15"/>
  <c r="BI128" i="15"/>
  <c r="BH128" i="15"/>
  <c r="BG128" i="15"/>
  <c r="BE128" i="15"/>
  <c r="T128" i="15"/>
  <c r="R128" i="15"/>
  <c r="P128" i="15"/>
  <c r="J121" i="15"/>
  <c r="F121" i="15"/>
  <c r="F119" i="15"/>
  <c r="E117" i="15"/>
  <c r="J93" i="15"/>
  <c r="F93" i="15"/>
  <c r="F91" i="15"/>
  <c r="E89" i="15"/>
  <c r="J26" i="15"/>
  <c r="E26" i="15"/>
  <c r="J94" i="15" s="1"/>
  <c r="J25" i="15"/>
  <c r="J20" i="15"/>
  <c r="E20" i="15"/>
  <c r="F122" i="15" s="1"/>
  <c r="J19" i="15"/>
  <c r="J14" i="15"/>
  <c r="J119" i="15"/>
  <c r="E7" i="15"/>
  <c r="E113" i="15" s="1"/>
  <c r="J39" i="14"/>
  <c r="J38" i="14"/>
  <c r="AY110" i="1" s="1"/>
  <c r="J37" i="14"/>
  <c r="AX110" i="1" s="1"/>
  <c r="BI177" i="14"/>
  <c r="BH177" i="14"/>
  <c r="BG177" i="14"/>
  <c r="BE177" i="14"/>
  <c r="T177" i="14"/>
  <c r="T176" i="14" s="1"/>
  <c r="R177" i="14"/>
  <c r="R176" i="14" s="1"/>
  <c r="P177" i="14"/>
  <c r="P176" i="14" s="1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1" i="14"/>
  <c r="BH171" i="14"/>
  <c r="BG171" i="14"/>
  <c r="BE171" i="14"/>
  <c r="T171" i="14"/>
  <c r="R171" i="14"/>
  <c r="P171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1" i="14"/>
  <c r="BH161" i="14"/>
  <c r="BG161" i="14"/>
  <c r="BE161" i="14"/>
  <c r="T161" i="14"/>
  <c r="R161" i="14"/>
  <c r="P161" i="14"/>
  <c r="BI157" i="14"/>
  <c r="BH157" i="14"/>
  <c r="BG157" i="14"/>
  <c r="BE157" i="14"/>
  <c r="T157" i="14"/>
  <c r="R157" i="14"/>
  <c r="P157" i="14"/>
  <c r="BI154" i="14"/>
  <c r="BH154" i="14"/>
  <c r="BG154" i="14"/>
  <c r="BE154" i="14"/>
  <c r="T154" i="14"/>
  <c r="T153" i="14" s="1"/>
  <c r="R154" i="14"/>
  <c r="R153" i="14"/>
  <c r="P154" i="14"/>
  <c r="P153" i="14" s="1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29" i="14"/>
  <c r="BH129" i="14"/>
  <c r="BG129" i="14"/>
  <c r="BE129" i="14"/>
  <c r="T129" i="14"/>
  <c r="R129" i="14"/>
  <c r="P129" i="14"/>
  <c r="J122" i="14"/>
  <c r="F122" i="14"/>
  <c r="F120" i="14"/>
  <c r="E118" i="14"/>
  <c r="J93" i="14"/>
  <c r="F93" i="14"/>
  <c r="F91" i="14"/>
  <c r="E89" i="14"/>
  <c r="J26" i="14"/>
  <c r="E26" i="14"/>
  <c r="J94" i="14"/>
  <c r="J25" i="14"/>
  <c r="J20" i="14"/>
  <c r="E20" i="14"/>
  <c r="F123" i="14"/>
  <c r="J19" i="14"/>
  <c r="J14" i="14"/>
  <c r="J120" i="14"/>
  <c r="E7" i="14"/>
  <c r="E114" i="14" s="1"/>
  <c r="J39" i="13"/>
  <c r="J38" i="13"/>
  <c r="AY109" i="1"/>
  <c r="J37" i="13"/>
  <c r="AX109" i="1" s="1"/>
  <c r="BI189" i="13"/>
  <c r="BH189" i="13"/>
  <c r="BG189" i="13"/>
  <c r="BE189" i="13"/>
  <c r="T189" i="13"/>
  <c r="T188" i="13"/>
  <c r="R189" i="13"/>
  <c r="R188" i="13" s="1"/>
  <c r="P189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4" i="13"/>
  <c r="BH174" i="13"/>
  <c r="BG174" i="13"/>
  <c r="BE174" i="13"/>
  <c r="T174" i="13"/>
  <c r="R174" i="13"/>
  <c r="P174" i="13"/>
  <c r="BI172" i="13"/>
  <c r="BH172" i="13"/>
  <c r="BG172" i="13"/>
  <c r="BE172" i="13"/>
  <c r="T172" i="13"/>
  <c r="R172" i="13"/>
  <c r="P172" i="13"/>
  <c r="BI168" i="13"/>
  <c r="BH168" i="13"/>
  <c r="BG168" i="13"/>
  <c r="BE168" i="13"/>
  <c r="T168" i="13"/>
  <c r="R168" i="13"/>
  <c r="P168" i="13"/>
  <c r="BI166" i="13"/>
  <c r="BH166" i="13"/>
  <c r="BG166" i="13"/>
  <c r="BE166" i="13"/>
  <c r="T166" i="13"/>
  <c r="R166" i="13"/>
  <c r="P166" i="13"/>
  <c r="BI161" i="13"/>
  <c r="BH161" i="13"/>
  <c r="BG161" i="13"/>
  <c r="BE161" i="13"/>
  <c r="T161" i="13"/>
  <c r="T160" i="13" s="1"/>
  <c r="R161" i="13"/>
  <c r="R160" i="13"/>
  <c r="P161" i="13"/>
  <c r="P160" i="13" s="1"/>
  <c r="BI156" i="13"/>
  <c r="BH156" i="13"/>
  <c r="BG156" i="13"/>
  <c r="BE156" i="13"/>
  <c r="T156" i="13"/>
  <c r="R156" i="13"/>
  <c r="P156" i="13"/>
  <c r="BI152" i="13"/>
  <c r="BH152" i="13"/>
  <c r="BG152" i="13"/>
  <c r="BE152" i="13"/>
  <c r="T152" i="13"/>
  <c r="R152" i="13"/>
  <c r="P152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5" i="13"/>
  <c r="BH145" i="13"/>
  <c r="BG145" i="13"/>
  <c r="BE145" i="13"/>
  <c r="T145" i="13"/>
  <c r="R145" i="13"/>
  <c r="P145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2" i="13"/>
  <c r="BH132" i="13"/>
  <c r="BG132" i="13"/>
  <c r="BE132" i="13"/>
  <c r="T132" i="13"/>
  <c r="R132" i="13"/>
  <c r="P132" i="13"/>
  <c r="BI128" i="13"/>
  <c r="BH128" i="13"/>
  <c r="BG128" i="13"/>
  <c r="BE128" i="13"/>
  <c r="T128" i="13"/>
  <c r="R128" i="13"/>
  <c r="P128" i="13"/>
  <c r="J121" i="13"/>
  <c r="F121" i="13"/>
  <c r="F119" i="13"/>
  <c r="E117" i="13"/>
  <c r="J93" i="13"/>
  <c r="F93" i="13"/>
  <c r="F91" i="13"/>
  <c r="E89" i="13"/>
  <c r="J26" i="13"/>
  <c r="E26" i="13"/>
  <c r="J122" i="13" s="1"/>
  <c r="J25" i="13"/>
  <c r="J20" i="13"/>
  <c r="E20" i="13"/>
  <c r="F94" i="13" s="1"/>
  <c r="J19" i="13"/>
  <c r="J14" i="13"/>
  <c r="J119" i="13" s="1"/>
  <c r="E7" i="13"/>
  <c r="E113" i="13"/>
  <c r="J37" i="12"/>
  <c r="J36" i="12"/>
  <c r="AY107" i="1"/>
  <c r="J35" i="12"/>
  <c r="AX107" i="1" s="1"/>
  <c r="BI160" i="12"/>
  <c r="BH160" i="12"/>
  <c r="BG160" i="12"/>
  <c r="BE160" i="12"/>
  <c r="T160" i="12"/>
  <c r="T159" i="12"/>
  <c r="R160" i="12"/>
  <c r="R159" i="12" s="1"/>
  <c r="P160" i="12"/>
  <c r="P159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2" i="12"/>
  <c r="BH152" i="12"/>
  <c r="BG152" i="12"/>
  <c r="BE152" i="12"/>
  <c r="T152" i="12"/>
  <c r="R152" i="12"/>
  <c r="P152" i="12"/>
  <c r="BI150" i="12"/>
  <c r="BH150" i="12"/>
  <c r="BG150" i="12"/>
  <c r="BE150" i="12"/>
  <c r="T150" i="12"/>
  <c r="R150" i="12"/>
  <c r="P150" i="12"/>
  <c r="BI146" i="12"/>
  <c r="BH146" i="12"/>
  <c r="BG146" i="12"/>
  <c r="BE146" i="12"/>
  <c r="T146" i="12"/>
  <c r="R146" i="12"/>
  <c r="P146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T135" i="12"/>
  <c r="R136" i="12"/>
  <c r="R135" i="12" s="1"/>
  <c r="P136" i="12"/>
  <c r="P135" i="12" s="1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25" i="12"/>
  <c r="BH125" i="12"/>
  <c r="BG125" i="12"/>
  <c r="BE125" i="12"/>
  <c r="T125" i="12"/>
  <c r="R125" i="12"/>
  <c r="P125" i="12"/>
  <c r="J118" i="12"/>
  <c r="F118" i="12"/>
  <c r="F116" i="12"/>
  <c r="E114" i="12"/>
  <c r="J91" i="12"/>
  <c r="F91" i="12"/>
  <c r="F89" i="12"/>
  <c r="E87" i="12"/>
  <c r="J24" i="12"/>
  <c r="E24" i="12"/>
  <c r="J119" i="12" s="1"/>
  <c r="J23" i="12"/>
  <c r="J18" i="12"/>
  <c r="E18" i="12"/>
  <c r="F119" i="12" s="1"/>
  <c r="J17" i="12"/>
  <c r="J12" i="12"/>
  <c r="J116" i="12" s="1"/>
  <c r="E7" i="12"/>
  <c r="E85" i="12"/>
  <c r="J39" i="11"/>
  <c r="J38" i="11"/>
  <c r="AY106" i="1" s="1"/>
  <c r="J37" i="11"/>
  <c r="AX106" i="1"/>
  <c r="BI148" i="11"/>
  <c r="BH148" i="11"/>
  <c r="BG148" i="11"/>
  <c r="BE148" i="11"/>
  <c r="T148" i="11"/>
  <c r="T147" i="11" s="1"/>
  <c r="R148" i="11"/>
  <c r="R147" i="11"/>
  <c r="P148" i="11"/>
  <c r="P147" i="11" s="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J119" i="11"/>
  <c r="F119" i="11"/>
  <c r="F117" i="11"/>
  <c r="E115" i="11"/>
  <c r="J93" i="11"/>
  <c r="F93" i="11"/>
  <c r="F91" i="11"/>
  <c r="E89" i="11"/>
  <c r="J26" i="11"/>
  <c r="E26" i="11"/>
  <c r="J94" i="11" s="1"/>
  <c r="J25" i="11"/>
  <c r="J20" i="11"/>
  <c r="E20" i="11"/>
  <c r="F120" i="11" s="1"/>
  <c r="J19" i="11"/>
  <c r="J14" i="11"/>
  <c r="J91" i="11" s="1"/>
  <c r="E7" i="11"/>
  <c r="E111" i="11"/>
  <c r="J39" i="10"/>
  <c r="J38" i="10"/>
  <c r="AY105" i="1" s="1"/>
  <c r="J37" i="10"/>
  <c r="AX105" i="1"/>
  <c r="BI176" i="10"/>
  <c r="BH176" i="10"/>
  <c r="BG176" i="10"/>
  <c r="BE176" i="10"/>
  <c r="T176" i="10"/>
  <c r="T175" i="10" s="1"/>
  <c r="R176" i="10"/>
  <c r="R175" i="10"/>
  <c r="P176" i="10"/>
  <c r="P175" i="10" s="1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69" i="10"/>
  <c r="BH169" i="10"/>
  <c r="BG169" i="10"/>
  <c r="BE169" i="10"/>
  <c r="T169" i="10"/>
  <c r="R169" i="10"/>
  <c r="P169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6" i="10"/>
  <c r="BH136" i="10"/>
  <c r="BG136" i="10"/>
  <c r="BE136" i="10"/>
  <c r="T136" i="10"/>
  <c r="R136" i="10"/>
  <c r="P136" i="10"/>
  <c r="BI132" i="10"/>
  <c r="BH132" i="10"/>
  <c r="BG132" i="10"/>
  <c r="BE132" i="10"/>
  <c r="T132" i="10"/>
  <c r="R132" i="10"/>
  <c r="P132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3" i="10"/>
  <c r="F93" i="10"/>
  <c r="F91" i="10"/>
  <c r="E89" i="10"/>
  <c r="J26" i="10"/>
  <c r="E26" i="10"/>
  <c r="J94" i="10" s="1"/>
  <c r="J25" i="10"/>
  <c r="J20" i="10"/>
  <c r="E20" i="10"/>
  <c r="F120" i="10" s="1"/>
  <c r="J19" i="10"/>
  <c r="J14" i="10"/>
  <c r="J117" i="10" s="1"/>
  <c r="E7" i="10"/>
  <c r="E111" i="10"/>
  <c r="J39" i="9"/>
  <c r="J38" i="9"/>
  <c r="AY104" i="1" s="1"/>
  <c r="J37" i="9"/>
  <c r="AX104" i="1"/>
  <c r="BI177" i="9"/>
  <c r="BH177" i="9"/>
  <c r="BG177" i="9"/>
  <c r="BE177" i="9"/>
  <c r="T177" i="9"/>
  <c r="T176" i="9" s="1"/>
  <c r="R177" i="9"/>
  <c r="R176" i="9"/>
  <c r="P177" i="9"/>
  <c r="P176" i="9" s="1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7" i="9"/>
  <c r="BH127" i="9"/>
  <c r="BG127" i="9"/>
  <c r="BE127" i="9"/>
  <c r="T127" i="9"/>
  <c r="R127" i="9"/>
  <c r="P127" i="9"/>
  <c r="J120" i="9"/>
  <c r="F120" i="9"/>
  <c r="F118" i="9"/>
  <c r="E116" i="9"/>
  <c r="J93" i="9"/>
  <c r="F93" i="9"/>
  <c r="F91" i="9"/>
  <c r="E89" i="9"/>
  <c r="J26" i="9"/>
  <c r="E26" i="9"/>
  <c r="J121" i="9" s="1"/>
  <c r="J25" i="9"/>
  <c r="J20" i="9"/>
  <c r="E20" i="9"/>
  <c r="F121" i="9" s="1"/>
  <c r="J19" i="9"/>
  <c r="J14" i="9"/>
  <c r="J118" i="9"/>
  <c r="E7" i="9"/>
  <c r="E112" i="9" s="1"/>
  <c r="J39" i="8"/>
  <c r="J38" i="8"/>
  <c r="AY103" i="1" s="1"/>
  <c r="J37" i="8"/>
  <c r="AX103" i="1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2" i="8"/>
  <c r="BH142" i="8"/>
  <c r="BG142" i="8"/>
  <c r="BE142" i="8"/>
  <c r="T142" i="8"/>
  <c r="R142" i="8"/>
  <c r="P142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5" i="8"/>
  <c r="BH135" i="8"/>
  <c r="BG135" i="8"/>
  <c r="BE135" i="8"/>
  <c r="T135" i="8"/>
  <c r="T134" i="8" s="1"/>
  <c r="R135" i="8"/>
  <c r="R134" i="8" s="1"/>
  <c r="P135" i="8"/>
  <c r="P134" i="8" s="1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J123" i="8"/>
  <c r="F123" i="8"/>
  <c r="F121" i="8"/>
  <c r="E119" i="8"/>
  <c r="J93" i="8"/>
  <c r="F93" i="8"/>
  <c r="F91" i="8"/>
  <c r="E89" i="8"/>
  <c r="J26" i="8"/>
  <c r="E26" i="8"/>
  <c r="J124" i="8"/>
  <c r="J25" i="8"/>
  <c r="J20" i="8"/>
  <c r="E20" i="8"/>
  <c r="F94" i="8"/>
  <c r="J19" i="8"/>
  <c r="J14" i="8"/>
  <c r="J91" i="8" s="1"/>
  <c r="E7" i="8"/>
  <c r="E85" i="8" s="1"/>
  <c r="J39" i="7"/>
  <c r="J38" i="7"/>
  <c r="AY102" i="1"/>
  <c r="J37" i="7"/>
  <c r="AX102" i="1" s="1"/>
  <c r="BI127" i="7"/>
  <c r="BH127" i="7"/>
  <c r="BG127" i="7"/>
  <c r="BE127" i="7"/>
  <c r="T127" i="7"/>
  <c r="R127" i="7"/>
  <c r="P127" i="7"/>
  <c r="BI125" i="7"/>
  <c r="BH125" i="7"/>
  <c r="BG125" i="7"/>
  <c r="BE125" i="7"/>
  <c r="T125" i="7"/>
  <c r="R125" i="7"/>
  <c r="P125" i="7"/>
  <c r="J118" i="7"/>
  <c r="F118" i="7"/>
  <c r="F116" i="7"/>
  <c r="E114" i="7"/>
  <c r="J93" i="7"/>
  <c r="F93" i="7"/>
  <c r="F91" i="7"/>
  <c r="E89" i="7"/>
  <c r="J26" i="7"/>
  <c r="E26" i="7"/>
  <c r="J119" i="7" s="1"/>
  <c r="J25" i="7"/>
  <c r="J20" i="7"/>
  <c r="E20" i="7"/>
  <c r="F94" i="7" s="1"/>
  <c r="J19" i="7"/>
  <c r="J14" i="7"/>
  <c r="J91" i="7" s="1"/>
  <c r="E7" i="7"/>
  <c r="E110" i="7"/>
  <c r="J39" i="6"/>
  <c r="J38" i="6"/>
  <c r="AY100" i="1"/>
  <c r="J37" i="6"/>
  <c r="AX100" i="1" s="1"/>
  <c r="BI181" i="6"/>
  <c r="BH181" i="6"/>
  <c r="BG181" i="6"/>
  <c r="BE181" i="6"/>
  <c r="T181" i="6"/>
  <c r="T180" i="6"/>
  <c r="R181" i="6"/>
  <c r="R180" i="6" s="1"/>
  <c r="P181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4" i="6"/>
  <c r="BH174" i="6"/>
  <c r="BG174" i="6"/>
  <c r="BE174" i="6"/>
  <c r="T174" i="6"/>
  <c r="R174" i="6"/>
  <c r="P174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0" i="6"/>
  <c r="BH140" i="6"/>
  <c r="BG140" i="6"/>
  <c r="BE140" i="6"/>
  <c r="T140" i="6"/>
  <c r="R140" i="6"/>
  <c r="P140" i="6"/>
  <c r="BI136" i="6"/>
  <c r="BH136" i="6"/>
  <c r="BG136" i="6"/>
  <c r="BE136" i="6"/>
  <c r="T136" i="6"/>
  <c r="R136" i="6"/>
  <c r="P136" i="6"/>
  <c r="BI132" i="6"/>
  <c r="BH132" i="6"/>
  <c r="BG132" i="6"/>
  <c r="BE132" i="6"/>
  <c r="T132" i="6"/>
  <c r="R132" i="6"/>
  <c r="P132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119" i="6"/>
  <c r="F119" i="6"/>
  <c r="F117" i="6"/>
  <c r="E115" i="6"/>
  <c r="J93" i="6"/>
  <c r="F93" i="6"/>
  <c r="F91" i="6"/>
  <c r="E89" i="6"/>
  <c r="J26" i="6"/>
  <c r="E26" i="6"/>
  <c r="J94" i="6" s="1"/>
  <c r="J25" i="6"/>
  <c r="J20" i="6"/>
  <c r="E20" i="6"/>
  <c r="F120" i="6" s="1"/>
  <c r="J19" i="6"/>
  <c r="J14" i="6"/>
  <c r="J91" i="6"/>
  <c r="E7" i="6"/>
  <c r="E85" i="6" s="1"/>
  <c r="J39" i="5"/>
  <c r="J38" i="5"/>
  <c r="AY99" i="1" s="1"/>
  <c r="J37" i="5"/>
  <c r="AX99" i="1"/>
  <c r="BI199" i="5"/>
  <c r="BH199" i="5"/>
  <c r="BG199" i="5"/>
  <c r="BE199" i="5"/>
  <c r="T199" i="5"/>
  <c r="T198" i="5" s="1"/>
  <c r="R199" i="5"/>
  <c r="R198" i="5"/>
  <c r="P199" i="5"/>
  <c r="P198" i="5" s="1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28" i="5"/>
  <c r="BH128" i="5"/>
  <c r="BG128" i="5"/>
  <c r="BE128" i="5"/>
  <c r="T128" i="5"/>
  <c r="R128" i="5"/>
  <c r="P128" i="5"/>
  <c r="J121" i="5"/>
  <c r="F121" i="5"/>
  <c r="F119" i="5"/>
  <c r="E117" i="5"/>
  <c r="J93" i="5"/>
  <c r="F93" i="5"/>
  <c r="F91" i="5"/>
  <c r="E89" i="5"/>
  <c r="J26" i="5"/>
  <c r="E26" i="5"/>
  <c r="J94" i="5" s="1"/>
  <c r="J25" i="5"/>
  <c r="J20" i="5"/>
  <c r="E20" i="5"/>
  <c r="F122" i="5" s="1"/>
  <c r="J19" i="5"/>
  <c r="J14" i="5"/>
  <c r="J119" i="5" s="1"/>
  <c r="E7" i="5"/>
  <c r="E85" i="5"/>
  <c r="J39" i="4"/>
  <c r="J38" i="4"/>
  <c r="AY98" i="1" s="1"/>
  <c r="J37" i="4"/>
  <c r="AX98" i="1"/>
  <c r="BI195" i="4"/>
  <c r="BH195" i="4"/>
  <c r="BG195" i="4"/>
  <c r="BE195" i="4"/>
  <c r="T195" i="4"/>
  <c r="T194" i="4" s="1"/>
  <c r="R195" i="4"/>
  <c r="R194" i="4"/>
  <c r="P195" i="4"/>
  <c r="P194" i="4" s="1"/>
  <c r="BI193" i="4"/>
  <c r="BH193" i="4"/>
  <c r="BG193" i="4"/>
  <c r="BE193" i="4"/>
  <c r="T193" i="4"/>
  <c r="T192" i="4"/>
  <c r="R193" i="4"/>
  <c r="R192" i="4" s="1"/>
  <c r="P193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7" i="4"/>
  <c r="BH177" i="4"/>
  <c r="BG177" i="4"/>
  <c r="BE177" i="4"/>
  <c r="T177" i="4"/>
  <c r="R177" i="4"/>
  <c r="P177" i="4"/>
  <c r="BI173" i="4"/>
  <c r="BH173" i="4"/>
  <c r="BG173" i="4"/>
  <c r="BE173" i="4"/>
  <c r="T173" i="4"/>
  <c r="R173" i="4"/>
  <c r="P173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4" i="4"/>
  <c r="F124" i="4"/>
  <c r="F122" i="4"/>
  <c r="E120" i="4"/>
  <c r="J93" i="4"/>
  <c r="F93" i="4"/>
  <c r="F91" i="4"/>
  <c r="E89" i="4"/>
  <c r="J26" i="4"/>
  <c r="E26" i="4"/>
  <c r="J94" i="4" s="1"/>
  <c r="J25" i="4"/>
  <c r="J20" i="4"/>
  <c r="E20" i="4"/>
  <c r="F125" i="4" s="1"/>
  <c r="J19" i="4"/>
  <c r="J14" i="4"/>
  <c r="J122" i="4" s="1"/>
  <c r="E7" i="4"/>
  <c r="E116" i="4"/>
  <c r="J39" i="3"/>
  <c r="J38" i="3"/>
  <c r="AY97" i="1" s="1"/>
  <c r="J37" i="3"/>
  <c r="AX97" i="1" s="1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07" i="3"/>
  <c r="BH307" i="3"/>
  <c r="BG307" i="3"/>
  <c r="BE307" i="3"/>
  <c r="T307" i="3"/>
  <c r="R307" i="3"/>
  <c r="P307" i="3"/>
  <c r="BI297" i="3"/>
  <c r="BH297" i="3"/>
  <c r="BG297" i="3"/>
  <c r="BE297" i="3"/>
  <c r="T297" i="3"/>
  <c r="R297" i="3"/>
  <c r="P297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R260" i="3"/>
  <c r="P260" i="3"/>
  <c r="BI251" i="3"/>
  <c r="BH251" i="3"/>
  <c r="BG251" i="3"/>
  <c r="BE251" i="3"/>
  <c r="T251" i="3"/>
  <c r="R251" i="3"/>
  <c r="P251" i="3"/>
  <c r="BI242" i="3"/>
  <c r="BH242" i="3"/>
  <c r="BG242" i="3"/>
  <c r="BE242" i="3"/>
  <c r="T242" i="3"/>
  <c r="R242" i="3"/>
  <c r="P242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T206" i="3"/>
  <c r="R207" i="3"/>
  <c r="R206" i="3" s="1"/>
  <c r="P207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9" i="3"/>
  <c r="BH169" i="3"/>
  <c r="BG169" i="3"/>
  <c r="BE169" i="3"/>
  <c r="T169" i="3"/>
  <c r="R169" i="3"/>
  <c r="P169" i="3"/>
  <c r="BI163" i="3"/>
  <c r="BH163" i="3"/>
  <c r="BG163" i="3"/>
  <c r="BE163" i="3"/>
  <c r="T163" i="3"/>
  <c r="R163" i="3"/>
  <c r="P163" i="3"/>
  <c r="BI158" i="3"/>
  <c r="BH158" i="3"/>
  <c r="BG158" i="3"/>
  <c r="BE158" i="3"/>
  <c r="T158" i="3"/>
  <c r="T157" i="3"/>
  <c r="R158" i="3"/>
  <c r="R157" i="3"/>
  <c r="P158" i="3"/>
  <c r="P157" i="3"/>
  <c r="BI154" i="3"/>
  <c r="BH154" i="3"/>
  <c r="BG154" i="3"/>
  <c r="BE154" i="3"/>
  <c r="T154" i="3"/>
  <c r="R154" i="3"/>
  <c r="P154" i="3"/>
  <c r="BI150" i="3"/>
  <c r="BH150" i="3"/>
  <c r="BG150" i="3"/>
  <c r="BE150" i="3"/>
  <c r="T150" i="3"/>
  <c r="R150" i="3"/>
  <c r="P150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39" i="3"/>
  <c r="BH139" i="3"/>
  <c r="BG139" i="3"/>
  <c r="BE139" i="3"/>
  <c r="T139" i="3"/>
  <c r="R139" i="3"/>
  <c r="P139" i="3"/>
  <c r="BI134" i="3"/>
  <c r="BH134" i="3"/>
  <c r="BG134" i="3"/>
  <c r="BE134" i="3"/>
  <c r="T134" i="3"/>
  <c r="R134" i="3"/>
  <c r="P134" i="3"/>
  <c r="J127" i="3"/>
  <c r="F127" i="3"/>
  <c r="F125" i="3"/>
  <c r="E123" i="3"/>
  <c r="J93" i="3"/>
  <c r="F93" i="3"/>
  <c r="F91" i="3"/>
  <c r="E89" i="3"/>
  <c r="J26" i="3"/>
  <c r="E26" i="3"/>
  <c r="J128" i="3" s="1"/>
  <c r="J25" i="3"/>
  <c r="J20" i="3"/>
  <c r="E20" i="3"/>
  <c r="F94" i="3" s="1"/>
  <c r="J19" i="3"/>
  <c r="J14" i="3"/>
  <c r="J125" i="3" s="1"/>
  <c r="E7" i="3"/>
  <c r="E119" i="3"/>
  <c r="J39" i="2"/>
  <c r="J38" i="2"/>
  <c r="AY96" i="1" s="1"/>
  <c r="J37" i="2"/>
  <c r="AX96" i="1"/>
  <c r="BI905" i="2"/>
  <c r="BH905" i="2"/>
  <c r="BG905" i="2"/>
  <c r="BE905" i="2"/>
  <c r="T905" i="2"/>
  <c r="R905" i="2"/>
  <c r="P905" i="2"/>
  <c r="BI904" i="2"/>
  <c r="BH904" i="2"/>
  <c r="BG904" i="2"/>
  <c r="BE904" i="2"/>
  <c r="T904" i="2"/>
  <c r="R904" i="2"/>
  <c r="P904" i="2"/>
  <c r="BI900" i="2"/>
  <c r="BH900" i="2"/>
  <c r="BG900" i="2"/>
  <c r="BE900" i="2"/>
  <c r="T900" i="2"/>
  <c r="R900" i="2"/>
  <c r="P900" i="2"/>
  <c r="BI891" i="2"/>
  <c r="BH891" i="2"/>
  <c r="BG891" i="2"/>
  <c r="BE891" i="2"/>
  <c r="T891" i="2"/>
  <c r="R891" i="2"/>
  <c r="P891" i="2"/>
  <c r="BI881" i="2"/>
  <c r="BH881" i="2"/>
  <c r="BG881" i="2"/>
  <c r="BE881" i="2"/>
  <c r="T881" i="2"/>
  <c r="R881" i="2"/>
  <c r="P881" i="2"/>
  <c r="BI879" i="2"/>
  <c r="BH879" i="2"/>
  <c r="BG879" i="2"/>
  <c r="BE879" i="2"/>
  <c r="T879" i="2"/>
  <c r="R879" i="2"/>
  <c r="P879" i="2"/>
  <c r="BI877" i="2"/>
  <c r="BH877" i="2"/>
  <c r="BG877" i="2"/>
  <c r="BE877" i="2"/>
  <c r="T877" i="2"/>
  <c r="R877" i="2"/>
  <c r="P877" i="2"/>
  <c r="BI866" i="2"/>
  <c r="BH866" i="2"/>
  <c r="BG866" i="2"/>
  <c r="BE866" i="2"/>
  <c r="T866" i="2"/>
  <c r="R866" i="2"/>
  <c r="P866" i="2"/>
  <c r="BI862" i="2"/>
  <c r="BH862" i="2"/>
  <c r="BG862" i="2"/>
  <c r="BE862" i="2"/>
  <c r="T862" i="2"/>
  <c r="R862" i="2"/>
  <c r="P862" i="2"/>
  <c r="BI845" i="2"/>
  <c r="BH845" i="2"/>
  <c r="BG845" i="2"/>
  <c r="BE845" i="2"/>
  <c r="T845" i="2"/>
  <c r="R845" i="2"/>
  <c r="P845" i="2"/>
  <c r="BI843" i="2"/>
  <c r="BH843" i="2"/>
  <c r="BG843" i="2"/>
  <c r="BE843" i="2"/>
  <c r="T843" i="2"/>
  <c r="R843" i="2"/>
  <c r="P843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4" i="2"/>
  <c r="BH834" i="2"/>
  <c r="BG834" i="2"/>
  <c r="BE834" i="2"/>
  <c r="T834" i="2"/>
  <c r="R834" i="2"/>
  <c r="P834" i="2"/>
  <c r="BI830" i="2"/>
  <c r="BH830" i="2"/>
  <c r="BG830" i="2"/>
  <c r="BE830" i="2"/>
  <c r="T830" i="2"/>
  <c r="R830" i="2"/>
  <c r="P830" i="2"/>
  <c r="BI826" i="2"/>
  <c r="BH826" i="2"/>
  <c r="BG826" i="2"/>
  <c r="BE826" i="2"/>
  <c r="T826" i="2"/>
  <c r="R826" i="2"/>
  <c r="P826" i="2"/>
  <c r="BI822" i="2"/>
  <c r="BH822" i="2"/>
  <c r="BG822" i="2"/>
  <c r="BE822" i="2"/>
  <c r="T822" i="2"/>
  <c r="R822" i="2"/>
  <c r="P822" i="2"/>
  <c r="BI820" i="2"/>
  <c r="BH820" i="2"/>
  <c r="BG820" i="2"/>
  <c r="BE820" i="2"/>
  <c r="T820" i="2"/>
  <c r="R820" i="2"/>
  <c r="P820" i="2"/>
  <c r="BI816" i="2"/>
  <c r="BH816" i="2"/>
  <c r="BG816" i="2"/>
  <c r="BE816" i="2"/>
  <c r="T816" i="2"/>
  <c r="R816" i="2"/>
  <c r="P816" i="2"/>
  <c r="BI812" i="2"/>
  <c r="BH812" i="2"/>
  <c r="BG812" i="2"/>
  <c r="BE812" i="2"/>
  <c r="T812" i="2"/>
  <c r="R812" i="2"/>
  <c r="P812" i="2"/>
  <c r="BI808" i="2"/>
  <c r="BH808" i="2"/>
  <c r="BG808" i="2"/>
  <c r="BE808" i="2"/>
  <c r="T808" i="2"/>
  <c r="R808" i="2"/>
  <c r="P808" i="2"/>
  <c r="BI800" i="2"/>
  <c r="BH800" i="2"/>
  <c r="BG800" i="2"/>
  <c r="BE800" i="2"/>
  <c r="T800" i="2"/>
  <c r="R800" i="2"/>
  <c r="P800" i="2"/>
  <c r="BI796" i="2"/>
  <c r="BH796" i="2"/>
  <c r="BG796" i="2"/>
  <c r="BE796" i="2"/>
  <c r="T796" i="2"/>
  <c r="R796" i="2"/>
  <c r="P796" i="2"/>
  <c r="BI792" i="2"/>
  <c r="BH792" i="2"/>
  <c r="BG792" i="2"/>
  <c r="BE792" i="2"/>
  <c r="T792" i="2"/>
  <c r="R792" i="2"/>
  <c r="P792" i="2"/>
  <c r="BI788" i="2"/>
  <c r="BH788" i="2"/>
  <c r="BG788" i="2"/>
  <c r="BE788" i="2"/>
  <c r="T788" i="2"/>
  <c r="R788" i="2"/>
  <c r="P788" i="2"/>
  <c r="BI784" i="2"/>
  <c r="BH784" i="2"/>
  <c r="BG784" i="2"/>
  <c r="BE784" i="2"/>
  <c r="T784" i="2"/>
  <c r="R784" i="2"/>
  <c r="P784" i="2"/>
  <c r="BI780" i="2"/>
  <c r="BH780" i="2"/>
  <c r="BG780" i="2"/>
  <c r="BE780" i="2"/>
  <c r="T780" i="2"/>
  <c r="R780" i="2"/>
  <c r="P780" i="2"/>
  <c r="BI773" i="2"/>
  <c r="BH773" i="2"/>
  <c r="BG773" i="2"/>
  <c r="BE773" i="2"/>
  <c r="T773" i="2"/>
  <c r="R773" i="2"/>
  <c r="P773" i="2"/>
  <c r="BI769" i="2"/>
  <c r="BH769" i="2"/>
  <c r="BG769" i="2"/>
  <c r="BE769" i="2"/>
  <c r="T769" i="2"/>
  <c r="R769" i="2"/>
  <c r="P769" i="2"/>
  <c r="BI763" i="2"/>
  <c r="BH763" i="2"/>
  <c r="BG763" i="2"/>
  <c r="BE763" i="2"/>
  <c r="T763" i="2"/>
  <c r="R763" i="2"/>
  <c r="P763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6" i="2"/>
  <c r="BH746" i="2"/>
  <c r="BG746" i="2"/>
  <c r="BE746" i="2"/>
  <c r="T746" i="2"/>
  <c r="R746" i="2"/>
  <c r="P746" i="2"/>
  <c r="BI745" i="2"/>
  <c r="BH745" i="2"/>
  <c r="BG745" i="2"/>
  <c r="BE745" i="2"/>
  <c r="T745" i="2"/>
  <c r="R745" i="2"/>
  <c r="P745" i="2"/>
  <c r="BI744" i="2"/>
  <c r="BH744" i="2"/>
  <c r="BG744" i="2"/>
  <c r="BE744" i="2"/>
  <c r="T744" i="2"/>
  <c r="R744" i="2"/>
  <c r="P744" i="2"/>
  <c r="BI740" i="2"/>
  <c r="BH740" i="2"/>
  <c r="BG740" i="2"/>
  <c r="BE740" i="2"/>
  <c r="T740" i="2"/>
  <c r="R740" i="2"/>
  <c r="P740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9" i="2"/>
  <c r="BH729" i="2"/>
  <c r="BG729" i="2"/>
  <c r="BE729" i="2"/>
  <c r="T729" i="2"/>
  <c r="R729" i="2"/>
  <c r="P729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19" i="2"/>
  <c r="BH719" i="2"/>
  <c r="BG719" i="2"/>
  <c r="BE719" i="2"/>
  <c r="T719" i="2"/>
  <c r="R719" i="2"/>
  <c r="P719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2" i="2"/>
  <c r="BH712" i="2"/>
  <c r="BG712" i="2"/>
  <c r="BE712" i="2"/>
  <c r="T712" i="2"/>
  <c r="R712" i="2"/>
  <c r="P712" i="2"/>
  <c r="BI711" i="2"/>
  <c r="BH711" i="2"/>
  <c r="BG711" i="2"/>
  <c r="BE711" i="2"/>
  <c r="T711" i="2"/>
  <c r="R711" i="2"/>
  <c r="P711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1" i="2"/>
  <c r="BH701" i="2"/>
  <c r="BG701" i="2"/>
  <c r="BE701" i="2"/>
  <c r="T701" i="2"/>
  <c r="R701" i="2"/>
  <c r="P701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3" i="2"/>
  <c r="BH693" i="2"/>
  <c r="BG693" i="2"/>
  <c r="BE693" i="2"/>
  <c r="T693" i="2"/>
  <c r="R693" i="2"/>
  <c r="P693" i="2"/>
  <c r="BI691" i="2"/>
  <c r="BH691" i="2"/>
  <c r="BG691" i="2"/>
  <c r="BE691" i="2"/>
  <c r="T691" i="2"/>
  <c r="R691" i="2"/>
  <c r="P691" i="2"/>
  <c r="BI687" i="2"/>
  <c r="BH687" i="2"/>
  <c r="BG687" i="2"/>
  <c r="BE687" i="2"/>
  <c r="T687" i="2"/>
  <c r="R687" i="2"/>
  <c r="P687" i="2"/>
  <c r="BI685" i="2"/>
  <c r="BH685" i="2"/>
  <c r="BG685" i="2"/>
  <c r="BE685" i="2"/>
  <c r="T685" i="2"/>
  <c r="R685" i="2"/>
  <c r="P685" i="2"/>
  <c r="BI679" i="2"/>
  <c r="BH679" i="2"/>
  <c r="BG679" i="2"/>
  <c r="BE679" i="2"/>
  <c r="T679" i="2"/>
  <c r="R679" i="2"/>
  <c r="P679" i="2"/>
  <c r="BI677" i="2"/>
  <c r="BH677" i="2"/>
  <c r="BG677" i="2"/>
  <c r="BE677" i="2"/>
  <c r="T677" i="2"/>
  <c r="R677" i="2"/>
  <c r="P677" i="2"/>
  <c r="BI676" i="2"/>
  <c r="BH676" i="2"/>
  <c r="BG676" i="2"/>
  <c r="BE676" i="2"/>
  <c r="T676" i="2"/>
  <c r="R676" i="2"/>
  <c r="P676" i="2"/>
  <c r="BI675" i="2"/>
  <c r="BH675" i="2"/>
  <c r="BG675" i="2"/>
  <c r="BE675" i="2"/>
  <c r="T675" i="2"/>
  <c r="R675" i="2"/>
  <c r="P675" i="2"/>
  <c r="BI673" i="2"/>
  <c r="BH673" i="2"/>
  <c r="BG673" i="2"/>
  <c r="BE673" i="2"/>
  <c r="T673" i="2"/>
  <c r="R673" i="2"/>
  <c r="P673" i="2"/>
  <c r="BI669" i="2"/>
  <c r="BH669" i="2"/>
  <c r="BG669" i="2"/>
  <c r="BE669" i="2"/>
  <c r="T669" i="2"/>
  <c r="R669" i="2"/>
  <c r="P669" i="2"/>
  <c r="BI665" i="2"/>
  <c r="BH665" i="2"/>
  <c r="BG665" i="2"/>
  <c r="BE665" i="2"/>
  <c r="T665" i="2"/>
  <c r="R665" i="2"/>
  <c r="P665" i="2"/>
  <c r="BI659" i="2"/>
  <c r="BH659" i="2"/>
  <c r="BG659" i="2"/>
  <c r="BE659" i="2"/>
  <c r="T659" i="2"/>
  <c r="R659" i="2"/>
  <c r="P659" i="2"/>
  <c r="BI655" i="2"/>
  <c r="BH655" i="2"/>
  <c r="BG655" i="2"/>
  <c r="BE655" i="2"/>
  <c r="T655" i="2"/>
  <c r="R655" i="2"/>
  <c r="P655" i="2"/>
  <c r="BI653" i="2"/>
  <c r="BH653" i="2"/>
  <c r="BG653" i="2"/>
  <c r="BE653" i="2"/>
  <c r="T653" i="2"/>
  <c r="R653" i="2"/>
  <c r="P653" i="2"/>
  <c r="BI651" i="2"/>
  <c r="BH651" i="2"/>
  <c r="BG651" i="2"/>
  <c r="BE651" i="2"/>
  <c r="T651" i="2"/>
  <c r="R651" i="2"/>
  <c r="P651" i="2"/>
  <c r="BI647" i="2"/>
  <c r="BH647" i="2"/>
  <c r="BG647" i="2"/>
  <c r="BE647" i="2"/>
  <c r="T647" i="2"/>
  <c r="R647" i="2"/>
  <c r="P647" i="2"/>
  <c r="BI643" i="2"/>
  <c r="BH643" i="2"/>
  <c r="BG643" i="2"/>
  <c r="BE643" i="2"/>
  <c r="T643" i="2"/>
  <c r="R643" i="2"/>
  <c r="P643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0" i="2"/>
  <c r="BH630" i="2"/>
  <c r="BG630" i="2"/>
  <c r="BE630" i="2"/>
  <c r="T630" i="2"/>
  <c r="R630" i="2"/>
  <c r="P630" i="2"/>
  <c r="BI628" i="2"/>
  <c r="BH628" i="2"/>
  <c r="BG628" i="2"/>
  <c r="BE628" i="2"/>
  <c r="T628" i="2"/>
  <c r="R628" i="2"/>
  <c r="P628" i="2"/>
  <c r="BI624" i="2"/>
  <c r="BH624" i="2"/>
  <c r="BG624" i="2"/>
  <c r="BE624" i="2"/>
  <c r="T624" i="2"/>
  <c r="R624" i="2"/>
  <c r="P624" i="2"/>
  <c r="BI620" i="2"/>
  <c r="BH620" i="2"/>
  <c r="BG620" i="2"/>
  <c r="BE620" i="2"/>
  <c r="T620" i="2"/>
  <c r="R620" i="2"/>
  <c r="P620" i="2"/>
  <c r="BI614" i="2"/>
  <c r="BH614" i="2"/>
  <c r="BG614" i="2"/>
  <c r="BE614" i="2"/>
  <c r="T614" i="2"/>
  <c r="R614" i="2"/>
  <c r="P614" i="2"/>
  <c r="BI603" i="2"/>
  <c r="BH603" i="2"/>
  <c r="BG603" i="2"/>
  <c r="BE603" i="2"/>
  <c r="T603" i="2"/>
  <c r="R603" i="2"/>
  <c r="P603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87" i="2"/>
  <c r="BH587" i="2"/>
  <c r="BG587" i="2"/>
  <c r="BE587" i="2"/>
  <c r="T587" i="2"/>
  <c r="R587" i="2"/>
  <c r="P587" i="2"/>
  <c r="BI581" i="2"/>
  <c r="BH581" i="2"/>
  <c r="BG581" i="2"/>
  <c r="BE581" i="2"/>
  <c r="T581" i="2"/>
  <c r="R581" i="2"/>
  <c r="P581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5" i="2"/>
  <c r="BH575" i="2"/>
  <c r="BG575" i="2"/>
  <c r="BE575" i="2"/>
  <c r="T575" i="2"/>
  <c r="R575" i="2"/>
  <c r="P575" i="2"/>
  <c r="BI571" i="2"/>
  <c r="BH571" i="2"/>
  <c r="BG571" i="2"/>
  <c r="BE571" i="2"/>
  <c r="T571" i="2"/>
  <c r="R571" i="2"/>
  <c r="P571" i="2"/>
  <c r="BI567" i="2"/>
  <c r="BH567" i="2"/>
  <c r="BG567" i="2"/>
  <c r="BE567" i="2"/>
  <c r="T567" i="2"/>
  <c r="R567" i="2"/>
  <c r="P567" i="2"/>
  <c r="BI563" i="2"/>
  <c r="BH563" i="2"/>
  <c r="BG563" i="2"/>
  <c r="BE563" i="2"/>
  <c r="T563" i="2"/>
  <c r="R563" i="2"/>
  <c r="P563" i="2"/>
  <c r="BI560" i="2"/>
  <c r="BH560" i="2"/>
  <c r="BG560" i="2"/>
  <c r="BE560" i="2"/>
  <c r="T560" i="2"/>
  <c r="R560" i="2"/>
  <c r="P560" i="2"/>
  <c r="BI558" i="2"/>
  <c r="BH558" i="2"/>
  <c r="BG558" i="2"/>
  <c r="BE558" i="2"/>
  <c r="T558" i="2"/>
  <c r="R558" i="2"/>
  <c r="P558" i="2"/>
  <c r="BI552" i="2"/>
  <c r="BH552" i="2"/>
  <c r="BG552" i="2"/>
  <c r="BE552" i="2"/>
  <c r="T552" i="2"/>
  <c r="R552" i="2"/>
  <c r="P552" i="2"/>
  <c r="BI550" i="2"/>
  <c r="BH550" i="2"/>
  <c r="BG550" i="2"/>
  <c r="BE550" i="2"/>
  <c r="T550" i="2"/>
  <c r="R550" i="2"/>
  <c r="P550" i="2"/>
  <c r="BI546" i="2"/>
  <c r="BH546" i="2"/>
  <c r="BG546" i="2"/>
  <c r="BE546" i="2"/>
  <c r="T546" i="2"/>
  <c r="R546" i="2"/>
  <c r="P546" i="2"/>
  <c r="BI540" i="2"/>
  <c r="BH540" i="2"/>
  <c r="BG540" i="2"/>
  <c r="BE540" i="2"/>
  <c r="T540" i="2"/>
  <c r="R540" i="2"/>
  <c r="P540" i="2"/>
  <c r="BI538" i="2"/>
  <c r="BH538" i="2"/>
  <c r="BG538" i="2"/>
  <c r="BE538" i="2"/>
  <c r="T538" i="2"/>
  <c r="R538" i="2"/>
  <c r="P538" i="2"/>
  <c r="BI536" i="2"/>
  <c r="BH536" i="2"/>
  <c r="BG536" i="2"/>
  <c r="BE536" i="2"/>
  <c r="T536" i="2"/>
  <c r="R536" i="2"/>
  <c r="P536" i="2"/>
  <c r="BI533" i="2"/>
  <c r="BH533" i="2"/>
  <c r="BG533" i="2"/>
  <c r="BE533" i="2"/>
  <c r="T533" i="2"/>
  <c r="R533" i="2"/>
  <c r="P533" i="2"/>
  <c r="BI531" i="2"/>
  <c r="BH531" i="2"/>
  <c r="BG531" i="2"/>
  <c r="BE531" i="2"/>
  <c r="T531" i="2"/>
  <c r="R531" i="2"/>
  <c r="P531" i="2"/>
  <c r="BI528" i="2"/>
  <c r="BH528" i="2"/>
  <c r="BG528" i="2"/>
  <c r="BE528" i="2"/>
  <c r="T528" i="2"/>
  <c r="R528" i="2"/>
  <c r="P528" i="2"/>
  <c r="BI524" i="2"/>
  <c r="BH524" i="2"/>
  <c r="BG524" i="2"/>
  <c r="BE524" i="2"/>
  <c r="T524" i="2"/>
  <c r="R524" i="2"/>
  <c r="P524" i="2"/>
  <c r="BI517" i="2"/>
  <c r="BH517" i="2"/>
  <c r="BG517" i="2"/>
  <c r="BE517" i="2"/>
  <c r="T517" i="2"/>
  <c r="R517" i="2"/>
  <c r="P517" i="2"/>
  <c r="BI515" i="2"/>
  <c r="BH515" i="2"/>
  <c r="BG515" i="2"/>
  <c r="BE515" i="2"/>
  <c r="T515" i="2"/>
  <c r="R515" i="2"/>
  <c r="P515" i="2"/>
  <c r="BI512" i="2"/>
  <c r="BH512" i="2"/>
  <c r="BG512" i="2"/>
  <c r="BE512" i="2"/>
  <c r="T512" i="2"/>
  <c r="R512" i="2"/>
  <c r="P512" i="2"/>
  <c r="BI510" i="2"/>
  <c r="BH510" i="2"/>
  <c r="BG510" i="2"/>
  <c r="BE510" i="2"/>
  <c r="T510" i="2"/>
  <c r="R510" i="2"/>
  <c r="P510" i="2"/>
  <c r="BI507" i="2"/>
  <c r="BH507" i="2"/>
  <c r="BG507" i="2"/>
  <c r="BE507" i="2"/>
  <c r="T507" i="2"/>
  <c r="R507" i="2"/>
  <c r="P507" i="2"/>
  <c r="BI504" i="2"/>
  <c r="BH504" i="2"/>
  <c r="BG504" i="2"/>
  <c r="BE504" i="2"/>
  <c r="T504" i="2"/>
  <c r="T503" i="2"/>
  <c r="R504" i="2"/>
  <c r="R503" i="2" s="1"/>
  <c r="P504" i="2"/>
  <c r="P503" i="2"/>
  <c r="BI497" i="2"/>
  <c r="BH497" i="2"/>
  <c r="BG497" i="2"/>
  <c r="BE497" i="2"/>
  <c r="T497" i="2"/>
  <c r="R497" i="2"/>
  <c r="P497" i="2"/>
  <c r="BI492" i="2"/>
  <c r="BH492" i="2"/>
  <c r="BG492" i="2"/>
  <c r="BE492" i="2"/>
  <c r="T492" i="2"/>
  <c r="R492" i="2"/>
  <c r="P492" i="2"/>
  <c r="BI490" i="2"/>
  <c r="BH490" i="2"/>
  <c r="BG490" i="2"/>
  <c r="BE490" i="2"/>
  <c r="T490" i="2"/>
  <c r="R490" i="2"/>
  <c r="P490" i="2"/>
  <c r="BI488" i="2"/>
  <c r="BH488" i="2"/>
  <c r="BG488" i="2"/>
  <c r="BE488" i="2"/>
  <c r="T488" i="2"/>
  <c r="R488" i="2"/>
  <c r="P488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79" i="2"/>
  <c r="BH479" i="2"/>
  <c r="BG479" i="2"/>
  <c r="BE479" i="2"/>
  <c r="T479" i="2"/>
  <c r="R479" i="2"/>
  <c r="P479" i="2"/>
  <c r="BI473" i="2"/>
  <c r="BH473" i="2"/>
  <c r="BG473" i="2"/>
  <c r="BE473" i="2"/>
  <c r="T473" i="2"/>
  <c r="R473" i="2"/>
  <c r="P473" i="2"/>
  <c r="BI469" i="2"/>
  <c r="BH469" i="2"/>
  <c r="BG469" i="2"/>
  <c r="BE469" i="2"/>
  <c r="T469" i="2"/>
  <c r="R469" i="2"/>
  <c r="P469" i="2"/>
  <c r="BI466" i="2"/>
  <c r="BH466" i="2"/>
  <c r="BG466" i="2"/>
  <c r="BE466" i="2"/>
  <c r="T466" i="2"/>
  <c r="R466" i="2"/>
  <c r="P466" i="2"/>
  <c r="BI462" i="2"/>
  <c r="BH462" i="2"/>
  <c r="BG462" i="2"/>
  <c r="BE462" i="2"/>
  <c r="T462" i="2"/>
  <c r="R462" i="2"/>
  <c r="P462" i="2"/>
  <c r="BI460" i="2"/>
  <c r="BH460" i="2"/>
  <c r="BG460" i="2"/>
  <c r="BE460" i="2"/>
  <c r="T460" i="2"/>
  <c r="R460" i="2"/>
  <c r="P460" i="2"/>
  <c r="BI454" i="2"/>
  <c r="BH454" i="2"/>
  <c r="BG454" i="2"/>
  <c r="BE454" i="2"/>
  <c r="T454" i="2"/>
  <c r="R454" i="2"/>
  <c r="P454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35" i="2"/>
  <c r="BH435" i="2"/>
  <c r="BG435" i="2"/>
  <c r="BE435" i="2"/>
  <c r="T435" i="2"/>
  <c r="R435" i="2"/>
  <c r="P435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4" i="2"/>
  <c r="BH394" i="2"/>
  <c r="BG394" i="2"/>
  <c r="BE394" i="2"/>
  <c r="T394" i="2"/>
  <c r="R394" i="2"/>
  <c r="P394" i="2"/>
  <c r="BI389" i="2"/>
  <c r="BH389" i="2"/>
  <c r="BG389" i="2"/>
  <c r="BE389" i="2"/>
  <c r="T389" i="2"/>
  <c r="R389" i="2"/>
  <c r="P389" i="2"/>
  <c r="BI383" i="2"/>
  <c r="BH383" i="2"/>
  <c r="BG383" i="2"/>
  <c r="BE383" i="2"/>
  <c r="T383" i="2"/>
  <c r="R383" i="2"/>
  <c r="P383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4" i="2"/>
  <c r="BH344" i="2"/>
  <c r="BG344" i="2"/>
  <c r="BE344" i="2"/>
  <c r="T344" i="2"/>
  <c r="R344" i="2"/>
  <c r="P344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2" i="2"/>
  <c r="BH322" i="2"/>
  <c r="BG322" i="2"/>
  <c r="BE322" i="2"/>
  <c r="T322" i="2"/>
  <c r="R322" i="2"/>
  <c r="P322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0" i="2"/>
  <c r="BH310" i="2"/>
  <c r="BG310" i="2"/>
  <c r="BE310" i="2"/>
  <c r="T310" i="2"/>
  <c r="R310" i="2"/>
  <c r="P310" i="2"/>
  <c r="BI304" i="2"/>
  <c r="BH304" i="2"/>
  <c r="BG304" i="2"/>
  <c r="BE304" i="2"/>
  <c r="T304" i="2"/>
  <c r="R304" i="2"/>
  <c r="P304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4" i="2"/>
  <c r="BH294" i="2"/>
  <c r="BG294" i="2"/>
  <c r="BE294" i="2"/>
  <c r="T294" i="2"/>
  <c r="R294" i="2"/>
  <c r="P294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73" i="2"/>
  <c r="BH273" i="2"/>
  <c r="BG273" i="2"/>
  <c r="BE273" i="2"/>
  <c r="T273" i="2"/>
  <c r="R273" i="2"/>
  <c r="P273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0" i="2"/>
  <c r="BH260" i="2"/>
  <c r="BG260" i="2"/>
  <c r="BE260" i="2"/>
  <c r="T260" i="2"/>
  <c r="R260" i="2"/>
  <c r="P260" i="2"/>
  <c r="BI254" i="2"/>
  <c r="BH254" i="2"/>
  <c r="BG254" i="2"/>
  <c r="BE254" i="2"/>
  <c r="T254" i="2"/>
  <c r="R254" i="2"/>
  <c r="P254" i="2"/>
  <c r="BI248" i="2"/>
  <c r="BH248" i="2"/>
  <c r="BG248" i="2"/>
  <c r="BE248" i="2"/>
  <c r="T248" i="2"/>
  <c r="R248" i="2"/>
  <c r="P248" i="2"/>
  <c r="BI245" i="2"/>
  <c r="BH245" i="2"/>
  <c r="BG245" i="2"/>
  <c r="BE245" i="2"/>
  <c r="T245" i="2"/>
  <c r="R245" i="2"/>
  <c r="P245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4" i="2"/>
  <c r="BH234" i="2"/>
  <c r="BG234" i="2"/>
  <c r="BE234" i="2"/>
  <c r="T234" i="2"/>
  <c r="R234" i="2"/>
  <c r="P234" i="2"/>
  <c r="BI228" i="2"/>
  <c r="BH228" i="2"/>
  <c r="BG228" i="2"/>
  <c r="BE228" i="2"/>
  <c r="T228" i="2"/>
  <c r="R228" i="2"/>
  <c r="P228" i="2"/>
  <c r="BI222" i="2"/>
  <c r="BH222" i="2"/>
  <c r="BG222" i="2"/>
  <c r="BE222" i="2"/>
  <c r="T222" i="2"/>
  <c r="R222" i="2"/>
  <c r="P222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1" i="2"/>
  <c r="BH201" i="2"/>
  <c r="BG201" i="2"/>
  <c r="BE201" i="2"/>
  <c r="T201" i="2"/>
  <c r="R201" i="2"/>
  <c r="P201" i="2"/>
  <c r="BI197" i="2"/>
  <c r="BH197" i="2"/>
  <c r="BG197" i="2"/>
  <c r="BE197" i="2"/>
  <c r="T197" i="2"/>
  <c r="R197" i="2"/>
  <c r="P197" i="2"/>
  <c r="BI184" i="2"/>
  <c r="BH184" i="2"/>
  <c r="BG184" i="2"/>
  <c r="BE184" i="2"/>
  <c r="T184" i="2"/>
  <c r="R184" i="2"/>
  <c r="P184" i="2"/>
  <c r="BI181" i="2"/>
  <c r="BH181" i="2"/>
  <c r="BG181" i="2"/>
  <c r="BE181" i="2"/>
  <c r="T181" i="2"/>
  <c r="R181" i="2"/>
  <c r="P181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57" i="2"/>
  <c r="BH157" i="2"/>
  <c r="BG157" i="2"/>
  <c r="BE157" i="2"/>
  <c r="T157" i="2"/>
  <c r="R157" i="2"/>
  <c r="P157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J139" i="2"/>
  <c r="F139" i="2"/>
  <c r="F137" i="2"/>
  <c r="E135" i="2"/>
  <c r="J93" i="2"/>
  <c r="F93" i="2"/>
  <c r="F91" i="2"/>
  <c r="E89" i="2"/>
  <c r="J26" i="2"/>
  <c r="E26" i="2"/>
  <c r="J94" i="2"/>
  <c r="J25" i="2"/>
  <c r="J20" i="2"/>
  <c r="E20" i="2"/>
  <c r="F140" i="2"/>
  <c r="J19" i="2"/>
  <c r="J14" i="2"/>
  <c r="J91" i="2"/>
  <c r="E7" i="2"/>
  <c r="E131" i="2" s="1"/>
  <c r="L90" i="1"/>
  <c r="AM90" i="1"/>
  <c r="AM89" i="1"/>
  <c r="L89" i="1"/>
  <c r="AM87" i="1"/>
  <c r="L87" i="1"/>
  <c r="L85" i="1"/>
  <c r="L84" i="1"/>
  <c r="J822" i="2"/>
  <c r="BK792" i="2"/>
  <c r="J769" i="2"/>
  <c r="BK752" i="2"/>
  <c r="J739" i="2"/>
  <c r="BK731" i="2"/>
  <c r="J719" i="2"/>
  <c r="J699" i="2"/>
  <c r="J679" i="2"/>
  <c r="BK651" i="2"/>
  <c r="J628" i="2"/>
  <c r="J579" i="2"/>
  <c r="J538" i="2"/>
  <c r="BK524" i="2"/>
  <c r="BK497" i="2"/>
  <c r="BK469" i="2"/>
  <c r="BK425" i="2"/>
  <c r="J405" i="2"/>
  <c r="BK389" i="2"/>
  <c r="J350" i="2"/>
  <c r="J336" i="2"/>
  <c r="BK304" i="2"/>
  <c r="BK273" i="2"/>
  <c r="J234" i="2"/>
  <c r="J201" i="2"/>
  <c r="J173" i="2"/>
  <c r="BK862" i="2"/>
  <c r="J780" i="2"/>
  <c r="J750" i="2"/>
  <c r="J731" i="2"/>
  <c r="BK719" i="2"/>
  <c r="BK712" i="2"/>
  <c r="J673" i="2"/>
  <c r="J643" i="2"/>
  <c r="J593" i="2"/>
  <c r="BK563" i="2"/>
  <c r="BK533" i="2"/>
  <c r="BK492" i="2"/>
  <c r="BK466" i="2"/>
  <c r="J446" i="2"/>
  <c r="J399" i="2"/>
  <c r="J365" i="2"/>
  <c r="J334" i="2"/>
  <c r="J301" i="2"/>
  <c r="J267" i="2"/>
  <c r="BK245" i="2"/>
  <c r="BK234" i="2"/>
  <c r="J184" i="2"/>
  <c r="BK151" i="2"/>
  <c r="BK904" i="2"/>
  <c r="J900" i="2"/>
  <c r="BK881" i="2"/>
  <c r="BK877" i="2"/>
  <c r="BK838" i="2"/>
  <c r="BK769" i="2"/>
  <c r="J757" i="2"/>
  <c r="J737" i="2"/>
  <c r="J729" i="2"/>
  <c r="BK713" i="2"/>
  <c r="J696" i="2"/>
  <c r="BK687" i="2"/>
  <c r="BK676" i="2"/>
  <c r="J665" i="2"/>
  <c r="J620" i="2"/>
  <c r="BK579" i="2"/>
  <c r="J563" i="2"/>
  <c r="BK538" i="2"/>
  <c r="J524" i="2"/>
  <c r="BK488" i="2"/>
  <c r="J462" i="2"/>
  <c r="BK435" i="2"/>
  <c r="J403" i="2"/>
  <c r="BK372" i="2"/>
  <c r="BK330" i="2"/>
  <c r="BK317" i="2"/>
  <c r="J285" i="2"/>
  <c r="BK254" i="2"/>
  <c r="J197" i="2"/>
  <c r="AS95" i="1"/>
  <c r="J834" i="2"/>
  <c r="J826" i="2"/>
  <c r="BK808" i="2"/>
  <c r="BK763" i="2"/>
  <c r="J758" i="2"/>
  <c r="J746" i="2"/>
  <c r="J736" i="2"/>
  <c r="BK715" i="2"/>
  <c r="BK710" i="2"/>
  <c r="J695" i="2"/>
  <c r="BK669" i="2"/>
  <c r="BK628" i="2"/>
  <c r="BK592" i="2"/>
  <c r="J575" i="2"/>
  <c r="BK558" i="2"/>
  <c r="BK517" i="2"/>
  <c r="J507" i="2"/>
  <c r="J492" i="2"/>
  <c r="BK460" i="2"/>
  <c r="BK442" i="2"/>
  <c r="J425" i="2"/>
  <c r="BK365" i="2"/>
  <c r="BK350" i="2"/>
  <c r="J304" i="2"/>
  <c r="J290" i="2"/>
  <c r="BK266" i="2"/>
  <c r="BK197" i="2"/>
  <c r="BK164" i="2"/>
  <c r="J146" i="2"/>
  <c r="BK378" i="3"/>
  <c r="J376" i="3"/>
  <c r="J373" i="3"/>
  <c r="BK362" i="3"/>
  <c r="BK357" i="3"/>
  <c r="J345" i="3"/>
  <c r="BK331" i="3"/>
  <c r="BK315" i="3"/>
  <c r="J307" i="3"/>
  <c r="J266" i="3"/>
  <c r="BK226" i="3"/>
  <c r="J210" i="3"/>
  <c r="J199" i="3"/>
  <c r="BK169" i="3"/>
  <c r="BK139" i="3"/>
  <c r="J379" i="3"/>
  <c r="J372" i="3"/>
  <c r="BK367" i="3"/>
  <c r="BK360" i="3"/>
  <c r="J353" i="3"/>
  <c r="BK345" i="3"/>
  <c r="J342" i="3"/>
  <c r="BK327" i="3"/>
  <c r="J315" i="3"/>
  <c r="BK251" i="3"/>
  <c r="J223" i="3"/>
  <c r="J215" i="3"/>
  <c r="BK199" i="3"/>
  <c r="J192" i="3"/>
  <c r="J169" i="3"/>
  <c r="J150" i="3"/>
  <c r="J378" i="3"/>
  <c r="BK365" i="3"/>
  <c r="J356" i="3"/>
  <c r="J343" i="3"/>
  <c r="BK334" i="3"/>
  <c r="J328" i="3"/>
  <c r="J313" i="3"/>
  <c r="J264" i="3"/>
  <c r="BK215" i="3"/>
  <c r="BK201" i="3"/>
  <c r="BK191" i="3"/>
  <c r="BK158" i="3"/>
  <c r="BK374" i="3"/>
  <c r="J362" i="3"/>
  <c r="J355" i="3"/>
  <c r="J352" i="3"/>
  <c r="BK347" i="3"/>
  <c r="BK344" i="3"/>
  <c r="BK338" i="3"/>
  <c r="BK328" i="3"/>
  <c r="J274" i="3"/>
  <c r="BK264" i="3"/>
  <c r="BK232" i="3"/>
  <c r="BK205" i="3"/>
  <c r="J198" i="3"/>
  <c r="BK194" i="3"/>
  <c r="J163" i="3"/>
  <c r="BK134" i="3"/>
  <c r="BK184" i="4"/>
  <c r="J147" i="4"/>
  <c r="J143" i="4"/>
  <c r="BK138" i="4"/>
  <c r="J131" i="4"/>
  <c r="BK186" i="4"/>
  <c r="BK169" i="4"/>
  <c r="J162" i="4"/>
  <c r="J139" i="4"/>
  <c r="J132" i="4"/>
  <c r="BK185" i="4"/>
  <c r="BK173" i="4"/>
  <c r="BK160" i="4"/>
  <c r="J140" i="4"/>
  <c r="BK190" i="4"/>
  <c r="J184" i="4"/>
  <c r="J169" i="4"/>
  <c r="J163" i="4"/>
  <c r="J158" i="4"/>
  <c r="J145" i="4"/>
  <c r="J193" i="5"/>
  <c r="BK186" i="5"/>
  <c r="BK179" i="5"/>
  <c r="BK164" i="5"/>
  <c r="J157" i="5"/>
  <c r="J192" i="5"/>
  <c r="J188" i="5"/>
  <c r="BK169" i="5"/>
  <c r="J161" i="5"/>
  <c r="BK153" i="5"/>
  <c r="J143" i="5"/>
  <c r="BK135" i="5"/>
  <c r="BK178" i="5"/>
  <c r="J166" i="5"/>
  <c r="BK160" i="5"/>
  <c r="J155" i="5"/>
  <c r="J151" i="5"/>
  <c r="BK147" i="5"/>
  <c r="BK141" i="5"/>
  <c r="J166" i="6"/>
  <c r="BK157" i="6"/>
  <c r="BK144" i="6"/>
  <c r="BK126" i="6"/>
  <c r="BK166" i="6"/>
  <c r="BK160" i="6"/>
  <c r="J147" i="6"/>
  <c r="J181" i="6"/>
  <c r="J161" i="6"/>
  <c r="BK151" i="6"/>
  <c r="J145" i="6"/>
  <c r="BK174" i="6"/>
  <c r="J159" i="6"/>
  <c r="BK156" i="6"/>
  <c r="J150" i="6"/>
  <c r="J144" i="6"/>
  <c r="BK125" i="7"/>
  <c r="BK171" i="8"/>
  <c r="BK153" i="8"/>
  <c r="J133" i="8"/>
  <c r="BK170" i="8"/>
  <c r="BK162" i="8"/>
  <c r="J151" i="8"/>
  <c r="BK139" i="8"/>
  <c r="J171" i="8"/>
  <c r="J165" i="8"/>
  <c r="J148" i="8"/>
  <c r="J130" i="8"/>
  <c r="J175" i="9"/>
  <c r="BK162" i="9"/>
  <c r="J155" i="9"/>
  <c r="BK148" i="9"/>
  <c r="J145" i="9"/>
  <c r="J135" i="9"/>
  <c r="J174" i="9"/>
  <c r="J163" i="9"/>
  <c r="J153" i="9"/>
  <c r="BK146" i="9"/>
  <c r="BK138" i="9"/>
  <c r="BK134" i="9"/>
  <c r="BK164" i="9"/>
  <c r="BK155" i="9"/>
  <c r="BK151" i="9"/>
  <c r="BK174" i="9"/>
  <c r="BK161" i="9"/>
  <c r="BK142" i="9"/>
  <c r="J138" i="9"/>
  <c r="J160" i="10"/>
  <c r="J145" i="10"/>
  <c r="J176" i="10"/>
  <c r="J159" i="10"/>
  <c r="BK153" i="10"/>
  <c r="BK148" i="10"/>
  <c r="BK144" i="10"/>
  <c r="BK128" i="10"/>
  <c r="BK162" i="10"/>
  <c r="J156" i="10"/>
  <c r="BK147" i="10"/>
  <c r="BK136" i="10"/>
  <c r="BK163" i="10"/>
  <c r="BK158" i="10"/>
  <c r="J146" i="10"/>
  <c r="J148" i="11"/>
  <c r="BK143" i="11"/>
  <c r="BK145" i="11"/>
  <c r="BK129" i="11"/>
  <c r="BK142" i="11"/>
  <c r="J132" i="11"/>
  <c r="BK146" i="11"/>
  <c r="BK130" i="11"/>
  <c r="BK126" i="11"/>
  <c r="BK152" i="12"/>
  <c r="J142" i="12"/>
  <c r="BK132" i="12"/>
  <c r="BK134" i="12"/>
  <c r="BK150" i="12"/>
  <c r="BK185" i="13"/>
  <c r="BK178" i="13"/>
  <c r="BK152" i="13"/>
  <c r="J185" i="13"/>
  <c r="BK174" i="13"/>
  <c r="BK166" i="13"/>
  <c r="BK147" i="13"/>
  <c r="BK189" i="13"/>
  <c r="BK182" i="13"/>
  <c r="J174" i="13"/>
  <c r="J148" i="13"/>
  <c r="J140" i="13"/>
  <c r="J175" i="14"/>
  <c r="J154" i="14"/>
  <c r="J174" i="14"/>
  <c r="BK157" i="14"/>
  <c r="BK139" i="14"/>
  <c r="BK171" i="14"/>
  <c r="J139" i="14"/>
  <c r="J171" i="14"/>
  <c r="BK148" i="14"/>
  <c r="BK137" i="14"/>
  <c r="BK172" i="15"/>
  <c r="BK146" i="15"/>
  <c r="BK132" i="15"/>
  <c r="BK173" i="15"/>
  <c r="J138" i="15"/>
  <c r="J177" i="15"/>
  <c r="BK168" i="15"/>
  <c r="J128" i="15"/>
  <c r="BK164" i="15"/>
  <c r="BK128" i="15"/>
  <c r="BK163" i="16"/>
  <c r="BK144" i="16"/>
  <c r="BK131" i="16"/>
  <c r="BK180" i="16"/>
  <c r="BK172" i="16"/>
  <c r="J156" i="16"/>
  <c r="J179" i="16"/>
  <c r="J167" i="16"/>
  <c r="BK138" i="16"/>
  <c r="J180" i="16"/>
  <c r="J163" i="16"/>
  <c r="BK139" i="16"/>
  <c r="J165" i="17"/>
  <c r="BK143" i="17"/>
  <c r="BK137" i="17"/>
  <c r="BK135" i="17"/>
  <c r="BK128" i="17"/>
  <c r="J164" i="17"/>
  <c r="J155" i="17"/>
  <c r="BK139" i="17"/>
  <c r="BK127" i="17"/>
  <c r="BK166" i="17"/>
  <c r="BK151" i="17"/>
  <c r="J127" i="17"/>
  <c r="BK167" i="17"/>
  <c r="BK155" i="17"/>
  <c r="J142" i="17"/>
  <c r="J130" i="17"/>
  <c r="J147" i="18"/>
  <c r="BK130" i="18"/>
  <c r="BK144" i="18"/>
  <c r="BK127" i="18"/>
  <c r="J157" i="18"/>
  <c r="J150" i="18"/>
  <c r="J134" i="18"/>
  <c r="BK157" i="18"/>
  <c r="J145" i="18"/>
  <c r="BK129" i="18"/>
  <c r="BK123" i="19"/>
  <c r="J121" i="19"/>
  <c r="BK140" i="20"/>
  <c r="BK122" i="20"/>
  <c r="BK145" i="20"/>
  <c r="J131" i="20"/>
  <c r="BK134" i="20"/>
  <c r="J122" i="20"/>
  <c r="BK124" i="20"/>
  <c r="BK820" i="2"/>
  <c r="BK800" i="2"/>
  <c r="J761" i="2"/>
  <c r="BK746" i="2"/>
  <c r="BK734" i="2"/>
  <c r="BK729" i="2"/>
  <c r="J710" i="2"/>
  <c r="J698" i="2"/>
  <c r="J676" i="2"/>
  <c r="BK647" i="2"/>
  <c r="BK603" i="2"/>
  <c r="BK560" i="2"/>
  <c r="J536" i="2"/>
  <c r="J510" i="2"/>
  <c r="BK482" i="2"/>
  <c r="J448" i="2"/>
  <c r="J410" i="2"/>
  <c r="BK401" i="2"/>
  <c r="J372" i="2"/>
  <c r="J344" i="2"/>
  <c r="BK326" i="2"/>
  <c r="J289" i="2"/>
  <c r="BK260" i="2"/>
  <c r="BK213" i="2"/>
  <c r="BK184" i="2"/>
  <c r="J150" i="2"/>
  <c r="J800" i="2"/>
  <c r="BK751" i="2"/>
  <c r="BK736" i="2"/>
  <c r="J723" i="2"/>
  <c r="J713" i="2"/>
  <c r="BK677" i="2"/>
  <c r="J651" i="2"/>
  <c r="J630" i="2"/>
  <c r="BK567" i="2"/>
  <c r="J540" i="2"/>
  <c r="J504" i="2"/>
  <c r="BK481" i="2"/>
  <c r="J447" i="2"/>
  <c r="BK405" i="2"/>
  <c r="BK373" i="2"/>
  <c r="BK351" i="2"/>
  <c r="J330" i="2"/>
  <c r="BK288" i="2"/>
  <c r="J266" i="2"/>
  <c r="J245" i="2"/>
  <c r="J228" i="2"/>
  <c r="BK165" i="2"/>
  <c r="AS114" i="1"/>
  <c r="J862" i="2"/>
  <c r="J788" i="2"/>
  <c r="J760" i="2"/>
  <c r="J745" i="2"/>
  <c r="J738" i="2"/>
  <c r="BK733" i="2"/>
  <c r="BK701" i="2"/>
  <c r="J693" i="2"/>
  <c r="J677" i="2"/>
  <c r="BK675" i="2"/>
  <c r="J653" i="2"/>
  <c r="BK634" i="2"/>
  <c r="BK578" i="2"/>
  <c r="J550" i="2"/>
  <c r="BK536" i="2"/>
  <c r="J512" i="2"/>
  <c r="BK473" i="2"/>
  <c r="J469" i="2"/>
  <c r="J427" i="2"/>
  <c r="BK409" i="2"/>
  <c r="J373" i="2"/>
  <c r="BK334" i="2"/>
  <c r="BK322" i="2"/>
  <c r="BK290" i="2"/>
  <c r="J287" i="2"/>
  <c r="J222" i="2"/>
  <c r="BK173" i="2"/>
  <c r="BK845" i="2"/>
  <c r="BK839" i="2"/>
  <c r="J838" i="2"/>
  <c r="J830" i="2"/>
  <c r="BK822" i="2"/>
  <c r="J784" i="2"/>
  <c r="BK760" i="2"/>
  <c r="J752" i="2"/>
  <c r="BK737" i="2"/>
  <c r="BK724" i="2"/>
  <c r="J714" i="2"/>
  <c r="BK699" i="2"/>
  <c r="BK693" i="2"/>
  <c r="BK653" i="2"/>
  <c r="BK620" i="2"/>
  <c r="BK593" i="2"/>
  <c r="J577" i="2"/>
  <c r="BK528" i="2"/>
  <c r="BK490" i="2"/>
  <c r="BK448" i="2"/>
  <c r="J443" i="2"/>
  <c r="J426" i="2"/>
  <c r="J389" i="2"/>
  <c r="J351" i="2"/>
  <c r="BK310" i="2"/>
  <c r="BK289" i="2"/>
  <c r="BK267" i="2"/>
  <c r="BK222" i="2"/>
  <c r="J181" i="2"/>
  <c r="BK157" i="2"/>
  <c r="AS108" i="1"/>
  <c r="BK369" i="3"/>
  <c r="J360" i="3"/>
  <c r="BK352" i="3"/>
  <c r="BK335" i="3"/>
  <c r="BK320" i="3"/>
  <c r="BK313" i="3"/>
  <c r="J272" i="3"/>
  <c r="J251" i="3"/>
  <c r="BK207" i="3"/>
  <c r="BK197" i="3"/>
  <c r="BK187" i="3"/>
  <c r="BK143" i="3"/>
  <c r="J380" i="3"/>
  <c r="BK373" i="3"/>
  <c r="J369" i="3"/>
  <c r="BK364" i="3"/>
  <c r="J358" i="3"/>
  <c r="BK350" i="3"/>
  <c r="J344" i="3"/>
  <c r="J335" i="3"/>
  <c r="BK326" i="3"/>
  <c r="BK297" i="3"/>
  <c r="BK233" i="3"/>
  <c r="J219" i="3"/>
  <c r="J211" i="3"/>
  <c r="BK195" i="3"/>
  <c r="J183" i="3"/>
  <c r="J154" i="3"/>
  <c r="J143" i="3"/>
  <c r="BK368" i="3"/>
  <c r="J357" i="3"/>
  <c r="J346" i="3"/>
  <c r="BK341" i="3"/>
  <c r="BK330" i="3"/>
  <c r="J321" i="3"/>
  <c r="BK272" i="3"/>
  <c r="J242" i="3"/>
  <c r="J207" i="3"/>
  <c r="BK200" i="3"/>
  <c r="BK179" i="3"/>
  <c r="J139" i="3"/>
  <c r="BK371" i="3"/>
  <c r="BK359" i="3"/>
  <c r="BK353" i="3"/>
  <c r="J349" i="3"/>
  <c r="J341" i="3"/>
  <c r="J337" i="3"/>
  <c r="J327" i="3"/>
  <c r="BK219" i="3"/>
  <c r="BK210" i="3"/>
  <c r="J201" i="3"/>
  <c r="J191" i="3"/>
  <c r="BK154" i="3"/>
  <c r="J191" i="4"/>
  <c r="BK182" i="4"/>
  <c r="J159" i="4"/>
  <c r="J144" i="4"/>
  <c r="J142" i="4"/>
  <c r="BK132" i="4"/>
  <c r="J188" i="4"/>
  <c r="J183" i="4"/>
  <c r="BK163" i="4"/>
  <c r="BK147" i="4"/>
  <c r="BK142" i="4"/>
  <c r="BK131" i="4"/>
  <c r="J186" i="4"/>
  <c r="J177" i="4"/>
  <c r="BK162" i="4"/>
  <c r="J141" i="4"/>
  <c r="BK136" i="4"/>
  <c r="J189" i="4"/>
  <c r="BK177" i="4"/>
  <c r="J165" i="4"/>
  <c r="J156" i="4"/>
  <c r="BK137" i="4"/>
  <c r="J194" i="5"/>
  <c r="BK191" i="5"/>
  <c r="J183" i="5"/>
  <c r="J169" i="5"/>
  <c r="BK155" i="5"/>
  <c r="J150" i="5"/>
  <c r="J149" i="5"/>
  <c r="J147" i="5"/>
  <c r="BK145" i="5"/>
  <c r="J144" i="5"/>
  <c r="J142" i="5"/>
  <c r="J141" i="5"/>
  <c r="BK137" i="5"/>
  <c r="J136" i="5"/>
  <c r="BK133" i="5"/>
  <c r="J132" i="5"/>
  <c r="BK199" i="5"/>
  <c r="J196" i="5"/>
  <c r="BK192" i="5"/>
  <c r="BK190" i="5"/>
  <c r="BK189" i="5"/>
  <c r="BK188" i="5"/>
  <c r="BK187" i="5"/>
  <c r="J186" i="5"/>
  <c r="J185" i="5"/>
  <c r="BK182" i="5"/>
  <c r="BK181" i="5"/>
  <c r="J179" i="5"/>
  <c r="BK172" i="5"/>
  <c r="J171" i="5"/>
  <c r="BK166" i="5"/>
  <c r="J164" i="5"/>
  <c r="BK163" i="5"/>
  <c r="BK161" i="5"/>
  <c r="J160" i="5"/>
  <c r="BK159" i="5"/>
  <c r="J158" i="5"/>
  <c r="BK157" i="5"/>
  <c r="J156" i="5"/>
  <c r="BK154" i="5"/>
  <c r="BK149" i="5"/>
  <c r="J148" i="5"/>
  <c r="BK146" i="5"/>
  <c r="J140" i="5"/>
  <c r="BK138" i="5"/>
  <c r="BK136" i="5"/>
  <c r="J135" i="5"/>
  <c r="BK128" i="5"/>
  <c r="J197" i="5"/>
  <c r="BK196" i="5"/>
  <c r="BK193" i="5"/>
  <c r="J189" i="5"/>
  <c r="J184" i="5"/>
  <c r="J172" i="5"/>
  <c r="BK168" i="5"/>
  <c r="BK144" i="5"/>
  <c r="BK132" i="5"/>
  <c r="J174" i="6"/>
  <c r="J163" i="6"/>
  <c r="J155" i="6"/>
  <c r="BK136" i="6"/>
  <c r="J179" i="6"/>
  <c r="J165" i="6"/>
  <c r="J154" i="6"/>
  <c r="BK149" i="6"/>
  <c r="BK127" i="6"/>
  <c r="BK165" i="6"/>
  <c r="J153" i="6"/>
  <c r="BK148" i="6"/>
  <c r="BK181" i="6"/>
  <c r="BK162" i="6"/>
  <c r="J158" i="6"/>
  <c r="BK154" i="6"/>
  <c r="J148" i="6"/>
  <c r="BK140" i="6"/>
  <c r="J125" i="7"/>
  <c r="BK163" i="8"/>
  <c r="BK159" i="8"/>
  <c r="BK150" i="8"/>
  <c r="J142" i="8"/>
  <c r="J132" i="8"/>
  <c r="BK165" i="8"/>
  <c r="BK151" i="8"/>
  <c r="BK131" i="8"/>
  <c r="J168" i="8"/>
  <c r="J153" i="8"/>
  <c r="BK142" i="8"/>
  <c r="J172" i="8"/>
  <c r="J159" i="8"/>
  <c r="J135" i="8"/>
  <c r="J171" i="9"/>
  <c r="BK157" i="9"/>
  <c r="J151" i="9"/>
  <c r="BK145" i="9"/>
  <c r="J144" i="9"/>
  <c r="BK132" i="9"/>
  <c r="J172" i="9"/>
  <c r="J164" i="9"/>
  <c r="J154" i="9"/>
  <c r="BK147" i="9"/>
  <c r="J139" i="9"/>
  <c r="J136" i="9"/>
  <c r="J131" i="9"/>
  <c r="J167" i="9"/>
  <c r="J157" i="9"/>
  <c r="BK153" i="9"/>
  <c r="J147" i="9"/>
  <c r="J162" i="9"/>
  <c r="BK149" i="9"/>
  <c r="BK139" i="9"/>
  <c r="J163" i="10"/>
  <c r="J148" i="10"/>
  <c r="J136" i="10"/>
  <c r="J174" i="10"/>
  <c r="J162" i="10"/>
  <c r="J155" i="10"/>
  <c r="J149" i="10"/>
  <c r="BK146" i="10"/>
  <c r="BK132" i="10"/>
  <c r="BK159" i="10"/>
  <c r="BK152" i="10"/>
  <c r="J143" i="10"/>
  <c r="J126" i="10"/>
  <c r="BK160" i="10"/>
  <c r="J152" i="10"/>
  <c r="J127" i="10"/>
  <c r="J146" i="11"/>
  <c r="J140" i="11"/>
  <c r="BK132" i="11"/>
  <c r="J144" i="11"/>
  <c r="BK140" i="11"/>
  <c r="BK148" i="11"/>
  <c r="BK131" i="11"/>
  <c r="J127" i="11"/>
  <c r="BK155" i="12"/>
  <c r="BK143" i="12"/>
  <c r="J133" i="12"/>
  <c r="J150" i="12"/>
  <c r="BK154" i="12"/>
  <c r="BK142" i="12"/>
  <c r="BK146" i="12"/>
  <c r="J139" i="12"/>
  <c r="J134" i="12"/>
  <c r="J189" i="13"/>
  <c r="J182" i="13"/>
  <c r="J172" i="13"/>
  <c r="J128" i="13"/>
  <c r="J184" i="13"/>
  <c r="BK172" i="13"/>
  <c r="J161" i="13"/>
  <c r="BK145" i="13"/>
  <c r="BK184" i="13"/>
  <c r="J180" i="13"/>
  <c r="BK168" i="13"/>
  <c r="J147" i="13"/>
  <c r="J132" i="13"/>
  <c r="BK174" i="14"/>
  <c r="J157" i="14"/>
  <c r="J140" i="14"/>
  <c r="BK173" i="14"/>
  <c r="BK154" i="14"/>
  <c r="J136" i="14"/>
  <c r="J167" i="14"/>
  <c r="J137" i="14"/>
  <c r="BK167" i="14"/>
  <c r="J147" i="14"/>
  <c r="BK177" i="15"/>
  <c r="BK154" i="15"/>
  <c r="J143" i="15"/>
  <c r="BK176" i="15"/>
  <c r="J164" i="15"/>
  <c r="J132" i="15"/>
  <c r="J154" i="15"/>
  <c r="BK138" i="15"/>
  <c r="BK150" i="15"/>
  <c r="BK170" i="16"/>
  <c r="BK157" i="16"/>
  <c r="J143" i="16"/>
  <c r="BK182" i="16"/>
  <c r="J173" i="16"/>
  <c r="BK159" i="16"/>
  <c r="J181" i="16"/>
  <c r="J172" i="16"/>
  <c r="J139" i="16"/>
  <c r="BK179" i="16"/>
  <c r="J170" i="16"/>
  <c r="J157" i="16"/>
  <c r="J172" i="17"/>
  <c r="J153" i="17"/>
  <c r="J138" i="17"/>
  <c r="BK132" i="17"/>
  <c r="BK129" i="17"/>
  <c r="J170" i="17"/>
  <c r="BK158" i="17"/>
  <c r="BK141" i="17"/>
  <c r="J137" i="17"/>
  <c r="J129" i="17"/>
  <c r="J169" i="17"/>
  <c r="BK159" i="17"/>
  <c r="BK138" i="17"/>
  <c r="BK172" i="17"/>
  <c r="BK163" i="17"/>
  <c r="J151" i="17"/>
  <c r="BK134" i="17"/>
  <c r="J160" i="18"/>
  <c r="BK132" i="18"/>
  <c r="BK158" i="18"/>
  <c r="J133" i="18"/>
  <c r="J126" i="18"/>
  <c r="BK151" i="18"/>
  <c r="J143" i="18"/>
  <c r="BK126" i="18"/>
  <c r="BK150" i="18"/>
  <c r="BK134" i="18"/>
  <c r="J128" i="18"/>
  <c r="BK121" i="19"/>
  <c r="BK138" i="20"/>
  <c r="J135" i="20"/>
  <c r="J145" i="20"/>
  <c r="J133" i="20"/>
  <c r="J141" i="20"/>
  <c r="BK135" i="20"/>
  <c r="BK816" i="2"/>
  <c r="BK812" i="2"/>
  <c r="BK788" i="2"/>
  <c r="BK758" i="2"/>
  <c r="J744" i="2"/>
  <c r="J733" i="2"/>
  <c r="J715" i="2"/>
  <c r="J709" i="2"/>
  <c r="BK685" i="2"/>
  <c r="BK659" i="2"/>
  <c r="BK636" i="2"/>
  <c r="BK587" i="2"/>
  <c r="J552" i="2"/>
  <c r="BK512" i="2"/>
  <c r="J481" i="2"/>
  <c r="BK443" i="2"/>
  <c r="J409" i="2"/>
  <c r="BK398" i="2"/>
  <c r="J352" i="2"/>
  <c r="J338" i="2"/>
  <c r="BK316" i="2"/>
  <c r="BK287" i="2"/>
  <c r="J248" i="2"/>
  <c r="BK212" i="2"/>
  <c r="J165" i="2"/>
  <c r="J866" i="2"/>
  <c r="BK773" i="2"/>
  <c r="BK745" i="2"/>
  <c r="BK730" i="2"/>
  <c r="BK714" i="2"/>
  <c r="J687" i="2"/>
  <c r="J659" i="2"/>
  <c r="J647" i="2"/>
  <c r="J614" i="2"/>
  <c r="BK552" i="2"/>
  <c r="J517" i="2"/>
  <c r="J490" i="2"/>
  <c r="BK462" i="2"/>
  <c r="BK410" i="2"/>
  <c r="BK394" i="2"/>
  <c r="BK358" i="2"/>
  <c r="BK344" i="2"/>
  <c r="BK300" i="2"/>
  <c r="BK285" i="2"/>
  <c r="J254" i="2"/>
  <c r="BK242" i="2"/>
  <c r="J213" i="2"/>
  <c r="J164" i="2"/>
  <c r="J905" i="2"/>
  <c r="BK891" i="2"/>
  <c r="J881" i="2"/>
  <c r="J879" i="2"/>
  <c r="J843" i="2"/>
  <c r="J792" i="2"/>
  <c r="J763" i="2"/>
  <c r="BK739" i="2"/>
  <c r="J734" i="2"/>
  <c r="J725" i="2"/>
  <c r="J712" i="2"/>
  <c r="BK695" i="2"/>
  <c r="J685" i="2"/>
  <c r="BK655" i="2"/>
  <c r="J624" i="2"/>
  <c r="BK581" i="2"/>
  <c r="J571" i="2"/>
  <c r="J546" i="2"/>
  <c r="BK531" i="2"/>
  <c r="BK504" i="2"/>
  <c r="J466" i="2"/>
  <c r="J442" i="2"/>
  <c r="BK426" i="2"/>
  <c r="J398" i="2"/>
  <c r="BK338" i="2"/>
  <c r="J326" i="2"/>
  <c r="J286" i="2"/>
  <c r="J284" i="2"/>
  <c r="J212" i="2"/>
  <c r="AS111" i="1"/>
  <c r="BK834" i="2"/>
  <c r="BK826" i="2"/>
  <c r="J816" i="2"/>
  <c r="J808" i="2"/>
  <c r="BK761" i="2"/>
  <c r="J756" i="2"/>
  <c r="J740" i="2"/>
  <c r="BK735" i="2"/>
  <c r="BK709" i="2"/>
  <c r="BK673" i="2"/>
  <c r="J655" i="2"/>
  <c r="J634" i="2"/>
  <c r="J603" i="2"/>
  <c r="J578" i="2"/>
  <c r="J567" i="2"/>
  <c r="BK540" i="2"/>
  <c r="J497" i="2"/>
  <c r="J488" i="2"/>
  <c r="BK447" i="2"/>
  <c r="BK427" i="2"/>
  <c r="BK399" i="2"/>
  <c r="BK352" i="2"/>
  <c r="J317" i="2"/>
  <c r="J294" i="2"/>
  <c r="J273" i="2"/>
  <c r="J242" i="2"/>
  <c r="BK201" i="2"/>
  <c r="BK177" i="2"/>
  <c r="BK150" i="2"/>
  <c r="J374" i="3"/>
  <c r="BK372" i="3"/>
  <c r="J364" i="3"/>
  <c r="J359" i="3"/>
  <c r="BK349" i="3"/>
  <c r="J334" i="3"/>
  <c r="BK316" i="3"/>
  <c r="BK274" i="3"/>
  <c r="BK268" i="3"/>
  <c r="BK260" i="3"/>
  <c r="J217" i="3"/>
  <c r="J200" i="3"/>
  <c r="J194" i="3"/>
  <c r="BK150" i="3"/>
  <c r="BK379" i="3"/>
  <c r="BK376" i="3"/>
  <c r="BK370" i="3"/>
  <c r="J366" i="3"/>
  <c r="BK354" i="3"/>
  <c r="J347" i="3"/>
  <c r="J338" i="3"/>
  <c r="J329" i="3"/>
  <c r="BK321" i="3"/>
  <c r="J268" i="3"/>
  <c r="BK225" i="3"/>
  <c r="BK213" i="3"/>
  <c r="BK198" i="3"/>
  <c r="J187" i="3"/>
  <c r="BK163" i="3"/>
  <c r="BK145" i="3"/>
  <c r="BK375" i="3"/>
  <c r="BK363" i="3"/>
  <c r="BK351" i="3"/>
  <c r="J339" i="3"/>
  <c r="BK329" i="3"/>
  <c r="J320" i="3"/>
  <c r="J267" i="3"/>
  <c r="J233" i="3"/>
  <c r="BK203" i="3"/>
  <c r="BK183" i="3"/>
  <c r="J145" i="3"/>
  <c r="J375" i="3"/>
  <c r="J365" i="3"/>
  <c r="BK358" i="3"/>
  <c r="J351" i="3"/>
  <c r="BK348" i="3"/>
  <c r="BK340" i="3"/>
  <c r="J332" i="3"/>
  <c r="J316" i="3"/>
  <c r="BK266" i="3"/>
  <c r="BK242" i="3"/>
  <c r="J225" i="3"/>
  <c r="J213" i="3"/>
  <c r="J197" i="3"/>
  <c r="J193" i="3"/>
  <c r="J158" i="3"/>
  <c r="J190" i="4"/>
  <c r="BK167" i="4"/>
  <c r="BK158" i="4"/>
  <c r="BK141" i="4"/>
  <c r="J137" i="4"/>
  <c r="J195" i="4"/>
  <c r="BK187" i="4"/>
  <c r="BK181" i="4"/>
  <c r="J164" i="4"/>
  <c r="J160" i="4"/>
  <c r="J138" i="4"/>
  <c r="J134" i="4"/>
  <c r="BK189" i="4"/>
  <c r="J181" i="4"/>
  <c r="BK166" i="4"/>
  <c r="BK145" i="4"/>
  <c r="J193" i="4"/>
  <c r="J187" i="4"/>
  <c r="J173" i="4"/>
  <c r="J161" i="4"/>
  <c r="J155" i="4"/>
  <c r="J199" i="5"/>
  <c r="J190" i="5"/>
  <c r="BK184" i="5"/>
  <c r="BK170" i="5"/>
  <c r="J163" i="5"/>
  <c r="BK194" i="5"/>
  <c r="J187" i="5"/>
  <c r="BK171" i="5"/>
  <c r="J154" i="5"/>
  <c r="BK151" i="5"/>
  <c r="BK140" i="5"/>
  <c r="BK139" i="5"/>
  <c r="J133" i="5"/>
  <c r="J168" i="5"/>
  <c r="J159" i="5"/>
  <c r="J153" i="5"/>
  <c r="BK148" i="5"/>
  <c r="BK143" i="5"/>
  <c r="J138" i="5"/>
  <c r="BK179" i="6"/>
  <c r="J164" i="6"/>
  <c r="J156" i="6"/>
  <c r="J140" i="6"/>
  <c r="BK128" i="6"/>
  <c r="J167" i="6"/>
  <c r="BK158" i="6"/>
  <c r="BK153" i="6"/>
  <c r="J136" i="6"/>
  <c r="J162" i="6"/>
  <c r="J152" i="6"/>
  <c r="BK146" i="6"/>
  <c r="BK178" i="6"/>
  <c r="BK161" i="6"/>
  <c r="J151" i="6"/>
  <c r="BK145" i="6"/>
  <c r="J128" i="6"/>
  <c r="J127" i="7"/>
  <c r="BK168" i="8"/>
  <c r="J162" i="8"/>
  <c r="J154" i="8"/>
  <c r="BK149" i="8"/>
  <c r="BK140" i="8"/>
  <c r="J131" i="8"/>
  <c r="J170" i="8"/>
  <c r="BK154" i="8"/>
  <c r="BK138" i="8"/>
  <c r="BK169" i="8"/>
  <c r="BK161" i="8"/>
  <c r="J150" i="8"/>
  <c r="J138" i="8"/>
  <c r="J169" i="8"/>
  <c r="J166" i="8"/>
  <c r="BK158" i="8"/>
  <c r="BK132" i="8"/>
  <c r="BK172" i="9"/>
  <c r="J158" i="9"/>
  <c r="BK152" i="9"/>
  <c r="J143" i="9"/>
  <c r="J142" i="9"/>
  <c r="J141" i="9"/>
  <c r="BK136" i="9"/>
  <c r="BK131" i="9"/>
  <c r="BK167" i="9"/>
  <c r="J161" i="9"/>
  <c r="J152" i="9"/>
  <c r="BK144" i="9"/>
  <c r="J137" i="9"/>
  <c r="J132" i="9"/>
  <c r="BK171" i="9"/>
  <c r="BK163" i="9"/>
  <c r="BK154" i="9"/>
  <c r="J148" i="9"/>
  <c r="J165" i="9"/>
  <c r="BK158" i="9"/>
  <c r="J140" i="9"/>
  <c r="BK127" i="9"/>
  <c r="J153" i="10"/>
  <c r="J128" i="10"/>
  <c r="J173" i="10"/>
  <c r="J158" i="10"/>
  <c r="J151" i="10"/>
  <c r="J147" i="10"/>
  <c r="J140" i="10"/>
  <c r="BK173" i="10"/>
  <c r="BK161" i="10"/>
  <c r="BK154" i="10"/>
  <c r="BK145" i="10"/>
  <c r="J132" i="10"/>
  <c r="J161" i="10"/>
  <c r="J154" i="10"/>
  <c r="BK149" i="10"/>
  <c r="J142" i="10"/>
  <c r="J145" i="11"/>
  <c r="J139" i="11"/>
  <c r="J131" i="11"/>
  <c r="J143" i="11"/>
  <c r="BK139" i="11"/>
  <c r="J126" i="11"/>
  <c r="BK141" i="11"/>
  <c r="J129" i="11"/>
  <c r="J146" i="12"/>
  <c r="J141" i="12"/>
  <c r="BK133" i="12"/>
  <c r="J143" i="12"/>
  <c r="J160" i="12"/>
  <c r="J154" i="12"/>
  <c r="BK144" i="12"/>
  <c r="BK136" i="12"/>
  <c r="BK125" i="12"/>
  <c r="BK186" i="13"/>
  <c r="BK180" i="13"/>
  <c r="BK161" i="13"/>
  <c r="J186" i="13"/>
  <c r="J181" i="13"/>
  <c r="J168" i="13"/>
  <c r="BK148" i="13"/>
  <c r="BK132" i="13"/>
  <c r="BK179" i="13"/>
  <c r="J166" i="13"/>
  <c r="J145" i="13"/>
  <c r="BK128" i="13"/>
  <c r="BK166" i="14"/>
  <c r="BK142" i="14"/>
  <c r="BK165" i="14"/>
  <c r="J148" i="14"/>
  <c r="BK129" i="14"/>
  <c r="BK147" i="14"/>
  <c r="BK136" i="14"/>
  <c r="J161" i="14"/>
  <c r="BK140" i="14"/>
  <c r="J176" i="15"/>
  <c r="J150" i="15"/>
  <c r="J139" i="15"/>
  <c r="J175" i="15"/>
  <c r="BK159" i="15"/>
  <c r="BK179" i="15"/>
  <c r="J173" i="15"/>
  <c r="J145" i="15"/>
  <c r="J172" i="15"/>
  <c r="BK139" i="15"/>
  <c r="BK169" i="16"/>
  <c r="BK156" i="16"/>
  <c r="J138" i="16"/>
  <c r="J178" i="16"/>
  <c r="J171" i="16"/>
  <c r="J131" i="16"/>
  <c r="BK175" i="16"/>
  <c r="J144" i="16"/>
  <c r="BK181" i="16"/>
  <c r="BK171" i="16"/>
  <c r="J159" i="16"/>
  <c r="BK143" i="16"/>
  <c r="BK174" i="17"/>
  <c r="J163" i="17"/>
  <c r="J139" i="17"/>
  <c r="J136" i="17"/>
  <c r="J131" i="17"/>
  <c r="J174" i="17"/>
  <c r="J159" i="17"/>
  <c r="BK153" i="17"/>
  <c r="J135" i="17"/>
  <c r="J132" i="17"/>
  <c r="J167" i="17"/>
  <c r="J152" i="17"/>
  <c r="BK130" i="17"/>
  <c r="BK169" i="17"/>
  <c r="J158" i="17"/>
  <c r="J143" i="17"/>
  <c r="J133" i="17"/>
  <c r="BK155" i="18"/>
  <c r="J131" i="18"/>
  <c r="BK156" i="18"/>
  <c r="J129" i="18"/>
  <c r="J158" i="18"/>
  <c r="BK145" i="18"/>
  <c r="BK133" i="18"/>
  <c r="J156" i="18"/>
  <c r="J132" i="18"/>
  <c r="J127" i="18"/>
  <c r="J140" i="20"/>
  <c r="BK141" i="20"/>
  <c r="BK131" i="20"/>
  <c r="J138" i="20"/>
  <c r="J877" i="2"/>
  <c r="BK796" i="2"/>
  <c r="BK780" i="2"/>
  <c r="BK757" i="2"/>
  <c r="BK740" i="2"/>
  <c r="BK732" i="2"/>
  <c r="BK725" i="2"/>
  <c r="J711" i="2"/>
  <c r="J691" i="2"/>
  <c r="J675" i="2"/>
  <c r="BK630" i="2"/>
  <c r="J581" i="2"/>
  <c r="BK550" i="2"/>
  <c r="J528" i="2"/>
  <c r="BK507" i="2"/>
  <c r="J479" i="2"/>
  <c r="BK411" i="2"/>
  <c r="BK403" i="2"/>
  <c r="BK383" i="2"/>
  <c r="J358" i="2"/>
  <c r="J310" i="2"/>
  <c r="BK286" i="2"/>
  <c r="BK241" i="2"/>
  <c r="J209" i="2"/>
  <c r="J177" i="2"/>
  <c r="J157" i="2"/>
  <c r="J796" i="2"/>
  <c r="BK756" i="2"/>
  <c r="BK744" i="2"/>
  <c r="J724" i="2"/>
  <c r="BK711" i="2"/>
  <c r="J669" i="2"/>
  <c r="J636" i="2"/>
  <c r="BK577" i="2"/>
  <c r="J560" i="2"/>
  <c r="J531" i="2"/>
  <c r="BK479" i="2"/>
  <c r="J473" i="2"/>
  <c r="BK454" i="2"/>
  <c r="J383" i="2"/>
  <c r="BK353" i="2"/>
  <c r="J322" i="2"/>
  <c r="BK294" i="2"/>
  <c r="J260" i="2"/>
  <c r="J241" i="2"/>
  <c r="J172" i="2"/>
  <c r="BK146" i="2"/>
  <c r="J904" i="2"/>
  <c r="BK900" i="2"/>
  <c r="J891" i="2"/>
  <c r="BK879" i="2"/>
  <c r="BK866" i="2"/>
  <c r="J839" i="2"/>
  <c r="BK784" i="2"/>
  <c r="J759" i="2"/>
  <c r="BK750" i="2"/>
  <c r="J735" i="2"/>
  <c r="J730" i="2"/>
  <c r="BK723" i="2"/>
  <c r="BK698" i="2"/>
  <c r="BK691" i="2"/>
  <c r="BK679" i="2"/>
  <c r="BK643" i="2"/>
  <c r="J592" i="2"/>
  <c r="BK575" i="2"/>
  <c r="J558" i="2"/>
  <c r="J533" i="2"/>
  <c r="J515" i="2"/>
  <c r="J482" i="2"/>
  <c r="J460" i="2"/>
  <c r="J411" i="2"/>
  <c r="J394" i="2"/>
  <c r="BK336" i="2"/>
  <c r="BK301" i="2"/>
  <c r="J288" i="2"/>
  <c r="BK228" i="2"/>
  <c r="BK181" i="2"/>
  <c r="BK905" i="2"/>
  <c r="J845" i="2"/>
  <c r="BK843" i="2"/>
  <c r="BK830" i="2"/>
  <c r="J820" i="2"/>
  <c r="J812" i="2"/>
  <c r="J773" i="2"/>
  <c r="BK759" i="2"/>
  <c r="J751" i="2"/>
  <c r="BK738" i="2"/>
  <c r="J732" i="2"/>
  <c r="J701" i="2"/>
  <c r="BK696" i="2"/>
  <c r="BK665" i="2"/>
  <c r="BK624" i="2"/>
  <c r="BK614" i="2"/>
  <c r="J587" i="2"/>
  <c r="BK571" i="2"/>
  <c r="BK546" i="2"/>
  <c r="BK515" i="2"/>
  <c r="BK510" i="2"/>
  <c r="J454" i="2"/>
  <c r="BK446" i="2"/>
  <c r="J435" i="2"/>
  <c r="J401" i="2"/>
  <c r="J353" i="2"/>
  <c r="J316" i="2"/>
  <c r="J300" i="2"/>
  <c r="BK284" i="2"/>
  <c r="BK248" i="2"/>
  <c r="BK209" i="2"/>
  <c r="BK172" i="2"/>
  <c r="J151" i="2"/>
  <c r="AS101" i="1"/>
  <c r="J367" i="3"/>
  <c r="BK356" i="3"/>
  <c r="BK337" i="3"/>
  <c r="BK325" i="3"/>
  <c r="BK314" i="3"/>
  <c r="J297" i="3"/>
  <c r="J262" i="3"/>
  <c r="BK223" i="3"/>
  <c r="J205" i="3"/>
  <c r="J195" i="3"/>
  <c r="J146" i="3"/>
  <c r="BK380" i="3"/>
  <c r="J371" i="3"/>
  <c r="J368" i="3"/>
  <c r="J363" i="3"/>
  <c r="J348" i="3"/>
  <c r="BK343" i="3"/>
  <c r="J340" i="3"/>
  <c r="J330" i="3"/>
  <c r="J314" i="3"/>
  <c r="J232" i="3"/>
  <c r="BK217" i="3"/>
  <c r="J202" i="3"/>
  <c r="BK196" i="3"/>
  <c r="BK193" i="3"/>
  <c r="J173" i="3"/>
  <c r="BK146" i="3"/>
  <c r="J370" i="3"/>
  <c r="J361" i="3"/>
  <c r="BK355" i="3"/>
  <c r="BK342" i="3"/>
  <c r="BK332" i="3"/>
  <c r="J326" i="3"/>
  <c r="BK307" i="3"/>
  <c r="J260" i="3"/>
  <c r="BK211" i="3"/>
  <c r="BK202" i="3"/>
  <c r="BK192" i="3"/>
  <c r="BK173" i="3"/>
  <c r="J134" i="3"/>
  <c r="BK366" i="3"/>
  <c r="BK361" i="3"/>
  <c r="J354" i="3"/>
  <c r="J350" i="3"/>
  <c r="BK346" i="3"/>
  <c r="BK339" i="3"/>
  <c r="J331" i="3"/>
  <c r="J325" i="3"/>
  <c r="BK267" i="3"/>
  <c r="BK262" i="3"/>
  <c r="J226" i="3"/>
  <c r="J203" i="3"/>
  <c r="J196" i="3"/>
  <c r="J179" i="3"/>
  <c r="BK195" i="4"/>
  <c r="BK165" i="4"/>
  <c r="BK156" i="4"/>
  <c r="BK140" i="4"/>
  <c r="BK134" i="4"/>
  <c r="BK193" i="4"/>
  <c r="J185" i="4"/>
  <c r="J167" i="4"/>
  <c r="BK161" i="4"/>
  <c r="BK144" i="4"/>
  <c r="J136" i="4"/>
  <c r="BK191" i="4"/>
  <c r="J182" i="4"/>
  <c r="BK164" i="4"/>
  <c r="BK155" i="4"/>
  <c r="BK139" i="4"/>
  <c r="BK188" i="4"/>
  <c r="BK183" i="4"/>
  <c r="J166" i="4"/>
  <c r="BK159" i="4"/>
  <c r="BK143" i="4"/>
  <c r="BK197" i="5"/>
  <c r="BK185" i="5"/>
  <c r="J178" i="5"/>
  <c r="BK167" i="5"/>
  <c r="J162" i="5"/>
  <c r="J191" i="5"/>
  <c r="J182" i="5"/>
  <c r="J170" i="5"/>
  <c r="BK158" i="5"/>
  <c r="BK152" i="5"/>
  <c r="J146" i="5"/>
  <c r="BK142" i="5"/>
  <c r="J137" i="5"/>
  <c r="BK183" i="5"/>
  <c r="J181" i="5"/>
  <c r="J167" i="5"/>
  <c r="BK162" i="5"/>
  <c r="BK156" i="5"/>
  <c r="J152" i="5"/>
  <c r="BK150" i="5"/>
  <c r="J145" i="5"/>
  <c r="J139" i="5"/>
  <c r="J128" i="5"/>
  <c r="BK167" i="6"/>
  <c r="BK159" i="6"/>
  <c r="J149" i="6"/>
  <c r="J132" i="6"/>
  <c r="J178" i="6"/>
  <c r="BK164" i="6"/>
  <c r="BK155" i="6"/>
  <c r="BK150" i="6"/>
  <c r="J126" i="6"/>
  <c r="J160" i="6"/>
  <c r="BK147" i="6"/>
  <c r="BK132" i="6"/>
  <c r="BK163" i="6"/>
  <c r="J157" i="6"/>
  <c r="BK152" i="6"/>
  <c r="J146" i="6"/>
  <c r="J127" i="6"/>
  <c r="BK127" i="7"/>
  <c r="J167" i="8"/>
  <c r="J161" i="8"/>
  <c r="BK152" i="8"/>
  <c r="BK148" i="8"/>
  <c r="BK133" i="8"/>
  <c r="BK130" i="8"/>
  <c r="J158" i="8"/>
  <c r="J149" i="8"/>
  <c r="BK172" i="8"/>
  <c r="BK166" i="8"/>
  <c r="J152" i="8"/>
  <c r="J140" i="8"/>
  <c r="BK135" i="8"/>
  <c r="BK167" i="8"/>
  <c r="J163" i="8"/>
  <c r="J139" i="8"/>
  <c r="J177" i="9"/>
  <c r="BK165" i="9"/>
  <c r="J156" i="9"/>
  <c r="J150" i="9"/>
  <c r="J146" i="9"/>
  <c r="BK140" i="9"/>
  <c r="J134" i="9"/>
  <c r="BK177" i="9"/>
  <c r="BK166" i="9"/>
  <c r="J159" i="9"/>
  <c r="BK150" i="9"/>
  <c r="BK143" i="9"/>
  <c r="BK135" i="9"/>
  <c r="J127" i="9"/>
  <c r="J166" i="9"/>
  <c r="BK156" i="9"/>
  <c r="J149" i="9"/>
  <c r="BK175" i="9"/>
  <c r="BK159" i="9"/>
  <c r="BK141" i="9"/>
  <c r="BK137" i="9"/>
  <c r="BK156" i="10"/>
  <c r="BK140" i="10"/>
  <c r="BK127" i="10"/>
  <c r="J169" i="10"/>
  <c r="BK157" i="10"/>
  <c r="J150" i="10"/>
  <c r="BK143" i="10"/>
  <c r="BK174" i="10"/>
  <c r="BK169" i="10"/>
  <c r="J157" i="10"/>
  <c r="BK150" i="10"/>
  <c r="BK142" i="10"/>
  <c r="BK176" i="10"/>
  <c r="BK155" i="10"/>
  <c r="BK151" i="10"/>
  <c r="J144" i="10"/>
  <c r="BK126" i="10"/>
  <c r="BK144" i="11"/>
  <c r="J130" i="11"/>
  <c r="BK127" i="11"/>
  <c r="J141" i="11"/>
  <c r="J128" i="11"/>
  <c r="J142" i="11"/>
  <c r="BK128" i="11"/>
  <c r="BK160" i="12"/>
  <c r="J144" i="12"/>
  <c r="BK139" i="12"/>
  <c r="J136" i="12"/>
  <c r="J152" i="12"/>
  <c r="J125" i="12"/>
  <c r="J155" i="12"/>
  <c r="BK141" i="12"/>
  <c r="J132" i="12"/>
  <c r="J187" i="13"/>
  <c r="BK181" i="13"/>
  <c r="J156" i="13"/>
  <c r="J141" i="13"/>
  <c r="J179" i="13"/>
  <c r="J152" i="13"/>
  <c r="BK140" i="13"/>
  <c r="BK187" i="13"/>
  <c r="J178" i="13"/>
  <c r="BK156" i="13"/>
  <c r="BK141" i="13"/>
  <c r="J177" i="14"/>
  <c r="J165" i="14"/>
  <c r="BK177" i="14"/>
  <c r="BK161" i="14"/>
  <c r="J143" i="14"/>
  <c r="BK175" i="14"/>
  <c r="BK143" i="14"/>
  <c r="J173" i="14"/>
  <c r="J166" i="14"/>
  <c r="J142" i="14"/>
  <c r="J129" i="14"/>
  <c r="J168" i="15"/>
  <c r="BK145" i="15"/>
  <c r="J179" i="15"/>
  <c r="J174" i="15"/>
  <c r="BK143" i="15"/>
  <c r="BK174" i="15"/>
  <c r="J146" i="15"/>
  <c r="BK175" i="15"/>
  <c r="J159" i="15"/>
  <c r="J175" i="16"/>
  <c r="BK167" i="16"/>
  <c r="BK178" i="16"/>
  <c r="J152" i="16"/>
  <c r="J182" i="16"/>
  <c r="BK173" i="16"/>
  <c r="J169" i="16"/>
  <c r="BK152" i="16"/>
  <c r="J166" i="17"/>
  <c r="J141" i="17"/>
  <c r="J134" i="17"/>
  <c r="BK142" i="17"/>
  <c r="BK133" i="17"/>
  <c r="BK170" i="17"/>
  <c r="BK164" i="17"/>
  <c r="J128" i="17"/>
  <c r="BK165" i="17"/>
  <c r="BK152" i="17"/>
  <c r="BK136" i="17"/>
  <c r="BK131" i="17"/>
  <c r="BK143" i="18"/>
  <c r="BK160" i="18"/>
  <c r="J151" i="18"/>
  <c r="BK128" i="18"/>
  <c r="J155" i="18"/>
  <c r="J144" i="18"/>
  <c r="J130" i="18"/>
  <c r="BK147" i="18"/>
  <c r="BK131" i="18"/>
  <c r="J123" i="19"/>
  <c r="BK151" i="20"/>
  <c r="BK133" i="20"/>
  <c r="J151" i="20"/>
  <c r="J134" i="20"/>
  <c r="BK137" i="20"/>
  <c r="J124" i="20"/>
  <c r="J137" i="20"/>
  <c r="BK145" i="2" l="1"/>
  <c r="J145" i="2"/>
  <c r="J100" i="2"/>
  <c r="BK196" i="2"/>
  <c r="J196" i="2" s="1"/>
  <c r="J101" i="2" s="1"/>
  <c r="P272" i="2"/>
  <c r="P337" i="2"/>
  <c r="BK404" i="2"/>
  <c r="J404" i="2" s="1"/>
  <c r="J104" i="2" s="1"/>
  <c r="P472" i="2"/>
  <c r="BK506" i="2"/>
  <c r="J506" i="2" s="1"/>
  <c r="J108" i="2" s="1"/>
  <c r="T539" i="2"/>
  <c r="R551" i="2"/>
  <c r="R576" i="2"/>
  <c r="BK580" i="2"/>
  <c r="J580" i="2"/>
  <c r="J112" i="2" s="1"/>
  <c r="BK654" i="2"/>
  <c r="J654" i="2"/>
  <c r="J113" i="2"/>
  <c r="R674" i="2"/>
  <c r="BK697" i="2"/>
  <c r="J697" i="2"/>
  <c r="J115" i="2"/>
  <c r="R700" i="2"/>
  <c r="P762" i="2"/>
  <c r="R821" i="2"/>
  <c r="T844" i="2"/>
  <c r="R880" i="2"/>
  <c r="P899" i="2"/>
  <c r="T133" i="3"/>
  <c r="T162" i="3"/>
  <c r="T209" i="3"/>
  <c r="P218" i="3"/>
  <c r="P273" i="3"/>
  <c r="T336" i="3"/>
  <c r="T377" i="3"/>
  <c r="R130" i="4"/>
  <c r="T135" i="4"/>
  <c r="P146" i="4"/>
  <c r="R157" i="4"/>
  <c r="T168" i="4"/>
  <c r="BK127" i="5"/>
  <c r="T180" i="5"/>
  <c r="P195" i="5"/>
  <c r="P125" i="6"/>
  <c r="P124" i="6"/>
  <c r="P123" i="6"/>
  <c r="AU100" i="1" s="1"/>
  <c r="BK124" i="7"/>
  <c r="J124" i="7"/>
  <c r="J100" i="7"/>
  <c r="R129" i="8"/>
  <c r="R128" i="8"/>
  <c r="T137" i="8"/>
  <c r="T136" i="8"/>
  <c r="T160" i="8"/>
  <c r="T164" i="8"/>
  <c r="P126" i="9"/>
  <c r="P125" i="9"/>
  <c r="R173" i="9"/>
  <c r="BK125" i="10"/>
  <c r="J125" i="10"/>
  <c r="J100" i="10"/>
  <c r="BK125" i="11"/>
  <c r="J125" i="11"/>
  <c r="J100" i="11"/>
  <c r="T124" i="12"/>
  <c r="R138" i="12"/>
  <c r="BK153" i="12"/>
  <c r="J153" i="12"/>
  <c r="J101" i="12"/>
  <c r="T127" i="13"/>
  <c r="P165" i="13"/>
  <c r="P128" i="14"/>
  <c r="BK156" i="14"/>
  <c r="J156" i="14" s="1"/>
  <c r="J102" i="14" s="1"/>
  <c r="BK172" i="14"/>
  <c r="J172" i="14"/>
  <c r="J103" i="14" s="1"/>
  <c r="T127" i="15"/>
  <c r="R163" i="15"/>
  <c r="T130" i="16"/>
  <c r="R151" i="16"/>
  <c r="R158" i="16"/>
  <c r="P168" i="16"/>
  <c r="BK177" i="16"/>
  <c r="J177" i="16" s="1"/>
  <c r="J106" i="16" s="1"/>
  <c r="P126" i="17"/>
  <c r="T154" i="17"/>
  <c r="BK125" i="18"/>
  <c r="J125" i="18"/>
  <c r="J100" i="18"/>
  <c r="R146" i="18"/>
  <c r="P145" i="2"/>
  <c r="T196" i="2"/>
  <c r="BK272" i="2"/>
  <c r="J272" i="2"/>
  <c r="J102" i="2" s="1"/>
  <c r="BK337" i="2"/>
  <c r="J337" i="2"/>
  <c r="J103" i="2"/>
  <c r="R404" i="2"/>
  <c r="T472" i="2"/>
  <c r="R506" i="2"/>
  <c r="R539" i="2"/>
  <c r="T551" i="2"/>
  <c r="P576" i="2"/>
  <c r="R580" i="2"/>
  <c r="P654" i="2"/>
  <c r="P674" i="2"/>
  <c r="T697" i="2"/>
  <c r="P700" i="2"/>
  <c r="R762" i="2"/>
  <c r="P821" i="2"/>
  <c r="R844" i="2"/>
  <c r="BK880" i="2"/>
  <c r="J880" i="2"/>
  <c r="J120" i="2" s="1"/>
  <c r="T899" i="2"/>
  <c r="P133" i="3"/>
  <c r="R162" i="3"/>
  <c r="P209" i="3"/>
  <c r="T218" i="3"/>
  <c r="R273" i="3"/>
  <c r="R336" i="3"/>
  <c r="P377" i="3"/>
  <c r="BK130" i="4"/>
  <c r="J130" i="4"/>
  <c r="J100" i="4"/>
  <c r="BK135" i="4"/>
  <c r="J135" i="4"/>
  <c r="J101" i="4"/>
  <c r="BK146" i="4"/>
  <c r="J146" i="4" s="1"/>
  <c r="J102" i="4" s="1"/>
  <c r="BK157" i="4"/>
  <c r="J157" i="4"/>
  <c r="J103" i="4" s="1"/>
  <c r="R168" i="4"/>
  <c r="R127" i="5"/>
  <c r="R126" i="5"/>
  <c r="R180" i="5"/>
  <c r="BK195" i="5"/>
  <c r="J195" i="5"/>
  <c r="J102" i="5"/>
  <c r="R125" i="6"/>
  <c r="R124" i="6"/>
  <c r="R123" i="6"/>
  <c r="T124" i="7"/>
  <c r="T123" i="7" s="1"/>
  <c r="T122" i="7" s="1"/>
  <c r="BK129" i="8"/>
  <c r="J129" i="8"/>
  <c r="J100" i="8" s="1"/>
  <c r="R137" i="8"/>
  <c r="P160" i="8"/>
  <c r="P164" i="8"/>
  <c r="T126" i="9"/>
  <c r="T125" i="9"/>
  <c r="P173" i="9"/>
  <c r="T125" i="10"/>
  <c r="T124" i="10" s="1"/>
  <c r="T123" i="10" s="1"/>
  <c r="T125" i="11"/>
  <c r="T124" i="11"/>
  <c r="T123" i="11" s="1"/>
  <c r="BK124" i="12"/>
  <c r="J124" i="12"/>
  <c r="J98" i="12"/>
  <c r="BK138" i="12"/>
  <c r="J138" i="12"/>
  <c r="J100" i="12"/>
  <c r="T153" i="12"/>
  <c r="R127" i="13"/>
  <c r="T165" i="13"/>
  <c r="T128" i="14"/>
  <c r="T156" i="14"/>
  <c r="P172" i="14"/>
  <c r="BK127" i="15"/>
  <c r="J127" i="15"/>
  <c r="J100" i="15"/>
  <c r="P163" i="15"/>
  <c r="P130" i="16"/>
  <c r="P151" i="16"/>
  <c r="BK158" i="16"/>
  <c r="J158" i="16" s="1"/>
  <c r="J102" i="16" s="1"/>
  <c r="BK168" i="16"/>
  <c r="J168" i="16"/>
  <c r="J103" i="16" s="1"/>
  <c r="P177" i="16"/>
  <c r="P176" i="16"/>
  <c r="BK126" i="17"/>
  <c r="J126" i="17" s="1"/>
  <c r="J100" i="17" s="1"/>
  <c r="R154" i="17"/>
  <c r="T125" i="18"/>
  <c r="P146" i="18"/>
  <c r="P120" i="19"/>
  <c r="P119" i="19"/>
  <c r="P118" i="19"/>
  <c r="AU117" i="1" s="1"/>
  <c r="T120" i="19"/>
  <c r="T119" i="19"/>
  <c r="T118" i="19"/>
  <c r="T145" i="2"/>
  <c r="P196" i="2"/>
  <c r="T272" i="2"/>
  <c r="R337" i="2"/>
  <c r="P404" i="2"/>
  <c r="R472" i="2"/>
  <c r="T506" i="2"/>
  <c r="P539" i="2"/>
  <c r="BK551" i="2"/>
  <c r="J551" i="2" s="1"/>
  <c r="J110" i="2" s="1"/>
  <c r="BK576" i="2"/>
  <c r="J576" i="2" s="1"/>
  <c r="J111" i="2" s="1"/>
  <c r="T580" i="2"/>
  <c r="T654" i="2"/>
  <c r="BK674" i="2"/>
  <c r="J674" i="2" s="1"/>
  <c r="J114" i="2" s="1"/>
  <c r="R697" i="2"/>
  <c r="BK700" i="2"/>
  <c r="J700" i="2" s="1"/>
  <c r="J116" i="2" s="1"/>
  <c r="T762" i="2"/>
  <c r="T821" i="2"/>
  <c r="BK844" i="2"/>
  <c r="J844" i="2"/>
  <c r="J119" i="2"/>
  <c r="T880" i="2"/>
  <c r="BK899" i="2"/>
  <c r="J899" i="2"/>
  <c r="J121" i="2"/>
  <c r="BK133" i="3"/>
  <c r="J133" i="3" s="1"/>
  <c r="J100" i="3" s="1"/>
  <c r="P162" i="3"/>
  <c r="BK209" i="3"/>
  <c r="J209" i="3" s="1"/>
  <c r="J105" i="3" s="1"/>
  <c r="R218" i="3"/>
  <c r="BK273" i="3"/>
  <c r="J273" i="3" s="1"/>
  <c r="J107" i="3" s="1"/>
  <c r="P336" i="3"/>
  <c r="BK377" i="3"/>
  <c r="J377" i="3" s="1"/>
  <c r="J109" i="3" s="1"/>
  <c r="T130" i="4"/>
  <c r="P135" i="4"/>
  <c r="T146" i="4"/>
  <c r="T157" i="4"/>
  <c r="BK168" i="4"/>
  <c r="J168" i="4" s="1"/>
  <c r="J104" i="4" s="1"/>
  <c r="T127" i="5"/>
  <c r="T126" i="5"/>
  <c r="T125" i="5" s="1"/>
  <c r="P180" i="5"/>
  <c r="T195" i="5"/>
  <c r="T125" i="6"/>
  <c r="T124" i="6" s="1"/>
  <c r="T123" i="6" s="1"/>
  <c r="P124" i="7"/>
  <c r="P123" i="7"/>
  <c r="P122" i="7" s="1"/>
  <c r="AU102" i="1" s="1"/>
  <c r="P129" i="8"/>
  <c r="P128" i="8"/>
  <c r="P137" i="8"/>
  <c r="P136" i="8" s="1"/>
  <c r="R160" i="8"/>
  <c r="R164" i="8"/>
  <c r="BK126" i="9"/>
  <c r="J126" i="9" s="1"/>
  <c r="J100" i="9" s="1"/>
  <c r="T173" i="9"/>
  <c r="R125" i="10"/>
  <c r="R124" i="10" s="1"/>
  <c r="R123" i="10" s="1"/>
  <c r="R125" i="11"/>
  <c r="R124" i="11" s="1"/>
  <c r="R123" i="11" s="1"/>
  <c r="P124" i="12"/>
  <c r="P138" i="12"/>
  <c r="R153" i="12"/>
  <c r="BK127" i="13"/>
  <c r="J127" i="13"/>
  <c r="J100" i="13"/>
  <c r="BK165" i="13"/>
  <c r="J165" i="13" s="1"/>
  <c r="J102" i="13" s="1"/>
  <c r="BK128" i="14"/>
  <c r="J128" i="14" s="1"/>
  <c r="J100" i="14" s="1"/>
  <c r="R156" i="14"/>
  <c r="R172" i="14"/>
  <c r="P127" i="15"/>
  <c r="P126" i="15" s="1"/>
  <c r="P125" i="15" s="1"/>
  <c r="AU112" i="1" s="1"/>
  <c r="BK163" i="15"/>
  <c r="J163" i="15" s="1"/>
  <c r="J102" i="15" s="1"/>
  <c r="R130" i="16"/>
  <c r="T151" i="16"/>
  <c r="T158" i="16"/>
  <c r="T168" i="16"/>
  <c r="R177" i="16"/>
  <c r="R176" i="16" s="1"/>
  <c r="R126" i="17"/>
  <c r="R125" i="17"/>
  <c r="R124" i="17"/>
  <c r="BK154" i="17"/>
  <c r="J154" i="17" s="1"/>
  <c r="J101" i="17" s="1"/>
  <c r="P125" i="18"/>
  <c r="P124" i="18" s="1"/>
  <c r="P123" i="18" s="1"/>
  <c r="AU116" i="1" s="1"/>
  <c r="T146" i="18"/>
  <c r="BK121" i="20"/>
  <c r="R121" i="20"/>
  <c r="R120" i="20"/>
  <c r="R119" i="20"/>
  <c r="R145" i="2"/>
  <c r="R196" i="2"/>
  <c r="R272" i="2"/>
  <c r="T337" i="2"/>
  <c r="T404" i="2"/>
  <c r="BK472" i="2"/>
  <c r="J472" i="2"/>
  <c r="J105" i="2"/>
  <c r="P506" i="2"/>
  <c r="BK539" i="2"/>
  <c r="J539" i="2"/>
  <c r="J109" i="2"/>
  <c r="P551" i="2"/>
  <c r="T576" i="2"/>
  <c r="P580" i="2"/>
  <c r="R654" i="2"/>
  <c r="T674" i="2"/>
  <c r="P697" i="2"/>
  <c r="T700" i="2"/>
  <c r="BK762" i="2"/>
  <c r="J762" i="2" s="1"/>
  <c r="J117" i="2" s="1"/>
  <c r="BK821" i="2"/>
  <c r="J821" i="2"/>
  <c r="J118" i="2" s="1"/>
  <c r="P844" i="2"/>
  <c r="P880" i="2"/>
  <c r="R899" i="2"/>
  <c r="R133" i="3"/>
  <c r="R132" i="3" s="1"/>
  <c r="BK162" i="3"/>
  <c r="J162" i="3"/>
  <c r="J102" i="3" s="1"/>
  <c r="R209" i="3"/>
  <c r="BK218" i="3"/>
  <c r="J218" i="3"/>
  <c r="J106" i="3" s="1"/>
  <c r="T273" i="3"/>
  <c r="BK336" i="3"/>
  <c r="J336" i="3"/>
  <c r="J108" i="3" s="1"/>
  <c r="R377" i="3"/>
  <c r="P130" i="4"/>
  <c r="R135" i="4"/>
  <c r="R146" i="4"/>
  <c r="P157" i="4"/>
  <c r="P168" i="4"/>
  <c r="P127" i="5"/>
  <c r="P126" i="5" s="1"/>
  <c r="P125" i="5" s="1"/>
  <c r="AU99" i="1" s="1"/>
  <c r="BK180" i="5"/>
  <c r="J180" i="5" s="1"/>
  <c r="J101" i="5" s="1"/>
  <c r="R195" i="5"/>
  <c r="BK125" i="6"/>
  <c r="J125" i="6" s="1"/>
  <c r="J100" i="6" s="1"/>
  <c r="R124" i="7"/>
  <c r="R123" i="7"/>
  <c r="R122" i="7" s="1"/>
  <c r="T129" i="8"/>
  <c r="T128" i="8"/>
  <c r="BK137" i="8"/>
  <c r="J137" i="8" s="1"/>
  <c r="J103" i="8" s="1"/>
  <c r="BK160" i="8"/>
  <c r="J160" i="8"/>
  <c r="J104" i="8" s="1"/>
  <c r="BK164" i="8"/>
  <c r="J164" i="8"/>
  <c r="J105" i="8"/>
  <c r="R126" i="9"/>
  <c r="R125" i="9" s="1"/>
  <c r="R124" i="9" s="1"/>
  <c r="BK173" i="9"/>
  <c r="J173" i="9" s="1"/>
  <c r="J101" i="9" s="1"/>
  <c r="P125" i="10"/>
  <c r="P124" i="10"/>
  <c r="P123" i="10" s="1"/>
  <c r="AU105" i="1" s="1"/>
  <c r="P125" i="11"/>
  <c r="P124" i="11"/>
  <c r="P123" i="11" s="1"/>
  <c r="AU106" i="1" s="1"/>
  <c r="R124" i="12"/>
  <c r="R123" i="12"/>
  <c r="R122" i="12" s="1"/>
  <c r="T138" i="12"/>
  <c r="P153" i="12"/>
  <c r="P127" i="13"/>
  <c r="P126" i="13" s="1"/>
  <c r="P125" i="13" s="1"/>
  <c r="AU109" i="1" s="1"/>
  <c r="R165" i="13"/>
  <c r="R128" i="14"/>
  <c r="R127" i="14" s="1"/>
  <c r="R126" i="14" s="1"/>
  <c r="P156" i="14"/>
  <c r="T172" i="14"/>
  <c r="R127" i="15"/>
  <c r="R126" i="15"/>
  <c r="R125" i="15"/>
  <c r="T163" i="15"/>
  <c r="BK130" i="16"/>
  <c r="J130" i="16"/>
  <c r="J100" i="16"/>
  <c r="BK151" i="16"/>
  <c r="J151" i="16" s="1"/>
  <c r="J101" i="16" s="1"/>
  <c r="P158" i="16"/>
  <c r="R168" i="16"/>
  <c r="T177" i="16"/>
  <c r="T176" i="16"/>
  <c r="T126" i="17"/>
  <c r="T125" i="17" s="1"/>
  <c r="T124" i="17" s="1"/>
  <c r="P154" i="17"/>
  <c r="R125" i="18"/>
  <c r="R124" i="18" s="1"/>
  <c r="R123" i="18" s="1"/>
  <c r="BK146" i="18"/>
  <c r="J146" i="18"/>
  <c r="J101" i="18" s="1"/>
  <c r="BK120" i="19"/>
  <c r="BK119" i="19"/>
  <c r="BK118" i="19"/>
  <c r="J118" i="19" s="1"/>
  <c r="R120" i="19"/>
  <c r="R119" i="19"/>
  <c r="R118" i="19"/>
  <c r="P121" i="20"/>
  <c r="P120" i="20" s="1"/>
  <c r="P119" i="20" s="1"/>
  <c r="AU118" i="1" s="1"/>
  <c r="T121" i="20"/>
  <c r="T120" i="20" s="1"/>
  <c r="T119" i="20" s="1"/>
  <c r="BK503" i="2"/>
  <c r="J503" i="2" s="1"/>
  <c r="J106" i="2" s="1"/>
  <c r="BK198" i="5"/>
  <c r="J198" i="5"/>
  <c r="J103" i="5" s="1"/>
  <c r="BK134" i="8"/>
  <c r="J134" i="8"/>
  <c r="J101" i="8"/>
  <c r="BK175" i="10"/>
  <c r="J175" i="10" s="1"/>
  <c r="J101" i="10" s="1"/>
  <c r="BK147" i="11"/>
  <c r="J147" i="11" s="1"/>
  <c r="J101" i="11" s="1"/>
  <c r="BK188" i="13"/>
  <c r="J188" i="13"/>
  <c r="J103" i="13" s="1"/>
  <c r="BK176" i="14"/>
  <c r="J176" i="14"/>
  <c r="J104" i="14"/>
  <c r="BK174" i="16"/>
  <c r="J174" i="16" s="1"/>
  <c r="J104" i="16" s="1"/>
  <c r="BK176" i="9"/>
  <c r="J176" i="9" s="1"/>
  <c r="J102" i="9" s="1"/>
  <c r="BK158" i="15"/>
  <c r="J158" i="15"/>
  <c r="J101" i="15" s="1"/>
  <c r="BK178" i="15"/>
  <c r="J178" i="15"/>
  <c r="J103" i="15"/>
  <c r="BK157" i="3"/>
  <c r="J157" i="3" s="1"/>
  <c r="J101" i="3" s="1"/>
  <c r="BK192" i="4"/>
  <c r="J192" i="4" s="1"/>
  <c r="J105" i="4" s="1"/>
  <c r="BK194" i="4"/>
  <c r="J194" i="4"/>
  <c r="J106" i="4" s="1"/>
  <c r="BK135" i="12"/>
  <c r="J135" i="12"/>
  <c r="J99" i="12"/>
  <c r="BK173" i="17"/>
  <c r="J173" i="17" s="1"/>
  <c r="J102" i="17" s="1"/>
  <c r="BK206" i="3"/>
  <c r="J206" i="3" s="1"/>
  <c r="J103" i="3" s="1"/>
  <c r="BK180" i="6"/>
  <c r="J180" i="6"/>
  <c r="J101" i="6" s="1"/>
  <c r="BK159" i="12"/>
  <c r="J159" i="12"/>
  <c r="J102" i="12"/>
  <c r="BK160" i="13"/>
  <c r="J160" i="13" s="1"/>
  <c r="J101" i="13" s="1"/>
  <c r="BK153" i="14"/>
  <c r="J153" i="14" s="1"/>
  <c r="J101" i="14" s="1"/>
  <c r="BK150" i="20"/>
  <c r="J150" i="20"/>
  <c r="J99" i="20" s="1"/>
  <c r="J119" i="19"/>
  <c r="J97" i="19"/>
  <c r="J113" i="20"/>
  <c r="BF135" i="20"/>
  <c r="BF137" i="20"/>
  <c r="BF151" i="20"/>
  <c r="J92" i="20"/>
  <c r="BF122" i="20"/>
  <c r="BF131" i="20"/>
  <c r="BF133" i="20"/>
  <c r="BF141" i="20"/>
  <c r="J120" i="19"/>
  <c r="J98" i="19"/>
  <c r="E109" i="20"/>
  <c r="F116" i="20"/>
  <c r="BF124" i="20"/>
  <c r="BF134" i="20"/>
  <c r="BF140" i="20"/>
  <c r="BF138" i="20"/>
  <c r="BF145" i="20"/>
  <c r="F115" i="19"/>
  <c r="BF121" i="19"/>
  <c r="E85" i="19"/>
  <c r="J112" i="19"/>
  <c r="J115" i="19"/>
  <c r="BF123" i="19"/>
  <c r="E85" i="18"/>
  <c r="F94" i="18"/>
  <c r="J117" i="18"/>
  <c r="BF131" i="18"/>
  <c r="BF144" i="18"/>
  <c r="BF145" i="18"/>
  <c r="BF150" i="18"/>
  <c r="BF155" i="18"/>
  <c r="BF156" i="18"/>
  <c r="BF127" i="18"/>
  <c r="BF129" i="18"/>
  <c r="BF134" i="18"/>
  <c r="BF143" i="18"/>
  <c r="BF151" i="18"/>
  <c r="BF157" i="18"/>
  <c r="BF160" i="18"/>
  <c r="BF126" i="18"/>
  <c r="BF128" i="18"/>
  <c r="BF132" i="18"/>
  <c r="BF133" i="18"/>
  <c r="BF147" i="18"/>
  <c r="BF158" i="18"/>
  <c r="J94" i="18"/>
  <c r="BF130" i="18"/>
  <c r="E112" i="17"/>
  <c r="J118" i="17"/>
  <c r="F121" i="17"/>
  <c r="BF128" i="17"/>
  <c r="BF132" i="17"/>
  <c r="BF143" i="17"/>
  <c r="BF169" i="17"/>
  <c r="BF170" i="17"/>
  <c r="BF127" i="17"/>
  <c r="BF137" i="17"/>
  <c r="BF151" i="17"/>
  <c r="BF164" i="17"/>
  <c r="BF166" i="17"/>
  <c r="J94" i="17"/>
  <c r="BF131" i="17"/>
  <c r="BF134" i="17"/>
  <c r="BF135" i="17"/>
  <c r="BF136" i="17"/>
  <c r="BF141" i="17"/>
  <c r="BF153" i="17"/>
  <c r="BF155" i="17"/>
  <c r="BF158" i="17"/>
  <c r="BF163" i="17"/>
  <c r="BF167" i="17"/>
  <c r="BF172" i="17"/>
  <c r="BF129" i="17"/>
  <c r="BF130" i="17"/>
  <c r="BF133" i="17"/>
  <c r="BF138" i="17"/>
  <c r="BF139" i="17"/>
  <c r="BF142" i="17"/>
  <c r="BF152" i="17"/>
  <c r="BF159" i="17"/>
  <c r="BF165" i="17"/>
  <c r="BF174" i="17"/>
  <c r="BK126" i="15"/>
  <c r="J126" i="15" s="1"/>
  <c r="J99" i="15" s="1"/>
  <c r="E116" i="16"/>
  <c r="J125" i="16"/>
  <c r="BF159" i="16"/>
  <c r="BF167" i="16"/>
  <c r="BF179" i="16"/>
  <c r="F94" i="16"/>
  <c r="BF138" i="16"/>
  <c r="BF143" i="16"/>
  <c r="BF144" i="16"/>
  <c r="BF169" i="16"/>
  <c r="BF171" i="16"/>
  <c r="BF178" i="16"/>
  <c r="BF182" i="16"/>
  <c r="J91" i="16"/>
  <c r="BF152" i="16"/>
  <c r="BF156" i="16"/>
  <c r="BF157" i="16"/>
  <c r="BF170" i="16"/>
  <c r="BF172" i="16"/>
  <c r="BF173" i="16"/>
  <c r="BF181" i="16"/>
  <c r="BF131" i="16"/>
  <c r="BF139" i="16"/>
  <c r="BF163" i="16"/>
  <c r="BF175" i="16"/>
  <c r="BF180" i="16"/>
  <c r="E85" i="15"/>
  <c r="BF143" i="15"/>
  <c r="BF150" i="15"/>
  <c r="BF172" i="15"/>
  <c r="BF176" i="15"/>
  <c r="BF179" i="15"/>
  <c r="F94" i="15"/>
  <c r="J122" i="15"/>
  <c r="BF128" i="15"/>
  <c r="BF132" i="15"/>
  <c r="BF154" i="15"/>
  <c r="BF164" i="15"/>
  <c r="BF168" i="15"/>
  <c r="BF174" i="15"/>
  <c r="BF175" i="15"/>
  <c r="BF177" i="15"/>
  <c r="J91" i="15"/>
  <c r="BF138" i="15"/>
  <c r="BF139" i="15"/>
  <c r="BF145" i="15"/>
  <c r="BF146" i="15"/>
  <c r="BF159" i="15"/>
  <c r="BF173" i="15"/>
  <c r="E85" i="14"/>
  <c r="J91" i="14"/>
  <c r="F94" i="14"/>
  <c r="J123" i="14"/>
  <c r="BF129" i="14"/>
  <c r="BF136" i="14"/>
  <c r="BF139" i="14"/>
  <c r="BF140" i="14"/>
  <c r="BF157" i="14"/>
  <c r="BF167" i="14"/>
  <c r="BF137" i="14"/>
  <c r="BF143" i="14"/>
  <c r="BF154" i="14"/>
  <c r="BF166" i="14"/>
  <c r="BF174" i="14"/>
  <c r="BF142" i="14"/>
  <c r="BF147" i="14"/>
  <c r="BF148" i="14"/>
  <c r="BF161" i="14"/>
  <c r="BF171" i="14"/>
  <c r="BF173" i="14"/>
  <c r="BF175" i="14"/>
  <c r="BF165" i="14"/>
  <c r="BF177" i="14"/>
  <c r="E85" i="13"/>
  <c r="J94" i="13"/>
  <c r="F122" i="13"/>
  <c r="BF148" i="13"/>
  <c r="BF156" i="13"/>
  <c r="BF172" i="13"/>
  <c r="BF180" i="13"/>
  <c r="BF184" i="13"/>
  <c r="BF185" i="13"/>
  <c r="J91" i="13"/>
  <c r="BF140" i="13"/>
  <c r="BF152" i="13"/>
  <c r="BF168" i="13"/>
  <c r="BF174" i="13"/>
  <c r="BF186" i="13"/>
  <c r="BF128" i="13"/>
  <c r="BF132" i="13"/>
  <c r="BF141" i="13"/>
  <c r="BF145" i="13"/>
  <c r="BF147" i="13"/>
  <c r="BF161" i="13"/>
  <c r="BF166" i="13"/>
  <c r="BF178" i="13"/>
  <c r="BF179" i="13"/>
  <c r="BF181" i="13"/>
  <c r="BF182" i="13"/>
  <c r="BF187" i="13"/>
  <c r="BF189" i="13"/>
  <c r="F92" i="12"/>
  <c r="E112" i="12"/>
  <c r="BF125" i="12"/>
  <c r="BF132" i="12"/>
  <c r="BF144" i="12"/>
  <c r="BF155" i="12"/>
  <c r="J89" i="12"/>
  <c r="BF150" i="12"/>
  <c r="BF154" i="12"/>
  <c r="BF134" i="12"/>
  <c r="BF152" i="12"/>
  <c r="J92" i="12"/>
  <c r="BF133" i="12"/>
  <c r="BF136" i="12"/>
  <c r="BF139" i="12"/>
  <c r="BF141" i="12"/>
  <c r="BF142" i="12"/>
  <c r="BF143" i="12"/>
  <c r="BF146" i="12"/>
  <c r="BF160" i="12"/>
  <c r="F94" i="11"/>
  <c r="BF126" i="11"/>
  <c r="BF131" i="11"/>
  <c r="BF141" i="11"/>
  <c r="BF143" i="11"/>
  <c r="BF146" i="11"/>
  <c r="E85" i="11"/>
  <c r="BF127" i="11"/>
  <c r="BF129" i="11"/>
  <c r="BF142" i="11"/>
  <c r="BF144" i="11"/>
  <c r="J117" i="11"/>
  <c r="J120" i="11"/>
  <c r="BF128" i="11"/>
  <c r="BF130" i="11"/>
  <c r="BF139" i="11"/>
  <c r="BF140" i="11"/>
  <c r="BF132" i="11"/>
  <c r="BF145" i="11"/>
  <c r="BF148" i="11"/>
  <c r="F94" i="10"/>
  <c r="BF126" i="10"/>
  <c r="BF127" i="10"/>
  <c r="BF140" i="10"/>
  <c r="BF143" i="10"/>
  <c r="BF145" i="10"/>
  <c r="BF146" i="10"/>
  <c r="BF151" i="10"/>
  <c r="BF159" i="10"/>
  <c r="BF160" i="10"/>
  <c r="BF161" i="10"/>
  <c r="E85" i="10"/>
  <c r="BF128" i="10"/>
  <c r="BF142" i="10"/>
  <c r="BF148" i="10"/>
  <c r="BF154" i="10"/>
  <c r="BF155" i="10"/>
  <c r="BF156" i="10"/>
  <c r="BF163" i="10"/>
  <c r="BK125" i="9"/>
  <c r="J125" i="9"/>
  <c r="J99" i="9" s="1"/>
  <c r="J91" i="10"/>
  <c r="J120" i="10"/>
  <c r="BF136" i="10"/>
  <c r="BF149" i="10"/>
  <c r="BF150" i="10"/>
  <c r="BF157" i="10"/>
  <c r="BF158" i="10"/>
  <c r="BF162" i="10"/>
  <c r="BF169" i="10"/>
  <c r="BF173" i="10"/>
  <c r="BF174" i="10"/>
  <c r="BF176" i="10"/>
  <c r="BF132" i="10"/>
  <c r="BF144" i="10"/>
  <c r="BF147" i="10"/>
  <c r="BF152" i="10"/>
  <c r="BF153" i="10"/>
  <c r="E85" i="9"/>
  <c r="J91" i="9"/>
  <c r="J94" i="9"/>
  <c r="BF148" i="9"/>
  <c r="BF153" i="9"/>
  <c r="BF161" i="9"/>
  <c r="BF165" i="9"/>
  <c r="BF167" i="9"/>
  <c r="BK128" i="8"/>
  <c r="BF145" i="9"/>
  <c r="BF146" i="9"/>
  <c r="BF147" i="9"/>
  <c r="BF152" i="9"/>
  <c r="BF166" i="9"/>
  <c r="BF171" i="9"/>
  <c r="BF174" i="9"/>
  <c r="BF177" i="9"/>
  <c r="F94" i="9"/>
  <c r="BF131" i="9"/>
  <c r="BF132" i="9"/>
  <c r="BF134" i="9"/>
  <c r="BF137" i="9"/>
  <c r="BF139" i="9"/>
  <c r="BF141" i="9"/>
  <c r="BF143" i="9"/>
  <c r="BF151" i="9"/>
  <c r="BF156" i="9"/>
  <c r="BF158" i="9"/>
  <c r="BF162" i="9"/>
  <c r="BF163" i="9"/>
  <c r="BF127" i="9"/>
  <c r="BF135" i="9"/>
  <c r="BF136" i="9"/>
  <c r="BF138" i="9"/>
  <c r="BF140" i="9"/>
  <c r="BF142" i="9"/>
  <c r="BF144" i="9"/>
  <c r="BF149" i="9"/>
  <c r="BF150" i="9"/>
  <c r="BF154" i="9"/>
  <c r="BF155" i="9"/>
  <c r="BF157" i="9"/>
  <c r="BF159" i="9"/>
  <c r="BF164" i="9"/>
  <c r="BF172" i="9"/>
  <c r="BF175" i="9"/>
  <c r="E115" i="8"/>
  <c r="BF132" i="8"/>
  <c r="BF138" i="8"/>
  <c r="BF139" i="8"/>
  <c r="BF142" i="8"/>
  <c r="BF158" i="8"/>
  <c r="BF165" i="8"/>
  <c r="BF168" i="8"/>
  <c r="J121" i="8"/>
  <c r="F124" i="8"/>
  <c r="BF135" i="8"/>
  <c r="BF150" i="8"/>
  <c r="BF151" i="8"/>
  <c r="BF152" i="8"/>
  <c r="BF153" i="8"/>
  <c r="BF171" i="8"/>
  <c r="BF172" i="8"/>
  <c r="J94" i="8"/>
  <c r="BF131" i="8"/>
  <c r="BF133" i="8"/>
  <c r="BF148" i="8"/>
  <c r="BF154" i="8"/>
  <c r="BF169" i="8"/>
  <c r="BF170" i="8"/>
  <c r="BF130" i="8"/>
  <c r="BF140" i="8"/>
  <c r="BF149" i="8"/>
  <c r="BF159" i="8"/>
  <c r="BF161" i="8"/>
  <c r="BF162" i="8"/>
  <c r="BF163" i="8"/>
  <c r="BF166" i="8"/>
  <c r="BF167" i="8"/>
  <c r="J94" i="7"/>
  <c r="J116" i="7"/>
  <c r="BF127" i="7"/>
  <c r="E85" i="7"/>
  <c r="F119" i="7"/>
  <c r="BF125" i="7"/>
  <c r="J127" i="5"/>
  <c r="J100" i="5" s="1"/>
  <c r="E111" i="6"/>
  <c r="J117" i="6"/>
  <c r="BF127" i="6"/>
  <c r="BF145" i="6"/>
  <c r="BF147" i="6"/>
  <c r="BF152" i="6"/>
  <c r="BF156" i="6"/>
  <c r="BF157" i="6"/>
  <c r="BF160" i="6"/>
  <c r="BF164" i="6"/>
  <c r="J120" i="6"/>
  <c r="BF151" i="6"/>
  <c r="BF155" i="6"/>
  <c r="BF159" i="6"/>
  <c r="BF161" i="6"/>
  <c r="BF166" i="6"/>
  <c r="BF179" i="6"/>
  <c r="BF181" i="6"/>
  <c r="BF126" i="6"/>
  <c r="BF132" i="6"/>
  <c r="BF144" i="6"/>
  <c r="BF146" i="6"/>
  <c r="BF149" i="6"/>
  <c r="BF150" i="6"/>
  <c r="BF153" i="6"/>
  <c r="BF158" i="6"/>
  <c r="BF174" i="6"/>
  <c r="BF178" i="6"/>
  <c r="F94" i="6"/>
  <c r="BF128" i="6"/>
  <c r="BF136" i="6"/>
  <c r="BF140" i="6"/>
  <c r="BF148" i="6"/>
  <c r="BF154" i="6"/>
  <c r="BF162" i="6"/>
  <c r="BF163" i="6"/>
  <c r="BF165" i="6"/>
  <c r="BF167" i="6"/>
  <c r="J91" i="5"/>
  <c r="BF128" i="5"/>
  <c r="BF137" i="5"/>
  <c r="BF138" i="5"/>
  <c r="BF146" i="5"/>
  <c r="BF152" i="5"/>
  <c r="BF154" i="5"/>
  <c r="BF164" i="5"/>
  <c r="BF167" i="5"/>
  <c r="BF172" i="5"/>
  <c r="BF179" i="5"/>
  <c r="BF182" i="5"/>
  <c r="F94" i="5"/>
  <c r="J122" i="5"/>
  <c r="BF132" i="5"/>
  <c r="BF136" i="5"/>
  <c r="BF139" i="5"/>
  <c r="BF142" i="5"/>
  <c r="BF145" i="5"/>
  <c r="BF150" i="5"/>
  <c r="BF151" i="5"/>
  <c r="BF153" i="5"/>
  <c r="BF160" i="5"/>
  <c r="BF168" i="5"/>
  <c r="BF171" i="5"/>
  <c r="BF184" i="5"/>
  <c r="BF185" i="5"/>
  <c r="BF186" i="5"/>
  <c r="BF189" i="5"/>
  <c r="BF192" i="5"/>
  <c r="BF197" i="5"/>
  <c r="E113" i="5"/>
  <c r="BF133" i="5"/>
  <c r="BF144" i="5"/>
  <c r="BF147" i="5"/>
  <c r="BF155" i="5"/>
  <c r="BF157" i="5"/>
  <c r="BF158" i="5"/>
  <c r="BF159" i="5"/>
  <c r="BF162" i="5"/>
  <c r="BF163" i="5"/>
  <c r="BF170" i="5"/>
  <c r="BF178" i="5"/>
  <c r="BF181" i="5"/>
  <c r="BF183" i="5"/>
  <c r="BF191" i="5"/>
  <c r="BF193" i="5"/>
  <c r="BF135" i="5"/>
  <c r="BF140" i="5"/>
  <c r="BF141" i="5"/>
  <c r="BF143" i="5"/>
  <c r="BF148" i="5"/>
  <c r="BF149" i="5"/>
  <c r="BF156" i="5"/>
  <c r="BF161" i="5"/>
  <c r="BF166" i="5"/>
  <c r="BF169" i="5"/>
  <c r="BF187" i="5"/>
  <c r="BF188" i="5"/>
  <c r="BF190" i="5"/>
  <c r="BF194" i="5"/>
  <c r="BF196" i="5"/>
  <c r="BF199" i="5"/>
  <c r="J91" i="4"/>
  <c r="BF139" i="4"/>
  <c r="BF140" i="4"/>
  <c r="BF144" i="4"/>
  <c r="BF155" i="4"/>
  <c r="BF156" i="4"/>
  <c r="BF160" i="4"/>
  <c r="BF165" i="4"/>
  <c r="BF167" i="4"/>
  <c r="BF183" i="4"/>
  <c r="BF190" i="4"/>
  <c r="BF191" i="4"/>
  <c r="BF193" i="4"/>
  <c r="J125" i="4"/>
  <c r="BF131" i="4"/>
  <c r="BF162" i="4"/>
  <c r="BF164" i="4"/>
  <c r="BF169" i="4"/>
  <c r="BF173" i="4"/>
  <c r="BF177" i="4"/>
  <c r="BF188" i="4"/>
  <c r="E85" i="4"/>
  <c r="BF132" i="4"/>
  <c r="BF137" i="4"/>
  <c r="BF138" i="4"/>
  <c r="BF143" i="4"/>
  <c r="BF147" i="4"/>
  <c r="BF158" i="4"/>
  <c r="BF159" i="4"/>
  <c r="BF163" i="4"/>
  <c r="BF181" i="4"/>
  <c r="BF182" i="4"/>
  <c r="BF184" i="4"/>
  <c r="BF186" i="4"/>
  <c r="BF187" i="4"/>
  <c r="F94" i="4"/>
  <c r="BF134" i="4"/>
  <c r="BF136" i="4"/>
  <c r="BF141" i="4"/>
  <c r="BF142" i="4"/>
  <c r="BF145" i="4"/>
  <c r="BF161" i="4"/>
  <c r="BF166" i="4"/>
  <c r="BF185" i="4"/>
  <c r="BF189" i="4"/>
  <c r="BF195" i="4"/>
  <c r="F128" i="3"/>
  <c r="BF154" i="3"/>
  <c r="BF191" i="3"/>
  <c r="BF192" i="3"/>
  <c r="BF193" i="3"/>
  <c r="BF196" i="3"/>
  <c r="BF197" i="3"/>
  <c r="BF198" i="3"/>
  <c r="BF199" i="3"/>
  <c r="BF200" i="3"/>
  <c r="BF202" i="3"/>
  <c r="BF205" i="3"/>
  <c r="BF207" i="3"/>
  <c r="BF226" i="3"/>
  <c r="BF267" i="3"/>
  <c r="BF307" i="3"/>
  <c r="BF331" i="3"/>
  <c r="BF335" i="3"/>
  <c r="BF340" i="3"/>
  <c r="BF348" i="3"/>
  <c r="BF354" i="3"/>
  <c r="BF361" i="3"/>
  <c r="BF378" i="3"/>
  <c r="E85" i="3"/>
  <c r="BF134" i="3"/>
  <c r="BF143" i="3"/>
  <c r="BF195" i="3"/>
  <c r="BF223" i="3"/>
  <c r="BF232" i="3"/>
  <c r="BF251" i="3"/>
  <c r="BF262" i="3"/>
  <c r="BF264" i="3"/>
  <c r="BF266" i="3"/>
  <c r="BF316" i="3"/>
  <c r="BF325" i="3"/>
  <c r="BF326" i="3"/>
  <c r="BF327" i="3"/>
  <c r="BF329" i="3"/>
  <c r="BF330" i="3"/>
  <c r="BF338" i="3"/>
  <c r="BF339" i="3"/>
  <c r="BF342" i="3"/>
  <c r="BF343" i="3"/>
  <c r="BF345" i="3"/>
  <c r="BF349" i="3"/>
  <c r="BF360" i="3"/>
  <c r="BF369" i="3"/>
  <c r="BF370" i="3"/>
  <c r="BF376" i="3"/>
  <c r="J91" i="3"/>
  <c r="BF139" i="3"/>
  <c r="BF163" i="3"/>
  <c r="BF179" i="3"/>
  <c r="BF183" i="3"/>
  <c r="BF187" i="3"/>
  <c r="BF201" i="3"/>
  <c r="BF211" i="3"/>
  <c r="BF213" i="3"/>
  <c r="BF217" i="3"/>
  <c r="BF242" i="3"/>
  <c r="BF314" i="3"/>
  <c r="BF334" i="3"/>
  <c r="BF337" i="3"/>
  <c r="BF341" i="3"/>
  <c r="BF346" i="3"/>
  <c r="BF347" i="3"/>
  <c r="BF350" i="3"/>
  <c r="BF352" i="3"/>
  <c r="BF353" i="3"/>
  <c r="BF357" i="3"/>
  <c r="BF358" i="3"/>
  <c r="BF362" i="3"/>
  <c r="BF364" i="3"/>
  <c r="BF365" i="3"/>
  <c r="BF367" i="3"/>
  <c r="BF368" i="3"/>
  <c r="BF371" i="3"/>
  <c r="BF374" i="3"/>
  <c r="BF379" i="3"/>
  <c r="BF380" i="3"/>
  <c r="J94" i="3"/>
  <c r="BF145" i="3"/>
  <c r="BF146" i="3"/>
  <c r="BF150" i="3"/>
  <c r="BF158" i="3"/>
  <c r="BF169" i="3"/>
  <c r="BF173" i="3"/>
  <c r="BF194" i="3"/>
  <c r="BF203" i="3"/>
  <c r="BF210" i="3"/>
  <c r="BF215" i="3"/>
  <c r="BF219" i="3"/>
  <c r="BF225" i="3"/>
  <c r="BF233" i="3"/>
  <c r="BF260" i="3"/>
  <c r="BF268" i="3"/>
  <c r="BF272" i="3"/>
  <c r="BF274" i="3"/>
  <c r="BF297" i="3"/>
  <c r="BF313" i="3"/>
  <c r="BF315" i="3"/>
  <c r="BF320" i="3"/>
  <c r="BF321" i="3"/>
  <c r="BF328" i="3"/>
  <c r="BF332" i="3"/>
  <c r="BF344" i="3"/>
  <c r="BF351" i="3"/>
  <c r="BF355" i="3"/>
  <c r="BF356" i="3"/>
  <c r="BF359" i="3"/>
  <c r="BF363" i="3"/>
  <c r="BF366" i="3"/>
  <c r="BF372" i="3"/>
  <c r="BF373" i="3"/>
  <c r="BF375" i="3"/>
  <c r="F94" i="2"/>
  <c r="J140" i="2"/>
  <c r="BF213" i="2"/>
  <c r="BF241" i="2"/>
  <c r="BF254" i="2"/>
  <c r="BF260" i="2"/>
  <c r="BF267" i="2"/>
  <c r="BF284" i="2"/>
  <c r="BF289" i="2"/>
  <c r="BF290" i="2"/>
  <c r="BF294" i="2"/>
  <c r="BF301" i="2"/>
  <c r="BF316" i="2"/>
  <c r="BF317" i="2"/>
  <c r="BF372" i="2"/>
  <c r="BF383" i="2"/>
  <c r="BF394" i="2"/>
  <c r="BF401" i="2"/>
  <c r="BF403" i="2"/>
  <c r="BF411" i="2"/>
  <c r="BF425" i="2"/>
  <c r="BF426" i="2"/>
  <c r="BF427" i="2"/>
  <c r="BF442" i="2"/>
  <c r="BF443" i="2"/>
  <c r="BF473" i="2"/>
  <c r="BF482" i="2"/>
  <c r="BF504" i="2"/>
  <c r="BF550" i="2"/>
  <c r="BF563" i="2"/>
  <c r="BF575" i="2"/>
  <c r="BF593" i="2"/>
  <c r="BF628" i="2"/>
  <c r="BF630" i="2"/>
  <c r="BF643" i="2"/>
  <c r="BF653" i="2"/>
  <c r="BF676" i="2"/>
  <c r="BF699" i="2"/>
  <c r="BF713" i="2"/>
  <c r="BF719" i="2"/>
  <c r="BF725" i="2"/>
  <c r="BF735" i="2"/>
  <c r="BF736" i="2"/>
  <c r="BF739" i="2"/>
  <c r="BF750" i="2"/>
  <c r="BF751" i="2"/>
  <c r="BF780" i="2"/>
  <c r="BF800" i="2"/>
  <c r="BF820" i="2"/>
  <c r="BF822" i="2"/>
  <c r="BF826" i="2"/>
  <c r="BF830" i="2"/>
  <c r="BF838" i="2"/>
  <c r="BF839" i="2"/>
  <c r="BF843" i="2"/>
  <c r="BF905" i="2"/>
  <c r="E85" i="2"/>
  <c r="BF164" i="2"/>
  <c r="BF184" i="2"/>
  <c r="BF209" i="2"/>
  <c r="BF285" i="2"/>
  <c r="BF286" i="2"/>
  <c r="BF287" i="2"/>
  <c r="BF304" i="2"/>
  <c r="BF310" i="2"/>
  <c r="BF389" i="2"/>
  <c r="BF399" i="2"/>
  <c r="BF410" i="2"/>
  <c r="BF435" i="2"/>
  <c r="BF454" i="2"/>
  <c r="BF460" i="2"/>
  <c r="BF481" i="2"/>
  <c r="BF510" i="2"/>
  <c r="BF512" i="2"/>
  <c r="BF515" i="2"/>
  <c r="BF517" i="2"/>
  <c r="BF540" i="2"/>
  <c r="BF546" i="2"/>
  <c r="BF552" i="2"/>
  <c r="BF558" i="2"/>
  <c r="BF567" i="2"/>
  <c r="BF587" i="2"/>
  <c r="BF603" i="2"/>
  <c r="BF620" i="2"/>
  <c r="BF624" i="2"/>
  <c r="BF636" i="2"/>
  <c r="BF651" i="2"/>
  <c r="BF659" i="2"/>
  <c r="BF691" i="2"/>
  <c r="BF693" i="2"/>
  <c r="BF695" i="2"/>
  <c r="BF696" i="2"/>
  <c r="BF711" i="2"/>
  <c r="BF712" i="2"/>
  <c r="BF724" i="2"/>
  <c r="BF729" i="2"/>
  <c r="BF737" i="2"/>
  <c r="BF744" i="2"/>
  <c r="BF745" i="2"/>
  <c r="BF756" i="2"/>
  <c r="BF757" i="2"/>
  <c r="BF758" i="2"/>
  <c r="BF759" i="2"/>
  <c r="BF761" i="2"/>
  <c r="BF784" i="2"/>
  <c r="BF834" i="2"/>
  <c r="BF845" i="2"/>
  <c r="BF877" i="2"/>
  <c r="BF879" i="2"/>
  <c r="BF881" i="2"/>
  <c r="BF891" i="2"/>
  <c r="BF900" i="2"/>
  <c r="BF904" i="2"/>
  <c r="J137" i="2"/>
  <c r="BF150" i="2"/>
  <c r="BF165" i="2"/>
  <c r="BF177" i="2"/>
  <c r="BF181" i="2"/>
  <c r="BF212" i="2"/>
  <c r="BF222" i="2"/>
  <c r="BF234" i="2"/>
  <c r="BF242" i="2"/>
  <c r="BF245" i="2"/>
  <c r="BF248" i="2"/>
  <c r="BF266" i="2"/>
  <c r="BF273" i="2"/>
  <c r="BF300" i="2"/>
  <c r="BF326" i="2"/>
  <c r="BF330" i="2"/>
  <c r="BF334" i="2"/>
  <c r="BF350" i="2"/>
  <c r="BF358" i="2"/>
  <c r="BF373" i="2"/>
  <c r="BF398" i="2"/>
  <c r="BF446" i="2"/>
  <c r="BF448" i="2"/>
  <c r="BF462" i="2"/>
  <c r="BF488" i="2"/>
  <c r="BF490" i="2"/>
  <c r="BF497" i="2"/>
  <c r="BF528" i="2"/>
  <c r="BF531" i="2"/>
  <c r="BF560" i="2"/>
  <c r="BF577" i="2"/>
  <c r="BF592" i="2"/>
  <c r="BF647" i="2"/>
  <c r="BF665" i="2"/>
  <c r="BF669" i="2"/>
  <c r="BF679" i="2"/>
  <c r="BF685" i="2"/>
  <c r="BF723" i="2"/>
  <c r="BF730" i="2"/>
  <c r="BF731" i="2"/>
  <c r="BF733" i="2"/>
  <c r="BF734" i="2"/>
  <c r="BF746" i="2"/>
  <c r="BF752" i="2"/>
  <c r="BF769" i="2"/>
  <c r="BF773" i="2"/>
  <c r="BF788" i="2"/>
  <c r="BF792" i="2"/>
  <c r="BF796" i="2"/>
  <c r="BF862" i="2"/>
  <c r="BF866" i="2"/>
  <c r="BF146" i="2"/>
  <c r="BF151" i="2"/>
  <c r="BF157" i="2"/>
  <c r="BF172" i="2"/>
  <c r="BF173" i="2"/>
  <c r="BF197" i="2"/>
  <c r="BF201" i="2"/>
  <c r="BF228" i="2"/>
  <c r="BF288" i="2"/>
  <c r="BF322" i="2"/>
  <c r="BF336" i="2"/>
  <c r="BF338" i="2"/>
  <c r="BF344" i="2"/>
  <c r="BF351" i="2"/>
  <c r="BF352" i="2"/>
  <c r="BF353" i="2"/>
  <c r="BF365" i="2"/>
  <c r="BF405" i="2"/>
  <c r="BF409" i="2"/>
  <c r="BF447" i="2"/>
  <c r="BF466" i="2"/>
  <c r="BF469" i="2"/>
  <c r="BF479" i="2"/>
  <c r="BF492" i="2"/>
  <c r="BF507" i="2"/>
  <c r="BF524" i="2"/>
  <c r="BF533" i="2"/>
  <c r="BF536" i="2"/>
  <c r="BF538" i="2"/>
  <c r="BF571" i="2"/>
  <c r="BF578" i="2"/>
  <c r="BF579" i="2"/>
  <c r="BF581" i="2"/>
  <c r="BF614" i="2"/>
  <c r="BF634" i="2"/>
  <c r="BF655" i="2"/>
  <c r="BF673" i="2"/>
  <c r="BF675" i="2"/>
  <c r="BF677" i="2"/>
  <c r="BF687" i="2"/>
  <c r="BF698" i="2"/>
  <c r="BF701" i="2"/>
  <c r="BF709" i="2"/>
  <c r="BF710" i="2"/>
  <c r="BF714" i="2"/>
  <c r="BF715" i="2"/>
  <c r="BF732" i="2"/>
  <c r="BF738" i="2"/>
  <c r="BF740" i="2"/>
  <c r="BF760" i="2"/>
  <c r="BF763" i="2"/>
  <c r="BF808" i="2"/>
  <c r="BF812" i="2"/>
  <c r="BF816" i="2"/>
  <c r="J35" i="2"/>
  <c r="AV96" i="1"/>
  <c r="F35" i="3"/>
  <c r="AZ97" i="1"/>
  <c r="F39" i="3"/>
  <c r="BD97" i="1"/>
  <c r="F35" i="5"/>
  <c r="AZ99" i="1"/>
  <c r="J35" i="6"/>
  <c r="AV100" i="1"/>
  <c r="J35" i="7"/>
  <c r="AV102" i="1"/>
  <c r="F35" i="7"/>
  <c r="AZ102" i="1"/>
  <c r="F39" i="8"/>
  <c r="BD103" i="1"/>
  <c r="F39" i="9"/>
  <c r="BD104" i="1"/>
  <c r="J35" i="10"/>
  <c r="AV105" i="1"/>
  <c r="F39" i="11"/>
  <c r="BD106" i="1"/>
  <c r="J33" i="12"/>
  <c r="AV107" i="1"/>
  <c r="J35" i="13"/>
  <c r="AV109" i="1"/>
  <c r="F35" i="14"/>
  <c r="AZ110" i="1"/>
  <c r="F38" i="14"/>
  <c r="BC110" i="1"/>
  <c r="J35" i="15"/>
  <c r="AV112" i="1"/>
  <c r="F37" i="16"/>
  <c r="BB113" i="1"/>
  <c r="F38" i="16"/>
  <c r="BC113" i="1"/>
  <c r="F37" i="17"/>
  <c r="BB115" i="1"/>
  <c r="F39" i="18"/>
  <c r="BD116" i="1"/>
  <c r="F36" i="19"/>
  <c r="BC117" i="1"/>
  <c r="F35" i="20"/>
  <c r="BB118" i="1"/>
  <c r="F37" i="2"/>
  <c r="BB96" i="1"/>
  <c r="F37" i="3"/>
  <c r="BB97" i="1"/>
  <c r="F38" i="4"/>
  <c r="BC98" i="1"/>
  <c r="F37" i="5"/>
  <c r="BB99" i="1"/>
  <c r="F38" i="5"/>
  <c r="BC99" i="1"/>
  <c r="F37" i="6"/>
  <c r="BB100" i="1"/>
  <c r="F39" i="7"/>
  <c r="BD102" i="1"/>
  <c r="F35" i="8"/>
  <c r="AZ103" i="1"/>
  <c r="F38" i="8"/>
  <c r="BC103" i="1"/>
  <c r="F35" i="9"/>
  <c r="AZ104" i="1"/>
  <c r="F38" i="9"/>
  <c r="BC104" i="1"/>
  <c r="F39" i="10"/>
  <c r="BD105" i="1"/>
  <c r="F38" i="11"/>
  <c r="BC106" i="1"/>
  <c r="F36" i="12"/>
  <c r="BC107" i="1"/>
  <c r="F38" i="13"/>
  <c r="BC109" i="1"/>
  <c r="F39" i="13"/>
  <c r="BD109" i="1"/>
  <c r="F37" i="14"/>
  <c r="BB110" i="1"/>
  <c r="F39" i="15"/>
  <c r="BD112" i="1"/>
  <c r="J35" i="16"/>
  <c r="AV113" i="1"/>
  <c r="J35" i="17"/>
  <c r="AV115" i="1"/>
  <c r="F38" i="18"/>
  <c r="BC116" i="1"/>
  <c r="J33" i="19"/>
  <c r="AV117" i="1"/>
  <c r="F35" i="19"/>
  <c r="BB117" i="1"/>
  <c r="F33" i="20"/>
  <c r="AZ118" i="1"/>
  <c r="F38" i="2"/>
  <c r="BC96" i="1" s="1"/>
  <c r="J35" i="3"/>
  <c r="AV97" i="1"/>
  <c r="J35" i="4"/>
  <c r="AV98" i="1" s="1"/>
  <c r="F39" i="4"/>
  <c r="BD98" i="1"/>
  <c r="F39" i="5"/>
  <c r="BD99" i="1" s="1"/>
  <c r="F39" i="6"/>
  <c r="BD100" i="1"/>
  <c r="F35" i="6"/>
  <c r="AZ100" i="1" s="1"/>
  <c r="J35" i="8"/>
  <c r="AV103" i="1"/>
  <c r="J35" i="9"/>
  <c r="AV104" i="1" s="1"/>
  <c r="F38" i="10"/>
  <c r="BC105" i="1"/>
  <c r="F35" i="11"/>
  <c r="AZ106" i="1" s="1"/>
  <c r="F35" i="12"/>
  <c r="BB107" i="1"/>
  <c r="F33" i="12"/>
  <c r="AZ107" i="1" s="1"/>
  <c r="F35" i="13"/>
  <c r="AZ109" i="1"/>
  <c r="F39" i="14"/>
  <c r="BD110" i="1" s="1"/>
  <c r="F35" i="15"/>
  <c r="AZ112" i="1"/>
  <c r="F37" i="15"/>
  <c r="BB112" i="1" s="1"/>
  <c r="F35" i="16"/>
  <c r="AZ113" i="1"/>
  <c r="F39" i="17"/>
  <c r="BD115" i="1" s="1"/>
  <c r="F35" i="18"/>
  <c r="AZ116" i="1"/>
  <c r="F37" i="18"/>
  <c r="BB116" i="1" s="1"/>
  <c r="F37" i="20"/>
  <c r="BD118" i="1"/>
  <c r="F36" i="20"/>
  <c r="BC118" i="1" s="1"/>
  <c r="AS94" i="1"/>
  <c r="F39" i="2"/>
  <c r="BD96" i="1"/>
  <c r="F35" i="2"/>
  <c r="AZ96" i="1"/>
  <c r="F38" i="3"/>
  <c r="BC97" i="1"/>
  <c r="F35" i="4"/>
  <c r="AZ98" i="1"/>
  <c r="F37" i="4"/>
  <c r="BB98" i="1"/>
  <c r="J35" i="5"/>
  <c r="AV99" i="1"/>
  <c r="F38" i="6"/>
  <c r="BC100" i="1"/>
  <c r="F38" i="7"/>
  <c r="BC102" i="1"/>
  <c r="F37" i="7"/>
  <c r="BB102" i="1"/>
  <c r="F37" i="8"/>
  <c r="BB103" i="1"/>
  <c r="F37" i="9"/>
  <c r="BB104" i="1"/>
  <c r="F37" i="10"/>
  <c r="BB105" i="1"/>
  <c r="F35" i="10"/>
  <c r="AZ105" i="1"/>
  <c r="F37" i="11"/>
  <c r="BB106" i="1"/>
  <c r="J35" i="11"/>
  <c r="AV106" i="1"/>
  <c r="F37" i="12"/>
  <c r="BD107" i="1"/>
  <c r="F37" i="13"/>
  <c r="BB109" i="1"/>
  <c r="J35" i="14"/>
  <c r="AV110" i="1"/>
  <c r="F38" i="15"/>
  <c r="BC112" i="1"/>
  <c r="F39" i="16"/>
  <c r="BD113" i="1"/>
  <c r="F35" i="17"/>
  <c r="AZ115" i="1"/>
  <c r="F38" i="17"/>
  <c r="BC115" i="1"/>
  <c r="J35" i="18"/>
  <c r="AV116" i="1"/>
  <c r="F33" i="19"/>
  <c r="AZ117" i="1"/>
  <c r="F37" i="19"/>
  <c r="BD117" i="1"/>
  <c r="J33" i="20"/>
  <c r="AV118" i="1"/>
  <c r="J30" i="19" l="1"/>
  <c r="J96" i="19"/>
  <c r="BK144" i="2"/>
  <c r="P505" i="2"/>
  <c r="P143" i="2" s="1"/>
  <c r="AU96" i="1" s="1"/>
  <c r="R126" i="13"/>
  <c r="R125" i="13" s="1"/>
  <c r="T124" i="9"/>
  <c r="T126" i="15"/>
  <c r="T125" i="15" s="1"/>
  <c r="T126" i="13"/>
  <c r="T125" i="13"/>
  <c r="P124" i="9"/>
  <c r="AU104" i="1" s="1"/>
  <c r="BK126" i="5"/>
  <c r="J126" i="5"/>
  <c r="J99" i="5"/>
  <c r="R129" i="4"/>
  <c r="R128" i="4" s="1"/>
  <c r="R144" i="2"/>
  <c r="R129" i="16"/>
  <c r="R128" i="16" s="1"/>
  <c r="P123" i="12"/>
  <c r="P122" i="12"/>
  <c r="AU107" i="1"/>
  <c r="T124" i="18"/>
  <c r="T123" i="18" s="1"/>
  <c r="P129" i="16"/>
  <c r="P128" i="16"/>
  <c r="AU113" i="1" s="1"/>
  <c r="AU111" i="1" s="1"/>
  <c r="T127" i="14"/>
  <c r="T126" i="14"/>
  <c r="P132" i="3"/>
  <c r="R505" i="2"/>
  <c r="P125" i="17"/>
  <c r="P124" i="17"/>
  <c r="AU115" i="1"/>
  <c r="AU114" i="1" s="1"/>
  <c r="T127" i="8"/>
  <c r="T208" i="3"/>
  <c r="P129" i="4"/>
  <c r="P128" i="4"/>
  <c r="AU98" i="1" s="1"/>
  <c r="T129" i="4"/>
  <c r="T128" i="4"/>
  <c r="T144" i="2"/>
  <c r="R125" i="5"/>
  <c r="P144" i="2"/>
  <c r="T132" i="3"/>
  <c r="T131" i="3" s="1"/>
  <c r="R208" i="3"/>
  <c r="R131" i="3"/>
  <c r="BK120" i="20"/>
  <c r="BK119" i="20" s="1"/>
  <c r="J119" i="20" s="1"/>
  <c r="J96" i="20" s="1"/>
  <c r="P127" i="8"/>
  <c r="AU103" i="1" s="1"/>
  <c r="T505" i="2"/>
  <c r="R136" i="8"/>
  <c r="R127" i="8" s="1"/>
  <c r="P208" i="3"/>
  <c r="T129" i="16"/>
  <c r="T128" i="16"/>
  <c r="P127" i="14"/>
  <c r="P126" i="14"/>
  <c r="AU110" i="1"/>
  <c r="T123" i="12"/>
  <c r="T122" i="12" s="1"/>
  <c r="AG117" i="1"/>
  <c r="BK132" i="3"/>
  <c r="J132" i="3"/>
  <c r="J99" i="3" s="1"/>
  <c r="BK136" i="8"/>
  <c r="J136" i="8"/>
  <c r="J102" i="8"/>
  <c r="BK127" i="14"/>
  <c r="J127" i="14"/>
  <c r="J99" i="14"/>
  <c r="BK176" i="16"/>
  <c r="J176" i="16" s="1"/>
  <c r="J105" i="16" s="1"/>
  <c r="BK125" i="17"/>
  <c r="J125" i="17"/>
  <c r="J99" i="17" s="1"/>
  <c r="BK505" i="2"/>
  <c r="J505" i="2"/>
  <c r="J107" i="2"/>
  <c r="BK129" i="4"/>
  <c r="J129" i="4"/>
  <c r="J99" i="4"/>
  <c r="BK123" i="7"/>
  <c r="J123" i="7" s="1"/>
  <c r="J99" i="7" s="1"/>
  <c r="BK124" i="11"/>
  <c r="J124" i="11"/>
  <c r="J99" i="11" s="1"/>
  <c r="BK129" i="16"/>
  <c r="J129" i="16"/>
  <c r="J99" i="16"/>
  <c r="BK123" i="12"/>
  <c r="J123" i="12"/>
  <c r="J97" i="12"/>
  <c r="J121" i="20"/>
  <c r="J98" i="20" s="1"/>
  <c r="BK208" i="3"/>
  <c r="J208" i="3"/>
  <c r="J104" i="3"/>
  <c r="BK124" i="6"/>
  <c r="J124" i="6"/>
  <c r="J99" i="6"/>
  <c r="BK124" i="10"/>
  <c r="J124" i="10" s="1"/>
  <c r="J99" i="10" s="1"/>
  <c r="BK126" i="13"/>
  <c r="J126" i="13"/>
  <c r="J99" i="13" s="1"/>
  <c r="BK124" i="18"/>
  <c r="J124" i="18"/>
  <c r="J99" i="18"/>
  <c r="BK125" i="15"/>
  <c r="J125" i="15"/>
  <c r="J98" i="15"/>
  <c r="BK124" i="9"/>
  <c r="J124" i="9" s="1"/>
  <c r="J98" i="9" s="1"/>
  <c r="J128" i="8"/>
  <c r="J99" i="8"/>
  <c r="J144" i="2"/>
  <c r="J99" i="2"/>
  <c r="AU108" i="1"/>
  <c r="F36" i="2"/>
  <c r="BA96" i="1" s="1"/>
  <c r="F36" i="9"/>
  <c r="BA104" i="1"/>
  <c r="F36" i="11"/>
  <c r="BA106" i="1" s="1"/>
  <c r="F34" i="12"/>
  <c r="BA107" i="1"/>
  <c r="BC108" i="1"/>
  <c r="AY108" i="1" s="1"/>
  <c r="AZ108" i="1"/>
  <c r="AV108" i="1"/>
  <c r="J36" i="15"/>
  <c r="AW112" i="1" s="1"/>
  <c r="AT112" i="1" s="1"/>
  <c r="J36" i="16"/>
  <c r="AW113" i="1" s="1"/>
  <c r="AT113" i="1" s="1"/>
  <c r="BB114" i="1"/>
  <c r="AX114" i="1"/>
  <c r="J36" i="18"/>
  <c r="AW116" i="1" s="1"/>
  <c r="AT116" i="1" s="1"/>
  <c r="J36" i="3"/>
  <c r="AW97" i="1" s="1"/>
  <c r="AT97" i="1" s="1"/>
  <c r="F36" i="4"/>
  <c r="BA98" i="1" s="1"/>
  <c r="F36" i="5"/>
  <c r="BA99" i="1"/>
  <c r="BC95" i="1"/>
  <c r="AY95" i="1" s="1"/>
  <c r="J36" i="6"/>
  <c r="AW100" i="1"/>
  <c r="AT100" i="1"/>
  <c r="AZ95" i="1"/>
  <c r="J36" i="7"/>
  <c r="AW102" i="1"/>
  <c r="AT102" i="1"/>
  <c r="F36" i="8"/>
  <c r="BA103" i="1" s="1"/>
  <c r="F36" i="10"/>
  <c r="BA105" i="1"/>
  <c r="J36" i="11"/>
  <c r="AW106" i="1" s="1"/>
  <c r="AT106" i="1" s="1"/>
  <c r="F36" i="13"/>
  <c r="BA109" i="1" s="1"/>
  <c r="BD108" i="1"/>
  <c r="F36" i="15"/>
  <c r="BA112" i="1"/>
  <c r="BD111" i="1"/>
  <c r="J36" i="17"/>
  <c r="AW115" i="1"/>
  <c r="AT115" i="1"/>
  <c r="BD114" i="1"/>
  <c r="F34" i="19"/>
  <c r="BA117" i="1"/>
  <c r="J34" i="20"/>
  <c r="AW118" i="1" s="1"/>
  <c r="AT118" i="1" s="1"/>
  <c r="J36" i="2"/>
  <c r="AW96" i="1"/>
  <c r="AT96" i="1" s="1"/>
  <c r="F36" i="7"/>
  <c r="BA102" i="1"/>
  <c r="J36" i="9"/>
  <c r="AW104" i="1" s="1"/>
  <c r="AT104" i="1" s="1"/>
  <c r="AZ101" i="1"/>
  <c r="AV101" i="1"/>
  <c r="BD101" i="1"/>
  <c r="BB101" i="1"/>
  <c r="AX101" i="1"/>
  <c r="J36" i="13"/>
  <c r="AW109" i="1" s="1"/>
  <c r="AT109" i="1" s="1"/>
  <c r="J36" i="14"/>
  <c r="AW110" i="1"/>
  <c r="AT110" i="1" s="1"/>
  <c r="AZ111" i="1"/>
  <c r="AV111" i="1"/>
  <c r="F36" i="16"/>
  <c r="BA113" i="1" s="1"/>
  <c r="BC114" i="1"/>
  <c r="AY114" i="1"/>
  <c r="AZ114" i="1"/>
  <c r="AV114" i="1" s="1"/>
  <c r="J34" i="19"/>
  <c r="AW117" i="1"/>
  <c r="AT117" i="1"/>
  <c r="AN117" i="1" s="1"/>
  <c r="F34" i="20"/>
  <c r="BA118" i="1"/>
  <c r="F36" i="3"/>
  <c r="BA97" i="1" s="1"/>
  <c r="J36" i="4"/>
  <c r="AW98" i="1"/>
  <c r="AT98" i="1"/>
  <c r="J36" i="5"/>
  <c r="AW99" i="1" s="1"/>
  <c r="AT99" i="1" s="1"/>
  <c r="F36" i="6"/>
  <c r="BA100" i="1" s="1"/>
  <c r="BD95" i="1"/>
  <c r="BB95" i="1"/>
  <c r="J36" i="8"/>
  <c r="AW103" i="1" s="1"/>
  <c r="AT103" i="1" s="1"/>
  <c r="J36" i="10"/>
  <c r="AW105" i="1"/>
  <c r="AT105" i="1" s="1"/>
  <c r="BC101" i="1"/>
  <c r="AY101" i="1"/>
  <c r="J34" i="12"/>
  <c r="AW107" i="1" s="1"/>
  <c r="AT107" i="1" s="1"/>
  <c r="BB108" i="1"/>
  <c r="AX108" i="1"/>
  <c r="F36" i="14"/>
  <c r="BA110" i="1" s="1"/>
  <c r="BB111" i="1"/>
  <c r="AX111" i="1"/>
  <c r="BC111" i="1"/>
  <c r="AY111" i="1" s="1"/>
  <c r="F36" i="17"/>
  <c r="BA115" i="1"/>
  <c r="F36" i="18"/>
  <c r="BA116" i="1" s="1"/>
  <c r="P131" i="3" l="1"/>
  <c r="AU97" i="1" s="1"/>
  <c r="AU95" i="1" s="1"/>
  <c r="T143" i="2"/>
  <c r="R143" i="2"/>
  <c r="BK127" i="8"/>
  <c r="J127" i="8"/>
  <c r="J98" i="8"/>
  <c r="BK125" i="5"/>
  <c r="J125" i="5" s="1"/>
  <c r="J98" i="5" s="1"/>
  <c r="BK123" i="6"/>
  <c r="J123" i="6"/>
  <c r="J98" i="6" s="1"/>
  <c r="BK123" i="10"/>
  <c r="J123" i="10"/>
  <c r="J32" i="10" s="1"/>
  <c r="AG105" i="1" s="1"/>
  <c r="BK131" i="3"/>
  <c r="J131" i="3" s="1"/>
  <c r="J98" i="3" s="1"/>
  <c r="BK125" i="13"/>
  <c r="J125" i="13"/>
  <c r="J98" i="13" s="1"/>
  <c r="BK124" i="17"/>
  <c r="J124" i="17"/>
  <c r="J32" i="17" s="1"/>
  <c r="AG115" i="1" s="1"/>
  <c r="J120" i="20"/>
  <c r="J97" i="20" s="1"/>
  <c r="BK143" i="2"/>
  <c r="J143" i="2"/>
  <c r="J32" i="2" s="1"/>
  <c r="AG96" i="1" s="1"/>
  <c r="BK128" i="16"/>
  <c r="J128" i="16" s="1"/>
  <c r="J32" i="16" s="1"/>
  <c r="AG113" i="1" s="1"/>
  <c r="BK126" i="14"/>
  <c r="J126" i="14"/>
  <c r="BK122" i="12"/>
  <c r="J122" i="12" s="1"/>
  <c r="J96" i="12" s="1"/>
  <c r="BK128" i="4"/>
  <c r="J128" i="4"/>
  <c r="J32" i="4" s="1"/>
  <c r="AG98" i="1" s="1"/>
  <c r="BK122" i="7"/>
  <c r="J122" i="7"/>
  <c r="BK123" i="11"/>
  <c r="J123" i="11"/>
  <c r="J32" i="11" s="1"/>
  <c r="AG106" i="1" s="1"/>
  <c r="BK123" i="18"/>
  <c r="J123" i="18"/>
  <c r="J39" i="19"/>
  <c r="J30" i="20"/>
  <c r="AG118" i="1"/>
  <c r="J32" i="18"/>
  <c r="AG116" i="1"/>
  <c r="AV95" i="1"/>
  <c r="AZ94" i="1"/>
  <c r="AV94" i="1"/>
  <c r="AK29" i="1"/>
  <c r="AU101" i="1"/>
  <c r="J32" i="9"/>
  <c r="AG104" i="1" s="1"/>
  <c r="BA108" i="1"/>
  <c r="AW108" i="1"/>
  <c r="AT108" i="1"/>
  <c r="BA114" i="1"/>
  <c r="AW114" i="1"/>
  <c r="AT114" i="1"/>
  <c r="BC94" i="1"/>
  <c r="W32" i="1" s="1"/>
  <c r="J32" i="14"/>
  <c r="AG110" i="1" s="1"/>
  <c r="AX95" i="1"/>
  <c r="BA111" i="1"/>
  <c r="AW111" i="1"/>
  <c r="AT111" i="1"/>
  <c r="BD94" i="1"/>
  <c r="W33" i="1" s="1"/>
  <c r="J32" i="7"/>
  <c r="AG102" i="1" s="1"/>
  <c r="BA95" i="1"/>
  <c r="AW95" i="1"/>
  <c r="BA101" i="1"/>
  <c r="AW101" i="1" s="1"/>
  <c r="AT101" i="1" s="1"/>
  <c r="J32" i="15"/>
  <c r="AG112" i="1"/>
  <c r="BB94" i="1"/>
  <c r="AX94" i="1"/>
  <c r="J41" i="16" l="1"/>
  <c r="J39" i="20"/>
  <c r="J41" i="14"/>
  <c r="J41" i="2"/>
  <c r="J41" i="4"/>
  <c r="J41" i="11"/>
  <c r="J41" i="18"/>
  <c r="J41" i="7"/>
  <c r="J41" i="17"/>
  <c r="J41" i="10"/>
  <c r="J98" i="2"/>
  <c r="J98" i="7"/>
  <c r="J98" i="11"/>
  <c r="J98" i="4"/>
  <c r="J98" i="17"/>
  <c r="J98" i="14"/>
  <c r="J98" i="16"/>
  <c r="J98" i="10"/>
  <c r="J98" i="18"/>
  <c r="J41" i="15"/>
  <c r="AN112" i="1"/>
  <c r="J41" i="9"/>
  <c r="AN104" i="1"/>
  <c r="AN113" i="1"/>
  <c r="AN116" i="1"/>
  <c r="AN102" i="1"/>
  <c r="AN106" i="1"/>
  <c r="AN115" i="1"/>
  <c r="AN118" i="1"/>
  <c r="AN96" i="1"/>
  <c r="AN110" i="1"/>
  <c r="AN98" i="1"/>
  <c r="AN105" i="1"/>
  <c r="AU94" i="1"/>
  <c r="AG111" i="1"/>
  <c r="AG114" i="1"/>
  <c r="J32" i="13"/>
  <c r="AG109" i="1" s="1"/>
  <c r="AG108" i="1" s="1"/>
  <c r="W31" i="1"/>
  <c r="J32" i="6"/>
  <c r="AG100" i="1" s="1"/>
  <c r="J32" i="8"/>
  <c r="AG103" i="1"/>
  <c r="AN103" i="1"/>
  <c r="W29" i="1"/>
  <c r="BA94" i="1"/>
  <c r="W30" i="1"/>
  <c r="J30" i="12"/>
  <c r="AG107" i="1" s="1"/>
  <c r="J32" i="3"/>
  <c r="AG97" i="1"/>
  <c r="J32" i="5"/>
  <c r="AG99" i="1" s="1"/>
  <c r="AN99" i="1" s="1"/>
  <c r="AT95" i="1"/>
  <c r="AY94" i="1"/>
  <c r="AN111" i="1" l="1"/>
  <c r="J41" i="8"/>
  <c r="J39" i="12"/>
  <c r="J41" i="6"/>
  <c r="J41" i="13"/>
  <c r="J41" i="5"/>
  <c r="J41" i="3"/>
  <c r="AN97" i="1"/>
  <c r="AN100" i="1"/>
  <c r="AN109" i="1"/>
  <c r="AN107" i="1"/>
  <c r="AN108" i="1"/>
  <c r="AN114" i="1"/>
  <c r="AG95" i="1"/>
  <c r="AG101" i="1"/>
  <c r="AN101" i="1"/>
  <c r="AW94" i="1"/>
  <c r="AK30" i="1"/>
  <c r="AN95" i="1" l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<sst xmlns="http://schemas.openxmlformats.org/spreadsheetml/2006/main" count="22071" uniqueCount="2998">
  <si>
    <t>Export Komplet</t>
  </si>
  <si>
    <t/>
  </si>
  <si>
    <t>2.0</t>
  </si>
  <si>
    <t>ZAMOK</t>
  </si>
  <si>
    <t>False</t>
  </si>
  <si>
    <t>{0475ff63-8762-4353-8bbf-2e93ba145125}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</si>
  <si>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</si>
  <si>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</si>
  <si>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</si>
  <si>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</si>
  <si>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</si>
  <si>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</si>
  <si>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</si>
  <si>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GABORONDREJ-02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</si>
  <si>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</si>
  <si>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</si>
  <si>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Budova na spracovanie hrozna a výrobu vína</t>
  </si>
  <si>
    <t>JKSO:</t>
  </si>
  <si>
    <t>KS:</t>
  </si>
  <si>
    <t>Miesto:</t>
  </si>
  <si>
    <t>Chotín, p. č. 6616</t>
  </si>
  <si>
    <t>Dátum:</t>
  </si>
  <si>
    <t>22. 1. 2024</t>
  </si>
  <si>
    <t>Objednávateľ:</t>
  </si>
  <si>
    <t>IČO:</t>
  </si>
  <si>
    <t>Gábor Ondrej, Kostolná 228, Chotín</t>
  </si>
  <si>
    <t>IČ DPH:</t>
  </si>
  <si>
    <t>Zhotoviteľ:</t>
  </si>
  <si>
    <t>Vyplň údaj</t>
  </si>
  <si>
    <t>Projektant:</t>
  </si>
  <si>
    <t>Ing. Lengyel Tibor</t>
  </si>
  <si>
    <t>True</t>
  </si>
  <si>
    <t>Spracovateľ:</t>
  </si>
  <si>
    <t xml:space="preserve"> </t>
  </si>
  <si>
    <t>Poznámka:</t>
  </si>
  <si>
    <t>podľa projektu na SP z 04/2022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</si>
  <si>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</si>
  <si>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</si>
  <si>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</si>
  <si>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</si>
  <si>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</si>
  <si>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</si>
  <si>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</si>
  <si>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</si>
  <si>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</si>
  <si>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</si>
  <si>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</si>
  <si>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</si>
  <si>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</si>
  <si>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</si>
  <si>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</si>
  <si>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</si>
  <si>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</si>
  <si>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</si>
  <si>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</si>
  <si>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</si>
  <si>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</si>
  <si>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</si>
  <si>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</si>
  <si>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</si>
  <si>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</si>
  <si>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</si>
  <si>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</si>
  <si>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</si>
  <si>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</si>
  <si>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</si>
  <si>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</si>
  <si>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</si>
  <si>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</si>
  <si>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</si>
  <si>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</si>
  <si>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</si>
  <si>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</si>
  <si>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</si>
  <si>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</si>
  <si>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</si>
  <si>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</si>
  <si>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</si>
  <si>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</si>
  <si>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</si>
  <si>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</si>
  <si>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SO-01A  Hlavný objekt - dvojpodlažná časť</t>
  </si>
  <si>
    <t>STA</t>
  </si>
  <si>
    <t>1</t>
  </si>
  <si>
    <t>{775db4ba-e657-4ac7-be80-14b106077ff5}</t>
  </si>
  <si>
    <t>/</t>
  </si>
  <si>
    <t>SO-01A.1  Architektúra a statika</t>
  </si>
  <si>
    <t>Časť</t>
  </si>
  <si>
    <t>2</t>
  </si>
  <si>
    <t>{60f0e637-754b-4bb6-b4c2-7de2dd3dc97e}</t>
  </si>
  <si>
    <t>02</t>
  </si>
  <si>
    <t xml:space="preserve">SO-01A.2  Zdravotechnika </t>
  </si>
  <si>
    <t>{b171edc9-2094-4a17-9850-a47aa9e2e24f}</t>
  </si>
  <si>
    <t>03</t>
  </si>
  <si>
    <t>SO-01A.3  Ústredné vykurovanie</t>
  </si>
  <si>
    <t>{bfbb5de1-5486-4a5b-8b97-680fc358091b}</t>
  </si>
  <si>
    <t>04</t>
  </si>
  <si>
    <t>SO-01A.4  Elektroinštalácia</t>
  </si>
  <si>
    <t>{387d0672-05de-46c1-91d2-8eafcbb3fba4}</t>
  </si>
  <si>
    <t>05</t>
  </si>
  <si>
    <t>SO-01A.5  Elektroinštalácia - bleskozvod</t>
  </si>
  <si>
    <t>{5a3f9731-ffc9-4872-9036-b77dd0a7ef58}</t>
  </si>
  <si>
    <t>SO-01B  Hlavný objekt - pivnica</t>
  </si>
  <si>
    <t>{92aed6e5-f743-47f3-8bdc-583c0ac64939}</t>
  </si>
  <si>
    <t>SO-01B.01  Architektúra a statika</t>
  </si>
  <si>
    <t>{6ee612b1-e51d-4692-b012-094ffed8bc86}</t>
  </si>
  <si>
    <t>SO-01B.2  Zdravotechnika</t>
  </si>
  <si>
    <t>{471b170b-732c-4a43-af33-a62de7cb8dd9}</t>
  </si>
  <si>
    <t>SO-01B-3  Elektroinštalácia</t>
  </si>
  <si>
    <t>{2510418f-19ca-480e-a437-11a26e9d4d91}</t>
  </si>
  <si>
    <t>SO-01B.4  Elektroinštalácia - bleskozvod</t>
  </si>
  <si>
    <t>{81fdc8c0-d4b9-4298-9e4a-df5c5824b051}</t>
  </si>
  <si>
    <t>SO-01B.5  Fotovoltaický systém</t>
  </si>
  <si>
    <t>{7a693294-e962-4203-ac2b-15d2fae25b50}</t>
  </si>
  <si>
    <t>SO-02  Spevnené plochy, TKO</t>
  </si>
  <si>
    <t>{bf31d17f-191a-46c9-9eb0-b469afff32ee}</t>
  </si>
  <si>
    <t>SO-03  Vonkajšia domová kanalizácia</t>
  </si>
  <si>
    <t>{e4b098a6-9c39-46de-8253-a59fdb252c57}</t>
  </si>
  <si>
    <t>SO-03.1  Kanalizačná prípojka</t>
  </si>
  <si>
    <t>{018a9242-f7ab-4b93-af82-d1dc1ad103f9}</t>
  </si>
  <si>
    <t xml:space="preserve">SO-03.2  Žumpa 33 m3 </t>
  </si>
  <si>
    <t>{3d83e81e-34ad-48ce-bb5b-5788be15f8fa}</t>
  </si>
  <si>
    <t>SO-04  Vonkajší domový vodovod</t>
  </si>
  <si>
    <t>{4cbf8177-d5f1-411e-889c-f220e57e4206}</t>
  </si>
  <si>
    <t>SO-04.1  Vonkajší domový vodovod</t>
  </si>
  <si>
    <t>{2e18daf9-9023-4b95-adaa-739154bc1402}</t>
  </si>
  <si>
    <t>SO-04.2  Studničná šachta a prečistenie studne</t>
  </si>
  <si>
    <t>{d3e0798e-6ffd-4cab-984a-ee3e11382c81}</t>
  </si>
  <si>
    <t>06</t>
  </si>
  <si>
    <t>SO-05  NN káblová prípojka a vedenie NN</t>
  </si>
  <si>
    <t>{1771d010-6fd5-4ee8-b5f5-205991e6332c}</t>
  </si>
  <si>
    <t>SO-05.1  NN káblová prípojka</t>
  </si>
  <si>
    <t>{4f545e76-8bb7-491e-8396-fb74c6a709b3}</t>
  </si>
  <si>
    <t>SO-05.2  Vonkajšie NN vedenie</t>
  </si>
  <si>
    <t>{053472c7-c3e6-458a-b48a-acee9d82a34f}</t>
  </si>
  <si>
    <t>07</t>
  </si>
  <si>
    <t>SO-06  Oplotenie</t>
  </si>
  <si>
    <t>{c99d1f53-95cb-4ac1-b62a-68fdeb5458be}</t>
  </si>
  <si>
    <t>08</t>
  </si>
  <si>
    <t xml:space="preserve">SO-07  Zeleň </t>
  </si>
  <si>
    <t>{e35beefe-c362-4658-9941-76ead6a08c42}</t>
  </si>
  <si>
    <t>KRYCÍ LIST ROZPOČTU</t>
  </si>
  <si>
    <t>Objekt:</t>
  </si>
  <si>
    <t>01 - SO-01A  Hlavný objekt - dvojpodlažná časť</t>
  </si>
  <si>
    <t>Časť:</t>
  </si>
  <si>
    <t>01 - SO-01A.1  Architektúra a 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</si>
  <si>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</si>
  <si>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</si>
  <si>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</si>
  <si>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</si>
  <si>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</si>
  <si>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</si>
  <si>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</si>
  <si>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</si>
  <si>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</si>
  <si>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</si>
  <si>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</si>
  <si>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</si>
  <si>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</si>
  <si>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</si>
  <si>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</si>
  <si>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</si>
  <si>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</si>
  <si>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</si>
  <si>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</si>
  <si>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</si>
  <si>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</si>
  <si>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</si>
  <si>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</si>
  <si>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</si>
  <si>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</si>
  <si>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</si>
  <si>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783 - Dokončovacie práce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</si>
  <si>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</si>
  <si>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</si>
  <si>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</si>
  <si>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</si>
  <si>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</si>
  <si>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</si>
  <si>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</si>
  <si>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</si>
  <si>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</si>
  <si>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</si>
  <si>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</si>
  <si>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</si>
  <si>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</si>
  <si>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</si>
  <si>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</si>
  <si>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</si>
  <si>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</si>
  <si>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</si>
  <si>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</si>
  <si>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</si>
  <si>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</si>
  <si>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</si>
  <si>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939131067</t>
  </si>
  <si>
    <t>VV</t>
  </si>
  <si>
    <t>(0,6-0,22)*(10,4*15,4+2,4*8,15)</t>
  </si>
  <si>
    <t>0,706</t>
  </si>
  <si>
    <t>Súčet - po úroveň -0,60 m</t>
  </si>
  <si>
    <t>122201109.S</t>
  </si>
  <si>
    <t>Odkopávky a prekopávky nezapažené. Príplatok k cenám za lepivosť horniny 3</t>
  </si>
  <si>
    <t>1267286237</t>
  </si>
  <si>
    <t>3</t>
  </si>
  <si>
    <t>130201001.S</t>
  </si>
  <si>
    <t>Výkop jamy a ryhy v obmedzenom priestore horn. tr.3 ručne</t>
  </si>
  <si>
    <t>-1183848448</t>
  </si>
  <si>
    <t>0,15*20,0    "15% ručne</t>
  </si>
  <si>
    <t>(1,25-0,6)*0,5*8,15</t>
  </si>
  <si>
    <t>Medzisúčet</t>
  </si>
  <si>
    <t>0,051</t>
  </si>
  <si>
    <t>Súčet</t>
  </si>
  <si>
    <t>131201102.S</t>
  </si>
  <si>
    <t>Výkop nezapaženej jamy v hornine 3, nad 100 do 1000 m3</t>
  </si>
  <si>
    <t>-671748928</t>
  </si>
  <si>
    <t>1/2*(2,6-0,6)*3,5*(3,5+15,4+3,5)</t>
  </si>
  <si>
    <t>1/2*(2,6-0,6)*3,5*(2,0+2,0)</t>
  </si>
  <si>
    <t>Medzisúčet - výkop so šikmými stenami</t>
  </si>
  <si>
    <t>1/2*(2,6-0,6)*2,0*15,4</t>
  </si>
  <si>
    <t>26,8</t>
  </si>
  <si>
    <t>Súčet - jama po pivnicu</t>
  </si>
  <si>
    <t>5</t>
  </si>
  <si>
    <t>131201109.S</t>
  </si>
  <si>
    <t>Hĺbenie nezapažených jám a zárezov. Príplatok za lepivosť horniny 3</t>
  </si>
  <si>
    <t>920555164</t>
  </si>
  <si>
    <t>6</t>
  </si>
  <si>
    <t>132201201.S</t>
  </si>
  <si>
    <t>Výkop ryhy šírky 600-2000mm horn.3 do 100m3</t>
  </si>
  <si>
    <t>1587022118</t>
  </si>
  <si>
    <t>(1,25-0,6)*0,7*(15,4+(3,65+1,7)*2)</t>
  </si>
  <si>
    <t>(1,25-0,6)*1,7*1,7*3</t>
  </si>
  <si>
    <t>2,488</t>
  </si>
  <si>
    <t>-0,15*20,0    "15% ručne</t>
  </si>
  <si>
    <t>Súčet - ostatné časti základov sú už vo vykopanej jame</t>
  </si>
  <si>
    <t>7</t>
  </si>
  <si>
    <t>132201209.S</t>
  </si>
  <si>
    <t>Príplatok k cenám za lepivosť pri hĺbení rýh š. nad 600 do 2 000 mm zapaž. i nezapažených, s urovnaním dna v hornine 3</t>
  </si>
  <si>
    <t>142786177</t>
  </si>
  <si>
    <t>8</t>
  </si>
  <si>
    <t>162201102.S</t>
  </si>
  <si>
    <t>Vodorovné premiestnenie výkopku z horniny 1-4 nad 20-50m</t>
  </si>
  <si>
    <t>-572191629</t>
  </si>
  <si>
    <t>69,0+5,7+150,0   "výkop</t>
  </si>
  <si>
    <t>90,0   "zásyp naspäť</t>
  </si>
  <si>
    <t>Súčet - po stavenisku</t>
  </si>
  <si>
    <t>9</t>
  </si>
  <si>
    <t>162201201.S</t>
  </si>
  <si>
    <t>Vodorovné premiestnenie výkopu nosením do 10 m horniny 1 až 4</t>
  </si>
  <si>
    <t>1872838404</t>
  </si>
  <si>
    <t>5,7  "ručný výkop</t>
  </si>
  <si>
    <t>0,5*90,0   "50% zásypu medzi základy</t>
  </si>
  <si>
    <t xml:space="preserve">Súčet </t>
  </si>
  <si>
    <t>10</t>
  </si>
  <si>
    <t>171201202.S</t>
  </si>
  <si>
    <t>Uloženie sypaniny na skládky nad 100 do 1000 m3</t>
  </si>
  <si>
    <t>-2106711100</t>
  </si>
  <si>
    <t>Súčet - stavenisková skládka</t>
  </si>
  <si>
    <t>11</t>
  </si>
  <si>
    <t>174101102.S</t>
  </si>
  <si>
    <t>Zásyp sypaninou v uzavretých priestoroch s urovnaním povrchu zásypu</t>
  </si>
  <si>
    <t>-161095879</t>
  </si>
  <si>
    <t>-0,65*0,7*(1,7+3,65+0,7)*2</t>
  </si>
  <si>
    <t>-0,65*0,7*(4,5+4,65)</t>
  </si>
  <si>
    <t>-0,65*0,7*1,0*(0,5+15,4+0,5-4,65)</t>
  </si>
  <si>
    <t>Medzisúčet - základy v jame</t>
  </si>
  <si>
    <t>0,1*7,1*14,4</t>
  </si>
  <si>
    <t>Medzisúčet - medzi ŽB pásmi vo výkope</t>
  </si>
  <si>
    <t>2,391</t>
  </si>
  <si>
    <t>Zakladanie</t>
  </si>
  <si>
    <t>12</t>
  </si>
  <si>
    <t>215901101.S</t>
  </si>
  <si>
    <t>Zhutnenie podložia z rastlej horniny 1 až 4 pod násypy, z hornina súdržných do 92 % PS a nesúdržných</t>
  </si>
  <si>
    <t>m2</t>
  </si>
  <si>
    <t>1098222276</t>
  </si>
  <si>
    <t>10,4*15,4+2,4*8,15</t>
  </si>
  <si>
    <t>-0,02</t>
  </si>
  <si>
    <t>13</t>
  </si>
  <si>
    <t>271571111.S</t>
  </si>
  <si>
    <t>Vankúše zhutnené pod základy zo štrkopiesku</t>
  </si>
  <si>
    <t>367506561</t>
  </si>
  <si>
    <t>0,1*1,7*1,7*3</t>
  </si>
  <si>
    <t>0,1*1,2*1,2</t>
  </si>
  <si>
    <t>0,1*0,5*8,15</t>
  </si>
  <si>
    <t>0,1*0,7*(2,25+9,0+15,4+6,7+5,2)</t>
  </si>
  <si>
    <t>-0,018</t>
  </si>
  <si>
    <t>14</t>
  </si>
  <si>
    <t>273351217.S</t>
  </si>
  <si>
    <t>Debnenie stien základových dosiek, zhotovenie-tradičné</t>
  </si>
  <si>
    <t>-951503307</t>
  </si>
  <si>
    <t>2*0,15*(10,0+15,0)</t>
  </si>
  <si>
    <t>Súčet - podlahová doska</t>
  </si>
  <si>
    <t>15</t>
  </si>
  <si>
    <t>273351218.S</t>
  </si>
  <si>
    <t>Debnenie stien základových dosiek, odstránenie-tradičné</t>
  </si>
  <si>
    <t>-732574820</t>
  </si>
  <si>
    <t>16</t>
  </si>
  <si>
    <t>274271041.S</t>
  </si>
  <si>
    <t>Murivo základových pásov (m3) z betónových debniacich tvárnic s betónovou výplňou C 16/20 hrúbky 300 mm</t>
  </si>
  <si>
    <t>-369979820</t>
  </si>
  <si>
    <t>0,3*0,5*8,15</t>
  </si>
  <si>
    <t>0,3*1,0*(4,45+2,3+4,5+2,3)    "v úrovni -1,6 m</t>
  </si>
  <si>
    <t>0,3*0,75*(3,85+2,3+1,7/2)*2</t>
  </si>
  <si>
    <t>0,3*0,25*(1,7/2+3,85+15,0+3,85+1,7/2)</t>
  </si>
  <si>
    <t>0,3*1,75*(15,4-4,45)   "na zákl. doske pivnice</t>
  </si>
  <si>
    <t>-0,017</t>
  </si>
  <si>
    <t>17</t>
  </si>
  <si>
    <t>274313311.S</t>
  </si>
  <si>
    <t>Betón základových pásov, prostý tr. C 8/10</t>
  </si>
  <si>
    <t>836566782</t>
  </si>
  <si>
    <t>0,05*0,5*8,15</t>
  </si>
  <si>
    <t>0,05*0,7*(2,25+9,0+15,4+6,7+5,5)</t>
  </si>
  <si>
    <t>0,036</t>
  </si>
  <si>
    <t>18</t>
  </si>
  <si>
    <t>274321312.S</t>
  </si>
  <si>
    <t>Betón základových pásov, železový (bez výstuže), tr. C 20/25</t>
  </si>
  <si>
    <t>-7924580</t>
  </si>
  <si>
    <t>0,6*0,5*8,15</t>
  </si>
  <si>
    <t>0,6*0,7*(2,25+9,0+15,4+6,7+5,2)</t>
  </si>
  <si>
    <t>-0,036</t>
  </si>
  <si>
    <t>19</t>
  </si>
  <si>
    <t>274351215.S</t>
  </si>
  <si>
    <t>Debnenie stien základových pásov, zhotovenie-dielce</t>
  </si>
  <si>
    <t>2086476628</t>
  </si>
  <si>
    <t>2*0,6*8,15*0   "vo výkope</t>
  </si>
  <si>
    <t>2*0,6*(1,7/2+3,65+15,4+3,65+1,7/2)*0    "vo výkope</t>
  </si>
  <si>
    <t>2*0,6*(2,25+3,65+1,7/2+1,7/2+3,65-1,8+5,2)     "v násype</t>
  </si>
  <si>
    <t>0,42</t>
  </si>
  <si>
    <t>274351216.S</t>
  </si>
  <si>
    <t>Debnenie stien základových pásov, odstránenie-dielce</t>
  </si>
  <si>
    <t>1927373793</t>
  </si>
  <si>
    <t>21</t>
  </si>
  <si>
    <t>274361821.S</t>
  </si>
  <si>
    <t>Výstuž základových pásov z ocele B500 (10505)</t>
  </si>
  <si>
    <t>t</t>
  </si>
  <si>
    <t>1223274904</t>
  </si>
  <si>
    <t>"predbežné množstvo zo statiky = 50 kg/m3 betónu</t>
  </si>
  <si>
    <t>18,6*50,0/1000</t>
  </si>
  <si>
    <t>22</t>
  </si>
  <si>
    <t>274361825.S</t>
  </si>
  <si>
    <t>Výstuž pre murivo základových pásov z betónových debniacich tvárnic s betónovou výplňou z ocele B500 (10505)</t>
  </si>
  <si>
    <t>-127696272</t>
  </si>
  <si>
    <t>16,0*50,0/1000</t>
  </si>
  <si>
    <t>23</t>
  </si>
  <si>
    <t>275313311.S</t>
  </si>
  <si>
    <t>Betón základových pätiek, prostý tr. C 8/10</t>
  </si>
  <si>
    <t>-932335390</t>
  </si>
  <si>
    <t>0,05*1,7*1,7*3</t>
  </si>
  <si>
    <t>0,05*1,2*1,2</t>
  </si>
  <si>
    <t>-0,006</t>
  </si>
  <si>
    <t>24</t>
  </si>
  <si>
    <t>275321312.S</t>
  </si>
  <si>
    <t>Betón základových pätiek, železový (bez výstuže), tr. C 20/25</t>
  </si>
  <si>
    <t>1439870714</t>
  </si>
  <si>
    <t>0,6*1,7*1,7*3</t>
  </si>
  <si>
    <t>0,6*1,2*1,2</t>
  </si>
  <si>
    <t>0,034</t>
  </si>
  <si>
    <t>25</t>
  </si>
  <si>
    <t>275351217.S</t>
  </si>
  <si>
    <t>Debnenie stien základových pätiek, zhotovenie-tradičné</t>
  </si>
  <si>
    <t>695420745</t>
  </si>
  <si>
    <t>2*0,6*(1,7+1,7)*3</t>
  </si>
  <si>
    <t>2*0,6*(1,2+1,2)</t>
  </si>
  <si>
    <t>26</t>
  </si>
  <si>
    <t>275351218.S</t>
  </si>
  <si>
    <t>Debnenie stien základových pätiek, odstránenie-tradičné</t>
  </si>
  <si>
    <t>304229954</t>
  </si>
  <si>
    <t>27</t>
  </si>
  <si>
    <t>275361821.S</t>
  </si>
  <si>
    <t>Výstuž základových pätiek z ocele B500 (10505)</t>
  </si>
  <si>
    <t>-558150880</t>
  </si>
  <si>
    <t>"predbežné množstvo zo statiky  = 50 kg/m3 betónu</t>
  </si>
  <si>
    <t>6,1*50,0/10000</t>
  </si>
  <si>
    <t>0,009</t>
  </si>
  <si>
    <t>Zvislé a kompletné konštrukcie</t>
  </si>
  <si>
    <t>28</t>
  </si>
  <si>
    <t>311235713</t>
  </si>
  <si>
    <t>Murivo nosné (m3) z tehál pálených TermoBRIK TD 300 PD P 12, na murovaciu maltu (300x240x238)</t>
  </si>
  <si>
    <t>-1811980532</t>
  </si>
  <si>
    <t>0,3*2,75*(10,0*2+14,4*2+4,375)</t>
  </si>
  <si>
    <t>-0,3*(1,3*2,55*2+1,3*2,55*4+1,3*2,55*4+1,3*1,5*2+0,6*1,0*4+0,9*2,15)</t>
  </si>
  <si>
    <t>0,3*(3,50+2,75+2,25)*14,4</t>
  </si>
  <si>
    <t>1/2*0,3*(3,75+2,25)*(10,0+10,0)</t>
  </si>
  <si>
    <t>0,3*2,75*3,1</t>
  </si>
  <si>
    <t>-0,3*(0,6*0,75*6+0,75*1,25*2+1,3*1,25*2+1,3*1,5*6+0,9*2,15*3)</t>
  </si>
  <si>
    <t>0,068</t>
  </si>
  <si>
    <t>29</t>
  </si>
  <si>
    <t>317163101</t>
  </si>
  <si>
    <t>Keramický preklad TermoBRIK KP, šírky 120 mm, výšky 65 mm, dĺžky 1000 mm</t>
  </si>
  <si>
    <t>ks</t>
  </si>
  <si>
    <t>-1527864174</t>
  </si>
  <si>
    <t>30</t>
  </si>
  <si>
    <t>317163102</t>
  </si>
  <si>
    <t>Keramický preklad TermoBRIK KP, šírky 120 mm, výšky 65 mm, dĺžky 1250 mm</t>
  </si>
  <si>
    <t>272787412</t>
  </si>
  <si>
    <t>31</t>
  </si>
  <si>
    <t>317163131</t>
  </si>
  <si>
    <t>Keramický preklad TermoBRIK KP, šírky 70 mm, výšky 238 mm, dĺžky 1000 mm</t>
  </si>
  <si>
    <t>-938557362</t>
  </si>
  <si>
    <t>32</t>
  </si>
  <si>
    <t>317163132</t>
  </si>
  <si>
    <t>Keramický preklad TermoBRIK KP, šírky 70 mm, výšky 238 mm, dĺžky 1250 mm</t>
  </si>
  <si>
    <t>-882978780</t>
  </si>
  <si>
    <t>33</t>
  </si>
  <si>
    <t>317163133</t>
  </si>
  <si>
    <t>Keramický preklad TermoBRIK KP, šírky 70 mm, výšky 238 mm, dĺžky 1500 mm</t>
  </si>
  <si>
    <t>-744518257</t>
  </si>
  <si>
    <t>34</t>
  </si>
  <si>
    <t>317163134</t>
  </si>
  <si>
    <t>Keramický preklad TermoBRIK KP, šírky 70 mm, výšky 238 mm, dĺžky 1750 mm</t>
  </si>
  <si>
    <t>721293260</t>
  </si>
  <si>
    <t>35</t>
  </si>
  <si>
    <t>317321411.S</t>
  </si>
  <si>
    <t>Betón prekladov železový (bez výstuže) tr. C 25/30</t>
  </si>
  <si>
    <t>-788327901</t>
  </si>
  <si>
    <t>0,43*0,3*14,4</t>
  </si>
  <si>
    <t>0,042</t>
  </si>
  <si>
    <t>36</t>
  </si>
  <si>
    <t>317351107.S</t>
  </si>
  <si>
    <t>Debnenie prekladu  vrátane podpornej konštrukcie výšky do 4 m zhotovenie</t>
  </si>
  <si>
    <t>849061478</t>
  </si>
  <si>
    <t>2*0,43*14,4</t>
  </si>
  <si>
    <t>0,3*(3,25+3,5+3,425+3,5)</t>
  </si>
  <si>
    <t>0,013</t>
  </si>
  <si>
    <t>37</t>
  </si>
  <si>
    <t>317351108.S</t>
  </si>
  <si>
    <t>Debnenie prekladu  vrátane podpornej konštrukcie výšky do 4 m odstránenie</t>
  </si>
  <si>
    <t>-1859429316</t>
  </si>
  <si>
    <t>38</t>
  </si>
  <si>
    <t>317361821.S</t>
  </si>
  <si>
    <t>Výstuž prekladov z ocele B500 (10505)</t>
  </si>
  <si>
    <t>1533552001</t>
  </si>
  <si>
    <t>"predbežné množstvo zo statiky = 100 kg/m3 betónu</t>
  </si>
  <si>
    <t>1,9*100,0/1000</t>
  </si>
  <si>
    <t>39</t>
  </si>
  <si>
    <t>331321610.S</t>
  </si>
  <si>
    <t>Betón stĺpov a pilierov hranatých, ťahadiel, rámových stojok, vzpier, železový (bez výstuže) tr. C 30/37</t>
  </si>
  <si>
    <t>822779827</t>
  </si>
  <si>
    <t>0,3*0,3*(2,55+0,6)*3</t>
  </si>
  <si>
    <t>0,3*0,3*(2,3+0,6)*4</t>
  </si>
  <si>
    <t>0,005</t>
  </si>
  <si>
    <t>40</t>
  </si>
  <si>
    <t>331351101.S</t>
  </si>
  <si>
    <t>Debnenie hranatých stĺpov prierezu pravouhlého štvoruholníka výšky do 4 m, zhotovenie-dielce</t>
  </si>
  <si>
    <t>-1452558258</t>
  </si>
  <si>
    <t>2*(2,55+0,6)*(0,3+0,3)*3</t>
  </si>
  <si>
    <t>2*(2,3+0,6)*(0,3+0,3)*4</t>
  </si>
  <si>
    <t>0,04</t>
  </si>
  <si>
    <t>41</t>
  </si>
  <si>
    <t>331351102.S</t>
  </si>
  <si>
    <t>Debnenie hranatých stĺpov prierezu pravouhlého štvoruholníka výšky do 4 m, odstránenie-dielce</t>
  </si>
  <si>
    <t>-871280496</t>
  </si>
  <si>
    <t>42</t>
  </si>
  <si>
    <t>331361821.S</t>
  </si>
  <si>
    <t>Výstuž stĺpov, pilierov, stojok hranatých z bet. ocele B500 (10505)</t>
  </si>
  <si>
    <t>-605981588</t>
  </si>
  <si>
    <t>"predbežné množstvo zo statiky = 165 kg/m3 betónu</t>
  </si>
  <si>
    <t>1,9*165,0/1000</t>
  </si>
  <si>
    <t>0,006</t>
  </si>
  <si>
    <t>43</t>
  </si>
  <si>
    <t>342242200</t>
  </si>
  <si>
    <t>Priečky z tehál pálených TermoBRIK TD 85 PD P 10, na murovaciu maltu (85x375x238)</t>
  </si>
  <si>
    <t>676468197</t>
  </si>
  <si>
    <t>3,0*1,5-0,6*2,02</t>
  </si>
  <si>
    <t>0,012</t>
  </si>
  <si>
    <t>44</t>
  </si>
  <si>
    <t>342242202</t>
  </si>
  <si>
    <t>Priečky z tehál pálených TermoBRIK TD 130 PD P 10, na murovaciu maltu (130x375x238)</t>
  </si>
  <si>
    <t>-494341635</t>
  </si>
  <si>
    <t>3,0*(2,0+2,25+2,4+1,85+1,5+3,5+0,65+4,3+4,55)</t>
  </si>
  <si>
    <t>-2,02*(0,8*3+0,6*2+0,7*2)</t>
  </si>
  <si>
    <t>45</t>
  </si>
  <si>
    <t>345321313.S</t>
  </si>
  <si>
    <t>Betón múrikov parapetných, atikových, schodiskových, zábradelných, železový (bez výstuže) tr. C 16/20</t>
  </si>
  <si>
    <t>409729039</t>
  </si>
  <si>
    <t>0,1*0,5*(1,4+1,4+1,4)   "sprchové kúty</t>
  </si>
  <si>
    <t>-0,01</t>
  </si>
  <si>
    <t>46</t>
  </si>
  <si>
    <t>345351101.S</t>
  </si>
  <si>
    <t>Debnenie múrikov parapet., atik., zábradl., plnostenných- zhotovenie</t>
  </si>
  <si>
    <t>836357165</t>
  </si>
  <si>
    <t>2*0,5*(1,4+1,4+1,4)</t>
  </si>
  <si>
    <t>47</t>
  </si>
  <si>
    <t>345351102.S</t>
  </si>
  <si>
    <t>Debnenie múrikov parapet., atik., zábradl., plnostenných- odstránenie</t>
  </si>
  <si>
    <t>-1002365545</t>
  </si>
  <si>
    <t>Vodorovné konštrukcie</t>
  </si>
  <si>
    <t>48</t>
  </si>
  <si>
    <t>411321616.S</t>
  </si>
  <si>
    <t>Betón stropov doskových a trámových,  železový tr. C 30/37</t>
  </si>
  <si>
    <t>1409460798</t>
  </si>
  <si>
    <t>0,18*4,55*14,4*2</t>
  </si>
  <si>
    <t>-0,18*3,1*2,0</t>
  </si>
  <si>
    <t>0,029</t>
  </si>
  <si>
    <t>49</t>
  </si>
  <si>
    <t>411351101.S</t>
  </si>
  <si>
    <t>Debnenie stropov doskových zhotovenie-dielce</t>
  </si>
  <si>
    <t>-1860112461</t>
  </si>
  <si>
    <t>(4,55+4,55)*14,4</t>
  </si>
  <si>
    <t>-3,1*2,0</t>
  </si>
  <si>
    <t>0,06</t>
  </si>
  <si>
    <t>50</t>
  </si>
  <si>
    <t>411351102.S</t>
  </si>
  <si>
    <t>Debnenie stropov doskových odstránenie-dielce</t>
  </si>
  <si>
    <t>772135990</t>
  </si>
  <si>
    <t>51</t>
  </si>
  <si>
    <t>411354171.S</t>
  </si>
  <si>
    <t>Podporná konštrukcia stropov výšky do 4 m pre zaťaženie do 5 kPa zhotovenie</t>
  </si>
  <si>
    <t>1737632924</t>
  </si>
  <si>
    <t>52</t>
  </si>
  <si>
    <t>411354172.S</t>
  </si>
  <si>
    <t>Podporná konštrukcia stropov výšky do 4 m pre zaťaženie do 5 kPa odstránenie</t>
  </si>
  <si>
    <t>-1903738297</t>
  </si>
  <si>
    <t>53</t>
  </si>
  <si>
    <t>411361821.S</t>
  </si>
  <si>
    <t>Výstuž stropov doskových, trámových, vložkových,konzolových alebo balkónových, B500 (10505)</t>
  </si>
  <si>
    <t>-1732262285</t>
  </si>
  <si>
    <t>"predbežné množstvo zo statiky = 85 kg/m3 betónu</t>
  </si>
  <si>
    <t>22,5*85/1000</t>
  </si>
  <si>
    <t>0,007</t>
  </si>
  <si>
    <t>54</t>
  </si>
  <si>
    <t>417321616.S</t>
  </si>
  <si>
    <t>Betón stužujúcich pásov a vencov železový tr. C 30/37</t>
  </si>
  <si>
    <t>-352934957</t>
  </si>
  <si>
    <t>0,43*0,3*(10,4+14,4)*2</t>
  </si>
  <si>
    <t>0,25*0,3*(4,475+3,1)</t>
  </si>
  <si>
    <t>0,25*0,3*(10,4+14,4)*2</t>
  </si>
  <si>
    <t>0,014</t>
  </si>
  <si>
    <t>55</t>
  </si>
  <si>
    <t>417351115.S</t>
  </si>
  <si>
    <t>Debnenie bočníc stužujúcich pásov a vencov vrátane vzpier zhotovenie</t>
  </si>
  <si>
    <t>-830303147</t>
  </si>
  <si>
    <t>2*0,43*(10,4+14,4)*2</t>
  </si>
  <si>
    <t>2*0,25*(4,475+3,1)</t>
  </si>
  <si>
    <t>2*0,25*(10,4+14,4)*2</t>
  </si>
  <si>
    <t>0,056</t>
  </si>
  <si>
    <t>56</t>
  </si>
  <si>
    <t>417351116.S</t>
  </si>
  <si>
    <t>Debnenie bočníc stužujúcich pásov a vencov vrátane vzpier odstránenie</t>
  </si>
  <si>
    <t>-400348349</t>
  </si>
  <si>
    <t>57</t>
  </si>
  <si>
    <t>417361821.S</t>
  </si>
  <si>
    <t>Výstuž stužujúcich pásov a vencov z betonárskej ocele B500 (10505)</t>
  </si>
  <si>
    <t>1286088334</t>
  </si>
  <si>
    <t>4*0,889*(10,4+14,4)*4/1000</t>
  </si>
  <si>
    <t>4*0,889*(4,475+3,1)/1000</t>
  </si>
  <si>
    <t>0,395*1,5*(10,4+14,4)*2/0,3/1000</t>
  </si>
  <si>
    <t>0,395*1,1*(10,4+14,4)*2/0,3/1000</t>
  </si>
  <si>
    <t>0,395*1,1*(14,475+3,1)/0,3/1000</t>
  </si>
  <si>
    <t>0,15*0,575</t>
  </si>
  <si>
    <t>58</t>
  </si>
  <si>
    <t>430321616.S</t>
  </si>
  <si>
    <t>Schodiskové konštrukcie, betón železový tr. C 30/37</t>
  </si>
  <si>
    <t>-601116654</t>
  </si>
  <si>
    <t>0,15*1,0*(2,9+2,3)</t>
  </si>
  <si>
    <t>0,15*1,0*2,0</t>
  </si>
  <si>
    <t>0,02</t>
  </si>
  <si>
    <t>59</t>
  </si>
  <si>
    <t>430361821.S</t>
  </si>
  <si>
    <t>Výstuž schodiskových konštrukcií z betonárskej ocele B500 (10505)</t>
  </si>
  <si>
    <t>-1632681785</t>
  </si>
  <si>
    <t>1,1*85/1000</t>
  </si>
  <si>
    <t>60</t>
  </si>
  <si>
    <t>431351121.S</t>
  </si>
  <si>
    <t>Debnenie do 4 m výšky - podest a podstupňových dosiek pôdorysne priamočiarych zhotovenie</t>
  </si>
  <si>
    <t>-1652496209</t>
  </si>
  <si>
    <t>1,0*(2,9+2,3)</t>
  </si>
  <si>
    <t>1,0*2,0</t>
  </si>
  <si>
    <t>61</t>
  </si>
  <si>
    <t>431351122.S</t>
  </si>
  <si>
    <t>Debnenie do 4 m výšky - podest a podstupňových dosiek pôdorysne priamočiarych odstránenie</t>
  </si>
  <si>
    <t>399442774</t>
  </si>
  <si>
    <t>62</t>
  </si>
  <si>
    <t>434311118.S</t>
  </si>
  <si>
    <t>Stupne dusané na terén alebo dosku z betónu bez poteru, so zahladením povrchu tr. C 30/37</t>
  </si>
  <si>
    <t>m</t>
  </si>
  <si>
    <t>-1744771657</t>
  </si>
  <si>
    <t>18*1,0</t>
  </si>
  <si>
    <t>63</t>
  </si>
  <si>
    <t>434351141.S</t>
  </si>
  <si>
    <t>Debnenie stupňov na podstupňovej doske alebo na teréne pôdorysne priamočiarych zhotovenie</t>
  </si>
  <si>
    <t>-848996207</t>
  </si>
  <si>
    <t>18*1,0*(0,3+0,15)</t>
  </si>
  <si>
    <t>64</t>
  </si>
  <si>
    <t>434351142.S</t>
  </si>
  <si>
    <t>Debnenie stupňov na podstupňovej doske alebo na teréne pôdorysne priamočiarych odstránenie</t>
  </si>
  <si>
    <t>-1420611713</t>
  </si>
  <si>
    <t>Úpravy povrchov, podlahy, osadenie</t>
  </si>
  <si>
    <t>65</t>
  </si>
  <si>
    <t>611460121.S</t>
  </si>
  <si>
    <t>Príprava vnútorného podkladu stropov penetráciou základnou</t>
  </si>
  <si>
    <t>-832200881</t>
  </si>
  <si>
    <t>87,14+8,24+14,27+6,36+3,7+3,7+8,95</t>
  </si>
  <si>
    <t>66</t>
  </si>
  <si>
    <t>611460151.S</t>
  </si>
  <si>
    <t>Príprava vnútorného podkladu stropov cementovým prednástrekom, hr. 3 mm</t>
  </si>
  <si>
    <t>160499544</t>
  </si>
  <si>
    <t>67</t>
  </si>
  <si>
    <t>611460363.S</t>
  </si>
  <si>
    <t>Vnútorná omietka stropov vápennocementová jednovrstvová, hr. 10 mm</t>
  </si>
  <si>
    <t>997313319</t>
  </si>
  <si>
    <t>68</t>
  </si>
  <si>
    <t>612460121.S</t>
  </si>
  <si>
    <t>Príprava vnútorného podkladu stien penetráciou základnou</t>
  </si>
  <si>
    <t>-1668732515</t>
  </si>
  <si>
    <t>2*3,0*(4,55+9,95+4,55+9,95+0,825+2,9+4,3+1,5*2+1,8+2,4+1,125*4+1,85*2+1,5*2+2,0+4,425)</t>
  </si>
  <si>
    <t>-(0,75*1,25+1,3*1,5*3+0,6*1,0*3+1,3*2,55*9+0,9*2,0)</t>
  </si>
  <si>
    <t>-2*2,25*(3,25+3,5+2,6)-2*2,0*(0,6*3+0,7*2+0,8*3)</t>
  </si>
  <si>
    <t>0,2*(4,0+5,6*3+3,2*3+7,7*7+6,4*2+4,9)</t>
  </si>
  <si>
    <t>3,0*(1,4+3,05+4,8+4,65+4,65+3,05+1,5+1,75*2+2,8+1,9+2,8)</t>
  </si>
  <si>
    <t>3,0*(2,45+2,0+1,8+3,0+3,0+1,8+1,2+3,1*2+2,0+2,25+1,0+1,9+1,2+8,2+1,8)</t>
  </si>
  <si>
    <t>-(0,6*0,75*6+0,7*1,25*2+1,3*1,25*2+1,3*1,5*6)</t>
  </si>
  <si>
    <t>-2*0,8*2,1*6</t>
  </si>
  <si>
    <t>0,2*(2,7*6+39*2+5,1*2+5,6*6)</t>
  </si>
  <si>
    <t>3,458</t>
  </si>
  <si>
    <t>69</t>
  </si>
  <si>
    <t>612460151.S</t>
  </si>
  <si>
    <t>Príprava vnútorného podkladu stien cementovým prednástrekom, hr. 3 mm</t>
  </si>
  <si>
    <t>388722195</t>
  </si>
  <si>
    <t>70</t>
  </si>
  <si>
    <t>612460363.S</t>
  </si>
  <si>
    <t>Vnútorná omietka stien vápennocementová jednovrstvová, hr. 10 mm</t>
  </si>
  <si>
    <t>-1138668128</t>
  </si>
  <si>
    <t>71</t>
  </si>
  <si>
    <t>622461052.S</t>
  </si>
  <si>
    <t>Vonkajšia omietka stien pastovitá silikónová roztieraná, hr. 1,5 mm</t>
  </si>
  <si>
    <t>-1165104204</t>
  </si>
  <si>
    <t>200,0      "KZS</t>
  </si>
  <si>
    <t>0,2*(2,7*6+4,0*3+5,1*2+5,6*9+3,2*3+6,4*9)    "ostenia</t>
  </si>
  <si>
    <t>-1/2*1,9*10,4   "násyp</t>
  </si>
  <si>
    <t>-60,0  "obklad</t>
  </si>
  <si>
    <t>8,68</t>
  </si>
  <si>
    <t>72</t>
  </si>
  <si>
    <t>625250218.S</t>
  </si>
  <si>
    <t>Kontaktný zatepľovací systém z bieleho EPS hr. 200 mm, skrutkovacie kotvy</t>
  </si>
  <si>
    <t>1296390661</t>
  </si>
  <si>
    <t>7,5*15,4+6,0*4,95+(6,0-3,6)*(15,4-4,95)</t>
  </si>
  <si>
    <t>1/2*(7,5+6,0)*10,4</t>
  </si>
  <si>
    <t>-(0,6*0,75*6+0,75*1,25*3+1,3*1,25*2+1,3*1,5*9+0,6*1,0*3+1,3*2,55*7+1,3*2,55*2)</t>
  </si>
  <si>
    <t>17,468</t>
  </si>
  <si>
    <t>73</t>
  </si>
  <si>
    <t>631313681.S</t>
  </si>
  <si>
    <t>Mazanina z betónu prostého (m2) hladená dreveným hladidlom, betón tr. C 20/25 hr. 110 mm</t>
  </si>
  <si>
    <t>774442731</t>
  </si>
  <si>
    <t>74</t>
  </si>
  <si>
    <t>631315661.S</t>
  </si>
  <si>
    <t>Mazanina z betónu prostého (m3) tr. C 20/25 hr.nad 120 do 240 mm</t>
  </si>
  <si>
    <t>1809721625</t>
  </si>
  <si>
    <t xml:space="preserve">0,15*10,0*15,0     </t>
  </si>
  <si>
    <t>Súčet - P02</t>
  </si>
  <si>
    <t>75</t>
  </si>
  <si>
    <t>631319155.S</t>
  </si>
  <si>
    <t>Príplatok za prehlad. povrchu betónovej mazaniny min. tr.C 8/10 oceľ. hlad. hr. 120-240 mm</t>
  </si>
  <si>
    <t>-94435698</t>
  </si>
  <si>
    <t>76</t>
  </si>
  <si>
    <t>631319175.S</t>
  </si>
  <si>
    <t>Príplatok za strhnutie povrchu mazaniny latou pre hr. obidvoch vrstiev mazaniny nad 120 do 240 mm</t>
  </si>
  <si>
    <t>1251013405</t>
  </si>
  <si>
    <t>77</t>
  </si>
  <si>
    <t>631362422.S</t>
  </si>
  <si>
    <t>Výstuž mazanín z betónov (z kameniva) a z ľahkých betónov zo sietí KARI, priemer drôtu 6/6 mm, veľkosť oka 150x150 mm</t>
  </si>
  <si>
    <t>531954913</t>
  </si>
  <si>
    <t>2*(10,0*15,0+20,28)</t>
  </si>
  <si>
    <t>0,2*340,56   "krytie a stratné</t>
  </si>
  <si>
    <t>5,328</t>
  </si>
  <si>
    <t>78</t>
  </si>
  <si>
    <t>631571003.S</t>
  </si>
  <si>
    <t>Násyp zo štrkopiesku 0-32 (pre spevnenie podkladu)</t>
  </si>
  <si>
    <t>384135142</t>
  </si>
  <si>
    <t>0,15*9,4*14,4</t>
  </si>
  <si>
    <t>0,1*20,28</t>
  </si>
  <si>
    <t>-0,032</t>
  </si>
  <si>
    <t>79</t>
  </si>
  <si>
    <t>632001011.S</t>
  </si>
  <si>
    <t>Zhotovenie separačnej fólie v podlahových vrstvách z PE</t>
  </si>
  <si>
    <t>-905420364</t>
  </si>
  <si>
    <t>123,4   "P02</t>
  </si>
  <si>
    <t>80</t>
  </si>
  <si>
    <t>M</t>
  </si>
  <si>
    <t>283230007500.S</t>
  </si>
  <si>
    <t>Oddeľovacia fólia na potery</t>
  </si>
  <si>
    <t>-1106126009</t>
  </si>
  <si>
    <t>123,4*1,15</t>
  </si>
  <si>
    <t>Súčet - P2</t>
  </si>
  <si>
    <t>81</t>
  </si>
  <si>
    <t>632440117.S</t>
  </si>
  <si>
    <t>Anhydritový samonivelizačný poter, pevnosti v tlaku 20 MPa, hr. 44 mm</t>
  </si>
  <si>
    <t>-459423566</t>
  </si>
  <si>
    <t>95,4+28,0</t>
  </si>
  <si>
    <t>82</t>
  </si>
  <si>
    <t>632440118.S</t>
  </si>
  <si>
    <t>Anhydritový samonivelizačný poter, pevnosti v tlaku 20 MPa, hr. 49 mm</t>
  </si>
  <si>
    <t>18345307</t>
  </si>
  <si>
    <t>55,5+65,5</t>
  </si>
  <si>
    <t>Súčet - P05, P06</t>
  </si>
  <si>
    <t>Ostatné konštrukcie a práce-búranie</t>
  </si>
  <si>
    <t>83</t>
  </si>
  <si>
    <t>941941031.S</t>
  </si>
  <si>
    <t>Montáž lešenia ľahkého pracovného radového s podlahami šírky od 0,80 do 1,00 m, výšky do 10 m</t>
  </si>
  <si>
    <t>-1265878690</t>
  </si>
  <si>
    <t>(7,5+6,0)*15,4</t>
  </si>
  <si>
    <t>11,9</t>
  </si>
  <si>
    <t>84</t>
  </si>
  <si>
    <t>941941191.S</t>
  </si>
  <si>
    <t>Príplatok za prvý a každý ďalší i začatý mesiac použitia lešenia ľahkého pracovného radového s podlahami šírky od 0,80 do 1,00 m, výšky do 10 m</t>
  </si>
  <si>
    <t>-67481079</t>
  </si>
  <si>
    <t>290,0*3</t>
  </si>
  <si>
    <t>85</t>
  </si>
  <si>
    <t>941941831.S</t>
  </si>
  <si>
    <t>Demontáž lešenia ľahkého pracovného radového s podlahami šírky nad 0,80 do 1,00 m, výšky do 10 m</t>
  </si>
  <si>
    <t>-1492208841</t>
  </si>
  <si>
    <t>86</t>
  </si>
  <si>
    <t>941955001.S</t>
  </si>
  <si>
    <t>Lešenie ľahké pracovné pomocné, s výškou lešeňovej podlahy do 1,20 m</t>
  </si>
  <si>
    <t>-614856848</t>
  </si>
  <si>
    <t>6,2+42,77+4,28+2,25+17,49+3,92+21,2+3,92+16,8+3,92+4,41</t>
  </si>
  <si>
    <t>87</t>
  </si>
  <si>
    <t>952901111.S</t>
  </si>
  <si>
    <t>Vyčistenie budov pri výške podlaží do 4 m</t>
  </si>
  <si>
    <t>2109975330</t>
  </si>
  <si>
    <t>10,0*14,4*2</t>
  </si>
  <si>
    <t>88</t>
  </si>
  <si>
    <t>953945319.S</t>
  </si>
  <si>
    <t>Hliníkový soklový profil šírky 203 mm</t>
  </si>
  <si>
    <t>922187561</t>
  </si>
  <si>
    <t>2*(10,4+15,4)</t>
  </si>
  <si>
    <t>89</t>
  </si>
  <si>
    <t>953945351.S</t>
  </si>
  <si>
    <t>Hliníkový rohový ochranný profil s integrovanou mriežkou</t>
  </si>
  <si>
    <t>-2032009786</t>
  </si>
  <si>
    <t>2*(7,0+5,5)   "rohy</t>
  </si>
  <si>
    <t>2*(0,75*6+1,25*3+1,25*2+1,5*9+1,0*3+2,55*7)    "okná</t>
  </si>
  <si>
    <t>2*2,55*2   "dvere</t>
  </si>
  <si>
    <t>90</t>
  </si>
  <si>
    <t>953995412.S</t>
  </si>
  <si>
    <t>Nadokenný profil s priznanou okapničkou</t>
  </si>
  <si>
    <t>2098216452</t>
  </si>
  <si>
    <t>0,6*6+0,75*3+1,3*2+1,3*9+0,6*3+1,3*7   "okná</t>
  </si>
  <si>
    <t>1,3*2  "dvere</t>
  </si>
  <si>
    <t>0,05</t>
  </si>
  <si>
    <t>99</t>
  </si>
  <si>
    <t>Presun hmôt HSV</t>
  </si>
  <si>
    <t>91</t>
  </si>
  <si>
    <t>998011001.S</t>
  </si>
  <si>
    <t>Presun hmôt pre budovy (801, 803, 812), zvislá konštr. z tehál, tvárnic, z kovu výšky do 6 m</t>
  </si>
  <si>
    <t>-1628192872</t>
  </si>
  <si>
    <t>PSV</t>
  </si>
  <si>
    <t>Práce a dodávky PSV</t>
  </si>
  <si>
    <t>711</t>
  </si>
  <si>
    <t>Izolácie proti vode a vlhkosti</t>
  </si>
  <si>
    <t>92</t>
  </si>
  <si>
    <t>711111001.S</t>
  </si>
  <si>
    <t>Zhotovenie izolácie proti zemnej vlhkosti vodorovná náterom penetračným za studena</t>
  </si>
  <si>
    <t>-1948144615</t>
  </si>
  <si>
    <t>10,0*15,0</t>
  </si>
  <si>
    <t>Súčet - podklad</t>
  </si>
  <si>
    <t>93</t>
  </si>
  <si>
    <t>246170000900.S</t>
  </si>
  <si>
    <t>Lak asfaltový penetračný</t>
  </si>
  <si>
    <t>-55282715</t>
  </si>
  <si>
    <t>150,0*0,0003</t>
  </si>
  <si>
    <t>94</t>
  </si>
  <si>
    <t>711112001.S</t>
  </si>
  <si>
    <t>Zhotovenie  izolácie proti zemnej vlhkosti zvislá penetračným náterom za studena</t>
  </si>
  <si>
    <t>2050197183</t>
  </si>
  <si>
    <t>2*0,25*(10,0+15,0)</t>
  </si>
  <si>
    <t>95</t>
  </si>
  <si>
    <t>562462128</t>
  </si>
  <si>
    <t>12,5*0,00035</t>
  </si>
  <si>
    <t>96</t>
  </si>
  <si>
    <t>711132107.S</t>
  </si>
  <si>
    <t>Zhotovenie izolácie proti zemnej vlhkosti nopovou fóloiu položenou voľne na ploche zvislej</t>
  </si>
  <si>
    <t>1410143831</t>
  </si>
  <si>
    <t>0,75*(4,95+2,8+2,8)</t>
  </si>
  <si>
    <t>0,5*(10,4-2,8+15,0+10,4-2,8)</t>
  </si>
  <si>
    <t>Medzisúčet - základy okolo</t>
  </si>
  <si>
    <t>1/2*1,9*10,4   "bočný násyp fasády</t>
  </si>
  <si>
    <t>0,107</t>
  </si>
  <si>
    <t>97</t>
  </si>
  <si>
    <t>283230002700.S</t>
  </si>
  <si>
    <t>Nopová HDPE fólia hrúbky 0,5 mm, výška nopu 8 mm, proti zemnej vlhkosti s radónovou ochranou, pre spodnú stavbu</t>
  </si>
  <si>
    <t>1686034366</t>
  </si>
  <si>
    <t>33,0*1,15</t>
  </si>
  <si>
    <t>98</t>
  </si>
  <si>
    <t>711141559.S</t>
  </si>
  <si>
    <t>Zhotovenie  izolácie proti zemnej vlhkosti a tlakovej vode vodorovná NAIP pritavením</t>
  </si>
  <si>
    <t>761543236</t>
  </si>
  <si>
    <t>628310001000</t>
  </si>
  <si>
    <t>Pás asfaltový HYDROBIT V 60 S 35 pre spodné vrstvy hydroizolačných systémov, ICOPAL</t>
  </si>
  <si>
    <t>-56236572</t>
  </si>
  <si>
    <t>150,0*1,15</t>
  </si>
  <si>
    <t>100</t>
  </si>
  <si>
    <t>711142559.S</t>
  </si>
  <si>
    <t>Zhotovenie  izolácie proti zemnej vlhkosti a tlakovej vode zvislá NAIP pritavením</t>
  </si>
  <si>
    <t>-1928655924</t>
  </si>
  <si>
    <t>101</t>
  </si>
  <si>
    <t>484690829</t>
  </si>
  <si>
    <t>12,5*1,2</t>
  </si>
  <si>
    <t>102</t>
  </si>
  <si>
    <t>998711101.S</t>
  </si>
  <si>
    <t>Presun hmôt pre izoláciu proti vode v objektoch výšky do 6 m</t>
  </si>
  <si>
    <t>205692548</t>
  </si>
  <si>
    <t>712</t>
  </si>
  <si>
    <t>Izolácie striech</t>
  </si>
  <si>
    <t>103</t>
  </si>
  <si>
    <t>712290010.S</t>
  </si>
  <si>
    <t>Zhotovenie parozábrany pre strechy ploché do 10°</t>
  </si>
  <si>
    <t>-776143830</t>
  </si>
  <si>
    <t>14,4*(4,55+3,3)</t>
  </si>
  <si>
    <t>15,4*2,3</t>
  </si>
  <si>
    <t>Súčet - ST1, St2</t>
  </si>
  <si>
    <t>104</t>
  </si>
  <si>
    <t>283230007300.S</t>
  </si>
  <si>
    <t>Parozábrana hr. 0,15 mm, š. 2 m, materiál na báze PO - modifikovaný PE</t>
  </si>
  <si>
    <t>-5571311</t>
  </si>
  <si>
    <t>148,5*1,15</t>
  </si>
  <si>
    <t>0,025</t>
  </si>
  <si>
    <t>105</t>
  </si>
  <si>
    <t>998712102.S</t>
  </si>
  <si>
    <t>Presun hmôt pre izoláciu povlakovej krytiny v objektoch výšky nad 6 do 12 m</t>
  </si>
  <si>
    <t>-1956916950</t>
  </si>
  <si>
    <t>713</t>
  </si>
  <si>
    <t>Izolácie tepelné</t>
  </si>
  <si>
    <t>106</t>
  </si>
  <si>
    <t>713111111.S</t>
  </si>
  <si>
    <t>Montáž tepelnej izolácie stropov minerálnou vlnou, vrchom kladenou voľne</t>
  </si>
  <si>
    <t>522931010</t>
  </si>
  <si>
    <t>3*14,4*(4,55+3,3)</t>
  </si>
  <si>
    <t>3*15,4*2,3</t>
  </si>
  <si>
    <t>107</t>
  </si>
  <si>
    <t>631440000500</t>
  </si>
  <si>
    <t>Doska NOBASIL MPN, 100x600x1000 mm, čadičová minerálna izolácia pre podhľady a stropy, KNAUF</t>
  </si>
  <si>
    <t>-1254690430</t>
  </si>
  <si>
    <t>445,0*1,02</t>
  </si>
  <si>
    <t>108</t>
  </si>
  <si>
    <t>713122111.S</t>
  </si>
  <si>
    <t>Montáž tepelnej izolácie podláh polystyrénom, kladeným voľne v jednej vrstve</t>
  </si>
  <si>
    <t>-972030279</t>
  </si>
  <si>
    <t>109</t>
  </si>
  <si>
    <t>283720001400</t>
  </si>
  <si>
    <t>Podlahový polystyrén EPS 150 S, hr. 100 mm, PCI</t>
  </si>
  <si>
    <t>-893217358</t>
  </si>
  <si>
    <t>123,4*1,02</t>
  </si>
  <si>
    <t>0,032</t>
  </si>
  <si>
    <t>110</t>
  </si>
  <si>
    <t>713141255.S</t>
  </si>
  <si>
    <t>Montáž tepelnej izolácie striech plochých do 10° minerálnou vlnou, rozloženej v dvoch vrstvách, prikotvením</t>
  </si>
  <si>
    <t>-461709534</t>
  </si>
  <si>
    <t>Súčet - St2</t>
  </si>
  <si>
    <t>111</t>
  </si>
  <si>
    <t>631440025300.S</t>
  </si>
  <si>
    <t>Doska z minerálnej vlny hr. 70 mm, izolácia pre zateplenie plochých striech</t>
  </si>
  <si>
    <t>-673928987</t>
  </si>
  <si>
    <t>35,4*1,02</t>
  </si>
  <si>
    <t>-0,008</t>
  </si>
  <si>
    <t>112</t>
  </si>
  <si>
    <t>998713102.S</t>
  </si>
  <si>
    <t>Presun hmôt pre izolácie tepelné v objektoch výšky nad 6 m do 12 m</t>
  </si>
  <si>
    <t>131962095</t>
  </si>
  <si>
    <t>722</t>
  </si>
  <si>
    <t>Zdravotechnika - vnútorný vodovod</t>
  </si>
  <si>
    <t>113</t>
  </si>
  <si>
    <t>722250180.S</t>
  </si>
  <si>
    <t>Montáž hasiaceho prístroja na stenu</t>
  </si>
  <si>
    <t>-596881493</t>
  </si>
  <si>
    <t>114</t>
  </si>
  <si>
    <t>449170000900.S</t>
  </si>
  <si>
    <t>Prenosný hasiaci prístroj práškový P6Če 6 kg, 21A</t>
  </si>
  <si>
    <t>-1316566270</t>
  </si>
  <si>
    <t>115</t>
  </si>
  <si>
    <t>998722101.S</t>
  </si>
  <si>
    <t>Presun hmôt pre vnútorný vodovod v objektoch výšky do 6 m</t>
  </si>
  <si>
    <t>801975948</t>
  </si>
  <si>
    <t>762</t>
  </si>
  <si>
    <t>Konštrukcie tesárske</t>
  </si>
  <si>
    <t>116</t>
  </si>
  <si>
    <t>762081060.S</t>
  </si>
  <si>
    <t>Zvláštne výkony na stavenisku, viacstranné hobľovanie reziva</t>
  </si>
  <si>
    <t>1270716</t>
  </si>
  <si>
    <t>2*(0,15+0,15)*14,8</t>
  </si>
  <si>
    <t>2*(0,08+0,15)*9,4</t>
  </si>
  <si>
    <t>-0,004</t>
  </si>
  <si>
    <t>Súčet - závetrie</t>
  </si>
  <si>
    <t>117</t>
  </si>
  <si>
    <t>762311103.S</t>
  </si>
  <si>
    <t>Montáž kotevných želiez, príložiek, pätiek, ťahadiel, s pripojením k drevenej konštrukcii</t>
  </si>
  <si>
    <t>-1187733592</t>
  </si>
  <si>
    <t xml:space="preserve">"150/150 </t>
  </si>
  <si>
    <t>10+15,2*3/1,5</t>
  </si>
  <si>
    <t>0,6</t>
  </si>
  <si>
    <t>118</t>
  </si>
  <si>
    <t>553210.1</t>
  </si>
  <si>
    <t>Kotvenie pomúrnice</t>
  </si>
  <si>
    <t>796092898</t>
  </si>
  <si>
    <t>119</t>
  </si>
  <si>
    <t>762332130.S</t>
  </si>
  <si>
    <t>Montáž viazaných konštrukcií krovov striech z reziva priemernej plochy 224 - 288 cm2</t>
  </si>
  <si>
    <t>-644800394</t>
  </si>
  <si>
    <t>"80/150</t>
  </si>
  <si>
    <t>2,95*10</t>
  </si>
  <si>
    <t>"80/22</t>
  </si>
  <si>
    <t>6,0*41</t>
  </si>
  <si>
    <t>"150/150</t>
  </si>
  <si>
    <t>14,8*2+15,2*3</t>
  </si>
  <si>
    <t>0,3</t>
  </si>
  <si>
    <t>120</t>
  </si>
  <si>
    <t>605710002500.S</t>
  </si>
  <si>
    <t>Konštrukčné drevo - hranoly KVH, NSI priemyselná kvalita</t>
  </si>
  <si>
    <t>-399238036</t>
  </si>
  <si>
    <t>2,95*10*0,08*0,15</t>
  </si>
  <si>
    <t>6,0*41*0,08*0,22</t>
  </si>
  <si>
    <t>(14,8*2+15,2*3)*0,15*0,15</t>
  </si>
  <si>
    <t>0,1*6,376</t>
  </si>
  <si>
    <t>121</t>
  </si>
  <si>
    <t>762341031.S</t>
  </si>
  <si>
    <t>Montáž debnenia štítových hrán z dosiek pre všetky druhy striech</t>
  </si>
  <si>
    <t>-1320059274</t>
  </si>
  <si>
    <t>(0,25+0,6)*16,0*2</t>
  </si>
  <si>
    <t>(0,25+0,3)*11,7*2</t>
  </si>
  <si>
    <t>0,03</t>
  </si>
  <si>
    <t>122</t>
  </si>
  <si>
    <t>605460.3</t>
  </si>
  <si>
    <t>Rezivo stavebné zo smreku - dosky sušené hobľované hr. 19 mm</t>
  </si>
  <si>
    <t>-909921557</t>
  </si>
  <si>
    <t>40,1*1,15</t>
  </si>
  <si>
    <t>-0,015</t>
  </si>
  <si>
    <t>123</t>
  </si>
  <si>
    <t>762341201.S</t>
  </si>
  <si>
    <t>Montáž latovania jednoduchých striech pre sklon do 60°</t>
  </si>
  <si>
    <t>1877680170</t>
  </si>
  <si>
    <t>208,3/0,35</t>
  </si>
  <si>
    <t>4,857</t>
  </si>
  <si>
    <t>124</t>
  </si>
  <si>
    <t>605430000100.1</t>
  </si>
  <si>
    <t>Rezivo stavebné zo smreku - strešné laty impregnované 40x50 mm</t>
  </si>
  <si>
    <t>-131568903</t>
  </si>
  <si>
    <t>600,0*1,1</t>
  </si>
  <si>
    <t>125</t>
  </si>
  <si>
    <t>762341251.S</t>
  </si>
  <si>
    <t>Montáž kontralát pre sklon do 22°</t>
  </si>
  <si>
    <t>-505984433</t>
  </si>
  <si>
    <t>208,3/0,9</t>
  </si>
  <si>
    <t>3,556</t>
  </si>
  <si>
    <t>126</t>
  </si>
  <si>
    <t>605430000300.2</t>
  </si>
  <si>
    <t>101301640</t>
  </si>
  <si>
    <t>235,0*1,1</t>
  </si>
  <si>
    <t>127</t>
  </si>
  <si>
    <t>762395000.S</t>
  </si>
  <si>
    <t>Spojovacie prostriedky pre viazané konštrukcie krovov, debnenie a laťovanie, nadstrešné konštr., spádové kliny - svorky, dosky, klince, pásová oceľ, vruty</t>
  </si>
  <si>
    <t>1026444079</t>
  </si>
  <si>
    <t>4,02</t>
  </si>
  <si>
    <t>0,019*46,1</t>
  </si>
  <si>
    <t>(660,0+258,5)*0,04*0,05</t>
  </si>
  <si>
    <t>128</t>
  </si>
  <si>
    <t>762841210.S</t>
  </si>
  <si>
    <t>Montáž podbíjania stropov a striech rovných z hobľovaných dosiek na zraz, vrátane olištovania škár</t>
  </si>
  <si>
    <t>138244707</t>
  </si>
  <si>
    <t>2,7*7,8</t>
  </si>
  <si>
    <t>129</t>
  </si>
  <si>
    <t>605460002600.S</t>
  </si>
  <si>
    <t>Dosky zo smreku nehobľované hr. 25 mm, sušené 14±2%, triedy 3A STN 480055, bez defektov, hniloby, hrčí</t>
  </si>
  <si>
    <t>-132776743</t>
  </si>
  <si>
    <t>21,1*1,1</t>
  </si>
  <si>
    <t>130</t>
  </si>
  <si>
    <t>762895000.S</t>
  </si>
  <si>
    <t>Spojovacie prostriedky pre záklop, stropnice, podbíjanie - klince, svorky</t>
  </si>
  <si>
    <t>1119670884</t>
  </si>
  <si>
    <t>23,2*0,025</t>
  </si>
  <si>
    <t>131</t>
  </si>
  <si>
    <t>998762102.S</t>
  </si>
  <si>
    <t>Presun hmôt pre konštrukcie tesárske v objektoch výšky do 12 m</t>
  </si>
  <si>
    <t>1452047401</t>
  </si>
  <si>
    <t>763</t>
  </si>
  <si>
    <t>Konštrukcie - drevostavby</t>
  </si>
  <si>
    <t>132</t>
  </si>
  <si>
    <t>763111112</t>
  </si>
  <si>
    <t>Priečka SDK hr. 100 mm, jednoduchá kca CW 75, UW 75, dosky 1x GKB hr. 12,5 mm s TI 50 mm</t>
  </si>
  <si>
    <t>1010936089</t>
  </si>
  <si>
    <t>2,8*(4,55+1,8+2,25)-(0,8*2+0,7)*2,1</t>
  </si>
  <si>
    <t>Súčet - MS1</t>
  </si>
  <si>
    <t>133</t>
  </si>
  <si>
    <t>763111132</t>
  </si>
  <si>
    <t>Priečka SDK hr. 100 mm, jednoduchá kca CW 75, UW 75, dosky 1x GKBI hr. 12,5 mm s TI 50 mm</t>
  </si>
  <si>
    <t>-1812643813</t>
  </si>
  <si>
    <t>2,8*(2,8+1,5+2,8+1,5+2,25)</t>
  </si>
  <si>
    <t>-(0,7*2+0,6)*2,1</t>
  </si>
  <si>
    <t>Súčet - MS2</t>
  </si>
  <si>
    <t>134</t>
  </si>
  <si>
    <t>763116700</t>
  </si>
  <si>
    <t>Priečka Duragips hr. 150 mm - opláštená doskami RB 1x12.5 mm a Rigidur H 2x12.5 mm na líci, 2xCW 50, TI 100 mm</t>
  </si>
  <si>
    <t>314381522</t>
  </si>
  <si>
    <t>2,8*(4,55+4,55)</t>
  </si>
  <si>
    <t>Súčet - MS3</t>
  </si>
  <si>
    <t>135</t>
  </si>
  <si>
    <t>763134020</t>
  </si>
  <si>
    <t>SDK podhľad - závesná kca profil UA, montážny profil CD , dosky GKF hr. 15 mm</t>
  </si>
  <si>
    <t>2026387534</t>
  </si>
  <si>
    <t>136</t>
  </si>
  <si>
    <t>998763301</t>
  </si>
  <si>
    <t>Presun hmôt pre sádrokartónové konštrukcie v objektoch výšky do 7 m</t>
  </si>
  <si>
    <t>1806061615</t>
  </si>
  <si>
    <t>764</t>
  </si>
  <si>
    <t>Konštrukcie klampiarske</t>
  </si>
  <si>
    <t>137</t>
  </si>
  <si>
    <t>764171244.S</t>
  </si>
  <si>
    <t>Lemovanie múru bočné pozink farebný, r.š. do 310 mm, sklon strechy do 30°</t>
  </si>
  <si>
    <t>2006268111</t>
  </si>
  <si>
    <t>138</t>
  </si>
  <si>
    <t>764171247.S</t>
  </si>
  <si>
    <t>Pultové lemovanie pozink farebný, r.š. do 250 mm, sklon strechy do 30°</t>
  </si>
  <si>
    <t>1856862239</t>
  </si>
  <si>
    <t>139</t>
  </si>
  <si>
    <t>764171263.S</t>
  </si>
  <si>
    <t>Odkvapové lemovanie pozink farebný, r.š. do 250 mm, sklon strechy do 30°</t>
  </si>
  <si>
    <t>-82208917</t>
  </si>
  <si>
    <t>16,0+7,8</t>
  </si>
  <si>
    <t>140</t>
  </si>
  <si>
    <t>764171301.S</t>
  </si>
  <si>
    <t>Krytina falcovaná pozink farebný, sklon strechy do 30°</t>
  </si>
  <si>
    <t>-863473541</t>
  </si>
  <si>
    <t>16,0*11,7</t>
  </si>
  <si>
    <t>141</t>
  </si>
  <si>
    <t>764171848.S</t>
  </si>
  <si>
    <t>Štítové lemovanie pozink farebný, r.š. do 370 mm, sklon strechy do 30°</t>
  </si>
  <si>
    <t>-494724502</t>
  </si>
  <si>
    <t>2*(11,7+2,7)</t>
  </si>
  <si>
    <t>142</t>
  </si>
  <si>
    <t>764410750.S</t>
  </si>
  <si>
    <t>Oplechovanie parapetov z hliníkového farebného Al plechu, vrátane rohov r.š. 300 mm</t>
  </si>
  <si>
    <t>-363014999</t>
  </si>
  <si>
    <t>0,6*6+0,75*3+1,3*2+1,3*9+0,6*3+1,3*7</t>
  </si>
  <si>
    <t>143</t>
  </si>
  <si>
    <t>764751113.S</t>
  </si>
  <si>
    <t>Zvodová rúra kruhová pozink farebný vrátane príslušenstva, priemer 120 mm</t>
  </si>
  <si>
    <t>1993139259</t>
  </si>
  <si>
    <t>2*(3,0+6,5)</t>
  </si>
  <si>
    <t>144</t>
  </si>
  <si>
    <t>764761122.S</t>
  </si>
  <si>
    <t>Žľab pododkvapový polkruhový pozink farebný vrátane čela, hákov, rohov, kútov, r.š. 330 mm</t>
  </si>
  <si>
    <t>138210382</t>
  </si>
  <si>
    <t>145</t>
  </si>
  <si>
    <t>764761233.S</t>
  </si>
  <si>
    <t>Kotlík žľabový oválny pozink farebný, rozmer (r.š./D) 400/120 mm</t>
  </si>
  <si>
    <t>-789335198</t>
  </si>
  <si>
    <t>146</t>
  </si>
  <si>
    <t>998764102.S</t>
  </si>
  <si>
    <t>Presun hmôt pre konštrukcie klampiarske v objektoch výšky nad 6 do 12 m</t>
  </si>
  <si>
    <t>827570494</t>
  </si>
  <si>
    <t>765</t>
  </si>
  <si>
    <t>Konštrukcie - krytiny tvrdé</t>
  </si>
  <si>
    <t>147</t>
  </si>
  <si>
    <t>765901141</t>
  </si>
  <si>
    <t>Strešná fólia JUTA Jutafol D 140 Special od 22° do 35°, na krokvy</t>
  </si>
  <si>
    <t>-158631905</t>
  </si>
  <si>
    <t>148</t>
  </si>
  <si>
    <t>998765102.S</t>
  </si>
  <si>
    <t>Presun hmôt pre tvrdé krytiny v objektoch výšky nad 6 do 12 m</t>
  </si>
  <si>
    <t>-1916235020</t>
  </si>
  <si>
    <t>766</t>
  </si>
  <si>
    <t>Konštrukcie stolárske</t>
  </si>
  <si>
    <t>149</t>
  </si>
  <si>
    <t>766621267.S</t>
  </si>
  <si>
    <t>Montáž okien a zasklených stien drevených na PUR penu s hydroizolačnými páskami paropriepustnými, s variabilným difúznym odporom</t>
  </si>
  <si>
    <t>-1368724016</t>
  </si>
  <si>
    <t>2*(0,6+0,75)*6</t>
  </si>
  <si>
    <t>2*(0,75+1,25)*3</t>
  </si>
  <si>
    <t>2*(1,3+1,25)*2</t>
  </si>
  <si>
    <t>2*(1,3+1,5)*9</t>
  </si>
  <si>
    <t>2*(0,6+1,0)*3</t>
  </si>
  <si>
    <t>2*(2,3+2,55)*7</t>
  </si>
  <si>
    <t>150</t>
  </si>
  <si>
    <t>611110.01</t>
  </si>
  <si>
    <t>Drevené okno 600x750 mm - jednokrídlové OS, izolačné trojsklo, materiál drevina smrek nadpájaný, ozn. O1</t>
  </si>
  <si>
    <t>-1084565436</t>
  </si>
  <si>
    <t>151</t>
  </si>
  <si>
    <t>611110.02</t>
  </si>
  <si>
    <t>Drevené okno 750x1250 mm - jednokrídlové OS, izolačné trojskl, materiál drevina smrek nadpájaný, ozn. O2</t>
  </si>
  <si>
    <t>-685162830</t>
  </si>
  <si>
    <t>152</t>
  </si>
  <si>
    <t>611110.03</t>
  </si>
  <si>
    <t>Drevené okno 1300x1250 mm - dvojkrídlové O+OS, izolačné trojsklo, materiál drevina smrek nadpájaný, ozn. O3</t>
  </si>
  <si>
    <t>129501089</t>
  </si>
  <si>
    <t>153</t>
  </si>
  <si>
    <t>611110.04</t>
  </si>
  <si>
    <t>Drevené okno 1300x1500 mm - dvojkrídlové O+OS, izolačné trojsklo, materiál drevina smrek nadpájaný, ozn. O4</t>
  </si>
  <si>
    <t>-161780007</t>
  </si>
  <si>
    <t>154</t>
  </si>
  <si>
    <t>611110.05</t>
  </si>
  <si>
    <t>Drevené okno 600x1000 mm -  jednokrídlové OS, izolačné trojsklo, materiál drevina smrek nadpájaný, ozn. O5</t>
  </si>
  <si>
    <t>-1646808043</t>
  </si>
  <si>
    <t>155</t>
  </si>
  <si>
    <t>611110.06</t>
  </si>
  <si>
    <t>Drevené okno 1300x2550 mm - dvojkrídlové O+OS, izolačné trojsklo, materiál drevina smrek nadpájaný, ozn. O6</t>
  </si>
  <si>
    <t>-1199694160</t>
  </si>
  <si>
    <t>156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</si>
  <si>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</si>
  <si>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</si>
  <si>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-1598124637</t>
  </si>
  <si>
    <t>166,3*2*1,05</t>
  </si>
  <si>
    <t>-0,03</t>
  </si>
  <si>
    <t>157</t>
  </si>
  <si>
    <t>766621286.S</t>
  </si>
  <si>
    <t>Montáž dverí balkónových, vstupných drevených na PUR penu s hydroizolačnými páskami paropriepustnými, s variabilným difúznym odporom</t>
  </si>
  <si>
    <t>1623367980</t>
  </si>
  <si>
    <t>1,3+2*2,55</t>
  </si>
  <si>
    <t>158</t>
  </si>
  <si>
    <t>611125.1</t>
  </si>
  <si>
    <t>Drevené dvere 1300x2550 mm - jednokrídlové vchodové dvere členené, zasklené, s horným pevným a bočným otváravým svetlíkom, izolačné trojsklo, vrátane drevenej zárubne a kovania, farba dub, ozn. D8, D9</t>
  </si>
  <si>
    <t>-1670987892</t>
  </si>
  <si>
    <t>159</t>
  </si>
  <si>
    <t>611125.2</t>
  </si>
  <si>
    <t>Drevené dvere 900x2250 mm -jednokrídlové vchodové dvere so zasklenou hornou časťou, izolačné trojsklo, vrátane drevenej zárubne a kovania, farba zelená, ozn. D3</t>
  </si>
  <si>
    <t>956296823</t>
  </si>
  <si>
    <t>160</t>
  </si>
  <si>
    <t>-1604980562</t>
  </si>
  <si>
    <t>12,8*2*1,05</t>
  </si>
  <si>
    <t>161</t>
  </si>
  <si>
    <t>766642115.S</t>
  </si>
  <si>
    <t>Montáž dverí posuvných jednokrídlových, posun na stene</t>
  </si>
  <si>
    <t>1339752580</t>
  </si>
  <si>
    <t>162</t>
  </si>
  <si>
    <t>611610.05</t>
  </si>
  <si>
    <t>Dvere vnútorné 700x1970 mm - jednokrídlové plné, výplň DTD doska, povrch dýha, farba dub, ozn. D13</t>
  </si>
  <si>
    <t>-1578973985</t>
  </si>
  <si>
    <t>163</t>
  </si>
  <si>
    <t>611610006300.S</t>
  </si>
  <si>
    <t>Montážny materiál pre posuvné dvere vrátane kovania dverí</t>
  </si>
  <si>
    <t>-2120540149</t>
  </si>
  <si>
    <t>164</t>
  </si>
  <si>
    <t>766662112.S</t>
  </si>
  <si>
    <t>Montáž dverového krídla otočného jednokrídlového poldrážkového, do existujúcej zárubne, vrátane kovania</t>
  </si>
  <si>
    <t>1676655840</t>
  </si>
  <si>
    <t>165</t>
  </si>
  <si>
    <t>611610.02</t>
  </si>
  <si>
    <t>Dvere vnútorné 600x1970 mm - jednokrídlové plné, výplň DTD doska, povrch dýha, farba dub, ozn. D1, D1a</t>
  </si>
  <si>
    <t>486389317</t>
  </si>
  <si>
    <t>166</t>
  </si>
  <si>
    <t>611610.03</t>
  </si>
  <si>
    <t>Dvere vnútorné 600x1970 mm - jednokrídlové plné, výplň DTD doska, povrch dýha, farba dub, ozn. D2</t>
  </si>
  <si>
    <t>-1749032962</t>
  </si>
  <si>
    <t>167</t>
  </si>
  <si>
    <t>611610.04</t>
  </si>
  <si>
    <t>Dvere vnútorné 800x1970 mm - jednokrídlové plné, výplň DTD doska, povrch dýha, farba dub, ozn. D3, D4, D11, D12</t>
  </si>
  <si>
    <t>-954913756</t>
  </si>
  <si>
    <t>168</t>
  </si>
  <si>
    <t>611650001070</t>
  </si>
  <si>
    <t>Dvere vnútorné 800x1970 mm - protipožiarne drevené EW 30-C, požiarna výplň DTD, SK certifikát, CPL lamino, ozn. D6</t>
  </si>
  <si>
    <t>-1174688114</t>
  </si>
  <si>
    <t>169</t>
  </si>
  <si>
    <t>611650001100</t>
  </si>
  <si>
    <t>Dvere vnútorné 900x1970 mm protipožiarne drevené EW 30 D1-C, požiarna výplň DTD, SK certifikát, CPL lamino, ozn. D9</t>
  </si>
  <si>
    <t>-1194013587</t>
  </si>
  <si>
    <t>170</t>
  </si>
  <si>
    <t>549150.01</t>
  </si>
  <si>
    <t>Kovanie dverí: kľučka+kľučka, nerez, zámok</t>
  </si>
  <si>
    <t>15215036</t>
  </si>
  <si>
    <t>171</t>
  </si>
  <si>
    <t>766694111.S</t>
  </si>
  <si>
    <t>Montáž parapetnej dosky drevenej šírky do 300 mm, dĺžky do 1000 mm</t>
  </si>
  <si>
    <t>1031297073</t>
  </si>
  <si>
    <t>172</t>
  </si>
  <si>
    <t>611550000100.S</t>
  </si>
  <si>
    <t>Parapetná doska vnútorná, šírka 200 mm, z drevotriesky laminovanej</t>
  </si>
  <si>
    <t>179793614</t>
  </si>
  <si>
    <t>(0,6*6+0,75*3+0,6*3)*1,05</t>
  </si>
  <si>
    <t>-0,033</t>
  </si>
  <si>
    <t>173</t>
  </si>
  <si>
    <t>611550001700.S</t>
  </si>
  <si>
    <t>Plastové krytky k vnútorným parapetom vo farbe</t>
  </si>
  <si>
    <t>pár</t>
  </si>
  <si>
    <t>2053521621</t>
  </si>
  <si>
    <t>174</t>
  </si>
  <si>
    <t>766694112.S</t>
  </si>
  <si>
    <t>Montáž parapetnej dosky drevenej šírky do 300 mm, dĺžky 1000-1600 mm</t>
  </si>
  <si>
    <t>-168452019</t>
  </si>
  <si>
    <t>175</t>
  </si>
  <si>
    <t>668947462</t>
  </si>
  <si>
    <t>(1,3*2+1,3*9+1,3*7)*1,05</t>
  </si>
  <si>
    <t>176</t>
  </si>
  <si>
    <t>-610289103</t>
  </si>
  <si>
    <t>177</t>
  </si>
  <si>
    <t>766695212.S</t>
  </si>
  <si>
    <t>Montáž prahu dverí, jednokrídlových</t>
  </si>
  <si>
    <t>1004708146</t>
  </si>
  <si>
    <t>178</t>
  </si>
  <si>
    <t>697590.1</t>
  </si>
  <si>
    <t xml:space="preserve">Nízkoprofilový hliníkový prah </t>
  </si>
  <si>
    <t>-1746264863</t>
  </si>
  <si>
    <t>(4*0,6+2*0,7+9*0,8)*1,05</t>
  </si>
  <si>
    <t>0,055</t>
  </si>
  <si>
    <t>179</t>
  </si>
  <si>
    <t>611890004400.S</t>
  </si>
  <si>
    <t>Prah dubový, dĺžka 910 mm, šírka 150 mm</t>
  </si>
  <si>
    <t>636457272</t>
  </si>
  <si>
    <t>180</t>
  </si>
  <si>
    <t>611890004000.S</t>
  </si>
  <si>
    <t>Prah dubový, dĺžka 810 mm, šírka 150 mm</t>
  </si>
  <si>
    <t>754318603</t>
  </si>
  <si>
    <t>181</t>
  </si>
  <si>
    <t>766702111.S</t>
  </si>
  <si>
    <t>Montáž zárubní obložkových pre dvere jednokrídlové</t>
  </si>
  <si>
    <t>-177731374</t>
  </si>
  <si>
    <t>182</t>
  </si>
  <si>
    <t>611810003200.S</t>
  </si>
  <si>
    <t>Zárubňa vnútorná obložková pre jednokrídlové dvere, výška 1970 mm, DTD doska, povrch dýha, pre stenu hrúbky 60-170 mm, farba bledošedá</t>
  </si>
  <si>
    <t>1534700563</t>
  </si>
  <si>
    <t>183</t>
  </si>
  <si>
    <t>611810003400</t>
  </si>
  <si>
    <t>Zárubňa vnútorná obložková, šírka 600-900 mm, výška 1970 mm, DTD doska, povrch dýha, pre stenu hrúbky 260-350 mm, pre jednokrídlové dvere</t>
  </si>
  <si>
    <t>1906304996</t>
  </si>
  <si>
    <t>184</t>
  </si>
  <si>
    <t>998766101.S</t>
  </si>
  <si>
    <t>Presun hmot pre konštrukcie stolárske v objektoch výšky do 6 m</t>
  </si>
  <si>
    <t>1469783931</t>
  </si>
  <si>
    <t>771</t>
  </si>
  <si>
    <t>Podlahy z dlaždíc</t>
  </si>
  <si>
    <t>185</t>
  </si>
  <si>
    <t>771275107.S</t>
  </si>
  <si>
    <t>Montáž obkladov schodiskových stupňov dlaždicami do tmelu veľ. 300 x 300 mm</t>
  </si>
  <si>
    <t>-7476499</t>
  </si>
  <si>
    <t xml:space="preserve">16*1,0*(0,3+0,18)  </t>
  </si>
  <si>
    <t>2,0*1,0    "medzipodesta</t>
  </si>
  <si>
    <t>186</t>
  </si>
  <si>
    <t>597740001600.S</t>
  </si>
  <si>
    <t>Dlaždice keramické, 300x300x8 mm, hutné glazované</t>
  </si>
  <si>
    <t>86906673</t>
  </si>
  <si>
    <t>9,7*1,04</t>
  </si>
  <si>
    <t>187</t>
  </si>
  <si>
    <t>771415004.S</t>
  </si>
  <si>
    <t>Montáž soklíkov z obkladačiek do tmelu veľ. 300 x 80 mm</t>
  </si>
  <si>
    <t>1575937724</t>
  </si>
  <si>
    <t>2*(2,9+4,3)-0,8</t>
  </si>
  <si>
    <t>2*(1,0+2,1+1,0)-0,8</t>
  </si>
  <si>
    <t>2*(12,5+4,55+2,0+1,8)-(2,0+0,8*5+0,7*2)</t>
  </si>
  <si>
    <t>188</t>
  </si>
  <si>
    <t>597640006300.S</t>
  </si>
  <si>
    <t>Sokel keramický, 300x80 mm</t>
  </si>
  <si>
    <t>-69391956</t>
  </si>
  <si>
    <t>55,3/0,3*1,04</t>
  </si>
  <si>
    <t>0,293</t>
  </si>
  <si>
    <t>189</t>
  </si>
  <si>
    <t>771415008.S</t>
  </si>
  <si>
    <t>Montáž soklíkov z obkladačiek do tmelu veľ. 600 x 95 mm</t>
  </si>
  <si>
    <t>2115935441</t>
  </si>
  <si>
    <t>2*(9,4+9,925+0,825)+4*0,3*2</t>
  </si>
  <si>
    <t>-(1,3*9+0,9+0,8*3+0,7*2)+0,2*20</t>
  </si>
  <si>
    <t>190</t>
  </si>
  <si>
    <t>597640005800.S</t>
  </si>
  <si>
    <t>Sokel keramický, 600x95 mm</t>
  </si>
  <si>
    <t>553111618</t>
  </si>
  <si>
    <t>30,3/0,6*1,05</t>
  </si>
  <si>
    <t>-0,025</t>
  </si>
  <si>
    <t>191</t>
  </si>
  <si>
    <t>771541220.S</t>
  </si>
  <si>
    <t>Montáž podláh z dlaždíc gres kladených do tmelu flexibil. mrazuvzdorného veľ. 300 x 600 mm</t>
  </si>
  <si>
    <t>-1830257573</t>
  </si>
  <si>
    <t>20,28</t>
  </si>
  <si>
    <t>Súčet - P01</t>
  </si>
  <si>
    <t>192</t>
  </si>
  <si>
    <t>597740002110.S</t>
  </si>
  <si>
    <t xml:space="preserve">Dlaždice keramické, 298x598x11 mm, gresové </t>
  </si>
  <si>
    <t>-953280287</t>
  </si>
  <si>
    <t>20,3*1,06</t>
  </si>
  <si>
    <t>193</t>
  </si>
  <si>
    <t>771575109.S</t>
  </si>
  <si>
    <t>Montáž podláh z dlaždíc keramických do tmelu veľ. 300 x 300 mm</t>
  </si>
  <si>
    <t>-1741398209</t>
  </si>
  <si>
    <t>14,27+6,36+3,7+3,7</t>
  </si>
  <si>
    <t>Medzisúčet - P02</t>
  </si>
  <si>
    <t>42,77+4,28+2,25+3,92+3,92+3,92+4,41</t>
  </si>
  <si>
    <t>Medzisúčet - P05</t>
  </si>
  <si>
    <t>194</t>
  </si>
  <si>
    <t>-827314443</t>
  </si>
  <si>
    <t>93,5*1,04</t>
  </si>
  <si>
    <t>195</t>
  </si>
  <si>
    <t>771575546.S</t>
  </si>
  <si>
    <t>Montáž podláh z dlaždíc keramických do tmelu veľ. 600 x 600 mm</t>
  </si>
  <si>
    <t>1245841000</t>
  </si>
  <si>
    <t>87,14+8,24</t>
  </si>
  <si>
    <t>Súčet - 1.02, 1.03</t>
  </si>
  <si>
    <t>196</t>
  </si>
  <si>
    <t>597740003300.S</t>
  </si>
  <si>
    <t>Dlaždice keramické,600x600x10 mm, gresové glazované</t>
  </si>
  <si>
    <t>1425340374</t>
  </si>
  <si>
    <t>95,4*1,06</t>
  </si>
  <si>
    <t>-0,024</t>
  </si>
  <si>
    <t>197</t>
  </si>
  <si>
    <t>998771101.S</t>
  </si>
  <si>
    <t>Presun hmôt pre podlahy z dlaždíc v objektoch výšky do 6m</t>
  </si>
  <si>
    <t>-2145371842</t>
  </si>
  <si>
    <t>775</t>
  </si>
  <si>
    <t>Podlahy vlysové a parketové</t>
  </si>
  <si>
    <t>198</t>
  </si>
  <si>
    <t>775413120.S</t>
  </si>
  <si>
    <t>Montáž podlahových soklíkov alebo líšt obvodových skrutkovaním</t>
  </si>
  <si>
    <t>588241836</t>
  </si>
  <si>
    <t>2*(4,55*3+4,8+4,65+4,65)</t>
  </si>
  <si>
    <t>-(0,8*5+0,7*2)</t>
  </si>
  <si>
    <t>199</t>
  </si>
  <si>
    <t>611990004200.S</t>
  </si>
  <si>
    <t>Lišta soklová drevená, vxš 30x18 mm</t>
  </si>
  <si>
    <t>-1579467844</t>
  </si>
  <si>
    <t>50,1*1,01</t>
  </si>
  <si>
    <t>-0,001</t>
  </si>
  <si>
    <t>200</t>
  </si>
  <si>
    <t>775550110.S</t>
  </si>
  <si>
    <t>Montáž podlahy z laminátových a drevených parkiet, click spoj, položená voľne</t>
  </si>
  <si>
    <t>2030062707</t>
  </si>
  <si>
    <t>17,49+21,2+16,8</t>
  </si>
  <si>
    <t>Súčet - P06</t>
  </si>
  <si>
    <t>201</t>
  </si>
  <si>
    <t>611980003065.S</t>
  </si>
  <si>
    <t>Podlaha laminátová, hrúbka 12 mm</t>
  </si>
  <si>
    <t>-1958047802</t>
  </si>
  <si>
    <t>55,5*1,02</t>
  </si>
  <si>
    <t>0,09</t>
  </si>
  <si>
    <t>202</t>
  </si>
  <si>
    <t>775592141.S</t>
  </si>
  <si>
    <t>Montáž podložky vyrovnávacej a tlmiacej penovej hr. 3 mm pod plávajúce podlahy</t>
  </si>
  <si>
    <t>-1508914276</t>
  </si>
  <si>
    <t>203</t>
  </si>
  <si>
    <t>283230008600.S</t>
  </si>
  <si>
    <t>Podložka z penového PE pod plávajúce podlahy, hr. 3 mm</t>
  </si>
  <si>
    <t>1855781176</t>
  </si>
  <si>
    <t>55,5*1,03</t>
  </si>
  <si>
    <t>0,035</t>
  </si>
  <si>
    <t>204</t>
  </si>
  <si>
    <t>998775101.S</t>
  </si>
  <si>
    <t>Presun hmôt pre podlahy vlysové a parketové v objektoch výšky do 6 m</t>
  </si>
  <si>
    <t>1197983610</t>
  </si>
  <si>
    <t>781</t>
  </si>
  <si>
    <t>Obklady</t>
  </si>
  <si>
    <t>205</t>
  </si>
  <si>
    <t>781445207.S</t>
  </si>
  <si>
    <t>Montáž obkladov vnútor. stien z obkladačiek kladených do tmelu flexibilného veľ. 300x200 mm</t>
  </si>
  <si>
    <t>-1322739277</t>
  </si>
  <si>
    <t>0,7*(0,6+4,3+2,9+0,6)</t>
  </si>
  <si>
    <t>2*2,0*(1,5*2+1,125*2+1,125*2+1,8+2,4+1,5*2+1,85*2)-(0,6*0,45*3+0,6*2,0*6+0,7*2+0,8)</t>
  </si>
  <si>
    <t>Medzisúčet - na omietke</t>
  </si>
  <si>
    <t>2,0*2,25*3-(0,6*2+0,8)*2,0     "2.03, 2.04</t>
  </si>
  <si>
    <t>2,0*(1,4+2,8)*2-0,7*2,0*2      "2.06, 2.09</t>
  </si>
  <si>
    <t>2,0*(4,55+4,55)     "2.07</t>
  </si>
  <si>
    <t>2,0*(1,8+2,45)-0,8*2,0     "2.10</t>
  </si>
  <si>
    <t>Medzisúčet - SDK 2. NP</t>
  </si>
  <si>
    <t>2,0*(1,9*2+2,25+1,0*2)-0,6*0,6     "2.03, 2.04</t>
  </si>
  <si>
    <t>2,0*(1,4+2,8)*2-0,6*0,6*2         "2.06, 2.09</t>
  </si>
  <si>
    <t>2,0*(4,65+4,65)-(1,3*0,85+0,8*2,0)    "2.07</t>
  </si>
  <si>
    <t>2,0*(1,8+2,45)-0,6*0,6     "2.10</t>
  </si>
  <si>
    <t>0,045</t>
  </si>
  <si>
    <t>Medzisúčet - omietka 2. NP</t>
  </si>
  <si>
    <t>206</t>
  </si>
  <si>
    <t>597640000700.S</t>
  </si>
  <si>
    <t>Obkladačky keramické glazované jednofarebné hladké 300x200 mm</t>
  </si>
  <si>
    <t>-1510812858</t>
  </si>
  <si>
    <t>173,8*1,04</t>
  </si>
  <si>
    <t>0,048</t>
  </si>
  <si>
    <t>207</t>
  </si>
  <si>
    <t>781731050.S</t>
  </si>
  <si>
    <t>Montáž obkladov vonk. stien z obkladačiek tehlových kladených do malty, škár. hmotou škárovacou, veľ. 290 x 65 mm</t>
  </si>
  <si>
    <t>-636214927</t>
  </si>
  <si>
    <t>4*0,3*2,5*4</t>
  </si>
  <si>
    <t>0,5*(4,95+10,4+15,4+2,0)   "sokel</t>
  </si>
  <si>
    <t>2*0,15*(10,4+15,4)   "rímsa</t>
  </si>
  <si>
    <t>0,4*(5,7+6,7+6,7+4,0)   "rohy</t>
  </si>
  <si>
    <t>0,75*(2,55-0,5)*3</t>
  </si>
  <si>
    <t>(1,0*1,2-0,6*0,75)*2</t>
  </si>
  <si>
    <t>(1,5*1,9-1,3*1,5)*8</t>
  </si>
  <si>
    <t>1,332</t>
  </si>
  <si>
    <t>208</t>
  </si>
  <si>
    <t>596360000100.S</t>
  </si>
  <si>
    <t>Obkladový pásik tehlový, rozmer 290x65x23 mm, rovný</t>
  </si>
  <si>
    <t>-753306154</t>
  </si>
  <si>
    <t>60,0*76,2</t>
  </si>
  <si>
    <t>209</t>
  </si>
  <si>
    <t>998781101.S</t>
  </si>
  <si>
    <t>Presun hmôt pre obklady keramické v objektoch výšky do 6 m</t>
  </si>
  <si>
    <t>1761908218</t>
  </si>
  <si>
    <t>783</t>
  </si>
  <si>
    <t>Dokončovacie práce - nátery</t>
  </si>
  <si>
    <t>210</t>
  </si>
  <si>
    <t>783782404.S</t>
  </si>
  <si>
    <t>Nátery tesárskych konštrukcií, povrchová impregnácia proti drevokaznému hmyzu, hubám a plesniam, jednonásobná</t>
  </si>
  <si>
    <t>418606107</t>
  </si>
  <si>
    <t>2,95*10*0,46</t>
  </si>
  <si>
    <t>6,0*41*0,6</t>
  </si>
  <si>
    <t>(14,8*2+15,2*3)*0,6</t>
  </si>
  <si>
    <t>211</t>
  </si>
  <si>
    <t>783782406.S</t>
  </si>
  <si>
    <t>Nátery tesárskych konštrukcií hĺbkovou impregnáciou vo funkcii impregnačného, dekoratívneho a ochranného náteru s biocídom (syntetická lazúra) jednonásobný</t>
  </si>
  <si>
    <t>420551785</t>
  </si>
  <si>
    <t>Medzisúčet - závetrie</t>
  </si>
  <si>
    <t>40,1   "štítové hrany</t>
  </si>
  <si>
    <t>21,1  "podbíjanie</t>
  </si>
  <si>
    <t>784</t>
  </si>
  <si>
    <t>Maľby</t>
  </si>
  <si>
    <t>212</t>
  </si>
  <si>
    <t>784410100</t>
  </si>
  <si>
    <t>Penetrovanie jednonásobné jemnozrnných podkladov výšky do 3,80 m</t>
  </si>
  <si>
    <t>-1829768208</t>
  </si>
  <si>
    <t>132,4+500,0    "strop, steny</t>
  </si>
  <si>
    <t>127,2+2*(19,3+26,2+25,5)    "SDK</t>
  </si>
  <si>
    <t>213</t>
  </si>
  <si>
    <t>784410500.S</t>
  </si>
  <si>
    <t>Prebrúsenie a oprášenie jemnozrnných povrchov výšky do 3,80 m</t>
  </si>
  <si>
    <t>-1660340828</t>
  </si>
  <si>
    <t>214</t>
  </si>
  <si>
    <t>784430010.S</t>
  </si>
  <si>
    <t>Maľby akrylátové základné dvojnásobné, ručne nanášané na jemnozrnný podklad výšky do 3,80 m</t>
  </si>
  <si>
    <t>-1558841828</t>
  </si>
  <si>
    <t>901,6</t>
  </si>
  <si>
    <t>-173,8</t>
  </si>
  <si>
    <t xml:space="preserve">02 - SO-01A.2  Zdravotechnika </t>
  </si>
  <si>
    <t xml:space="preserve">    8 - Rúrové vedenie</t>
  </si>
  <si>
    <t xml:space="preserve">    721 - Zdravotech. vnútorná kanalizácia</t>
  </si>
  <si>
    <t xml:space="preserve">    725 - Zdravotechnika - zariaď. predmety</t>
  </si>
  <si>
    <t xml:space="preserve">    732 - Ústredné kúrenie - strojovne</t>
  </si>
  <si>
    <t>-183411334</t>
  </si>
  <si>
    <t>"hĺbka výkopu od  -0,50 m (odstránené v SO-01A)</t>
  </si>
  <si>
    <t>0,7*(1,0-0,5)*47,0</t>
  </si>
  <si>
    <t>771249901</t>
  </si>
  <si>
    <t>16,5   "výkop</t>
  </si>
  <si>
    <t>-6,0  "zásyp</t>
  </si>
  <si>
    <t>Súčet -  na staveniskovú skládku</t>
  </si>
  <si>
    <t>669647999</t>
  </si>
  <si>
    <t xml:space="preserve">16,5    "ručný výkop - vo vnútri objektu </t>
  </si>
  <si>
    <t>171201201.S</t>
  </si>
  <si>
    <t>Uloženie sypaniny na skládky do 100 m3</t>
  </si>
  <si>
    <t>536391003</t>
  </si>
  <si>
    <t>1942346424</t>
  </si>
  <si>
    <t>-(6,0+4,5)   "obsyp, lôžko</t>
  </si>
  <si>
    <t>175101101.S</t>
  </si>
  <si>
    <t>Obsyp potrubia sypaninou z vhodných hornín 1 až 4 bez prehodenia sypaniny</t>
  </si>
  <si>
    <t>-1696082338</t>
  </si>
  <si>
    <t>0,7*0,20*43,0</t>
  </si>
  <si>
    <t>583310003100</t>
  </si>
  <si>
    <t>Štrkopiesok frakcia 0-22 mm</t>
  </si>
  <si>
    <t>-734472645</t>
  </si>
  <si>
    <t>6,0*1,89</t>
  </si>
  <si>
    <t>451573111.S</t>
  </si>
  <si>
    <t>Lôžko pod potrubie, stoky a drobné objekty, v otvorenom výkope z piesku a štrkopiesku do 63 mm</t>
  </si>
  <si>
    <t>-1167300769</t>
  </si>
  <si>
    <t>0,7*0,15*43,0</t>
  </si>
  <si>
    <t>Rúrové vedenie</t>
  </si>
  <si>
    <t>871266000.S</t>
  </si>
  <si>
    <t>Montáž kanalizačného PVC-U potrubia hladkého viacvrstvového DN 100</t>
  </si>
  <si>
    <t>244663683</t>
  </si>
  <si>
    <t>0   "od K1-K6</t>
  </si>
  <si>
    <t>0,2+2,0+0+1,5+0   "od 1-5</t>
  </si>
  <si>
    <t>286120000200</t>
  </si>
  <si>
    <t>Rúra PVC-U hladký kanalizačný systém D 110x3,2, dĺ. 1 m</t>
  </si>
  <si>
    <t>-701341481</t>
  </si>
  <si>
    <t>4,0*1,093</t>
  </si>
  <si>
    <t>0,628</t>
  </si>
  <si>
    <t>871276002.S</t>
  </si>
  <si>
    <t>Montáž kanalizačného PVC-U potrubia hladkého viacvrstvového DN 125</t>
  </si>
  <si>
    <t>1198104092</t>
  </si>
  <si>
    <t>3,0+1,2+2,0+2,0+5,3+5,0   "od K1-K6</t>
  </si>
  <si>
    <t>0+0+1,7+0+0,8   "od 1-5</t>
  </si>
  <si>
    <t>1,0</t>
  </si>
  <si>
    <t>286120000700</t>
  </si>
  <si>
    <t>Rúra PVC-U hladký kanalizačný systém D 125x3,2, dĺ. 1 m</t>
  </si>
  <si>
    <t>331483907</t>
  </si>
  <si>
    <t>22,0*1,093</t>
  </si>
  <si>
    <t>-0,046</t>
  </si>
  <si>
    <t>871326004.S</t>
  </si>
  <si>
    <t>Montáž kanalizačného PVC-U potrubia hladkého viacvrstvového DN 150</t>
  </si>
  <si>
    <t>-116151682</t>
  </si>
  <si>
    <t>5,5+5,5+5,5</t>
  </si>
  <si>
    <t>0,5</t>
  </si>
  <si>
    <t>Súčet - von</t>
  </si>
  <si>
    <t>286120001200</t>
  </si>
  <si>
    <t>Rúra PVC-U hladký kanalizačný systém D 160x4,0, dĺ. 1 m</t>
  </si>
  <si>
    <t>112945004</t>
  </si>
  <si>
    <t>17,0*1,093</t>
  </si>
  <si>
    <t>0,419</t>
  </si>
  <si>
    <t>877266000.S</t>
  </si>
  <si>
    <t>Montáž kanalizačného PVC-U kolena DN 100</t>
  </si>
  <si>
    <t>399228176</t>
  </si>
  <si>
    <t>286510003600.S</t>
  </si>
  <si>
    <t>Koleno PVC-U, DN 110x67°, 87° pre pre hladký, kanalizačný, gravitačný systém</t>
  </si>
  <si>
    <t>-843331201</t>
  </si>
  <si>
    <t>877276002.S</t>
  </si>
  <si>
    <t>Montáž kanalizačného PVC-U kolena DN 125</t>
  </si>
  <si>
    <t>386513839</t>
  </si>
  <si>
    <t>286510004100.S</t>
  </si>
  <si>
    <t>Koleno PVC-U, DN 125x67°, 87° pre hladký, kanalizačný, gravitačný systém</t>
  </si>
  <si>
    <t>-1862212542</t>
  </si>
  <si>
    <t>877276026.S</t>
  </si>
  <si>
    <t>Montáž kanalizačnej PVC-U odbočky DN 125</t>
  </si>
  <si>
    <t>1289198912</t>
  </si>
  <si>
    <t>286510013300.S</t>
  </si>
  <si>
    <t>Odbočka 45° PVC, DN 125/125 pre hladký, kanalizačný, gravitačný systém</t>
  </si>
  <si>
    <t>-755268368</t>
  </si>
  <si>
    <t>286510013200.S</t>
  </si>
  <si>
    <t>Odbočka 45° PVC, DN 125/110 pre hladký, kanalizačný, gravitačný systém</t>
  </si>
  <si>
    <t>-500000318</t>
  </si>
  <si>
    <t>877326028.S</t>
  </si>
  <si>
    <t>Montáž kanalizačnej PVC-U odbočky DN 150</t>
  </si>
  <si>
    <t>-629624806</t>
  </si>
  <si>
    <t>286510017000.S</t>
  </si>
  <si>
    <t>Odbočka 87° PVC, DN 160/110 pre hladký, kanalizačný, gravitačný systém</t>
  </si>
  <si>
    <t>-413454052</t>
  </si>
  <si>
    <t>286510017100.S</t>
  </si>
  <si>
    <t>Odbočka 87° PVC, DN 160/125 pre hladký, kanalizačný, gravitačný systém</t>
  </si>
  <si>
    <t>1247872163</t>
  </si>
  <si>
    <t>877326052.S</t>
  </si>
  <si>
    <t>Montáž kanalizačnej PVC-U redukcie DN 150/125</t>
  </si>
  <si>
    <t>-159756127</t>
  </si>
  <si>
    <t>286510008100.S</t>
  </si>
  <si>
    <t>Redukcia PVC-U DN 160/125 pre hladký, kanalizačný, gravitačný systém</t>
  </si>
  <si>
    <t>893166839</t>
  </si>
  <si>
    <t>892311000.S</t>
  </si>
  <si>
    <t>Skúška tesnosti kanalizácie D 150 mm</t>
  </si>
  <si>
    <t>-619570998</t>
  </si>
  <si>
    <t>4+22+17</t>
  </si>
  <si>
    <t>899721132.S</t>
  </si>
  <si>
    <t>Označenie kanalizačného potrubia hnedou výstražnou fóliou</t>
  </si>
  <si>
    <t>945981804</t>
  </si>
  <si>
    <t>998276101.S</t>
  </si>
  <si>
    <t>Presun hmôt pre rúrové vedenie hĺbené z rúr z plast., hmôt alebo sklolamin. v otvorenom výkope</t>
  </si>
  <si>
    <t>-1887253981</t>
  </si>
  <si>
    <t>713482111.S</t>
  </si>
  <si>
    <t>Montáž trubíc z PE, hr.do 10 mm,vnút.priemer do 38 mm</t>
  </si>
  <si>
    <t>-1406862129</t>
  </si>
  <si>
    <t>283310001100</t>
  </si>
  <si>
    <t>Izolačná PE trubica TUBOLIT DG 18x9 mm (d potrubia x hr. izolácie), nadrezaná, AZ FLEX</t>
  </si>
  <si>
    <t>-1579713246</t>
  </si>
  <si>
    <t>120,0*1,02</t>
  </si>
  <si>
    <t>283310001300</t>
  </si>
  <si>
    <t>Izolačná PE trubica TUBOLIT DG 22x9 mm (d potrubia x hr. izolácie), nadrezaná, AZ FLEX</t>
  </si>
  <si>
    <t>717249529</t>
  </si>
  <si>
    <t>70,0*1,02</t>
  </si>
  <si>
    <t>283310001500</t>
  </si>
  <si>
    <t>Izolačná PE trubica TUBOLIT DG 28x9 mm (d potrubia x hr. izolácie), nadrezaná, AZ FLEX</t>
  </si>
  <si>
    <t>-238573697</t>
  </si>
  <si>
    <t>25,0*1,02</t>
  </si>
  <si>
    <t>998713101.S</t>
  </si>
  <si>
    <t>Presun hmôt pre izolácie tepelné v objektoch výšky do 6 m</t>
  </si>
  <si>
    <t>-876691607</t>
  </si>
  <si>
    <t>721</t>
  </si>
  <si>
    <t>Zdravotech. vnútorná kanalizácia</t>
  </si>
  <si>
    <t>721171109.S</t>
  </si>
  <si>
    <t>Potrubie z PVC - U odpadové ležaté hrdlové D 110 mm</t>
  </si>
  <si>
    <t>1635098112</t>
  </si>
  <si>
    <t>0+0+1,2+2,5+0+0,5   "K1-K6 na 1. NP</t>
  </si>
  <si>
    <t>0,8</t>
  </si>
  <si>
    <t>721172107.S</t>
  </si>
  <si>
    <t>Potrubie z PVC - U odpadové zvislé hrdlové Dxt 75x1,8 mm</t>
  </si>
  <si>
    <t>-1202810637</t>
  </si>
  <si>
    <t>1,5*4   "1-4</t>
  </si>
  <si>
    <t>286510021601.S</t>
  </si>
  <si>
    <t>Čistiaci kus na 4 skrutky PVC-U, DN 75 pre hladký, kanalizačný, gravitačný systém</t>
  </si>
  <si>
    <t>-1157597309</t>
  </si>
  <si>
    <t>721172109.S</t>
  </si>
  <si>
    <t>Potrubie z PVC - U odpadové zvislé hrdlové Dxt 110x2,2 mm</t>
  </si>
  <si>
    <t>-1169911943</t>
  </si>
  <si>
    <t>6*7,0   "K1-K6</t>
  </si>
  <si>
    <t>1,5   "5</t>
  </si>
  <si>
    <t>1,5</t>
  </si>
  <si>
    <t>286510021600.S</t>
  </si>
  <si>
    <t>Čistiaci kus na 4 skrutky PVC-U, DN 110 pre hladký, kanalizačný, gravitačný systém</t>
  </si>
  <si>
    <t>-920361555</t>
  </si>
  <si>
    <t>721172203.1S</t>
  </si>
  <si>
    <t>Odpadové HT potrubie vodorovné DN 40 vrátane tvaroviek</t>
  </si>
  <si>
    <t>-170762452</t>
  </si>
  <si>
    <t>8*0,9   "pripojenie U</t>
  </si>
  <si>
    <t>0+0,6+0+0+0+0   "do K1-K6</t>
  </si>
  <si>
    <t>0+0+0,3+0,3+0   "do 1-5</t>
  </si>
  <si>
    <t>Medzisúčet - 1. NP</t>
  </si>
  <si>
    <t>0+0,6+1,3+1,2+3,2+3,2   "do K1-K6</t>
  </si>
  <si>
    <t>Medzisúčet - 2. NP</t>
  </si>
  <si>
    <t>2,1</t>
  </si>
  <si>
    <t>721172206.1S</t>
  </si>
  <si>
    <t>Odpadové HT potrubie vodorovné DN 50 vrátane tvaroviek</t>
  </si>
  <si>
    <t>1228748644</t>
  </si>
  <si>
    <t>2*0,9+6*0,5+0,5+0,9      "pripojenie DJ, S, VL, HP21</t>
  </si>
  <si>
    <t>0   "do K1-K6</t>
  </si>
  <si>
    <t>0,3+0,3+0+0+1,0   "do 1-5</t>
  </si>
  <si>
    <t>0+1,0+0,3+0,3+0,8+1,2  "do K1-K6</t>
  </si>
  <si>
    <t>721172212.1S</t>
  </si>
  <si>
    <t>Odpadové HT potrubie vodorovné DN 100 vrátane tvaroviek</t>
  </si>
  <si>
    <t>2012586252</t>
  </si>
  <si>
    <t>8*0,5   "pripojenie WC</t>
  </si>
  <si>
    <t>0,5+0,5+0+0+0+0   "do K1-K6</t>
  </si>
  <si>
    <t>0+0+0+0+0,5  "do 1-5</t>
  </si>
  <si>
    <t>0,5+1,0+0,5+0,5+0,5+0,5  "do K1-K6</t>
  </si>
  <si>
    <t>721194104.S</t>
  </si>
  <si>
    <t>Zriadenie prípojky na potrubí vyvedenie a upevnenie odpadových výpustiek D 40 mm</t>
  </si>
  <si>
    <t>1072618029</t>
  </si>
  <si>
    <t>8  "U</t>
  </si>
  <si>
    <t>721194105.S</t>
  </si>
  <si>
    <t>Zriadenie prípojky na potrubí vyvedenie a upevnenie odpadových výpustiek D 50 mm</t>
  </si>
  <si>
    <t>1538089854</t>
  </si>
  <si>
    <t>2+6+1+1     "DJ, S, VL, HL21</t>
  </si>
  <si>
    <t>721194109.S</t>
  </si>
  <si>
    <t>Zriadenie prípojky na potrubí vyvedenie a upevnenie odpadových výpustiek D 110 mm</t>
  </si>
  <si>
    <t>1550656484</t>
  </si>
  <si>
    <t>8   "WC</t>
  </si>
  <si>
    <t>721290012.S</t>
  </si>
  <si>
    <t>Montáž privzdušňovacieho ventilu pre odpadové potrubia DN 110</t>
  </si>
  <si>
    <t>-1352899750</t>
  </si>
  <si>
    <t>551610000100</t>
  </si>
  <si>
    <t>Privzdušňovacia hlavica HL900N, DN 50/75/110, (37 l/s), - 40 až + 60°C, dvojitá vzduchová izolácia, vnútorná kanalizácia, PP</t>
  </si>
  <si>
    <t>306033623</t>
  </si>
  <si>
    <t>721290111.S</t>
  </si>
  <si>
    <t>Ostatné - skúška tesnosti kanalizácie v objektoch vodou do DN 125</t>
  </si>
  <si>
    <t>927023351</t>
  </si>
  <si>
    <t>5+6+45</t>
  </si>
  <si>
    <t>20+12+10</t>
  </si>
  <si>
    <t>998721101.S</t>
  </si>
  <si>
    <t>Presun hmôt pre vnútornú kanalizáciu v objektoch výšky do 6 m</t>
  </si>
  <si>
    <t>-989013234</t>
  </si>
  <si>
    <t>722171150.S</t>
  </si>
  <si>
    <t>Plasthliníkové potrubie v kotúčoch spájané lisovaním d 16 mm</t>
  </si>
  <si>
    <t>1326865903</t>
  </si>
  <si>
    <t>2*3,0   "ku 2x DJ</t>
  </si>
  <si>
    <t>2*0,6+2*1,0     "v podlahe a hore k U</t>
  </si>
  <si>
    <t>2*(0,3+1,8)    "k  U, WC, S</t>
  </si>
  <si>
    <t>2*0,3+2,5   "k U, 2xWC</t>
  </si>
  <si>
    <t>2*(2,4+3,0+0,3)   "v podlahe s C</t>
  </si>
  <si>
    <t>2*(0,6+0,8+0,8)   "v podlahe bez C</t>
  </si>
  <si>
    <t>2*(1,0+1,0+1,0+1,0)   "hore</t>
  </si>
  <si>
    <t>2*1,0+1,5   "2.15</t>
  </si>
  <si>
    <t>2*1,7   "k VL</t>
  </si>
  <si>
    <t>2*(0,6+1,8)   "2.06</t>
  </si>
  <si>
    <t>2*2,2   "2.08</t>
  </si>
  <si>
    <t>2*2,0     "2.10</t>
  </si>
  <si>
    <t>2*1,2+1,5   "2.13</t>
  </si>
  <si>
    <t>3,7+1,7    "ku V1</t>
  </si>
  <si>
    <t>6,0   "V1</t>
  </si>
  <si>
    <t>0,6+1,0+9,2+2,8   "1. NP</t>
  </si>
  <si>
    <t>4,5+0,5+11,8+2,4+3,0+0,3   "2. NP</t>
  </si>
  <si>
    <t>Medzisúčet - C</t>
  </si>
  <si>
    <t>8,2</t>
  </si>
  <si>
    <t>722171152.S</t>
  </si>
  <si>
    <t>Plasthliníkové potrubie v kotúčoch spájané lisovaním d 20 mm</t>
  </si>
  <si>
    <t>-1286607488</t>
  </si>
  <si>
    <t>2*(0,6+1,0+9,2+2,8)   "SV+TV v podlahe s C</t>
  </si>
  <si>
    <t>2*(1,0+1,0)   "hore</t>
  </si>
  <si>
    <t>2*0,8   "v priečke</t>
  </si>
  <si>
    <t>2*(4,5+11,8+0,5)   "SV+TV v podlahe s C</t>
  </si>
  <si>
    <t>2*1,0   "hore</t>
  </si>
  <si>
    <t>1,6</t>
  </si>
  <si>
    <t>722171153.S</t>
  </si>
  <si>
    <t>Plasthliníkové potrubie v kotúčoch spájané lisovaním d 26 mm</t>
  </si>
  <si>
    <t>123570706</t>
  </si>
  <si>
    <t>2*(3,7+1,7)     "ku V1</t>
  </si>
  <si>
    <t>2*6,0   "V1</t>
  </si>
  <si>
    <t>2,2</t>
  </si>
  <si>
    <t>722190401.S</t>
  </si>
  <si>
    <t>Vyvedenie a upevnenie výpustky DN 15</t>
  </si>
  <si>
    <t>1838959239</t>
  </si>
  <si>
    <t>722220111.S</t>
  </si>
  <si>
    <t>Montáž armatúry závitovej s jedným závitom, nástenka pre výtokový ventil G 1/2</t>
  </si>
  <si>
    <t>-566495858</t>
  </si>
  <si>
    <t>722220121.S</t>
  </si>
  <si>
    <t>Montáž armatúry závitovej s jedným závitom, nástenka pre batériu G 1/2</t>
  </si>
  <si>
    <t>911391458</t>
  </si>
  <si>
    <t>722221010.S</t>
  </si>
  <si>
    <t>Montáž guľového kohúta závitového priameho pre vodu G 1/2</t>
  </si>
  <si>
    <t>-1509124482</t>
  </si>
  <si>
    <t>2,0   "pri TČ</t>
  </si>
  <si>
    <t>1   "V1-C</t>
  </si>
  <si>
    <t>551110004900.S</t>
  </si>
  <si>
    <t>Guľový uzáver pre vodu DN 15</t>
  </si>
  <si>
    <t>1006402348</t>
  </si>
  <si>
    <t>722221020.S</t>
  </si>
  <si>
    <t>Montáž guľového kohúta závitového priameho pre vodu G 1</t>
  </si>
  <si>
    <t>-1030263495</t>
  </si>
  <si>
    <t>2,0   "V1</t>
  </si>
  <si>
    <t>551110005100.S</t>
  </si>
  <si>
    <t>Guľový uzáver pre vodu DN 25</t>
  </si>
  <si>
    <t>249671945</t>
  </si>
  <si>
    <t>722221175.S</t>
  </si>
  <si>
    <t>Montáž poistného ventilu závitového pre vodu G 3/4</t>
  </si>
  <si>
    <t>45846172</t>
  </si>
  <si>
    <t>551210025900.S</t>
  </si>
  <si>
    <t>Ventil poistný pre teplú vodu DN 20</t>
  </si>
  <si>
    <t>-1418136449</t>
  </si>
  <si>
    <t>722221265.S</t>
  </si>
  <si>
    <t>Montáž spätného ventilu závitového G 1/2</t>
  </si>
  <si>
    <t>1270884805</t>
  </si>
  <si>
    <t>551110016400.S</t>
  </si>
  <si>
    <t>Spätný ventil kontrolovateľný DN 15</t>
  </si>
  <si>
    <t>593313210</t>
  </si>
  <si>
    <t>722221270.S</t>
  </si>
  <si>
    <t>Montáž spätného ventilu závitového G 3/4</t>
  </si>
  <si>
    <t>-384679262</t>
  </si>
  <si>
    <t>551110016600.S</t>
  </si>
  <si>
    <t>Spätný ventil kontrolovateľný DN 20</t>
  </si>
  <si>
    <t>580049320</t>
  </si>
  <si>
    <t>722290226.S</t>
  </si>
  <si>
    <t>Tlaková skúška vodovodného potrubia závitového do DN 50</t>
  </si>
  <si>
    <t>1297656538</t>
  </si>
  <si>
    <t>120+70+25</t>
  </si>
  <si>
    <t>722290234.S</t>
  </si>
  <si>
    <t>Prepláchnutie a dezinfekcia vodovodného potrubia do DN 80</t>
  </si>
  <si>
    <t>1938650364</t>
  </si>
  <si>
    <t>1907461434</t>
  </si>
  <si>
    <t>725</t>
  </si>
  <si>
    <t>Zdravotechnika - zariaď. predmety</t>
  </si>
  <si>
    <t>725119309.S</t>
  </si>
  <si>
    <t>Montáž záchodovej misy keramickej kombinovanej s šikmým odpadom</t>
  </si>
  <si>
    <t>-474140310</t>
  </si>
  <si>
    <t>642340001230.S</t>
  </si>
  <si>
    <t>Misa záchodová keramická kombinovaná so šikmým odpadom</t>
  </si>
  <si>
    <t>1026604640</t>
  </si>
  <si>
    <t>725219201.S</t>
  </si>
  <si>
    <t>Montáž umývadla keramického na konzoly, bez výtokovej armatúry</t>
  </si>
  <si>
    <t>-1734642957</t>
  </si>
  <si>
    <t>642110004300.S</t>
  </si>
  <si>
    <t>Umývadlo keramické bežný typ, 55 cm</t>
  </si>
  <si>
    <t>-1877315455</t>
  </si>
  <si>
    <t>725241112.S</t>
  </si>
  <si>
    <t>Montáž sprchovej vaničky akrylátovej štvorcovej 900x900 mm</t>
  </si>
  <si>
    <t>-883788513</t>
  </si>
  <si>
    <t>554230002100.S</t>
  </si>
  <si>
    <t>Sprchová vanička štvorcová akrylátová s nožičkami rozmer 900x900 mm</t>
  </si>
  <si>
    <t>-1271807429</t>
  </si>
  <si>
    <t>725245172.S</t>
  </si>
  <si>
    <t>Montáž sprchovej zásteny zásuvnej štvordielnej s dvomi posuvnými dielmi do výšky 2000 mm a šírky 900 mm rohová</t>
  </si>
  <si>
    <t>653363922</t>
  </si>
  <si>
    <t>552230000800.S</t>
  </si>
  <si>
    <t>Kút sprchový štvorcový, štvordielny, rozmer 900x900x1950 mm, 6 mm bezpečnostné sklo</t>
  </si>
  <si>
    <t>-1105952498</t>
  </si>
  <si>
    <t>725245183.S</t>
  </si>
  <si>
    <t>Montáž sprchovej zásteny zásuvnej štvordielnej s dvomi posuvnými dielmi do výšky 2000 mm a šírky 1400 mm čelná</t>
  </si>
  <si>
    <t>1913379088</t>
  </si>
  <si>
    <t>552260001635.S</t>
  </si>
  <si>
    <t>Sprchové dvere posúvne štvordielne rozmer 1370-1410x1900 mm, 6 mm bezpečnostné sklo</t>
  </si>
  <si>
    <t>-1438890842</t>
  </si>
  <si>
    <t>725291112.S</t>
  </si>
  <si>
    <t>Montáž záchodového sedadla s poklopom</t>
  </si>
  <si>
    <t>1080396612</t>
  </si>
  <si>
    <t>554330000200.S</t>
  </si>
  <si>
    <t>Záchodové sedadlo plastové s poklopom s automatickým pozvoľným sklápaním</t>
  </si>
  <si>
    <t>221493683</t>
  </si>
  <si>
    <t>725319113.S</t>
  </si>
  <si>
    <t>Montáž kuchynských drezov jednoduchých, hranatých s rozmerom do 800x600 mm, bez výtokových armatúr</t>
  </si>
  <si>
    <t>-1760225474</t>
  </si>
  <si>
    <t>552310001200.S</t>
  </si>
  <si>
    <t>Kuchynský drez nerezový jednodielny na zapustenie do dosky</t>
  </si>
  <si>
    <t>-1359335896</t>
  </si>
  <si>
    <t>552310000200.S</t>
  </si>
  <si>
    <t>Kuchynský drez nerezový s odkvapovou doskou na zapustenie do dosky</t>
  </si>
  <si>
    <t>-1928463099</t>
  </si>
  <si>
    <t>725332320.S</t>
  </si>
  <si>
    <t>Montáž výlevky keramickej závesnej bez výtokovej armatúry</t>
  </si>
  <si>
    <t>1785233402</t>
  </si>
  <si>
    <t>642710000100.S</t>
  </si>
  <si>
    <t>Výlevka stojatá keramická s plastovou mrežou</t>
  </si>
  <si>
    <t>-50325274</t>
  </si>
  <si>
    <t>725819401.S</t>
  </si>
  <si>
    <t>Montáž ventilu rohového s pripojovacou rúrkou G 1/2</t>
  </si>
  <si>
    <t>1103324404</t>
  </si>
  <si>
    <t>551410000200.S</t>
  </si>
  <si>
    <t xml:space="preserve">Ventil pre hygienické a zdravotnické zariadenia rohový s pripojovacou rúrkou G 1/2 </t>
  </si>
  <si>
    <t>-1443073814</t>
  </si>
  <si>
    <t>725829201.S</t>
  </si>
  <si>
    <t>Montáž batérie umývadlovej a drezovej nástennej pákovej alebo klasickej s mechanickým ovládaním</t>
  </si>
  <si>
    <t>837139331</t>
  </si>
  <si>
    <t>551450000200.S</t>
  </si>
  <si>
    <t>Batéria drezová nástenná jednopáková, chróm (výlevka)</t>
  </si>
  <si>
    <t>652078365</t>
  </si>
  <si>
    <t>725829601.S</t>
  </si>
  <si>
    <t>Montáž batérie umývadlovej a drezovej stojankovej, pákovej alebo klasickej s mechanickým ovládaním</t>
  </si>
  <si>
    <t>-723293683</t>
  </si>
  <si>
    <t>551450003800.S</t>
  </si>
  <si>
    <t>Batéria umývadlová stojanková páková</t>
  </si>
  <si>
    <t>1368053210</t>
  </si>
  <si>
    <t>551450000600.S</t>
  </si>
  <si>
    <t>Batéria drezová stojanková páková</t>
  </si>
  <si>
    <t>-1253227481</t>
  </si>
  <si>
    <t>725849201.S</t>
  </si>
  <si>
    <t>Montáž batérie sprchovej nástennej pákovej, klasickej</t>
  </si>
  <si>
    <t>356814332</t>
  </si>
  <si>
    <t>725849205.S</t>
  </si>
  <si>
    <t>Montáž batérie sprchovej nástennej, držiak sprchy s nastaviteľnou výškou sprchy</t>
  </si>
  <si>
    <t>1542909517</t>
  </si>
  <si>
    <t>551450003300.S</t>
  </si>
  <si>
    <t>Teleskopický sprchový stĺp s nástennou batériou a prepínačom</t>
  </si>
  <si>
    <t>-1444986150</t>
  </si>
  <si>
    <t>725869301.S</t>
  </si>
  <si>
    <t>Montáž zápachovej uzávierky pre zariaďovacie predmety, umývadlovej do D 40</t>
  </si>
  <si>
    <t>1604722948</t>
  </si>
  <si>
    <t>551620006400.S</t>
  </si>
  <si>
    <t>Zápachová uzávierka - sifón pre umývadlá DN 40</t>
  </si>
  <si>
    <t>1320158708</t>
  </si>
  <si>
    <t>725869311.S</t>
  </si>
  <si>
    <t>Montáž zápachovej uzávierky pre zariaďovacie predmety, drezovej do D 50 mm (pre jeden drez)</t>
  </si>
  <si>
    <t>1953438729</t>
  </si>
  <si>
    <t>551620007100.S</t>
  </si>
  <si>
    <t>Zápachová uzávierka- sifón pre jednodielne drezy DN 50</t>
  </si>
  <si>
    <t>-155357576</t>
  </si>
  <si>
    <t>725869340.S</t>
  </si>
  <si>
    <t>Montáž zápachovej uzávierky pre zariaďovacie predmety, sprchovej do D 50 mm</t>
  </si>
  <si>
    <t>1931295586</t>
  </si>
  <si>
    <t>551620003400.S</t>
  </si>
  <si>
    <t>Zápachová uzávierka sprchových vaničiek DN 40/50</t>
  </si>
  <si>
    <t>1339896667</t>
  </si>
  <si>
    <t>725869351.S</t>
  </si>
  <si>
    <t>Montáž zápachovej uzávierky pre zariaďovacie predmety, výlevkovej do D 50 mm</t>
  </si>
  <si>
    <t>186820387</t>
  </si>
  <si>
    <t>551620014100.S</t>
  </si>
  <si>
    <t>Zápachová uzávierka kolenová d 50/50 mm, pre výlevku</t>
  </si>
  <si>
    <t>306639014</t>
  </si>
  <si>
    <t>725869382.S</t>
  </si>
  <si>
    <t>Montáž zápachovej uzávierky pre zariaďovacie predmety, ostatných typov do D 50</t>
  </si>
  <si>
    <t>-1739291526</t>
  </si>
  <si>
    <t>551620027100</t>
  </si>
  <si>
    <t>Vtokový lievik HL21, s protizápachovým uzáverom</t>
  </si>
  <si>
    <t>617567235</t>
  </si>
  <si>
    <t>725989101.S</t>
  </si>
  <si>
    <t>Montáž dvierok kovových lakovaných</t>
  </si>
  <si>
    <t>-2063083315</t>
  </si>
  <si>
    <t>5516757402</t>
  </si>
  <si>
    <t>Dvierka krycie 150x300 mm, kovové</t>
  </si>
  <si>
    <t>803559776</t>
  </si>
  <si>
    <t>998725101.S</t>
  </si>
  <si>
    <t>Presun hmôt pre zariaďovacie predmety v objektoch výšky do 6 m</t>
  </si>
  <si>
    <t>619977115</t>
  </si>
  <si>
    <t>732</t>
  </si>
  <si>
    <t>Ústredné kúrenie - strojovne</t>
  </si>
  <si>
    <t>732491000.S</t>
  </si>
  <si>
    <t>Montáž cirkulačného čerpadla výtlak do 1,4 m rozpon 80 mm</t>
  </si>
  <si>
    <t>-1844553189</t>
  </si>
  <si>
    <t>426150001100</t>
  </si>
  <si>
    <t>Čerpadlo cirkulačné COMFORT 15-14 B PM, príp. ekvivalent</t>
  </si>
  <si>
    <t>-1713977021</t>
  </si>
  <si>
    <t>998732101.S</t>
  </si>
  <si>
    <t>Presun hmôt pre strojovne v objektoch výšky do 6 m</t>
  </si>
  <si>
    <t>2026908009</t>
  </si>
  <si>
    <t>03 - SO-01A.3  Ústredné vykurovanie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</si>
  <si>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</si>
  <si>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</si>
  <si>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</si>
  <si>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</si>
  <si>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HZS - Hodinové zúčtovacie sadzby</t>
  </si>
  <si>
    <t>OST - Ostatné</t>
  </si>
  <si>
    <t>713482121.S</t>
  </si>
  <si>
    <t>Montáž trubíc z PE, hr.15-20 mm,vnút.priemer do 38 mm</t>
  </si>
  <si>
    <t>-281968167</t>
  </si>
  <si>
    <t>283310003100.S</t>
  </si>
  <si>
    <t>Izolačná PE trubica dxhr. 28x13 mm, nadrezaná, na izolovanie rozvodov vody, kúrenia, zdravotechniky</t>
  </si>
  <si>
    <t>-676675263</t>
  </si>
  <si>
    <t>20,0*1,02</t>
  </si>
  <si>
    <t>1088677629</t>
  </si>
  <si>
    <t>Ústredné kúrenie, strojovne</t>
  </si>
  <si>
    <t>732230000.S</t>
  </si>
  <si>
    <t>Montáž akumulačnej nádoby vykurovacej vody bez výmenníka s izoláciou objem do 250 l</t>
  </si>
  <si>
    <t>391176492</t>
  </si>
  <si>
    <t>484420000100</t>
  </si>
  <si>
    <t>Akumulačná nádoba VITOCELL 100-W, typ SVPA, objem 46 l VIESSMANN</t>
  </si>
  <si>
    <t>1439512842</t>
  </si>
  <si>
    <t>732331009.S</t>
  </si>
  <si>
    <t>Montáž expanznej nádoby tlak do 6 bar s membránou 25 l</t>
  </si>
  <si>
    <t>1146927543</t>
  </si>
  <si>
    <t>484630009500</t>
  </si>
  <si>
    <t>Nádoba expanzná pre vykurovacie systémy typ N 25 l, biela, VIESSMANN</t>
  </si>
  <si>
    <t>1946472872</t>
  </si>
  <si>
    <t>484630012600</t>
  </si>
  <si>
    <t>Ventil so zaistením R3/4 pre N 25-50, na kontrolu, údržbu a výmenu expanzných nádob, VIESSMANN</t>
  </si>
  <si>
    <t>-73915926</t>
  </si>
  <si>
    <t>73246.1</t>
  </si>
  <si>
    <t>Montáž tepelného čerpadla vzduch/voda - pripojovacou a inštalačnou sadou</t>
  </si>
  <si>
    <t>1484404201</t>
  </si>
  <si>
    <t>484120.1</t>
  </si>
  <si>
    <t>VITOCAL 22-S AWBT-E-A-C 221.C16 - splitové, reverzibilné tepelné čerpadlo vzduch/voda - presný popis na UV-3, VIESSMANN - komplet</t>
  </si>
  <si>
    <t>843808508</t>
  </si>
  <si>
    <t>484120.4</t>
  </si>
  <si>
    <t>Tepelné čerpadlo - príslušenstvo - diaľkové ovládanie VITOTROL 200A, VIESSMANN</t>
  </si>
  <si>
    <t>-143637363</t>
  </si>
  <si>
    <t>484120.7</t>
  </si>
  <si>
    <t>Tepelné čerpadlo - príslušenstvo - odkalovač SpiroTrap MBL, DN 32, VIESSMANN</t>
  </si>
  <si>
    <t>1240372995</t>
  </si>
  <si>
    <t>2013338512</t>
  </si>
  <si>
    <t>733</t>
  </si>
  <si>
    <t>Ústredné kúrenie, rozvodné potrubie</t>
  </si>
  <si>
    <t>733151057.S</t>
  </si>
  <si>
    <t>Potrubie z medených rúrok tvrdých spájaných mäkkou spájkou D 28/1,0 mm</t>
  </si>
  <si>
    <t>-481741959</t>
  </si>
  <si>
    <t>20,0   "kotolňa</t>
  </si>
  <si>
    <t>2*(4,2+3,0)   "k R1</t>
  </si>
  <si>
    <t>2*6,0   "stupačka</t>
  </si>
  <si>
    <t>2*(4,8+11,0)   "k R2, R3</t>
  </si>
  <si>
    <t>2,0</t>
  </si>
  <si>
    <t>733191201.S</t>
  </si>
  <si>
    <t>Tlaková skúška medeného potrubia do D 35 mm</t>
  </si>
  <si>
    <t>-1878146896</t>
  </si>
  <si>
    <t>998733101.S</t>
  </si>
  <si>
    <t>Presun hmôt pre rozvody potrubia v objektoch výšky do 6 m</t>
  </si>
  <si>
    <t>-358608015</t>
  </si>
  <si>
    <t>734</t>
  </si>
  <si>
    <t>Ústredné kúrenie, armatúry.</t>
  </si>
  <si>
    <t>734213250.S</t>
  </si>
  <si>
    <t>Montáž ventilu odvzdušňovacieho závitového automatického G 1/2</t>
  </si>
  <si>
    <t>1631475617</t>
  </si>
  <si>
    <t>551270007540</t>
  </si>
  <si>
    <t>Odvzdušňovač automatický plavákový Flexvent R 1/2", FLAMCO</t>
  </si>
  <si>
    <t>1187429029</t>
  </si>
  <si>
    <t>734224012.S</t>
  </si>
  <si>
    <t>Montáž guľového kohúta závitového G 1</t>
  </si>
  <si>
    <t>1828672847</t>
  </si>
  <si>
    <t>Guľový uzáver pre vodu, DN 25</t>
  </si>
  <si>
    <t>370530703</t>
  </si>
  <si>
    <t>734251140.S</t>
  </si>
  <si>
    <t>Ventil poistný do expanzomatov závitový membránový 1” - 1 1/4”</t>
  </si>
  <si>
    <t>1529057996</t>
  </si>
  <si>
    <t>734291113.S</t>
  </si>
  <si>
    <t>Ostané armatúry, kohútik plniaci a vypúšťací normy 13 7061, PN 1,0/100st. C G 1/2</t>
  </si>
  <si>
    <t>1019730809</t>
  </si>
  <si>
    <t>734411111.S</t>
  </si>
  <si>
    <t>Teplomer technický s ochranným púzdrom - priamy typ 160 prev."A"</t>
  </si>
  <si>
    <t>-2119122852</t>
  </si>
  <si>
    <t>734421130.S</t>
  </si>
  <si>
    <t>Montáž tlakomeru deformačného kruhového 0-10 MPa priemer 160</t>
  </si>
  <si>
    <t>342585176</t>
  </si>
  <si>
    <t>388410000300.S</t>
  </si>
  <si>
    <t>Tlakomer deformačný kruhový d 160 mm</t>
  </si>
  <si>
    <t>1044175780</t>
  </si>
  <si>
    <t>998734101.S</t>
  </si>
  <si>
    <t>Presun hmôt pre armatúry v objektoch výšky do 6 m</t>
  </si>
  <si>
    <t>-595342238</t>
  </si>
  <si>
    <t>735</t>
  </si>
  <si>
    <t>Ústredné kúrenie, vykurov. telesá</t>
  </si>
  <si>
    <t>735311218.S</t>
  </si>
  <si>
    <t>Podlahové kúrenie so systémovou doskou z PS fólie s výstupkami, bez kročajovej izolácie, potrubie 17x2,0 rozteč 100 mm</t>
  </si>
  <si>
    <t>651308104</t>
  </si>
  <si>
    <t>6,4</t>
  </si>
  <si>
    <t>3,9+3,9+3,9+3,6+3,2</t>
  </si>
  <si>
    <t>735311227.S</t>
  </si>
  <si>
    <t>Podlahové kúrenie so systémovou doskou z PS fólie s výstupkami, bez kročajovej izolácie, potrubie 17x2,0 rozteč 300 mm</t>
  </si>
  <si>
    <t>136362172</t>
  </si>
  <si>
    <t>12,5</t>
  </si>
  <si>
    <t>735311228.S</t>
  </si>
  <si>
    <t>Podlahové kúrenie so systémovou doskou z PS fólie s výstupkami, bez kročajovej izolácie, potrubie 17x2,0 rozteč 350 mm</t>
  </si>
  <si>
    <t>1311155895</t>
  </si>
  <si>
    <t>95,4+3,7+3,7</t>
  </si>
  <si>
    <t>21,5+6,5+17,5+16,8+16,8+4,4+9,6+12,1</t>
  </si>
  <si>
    <t>735311540.S</t>
  </si>
  <si>
    <t>Montáž zostavy rozdeľovač / zberač na stenu typ 5 cestný</t>
  </si>
  <si>
    <t>1502309120</t>
  </si>
  <si>
    <t>484650015000</t>
  </si>
  <si>
    <t>Zostava rozdeľovač/zberač bez skrine CS 553 DVP 5-cestný, príp. ekvivalent</t>
  </si>
  <si>
    <t>807231241</t>
  </si>
  <si>
    <t>551240011900.S</t>
  </si>
  <si>
    <t>Set guľových kohútov 1“ (2 ks) na pripojenie k rozdeľovaču</t>
  </si>
  <si>
    <t>-111484380</t>
  </si>
  <si>
    <t>735311570.S</t>
  </si>
  <si>
    <t>Montáž zostavy rozdeľovač / zberač na stenu typ 8 cestný</t>
  </si>
  <si>
    <t>821603069</t>
  </si>
  <si>
    <t>484650015600</t>
  </si>
  <si>
    <t>Zostava rozdeľovač/zberač bez skrine CS 553 DVP 8-cestný, príp. ekvivalent</t>
  </si>
  <si>
    <t>96184559</t>
  </si>
  <si>
    <t>1550620068</t>
  </si>
  <si>
    <t>735311790.S</t>
  </si>
  <si>
    <t>Montáž skrinky rozdeľovača na omietku 2-5 okruhy</t>
  </si>
  <si>
    <t>1249127422</t>
  </si>
  <si>
    <t>484650043700.S</t>
  </si>
  <si>
    <t>Skrinka rozdelovača pre montáž na omietku, 2 - 5 okruhov, šxvxhĺ 605x730x130 mm, oceľový plech</t>
  </si>
  <si>
    <t>1584335795</t>
  </si>
  <si>
    <t>735311810.S</t>
  </si>
  <si>
    <t>Montáž skrinky rozdeľovača na omietku 6-9 okruhov</t>
  </si>
  <si>
    <t>-615688498</t>
  </si>
  <si>
    <t>484650043800.S</t>
  </si>
  <si>
    <t>Skrinka rozdelovača pre montáž na omietku, 6 - 9 okruhov, šxvxhĺ 805x730x130 mm, oceľový plech</t>
  </si>
  <si>
    <t>-1918397537</t>
  </si>
  <si>
    <t>998735101.S</t>
  </si>
  <si>
    <t>Presun hmôt pre vykurovacie telesá v objektoch výšky do 6 m</t>
  </si>
  <si>
    <t>-1382804932</t>
  </si>
  <si>
    <t>HZS</t>
  </si>
  <si>
    <t>Hodinové zúčtovacie sadzby</t>
  </si>
  <si>
    <t>HZS000114.S</t>
  </si>
  <si>
    <t>Stavebno montážne práce najnáročnejšie na odbornosť - prehliadky pracoviska, vykurovacia skúška</t>
  </si>
  <si>
    <t>hod</t>
  </si>
  <si>
    <t>512</t>
  </si>
  <si>
    <t>-1671389788</t>
  </si>
  <si>
    <t>OST</t>
  </si>
  <si>
    <t>Ostatné</t>
  </si>
  <si>
    <t>001000035</t>
  </si>
  <si>
    <t xml:space="preserve">Uvedenie do prevádzaky zdroja tepla </t>
  </si>
  <si>
    <t>súb</t>
  </si>
  <si>
    <t>262144</t>
  </si>
  <si>
    <t>-1747882332</t>
  </si>
  <si>
    <t>04 - SO-01A.4  Elektroinštalácia</t>
  </si>
  <si>
    <t>M - Práce a dodávky M</t>
  </si>
  <si>
    <t xml:space="preserve">    21-M - Elektromontáže</t>
  </si>
  <si>
    <t xml:space="preserve">    22-M - Montáže oznam. a zabezp. zariadení</t>
  </si>
  <si>
    <t>Práce a dodávky M</t>
  </si>
  <si>
    <t>21-M</t>
  </si>
  <si>
    <t>Elektromontáže</t>
  </si>
  <si>
    <t>210010301.S</t>
  </si>
  <si>
    <t>Krabica prístrojová bez zapojenia (1901, KP 68, KZ 3)</t>
  </si>
  <si>
    <t>1628353605</t>
  </si>
  <si>
    <t>32+41+46+8</t>
  </si>
  <si>
    <t>-37</t>
  </si>
  <si>
    <t>345410010200.S</t>
  </si>
  <si>
    <t>Krabica univerzálna z PVC do dutých stien KU 68/7</t>
  </si>
  <si>
    <t>1507830248</t>
  </si>
  <si>
    <t>210010321.S</t>
  </si>
  <si>
    <t>Krabica (1903, KR 68) odbočná s viečkom, svorkovnicou vrátane zapojenia, kruhová</t>
  </si>
  <si>
    <t>-1410219648</t>
  </si>
  <si>
    <t>37,0  "odhad - upresní sa podľa skutočnosti</t>
  </si>
  <si>
    <t>-715946276</t>
  </si>
  <si>
    <t>210100001.S</t>
  </si>
  <si>
    <t>Ukončenie vodičov v rozvádzač. vrátane zapojenia a vodičovej koncovky do 2,5 mm2</t>
  </si>
  <si>
    <t>323359997</t>
  </si>
  <si>
    <t>354310017700.S</t>
  </si>
  <si>
    <t>Káblové oko medené lisovacie CU 1,5;2,5</t>
  </si>
  <si>
    <t>593989745</t>
  </si>
  <si>
    <t>210100002.S</t>
  </si>
  <si>
    <t>Ukončenie vodičov v rozvádzač. vrátane zapojenia a vodičovej koncovky do 6 mm2</t>
  </si>
  <si>
    <t>-1358480733</t>
  </si>
  <si>
    <t>354310018300.S</t>
  </si>
  <si>
    <t>Káblové oko medené lisovacie CU 6</t>
  </si>
  <si>
    <t>1065799438</t>
  </si>
  <si>
    <t>210110021.S</t>
  </si>
  <si>
    <t>Jednopólový spínač - radenie 1, zapustená montáž IP 44, vrátane zapojenia</t>
  </si>
  <si>
    <t>1251424746</t>
  </si>
  <si>
    <t>752101</t>
  </si>
  <si>
    <t>Spínač jednopólový č. 1, IP 20, farba biela</t>
  </si>
  <si>
    <t>2135414120</t>
  </si>
  <si>
    <t>754011</t>
  </si>
  <si>
    <t xml:space="preserve">Jednorámik, farba biela </t>
  </si>
  <si>
    <t>1879772055</t>
  </si>
  <si>
    <t>210110023.S</t>
  </si>
  <si>
    <t>Sériový spínač - radenie 5, zapustená montáž IP 44, vrátane zapojenia</t>
  </si>
  <si>
    <t>-867933943</t>
  </si>
  <si>
    <t>752105</t>
  </si>
  <si>
    <t>Prepínač sériový č. 5, IP 20, farba biela</t>
  </si>
  <si>
    <t>1594375820</t>
  </si>
  <si>
    <t>-391223235</t>
  </si>
  <si>
    <t>210110024.S</t>
  </si>
  <si>
    <t>Striedavý prepínač - radenie 6, zapustená montáž IP 44, vrátane zapojenia</t>
  </si>
  <si>
    <t>-1890579329</t>
  </si>
  <si>
    <t>752106</t>
  </si>
  <si>
    <t>Prepínač striedavý č. 6, IP 20, farba biela</t>
  </si>
  <si>
    <t>-191575810</t>
  </si>
  <si>
    <t>-949220781</t>
  </si>
  <si>
    <t>210110025.S</t>
  </si>
  <si>
    <t>Krížový prepínač - radenie 7, zapustená montáž IP 44, vrátane zapojenia</t>
  </si>
  <si>
    <t>-893691035</t>
  </si>
  <si>
    <t>7521071</t>
  </si>
  <si>
    <t>Prepínač krížový č. 7, IP 20, farba biela</t>
  </si>
  <si>
    <t>-1316143371</t>
  </si>
  <si>
    <t>-918337973</t>
  </si>
  <si>
    <t>210111011.S</t>
  </si>
  <si>
    <t>Domová zásuvka polozapustená alebo zapustená vrátane zapojenia 10/16 A 250 V 2P + Z</t>
  </si>
  <si>
    <t>386537101</t>
  </si>
  <si>
    <t>753180</t>
  </si>
  <si>
    <t>Zásuvka jednofázová, IP20, farba biela</t>
  </si>
  <si>
    <t>-1872464414</t>
  </si>
  <si>
    <t>-1160882127</t>
  </si>
  <si>
    <t>210111033.S</t>
  </si>
  <si>
    <t>Zásuvka na povrchovú montáž IP 55, 250V / 16A, vrátane zapojenia 2P + PE</t>
  </si>
  <si>
    <t>-779667694</t>
  </si>
  <si>
    <t>782375</t>
  </si>
  <si>
    <t>Zásuvka jednofázová do vlhka, IP 54, farba biela</t>
  </si>
  <si>
    <t>2114129371</t>
  </si>
  <si>
    <t>210193073.S</t>
  </si>
  <si>
    <t>Domova rozvodnica do 56 M pre zapustenú montáž bez sekacích prác</t>
  </si>
  <si>
    <t>472753837</t>
  </si>
  <si>
    <t>357150.2</t>
  </si>
  <si>
    <t>Rozvádač R1 - plastová skriňa KLV-U-4/56-F fir. EATON - komplet s náplňou (výkr. č. E-006)</t>
  </si>
  <si>
    <t>441430889</t>
  </si>
  <si>
    <t>210203041.S</t>
  </si>
  <si>
    <t xml:space="preserve">Montáž a zapojenie LED svietidla </t>
  </si>
  <si>
    <t>719697663</t>
  </si>
  <si>
    <t>348120.2</t>
  </si>
  <si>
    <t>Svietidlo stropné LED, 18W, IP 20, predbežná cena, výber podľa investora</t>
  </si>
  <si>
    <t>-1809370300</t>
  </si>
  <si>
    <t>348120.4</t>
  </si>
  <si>
    <t>Svietidlo stropné LED, 18W, IP 23, predbežná cena, výber podľa investora</t>
  </si>
  <si>
    <t>-996661038</t>
  </si>
  <si>
    <t>348120.5</t>
  </si>
  <si>
    <t>Svietidlo nástenné LED, 18 W, IP 23, predbežná cena, výber podľa investora</t>
  </si>
  <si>
    <t>791329938</t>
  </si>
  <si>
    <t>210220021.S</t>
  </si>
  <si>
    <t>Uzemňovacie vedenie v zemi FeZn vrátane izolácie spojov O 10 mm</t>
  </si>
  <si>
    <t>1258954479</t>
  </si>
  <si>
    <t>354410054800.S</t>
  </si>
  <si>
    <t>Drôt bleskozvodový FeZn, d 10 mm</t>
  </si>
  <si>
    <t>kg</t>
  </si>
  <si>
    <t>-493263050</t>
  </si>
  <si>
    <t>5,0*0,65</t>
  </si>
  <si>
    <t>210220031.S</t>
  </si>
  <si>
    <t>Ekvipotenciálna svorkovnica EPH v krabici KO 125 E</t>
  </si>
  <si>
    <t>-1152099371</t>
  </si>
  <si>
    <t>345410000400.S</t>
  </si>
  <si>
    <t>Krabica odbočná z PVC s viečkom pod omietku KO 125 E</t>
  </si>
  <si>
    <t>-252317511</t>
  </si>
  <si>
    <t>345610005100.S</t>
  </si>
  <si>
    <t>Svorkovnica ekvipotencionálna HOP</t>
  </si>
  <si>
    <t>1582632342</t>
  </si>
  <si>
    <t>210220280.S</t>
  </si>
  <si>
    <t>Uzemňovacia tyč FeZn ZT</t>
  </si>
  <si>
    <t>874526735</t>
  </si>
  <si>
    <t>354410055700.S</t>
  </si>
  <si>
    <t>Tyč uzemňovacia FeZn označenie ZT 2 m</t>
  </si>
  <si>
    <t>-207632787</t>
  </si>
  <si>
    <t>210290747</t>
  </si>
  <si>
    <t xml:space="preserve">Zapojenie spotrebičov </t>
  </si>
  <si>
    <t>-1695967919</t>
  </si>
  <si>
    <t>210881</t>
  </si>
  <si>
    <t>Vnútorná kábeláž káblami CYKY - pod omietkou a v SDK priečkach</t>
  </si>
  <si>
    <t>740196339</t>
  </si>
  <si>
    <t>20,28+87,14+8,24+12,47+6,36+3,7+3,7+8,95</t>
  </si>
  <si>
    <t>15,3+4,28+2,25+17,49+3,92+16,8+3,92+16,8+3,92+4,41+9,6+3,6+12,07+3,24</t>
  </si>
  <si>
    <t>PM</t>
  </si>
  <si>
    <t>Podružný materiál</t>
  </si>
  <si>
    <t>%</t>
  </si>
  <si>
    <t>-2051108476</t>
  </si>
  <si>
    <t>PPV</t>
  </si>
  <si>
    <t>Podiel pridružených výkonov</t>
  </si>
  <si>
    <t>-1474735391</t>
  </si>
  <si>
    <t>22-M</t>
  </si>
  <si>
    <t>Montáže oznam. a zabezp. zariadení</t>
  </si>
  <si>
    <t>220260021.S</t>
  </si>
  <si>
    <t>Krabica KO 68 pod omietku, vrátane vysekania lôžka,zhotovenie otvorov,bez svoriek a zapojenia vodičov</t>
  </si>
  <si>
    <t>1409683295</t>
  </si>
  <si>
    <t>345410010200.S.1</t>
  </si>
  <si>
    <t>66837149</t>
  </si>
  <si>
    <t>220260311.S</t>
  </si>
  <si>
    <t>Skriňa káblová KS II na omietku - upevnenie, vybavenie bez montáže záverov</t>
  </si>
  <si>
    <t>-774153150</t>
  </si>
  <si>
    <t>3450901900</t>
  </si>
  <si>
    <t>Prípojková skriňa rtE, IP 40, predbežná cena - typ podľa investora</t>
  </si>
  <si>
    <t>-431058109</t>
  </si>
  <si>
    <t>220260503.S</t>
  </si>
  <si>
    <t>Rúrka pancierová D 29 mm pod omietkou alebo v podlahe, vrátane rezania závitov,montáže,bez krabíc</t>
  </si>
  <si>
    <t>1936508985</t>
  </si>
  <si>
    <t>345710007800</t>
  </si>
  <si>
    <t>Rúrka ohybná vlnitá PVC-U, FX D 20</t>
  </si>
  <si>
    <t>388993377</t>
  </si>
  <si>
    <t>220730001.S</t>
  </si>
  <si>
    <t>Spoloč.televízna a rozhlas.anténa - montáž účastníckej zásuvky, priechodná resp. koncová</t>
  </si>
  <si>
    <t>1411156626</t>
  </si>
  <si>
    <t>753164</t>
  </si>
  <si>
    <t>TV zásuvka Legrand Valena Life 753164, IP 20, farba biela</t>
  </si>
  <si>
    <t>1847199221</t>
  </si>
  <si>
    <t>619637891</t>
  </si>
  <si>
    <t>220730221.S</t>
  </si>
  <si>
    <t>Koaxiálny kábel ovíjaný alebo opradený uložený v rúrke resp.elektroinštalačnálište, bez ukonč.a zapojenia</t>
  </si>
  <si>
    <t>1845705761</t>
  </si>
  <si>
    <t>341220002100.S</t>
  </si>
  <si>
    <t>Kábel medený koaxiálny VCCOD 75-4,8 mm2</t>
  </si>
  <si>
    <t>-604695452</t>
  </si>
  <si>
    <t>220730381.S</t>
  </si>
  <si>
    <t>Zapojenie koaxiálneho kábla ovíjaného alebo opradeného do skrutkových spojov alebo konektora</t>
  </si>
  <si>
    <t>-1593437758</t>
  </si>
  <si>
    <t>-1283301011</t>
  </si>
  <si>
    <t>-68151812</t>
  </si>
  <si>
    <t>HZS000113.S</t>
  </si>
  <si>
    <t>Stavebno montážne práce náročné ucelené - odborné, drobné úpravy konštrukcií</t>
  </si>
  <si>
    <t>1862009994</t>
  </si>
  <si>
    <t xml:space="preserve">Stavebno montážne práce náročné - prehliadky pracoviska a revízie </t>
  </si>
  <si>
    <t>-789705869</t>
  </si>
  <si>
    <t>001</t>
  </si>
  <si>
    <t>Stavebno montážne práce náročné - odborné - projekt skutočného vyhotovenia</t>
  </si>
  <si>
    <t>1576571997</t>
  </si>
  <si>
    <t>05 - SO-01A.5  Elektroinštalácia - bleskozvod</t>
  </si>
  <si>
    <t>210010327.S</t>
  </si>
  <si>
    <t>Krabica (KO 125/1L štvorcová) do dutých stien odbočná s viečkom, bez zapojenia</t>
  </si>
  <si>
    <t>962428217</t>
  </si>
  <si>
    <t>345410000600.S</t>
  </si>
  <si>
    <t>Krabica odbočná z PVC s viečkom pod omietku KO 125/1L</t>
  </si>
  <si>
    <t>1573259403</t>
  </si>
  <si>
    <t>210220020.S</t>
  </si>
  <si>
    <t>Uzemňovacie vedenie v zemi FeZn do 120 mm2 vrátane izolácie spojov</t>
  </si>
  <si>
    <t>-978216054</t>
  </si>
  <si>
    <t>3,4</t>
  </si>
  <si>
    <t>354410058800.S</t>
  </si>
  <si>
    <t>Pásovina uzemňovacia FeZn 30 x 4 mm</t>
  </si>
  <si>
    <t>-1881978681</t>
  </si>
  <si>
    <t>55,0*0,95</t>
  </si>
  <si>
    <t>471090186</t>
  </si>
  <si>
    <t>4*(1,0+2,0)</t>
  </si>
  <si>
    <t>3,0</t>
  </si>
  <si>
    <t>115165950</t>
  </si>
  <si>
    <t>15,0*0,65</t>
  </si>
  <si>
    <t>210220050.S</t>
  </si>
  <si>
    <t>Označenie zvodov číselnými štítkami</t>
  </si>
  <si>
    <t>752851832</t>
  </si>
  <si>
    <t>354410064700.S</t>
  </si>
  <si>
    <t>Štítok orientačný nerezový na zvody</t>
  </si>
  <si>
    <t>-1078331620</t>
  </si>
  <si>
    <t>210220102.S</t>
  </si>
  <si>
    <t>Podpery vedenia FeZn na vrchol krovu PV15 A-F +UNI</t>
  </si>
  <si>
    <t>-2609370</t>
  </si>
  <si>
    <t>354410033000.S</t>
  </si>
  <si>
    <t>Podpera vedenia FeZn na vrchol krovu označenie PV 15</t>
  </si>
  <si>
    <t>1735460119</t>
  </si>
  <si>
    <t>210220106.S</t>
  </si>
  <si>
    <t>Podpery vedenia FeZn do dreva a drevených konštrukcií PV 04, 05, 06 a PV17, 18</t>
  </si>
  <si>
    <t>609288262</t>
  </si>
  <si>
    <t>354410034600.S</t>
  </si>
  <si>
    <t>Podpera vedenia FeZn do drevených konštrukcií označenie PV 18</t>
  </si>
  <si>
    <t>650246129</t>
  </si>
  <si>
    <t>210220204.S</t>
  </si>
  <si>
    <t>Zachytávacia tyč FeZn bez osadenia a s osadením JP10-30</t>
  </si>
  <si>
    <t>2025402914</t>
  </si>
  <si>
    <t>354410023200.S</t>
  </si>
  <si>
    <t>Tyč zachytávacia FeZn na upevnenie do muriva označenie JP 20</t>
  </si>
  <si>
    <t>-933855931</t>
  </si>
  <si>
    <t>210220230.S</t>
  </si>
  <si>
    <t>Ochranná strieška FeZn</t>
  </si>
  <si>
    <t>1270218177</t>
  </si>
  <si>
    <t>354410024900.S</t>
  </si>
  <si>
    <t>Strieška FeZn ochranná horná označenie OS 01</t>
  </si>
  <si>
    <t>-1505031788</t>
  </si>
  <si>
    <t>210220240.S</t>
  </si>
  <si>
    <t>Svorka FeZn k uzemňovacej tyči  SJ</t>
  </si>
  <si>
    <t>719635753</t>
  </si>
  <si>
    <t>354410001500.S</t>
  </si>
  <si>
    <t>Svorka FeZn k uzemňovacej tyči označenie SJ 01</t>
  </si>
  <si>
    <t>-209048785</t>
  </si>
  <si>
    <t>210220243.S</t>
  </si>
  <si>
    <t>Svorka FeZn spojovacia SS</t>
  </si>
  <si>
    <t>-951630912</t>
  </si>
  <si>
    <t>354410003300.S</t>
  </si>
  <si>
    <t>Svorka FeZn spojovacia označenie SS</t>
  </si>
  <si>
    <t>-1085663259</t>
  </si>
  <si>
    <t>210220246.S</t>
  </si>
  <si>
    <t>Svorka FeZn na odkvapový žľab SO</t>
  </si>
  <si>
    <t>-1675024222</t>
  </si>
  <si>
    <t>354410004200.S</t>
  </si>
  <si>
    <t>Svorka FeZn odkvapová označenie SO</t>
  </si>
  <si>
    <t>-1857399815</t>
  </si>
  <si>
    <t>210220247.S</t>
  </si>
  <si>
    <t>Svorka FeZn skúšobná SZ</t>
  </si>
  <si>
    <t>-104602373</t>
  </si>
  <si>
    <t>354410004300.S</t>
  </si>
  <si>
    <t>Svorka FeZn skúšobná označenie SZ</t>
  </si>
  <si>
    <t>47819588</t>
  </si>
  <si>
    <t>210220260.S</t>
  </si>
  <si>
    <t>Ochranný uholník FeZn OU</t>
  </si>
  <si>
    <t>-1710849015</t>
  </si>
  <si>
    <t>354410053400.S</t>
  </si>
  <si>
    <t>Uholník ochranný FeZn označenie OU 2 m</t>
  </si>
  <si>
    <t>1635324095</t>
  </si>
  <si>
    <t>210220265.S</t>
  </si>
  <si>
    <t>Držiak ochranného uholníka FeZn univerzálny DOU</t>
  </si>
  <si>
    <t>-407600153</t>
  </si>
  <si>
    <t>354410054050.S</t>
  </si>
  <si>
    <t xml:space="preserve">Držiak FeZn ochranného uholníka univerzálny s vrutom </t>
  </si>
  <si>
    <t>1497262510</t>
  </si>
  <si>
    <t>311310008530.S</t>
  </si>
  <si>
    <t>Hmoždinka 12x180 rámová KPR</t>
  </si>
  <si>
    <t>1194673262</t>
  </si>
  <si>
    <t>210220800.S</t>
  </si>
  <si>
    <t>Uzemňovacie vedenie na povrchu AlMgSi drôt zvodový Ø 8-10 mm</t>
  </si>
  <si>
    <t>391967649</t>
  </si>
  <si>
    <t>2*(16,0+12,0)</t>
  </si>
  <si>
    <t>2*(7,0+5,5)</t>
  </si>
  <si>
    <t>2*5,0   "pomocný zachytávač</t>
  </si>
  <si>
    <t>4,0</t>
  </si>
  <si>
    <t>354410064200.S</t>
  </si>
  <si>
    <t>Drôt bleskozvodový zliatina AlMgSi, d 8 mm, Al</t>
  </si>
  <si>
    <t>880337072</t>
  </si>
  <si>
    <t>95,0*0,135</t>
  </si>
  <si>
    <t>0,075</t>
  </si>
  <si>
    <t>PM-21</t>
  </si>
  <si>
    <t>-1952463986</t>
  </si>
  <si>
    <t>PPV-21</t>
  </si>
  <si>
    <t>1960497665</t>
  </si>
  <si>
    <t>Stavebno montážne práce najnáročnejšie na odbornosť - prehliadky pracoviska a revízie (Tr. 4) - revízia bleskozvodu</t>
  </si>
  <si>
    <t>1720275724</t>
  </si>
  <si>
    <t>02 - SO-01B  Hlavný objekt - pivnica</t>
  </si>
  <si>
    <t>01 - SO-01B.01  Architektúra a statika</t>
  </si>
  <si>
    <t>95290.1</t>
  </si>
  <si>
    <t>Pivnica - výroba</t>
  </si>
  <si>
    <t>-1046770310</t>
  </si>
  <si>
    <t>30,15*10,45</t>
  </si>
  <si>
    <t>95290.2</t>
  </si>
  <si>
    <t>Pivnica podzemná</t>
  </si>
  <si>
    <t>-1010447887</t>
  </si>
  <si>
    <t>4,5*21,0</t>
  </si>
  <si>
    <t>02 - SO-01B.2  Zdravotechnika</t>
  </si>
  <si>
    <t xml:space="preserve">    724 - Zdravotechnika - strojné vybavenie</t>
  </si>
  <si>
    <t>935114433.S</t>
  </si>
  <si>
    <t>Osadenie odvodňovacieho betónového žľabu univerzálneho s ochrannou hranou svetlej šírky 200 mm a s roštom triedy C 250</t>
  </si>
  <si>
    <t>162732016</t>
  </si>
  <si>
    <t>592270008100.S</t>
  </si>
  <si>
    <t>Čelná koncová stena, pre žľaby betónové s ochrannou hranou svetlej šírky 200 mm</t>
  </si>
  <si>
    <t>-1814349509</t>
  </si>
  <si>
    <t>592270017300.S</t>
  </si>
  <si>
    <t>Mriežkový rošt, štrbiny 30x10 mm, dĺ. 1 m, C 250, pozinkovaný s rychlouzáverom, pre žľaby betónové s ochrannou hranou svetlej šírky 200 mm</t>
  </si>
  <si>
    <t>1149005391</t>
  </si>
  <si>
    <t>592270024200.S</t>
  </si>
  <si>
    <t>Odvodňovací žľab betónový univerzálny s ochrannou hranou, svetlá šírka 200 mm, dĺžky 1 m, bez spádu</t>
  </si>
  <si>
    <t>961228042</t>
  </si>
  <si>
    <t>2088422803</t>
  </si>
  <si>
    <t>258382547</t>
  </si>
  <si>
    <t>1309796447</t>
  </si>
  <si>
    <t>-820057873</t>
  </si>
  <si>
    <t>2,0   "do TČ</t>
  </si>
  <si>
    <t>722172101.S</t>
  </si>
  <si>
    <t>Potrubie z plastických rúr PP-R D 25 mm - PN10, polyfúznym zváraním</t>
  </si>
  <si>
    <t>2042936246</t>
  </si>
  <si>
    <t>5,0+24,5</t>
  </si>
  <si>
    <t>2*2,5   "hore nad podlahu 1. NP</t>
  </si>
  <si>
    <t>Súčet - do K1</t>
  </si>
  <si>
    <t>-853479501</t>
  </si>
  <si>
    <t>943808060</t>
  </si>
  <si>
    <t>722222016.S</t>
  </si>
  <si>
    <t>Montáž uzatváracieho ventilu šikmého na pitnú vodu DN 25</t>
  </si>
  <si>
    <t>852403040</t>
  </si>
  <si>
    <t>551110.1</t>
  </si>
  <si>
    <t>Plnoprietokový kombinovaný spätný a uzatvárací ventil s odvodnením DN 25, EA KEMBER Figura 145 G - HUV</t>
  </si>
  <si>
    <t>-95988791</t>
  </si>
  <si>
    <t>76769649</t>
  </si>
  <si>
    <t>887881559</t>
  </si>
  <si>
    <t>-2053979404</t>
  </si>
  <si>
    <t>1+19+2</t>
  </si>
  <si>
    <t>35,0   "výtlačné</t>
  </si>
  <si>
    <t>-574163286</t>
  </si>
  <si>
    <t>-1751554156</t>
  </si>
  <si>
    <t>724</t>
  </si>
  <si>
    <t>Zdravotechnika - strojné vybavenie</t>
  </si>
  <si>
    <t>724400100.S</t>
  </si>
  <si>
    <t>Montáž a zapojenie malej čerpacej stanice na jedno sanitárne zariadenie (bez fekálií)</t>
  </si>
  <si>
    <t>1053954439</t>
  </si>
  <si>
    <t>426710.1</t>
  </si>
  <si>
    <t>Prečerpávacie zariadenie WILO-TMP 32-0,5 EM pre 1 sanitárne zariadenie bez fekálií</t>
  </si>
  <si>
    <t>25441882</t>
  </si>
  <si>
    <t>998724101.S</t>
  </si>
  <si>
    <t>Presun hmôt pre strojné vybavenie v objektoch výšky do 6 m</t>
  </si>
  <si>
    <t>-1746786195</t>
  </si>
  <si>
    <t>1148757643</t>
  </si>
  <si>
    <t>604919901</t>
  </si>
  <si>
    <t>725819201.S</t>
  </si>
  <si>
    <t>Montáž ventilu nástenného G 1/2</t>
  </si>
  <si>
    <t>-289530090</t>
  </si>
  <si>
    <t>551110028900.S</t>
  </si>
  <si>
    <t>Ventil umývadlový nástenný</t>
  </si>
  <si>
    <t>-360474845</t>
  </si>
  <si>
    <t>TBDSP1151.15.CH</t>
  </si>
  <si>
    <t>Ventil výtokový nástenný s hadicovou prípojkou DN 15</t>
  </si>
  <si>
    <t>-444187589</t>
  </si>
  <si>
    <t>1924204040</t>
  </si>
  <si>
    <t>534101399</t>
  </si>
  <si>
    <t>366637991</t>
  </si>
  <si>
    <t>03 - SO-01B-3  Elektroinštalácia</t>
  </si>
  <si>
    <t>-1139192636</t>
  </si>
  <si>
    <t>3+3+21</t>
  </si>
  <si>
    <t>-184610558</t>
  </si>
  <si>
    <t>210010351.S</t>
  </si>
  <si>
    <t>Krabicová rozvodka z lisovaného izolantu vrátane ukončenia káblov a zapojenia vodičov typ 6455-11 do 4 m</t>
  </si>
  <si>
    <t>-886546728</t>
  </si>
  <si>
    <t>15,0     "odhad - upresní sa podľa skutočnosti</t>
  </si>
  <si>
    <t>345410013000.S</t>
  </si>
  <si>
    <t>Krabica rozvodná PVC na stenu 6455-11, IP 66</t>
  </si>
  <si>
    <t>-1491014755</t>
  </si>
  <si>
    <t>-1696793243</t>
  </si>
  <si>
    <t>-701134541</t>
  </si>
  <si>
    <t>1243383400</t>
  </si>
  <si>
    <t>354310017900.S</t>
  </si>
  <si>
    <t>Káblové oko medené lisovacie CU 4</t>
  </si>
  <si>
    <t>-727123441</t>
  </si>
  <si>
    <t>-1711041359</t>
  </si>
  <si>
    <t>1421417874</t>
  </si>
  <si>
    <t>1062333308</t>
  </si>
  <si>
    <t>-1347000221</t>
  </si>
  <si>
    <t>666282456</t>
  </si>
  <si>
    <t>-1382682502</t>
  </si>
  <si>
    <t>-1688153973</t>
  </si>
  <si>
    <t>-50429538</t>
  </si>
  <si>
    <t>2127208592</t>
  </si>
  <si>
    <t>-1133900334</t>
  </si>
  <si>
    <t>1040065078</t>
  </si>
  <si>
    <t>312160180</t>
  </si>
  <si>
    <t>1472021133</t>
  </si>
  <si>
    <t>357150.3</t>
  </si>
  <si>
    <t>Rozvádač RH - plastová skriňa KLV-U-4/56-F fir. EATON - komplet s náplňou (výkr. č. E-005)</t>
  </si>
  <si>
    <t>2144316247</t>
  </si>
  <si>
    <t>210193080.S</t>
  </si>
  <si>
    <t>Domová rozvodnica do 14 M povrchová montáž IP 40</t>
  </si>
  <si>
    <t>126662289</t>
  </si>
  <si>
    <t>345540.1</t>
  </si>
  <si>
    <t>Zásuvková rozvodnica 400/230V, 2x32A, 2x16A 400V 2x16A 230V, istená prúdovým chráničom</t>
  </si>
  <si>
    <t>1142642389</t>
  </si>
  <si>
    <t>1485181362</t>
  </si>
  <si>
    <t>Svietidlo stropné LED, 25W, IP 20, predbežná cena, výber podľa investora</t>
  </si>
  <si>
    <t>1713761853</t>
  </si>
  <si>
    <t>348120.1</t>
  </si>
  <si>
    <t>Svietidlo stropné LED, 44 W, IP 54, dĺ. 1500 mm, predbežná cena, výber podľa investora</t>
  </si>
  <si>
    <t>487418591</t>
  </si>
  <si>
    <t>-428820164</t>
  </si>
  <si>
    <t>876845533</t>
  </si>
  <si>
    <t>-249012124</t>
  </si>
  <si>
    <t>-2098035781</t>
  </si>
  <si>
    <t>-100449394</t>
  </si>
  <si>
    <t>1433908688</t>
  </si>
  <si>
    <t>1910909997</t>
  </si>
  <si>
    <t>Zapojenie spotrebičov  a technológie</t>
  </si>
  <si>
    <t>-1731906568</t>
  </si>
  <si>
    <t>210882</t>
  </si>
  <si>
    <t>Vnútorná kábeláž káblami CYKY - v kovových káblových žľaboch</t>
  </si>
  <si>
    <t>1652912918</t>
  </si>
  <si>
    <t>177,5+6,0+90,25</t>
  </si>
  <si>
    <t>542007643</t>
  </si>
  <si>
    <t>1392797609</t>
  </si>
  <si>
    <t>148382261</t>
  </si>
  <si>
    <t>-811943709</t>
  </si>
  <si>
    <t>-470013182</t>
  </si>
  <si>
    <t>04 - SO-01B.4  Elektroinštalácia - bleskozvod</t>
  </si>
  <si>
    <t>1828512607</t>
  </si>
  <si>
    <t>2108959674</t>
  </si>
  <si>
    <t>-1468162098</t>
  </si>
  <si>
    <t>2*30,0+11,0</t>
  </si>
  <si>
    <t>5,0+4</t>
  </si>
  <si>
    <t>313759917</t>
  </si>
  <si>
    <t>80,0*0,95</t>
  </si>
  <si>
    <t>851234538</t>
  </si>
  <si>
    <t>4*(5,0+2,0)</t>
  </si>
  <si>
    <t>1834559303</t>
  </si>
  <si>
    <t>30,0*0,65</t>
  </si>
  <si>
    <t>792154481</t>
  </si>
  <si>
    <t>-2119214651</t>
  </si>
  <si>
    <t>-586314961</t>
  </si>
  <si>
    <t>-1059939730</t>
  </si>
  <si>
    <t>351172310</t>
  </si>
  <si>
    <t>-2125877944</t>
  </si>
  <si>
    <t>751286096</t>
  </si>
  <si>
    <t>-77266564</t>
  </si>
  <si>
    <t>-1595907716</t>
  </si>
  <si>
    <t>1967859721</t>
  </si>
  <si>
    <t>-948984669</t>
  </si>
  <si>
    <t>-1559899720</t>
  </si>
  <si>
    <t>1857156386</t>
  </si>
  <si>
    <t>1852240601</t>
  </si>
  <si>
    <t>-1313783720</t>
  </si>
  <si>
    <t>-1865971209</t>
  </si>
  <si>
    <t>1992372314</t>
  </si>
  <si>
    <t>204465344</t>
  </si>
  <si>
    <t>444668620</t>
  </si>
  <si>
    <t>1995880032</t>
  </si>
  <si>
    <t>1089101988</t>
  </si>
  <si>
    <t>876200887</t>
  </si>
  <si>
    <t>2*30,0+2*12,0</t>
  </si>
  <si>
    <t>4*2,0</t>
  </si>
  <si>
    <t>-1761038053</t>
  </si>
  <si>
    <t>-1630656014</t>
  </si>
  <si>
    <t>1997113566</t>
  </si>
  <si>
    <t>-1499177872</t>
  </si>
  <si>
    <t>05 - SO-01B.5  Fotovoltaický systém</t>
  </si>
  <si>
    <t>210501002.S</t>
  </si>
  <si>
    <t>Prípravné práce pre zahájením montáže nad 8 panelov</t>
  </si>
  <si>
    <t>súb.</t>
  </si>
  <si>
    <t>-1168769919</t>
  </si>
  <si>
    <t>210501023.S</t>
  </si>
  <si>
    <t>Montáž kotevného (rýchloupínacieho) systému pre rošt na fotovoltaické panely na šikmú strechu s  trapézovou krytinou</t>
  </si>
  <si>
    <t>102822675</t>
  </si>
  <si>
    <t>346510003400.S</t>
  </si>
  <si>
    <t>Samodoťahovacia príchytka na priamu montáž</t>
  </si>
  <si>
    <t>1905175212</t>
  </si>
  <si>
    <t>210501031.S</t>
  </si>
  <si>
    <t>Montáž nosného roštu pre fotovoltaické panely pre kotvenie do trapézového plechu</t>
  </si>
  <si>
    <t>-1216046933</t>
  </si>
  <si>
    <t>346510.2</t>
  </si>
  <si>
    <t>Nosný rošt na šikmú strechu s trapézovou krytinou</t>
  </si>
  <si>
    <t>332426564</t>
  </si>
  <si>
    <t>210501100.S</t>
  </si>
  <si>
    <t>Montáž fotovolataického panela na rošt</t>
  </si>
  <si>
    <t>Wp</t>
  </si>
  <si>
    <t>-1209011842</t>
  </si>
  <si>
    <t>346510.1</t>
  </si>
  <si>
    <t>Fotovoltaický polykryštalický strešný panel  380W, Muxi Santech Power</t>
  </si>
  <si>
    <t>-967744276</t>
  </si>
  <si>
    <t>"typ bunky: Mono PERC Half-cell 9BB</t>
  </si>
  <si>
    <t>"sklo s vysokou priepustnosťou, rám z hliníkového anodizovaného profilu</t>
  </si>
  <si>
    <t>"prípojná skriňa IP 68 s bypass diódami</t>
  </si>
  <si>
    <t>"prípojné káble dĺ. 350 mm, 1x4 mm2</t>
  </si>
  <si>
    <t>"konektory MC4 kompatibilné</t>
  </si>
  <si>
    <t>11,0</t>
  </si>
  <si>
    <t>2105012252.S</t>
  </si>
  <si>
    <t>Montáž a zapojenie lokálneho zdroja</t>
  </si>
  <si>
    <t>-165780201</t>
  </si>
  <si>
    <t>346510.4</t>
  </si>
  <si>
    <t>Prepäťové sínusové istenie pre lokálny zdroj</t>
  </si>
  <si>
    <t>1189242145</t>
  </si>
  <si>
    <t>210501251.S</t>
  </si>
  <si>
    <t>Montáž a zapojenie meniča napätia trojfázového z DC/AC</t>
  </si>
  <si>
    <t>-1999493874</t>
  </si>
  <si>
    <t>346510.7</t>
  </si>
  <si>
    <t xml:space="preserve">Trojfázový menič napätia </t>
  </si>
  <si>
    <t>-1399204979</t>
  </si>
  <si>
    <t>346510.5</t>
  </si>
  <si>
    <t>Trojfázový výkonový snímač</t>
  </si>
  <si>
    <t>529855893</t>
  </si>
  <si>
    <t>346510.6</t>
  </si>
  <si>
    <t>Wifi dongle - komunikačné zariadenie na prepojenie meniča so sieťou cez Wifi</t>
  </si>
  <si>
    <t>1145575012</t>
  </si>
  <si>
    <t>1595683040</t>
  </si>
  <si>
    <t>907809952</t>
  </si>
  <si>
    <t>Stavebno montážne práce náročné - odborné - revízia a projektová dokumentácia lokálneho zdroja</t>
  </si>
  <si>
    <t>-1476775164</t>
  </si>
  <si>
    <t>03 - SO-02  Spevnené plochy, TKO</t>
  </si>
  <si>
    <t xml:space="preserve">    5 - Komunikácie</t>
  </si>
  <si>
    <t>122201102.S</t>
  </si>
  <si>
    <t>Odkopávka a prekopávka nezapažená v hornine 3, nad 100 do 1000 m3</t>
  </si>
  <si>
    <t>-987409363</t>
  </si>
  <si>
    <t>373,0*0,3</t>
  </si>
  <si>
    <t>105,0*0,2</t>
  </si>
  <si>
    <t>713,0*0,2</t>
  </si>
  <si>
    <t>4,5</t>
  </si>
  <si>
    <t>-383909597</t>
  </si>
  <si>
    <t>162301131.S</t>
  </si>
  <si>
    <t>Vodorovné premiestnenie výkopku po nespevnenej ceste z horniny tr.1-4, nad 100 do 1000 m3 na vzdialenosť nad 50 do 500 m</t>
  </si>
  <si>
    <t>-1766529532</t>
  </si>
  <si>
    <t>-559650314</t>
  </si>
  <si>
    <t>1275820725</t>
  </si>
  <si>
    <t>373+05+713</t>
  </si>
  <si>
    <t>Komunikácie</t>
  </si>
  <si>
    <t>564761111.S</t>
  </si>
  <si>
    <t>Podklad alebo kryt z kameniva hrubého drveného veľ. 32-63 mm s rozprestretím a zhutnením hr. 200 mm</t>
  </si>
  <si>
    <t>-1666814082</t>
  </si>
  <si>
    <t>713,0   "z PD</t>
  </si>
  <si>
    <t>564831111.S</t>
  </si>
  <si>
    <t>Podklad zo štrkodrviny s rozprestretím a zhutnením, po zhutnení hr. 100 mm</t>
  </si>
  <si>
    <t>-558490090</t>
  </si>
  <si>
    <t>564851111.S</t>
  </si>
  <si>
    <t>Podklad zo štrkodrviny s rozprestretím a zhutnením, po zhutnení hr. 150 mm</t>
  </si>
  <si>
    <t>836578929</t>
  </si>
  <si>
    <t>567124215.S</t>
  </si>
  <si>
    <t>Podklad z podkladového betónu PB II tr. C 16/20 hr. 150 mm</t>
  </si>
  <si>
    <t>-1960645439</t>
  </si>
  <si>
    <t>596911144.S</t>
  </si>
  <si>
    <t>Kladenie betónovej zámkovej dlažby komunikácií pre peších hr. 60 mm pre peších nad 300 m2 so zriadením lôžka z kameniva hr. 30 mm</t>
  </si>
  <si>
    <t>955656657</t>
  </si>
  <si>
    <t>373,0   "z PD</t>
  </si>
  <si>
    <t>592460007600.S</t>
  </si>
  <si>
    <t>Dlažba betónová škárová, rozmer 200x165x60 mm, farebná</t>
  </si>
  <si>
    <t>-1251089499</t>
  </si>
  <si>
    <t>373,0*1,02</t>
  </si>
  <si>
    <t>596912213.S</t>
  </si>
  <si>
    <t>Kladenie betónovej dlažby z vegetačných tvárnic hr. 80 mm, do lôžka z kameniva ťaženého, veľkosti do 0,25 m2, plochy nad 100 do 300 m2</t>
  </si>
  <si>
    <t>-1897115328</t>
  </si>
  <si>
    <t>105,0   "z PD</t>
  </si>
  <si>
    <t>592460020100.S</t>
  </si>
  <si>
    <t>Dlažba betónová zatrávňovacia, rozmer 400x400x80 mm, prírodná</t>
  </si>
  <si>
    <t>2011617449</t>
  </si>
  <si>
    <t>916561112.S</t>
  </si>
  <si>
    <t>Osadenie záhonového alebo parkového obrubníka betón., do lôžka z bet. pros. tr. C 16/20 s bočnou oporou</t>
  </si>
  <si>
    <t>2097342843</t>
  </si>
  <si>
    <t>592170001800.S</t>
  </si>
  <si>
    <t>Obrubník parkový, 1000x50x200 mm, sivý</t>
  </si>
  <si>
    <t>-690919008</t>
  </si>
  <si>
    <t>95,0*1,01</t>
  </si>
  <si>
    <t>998222011.S</t>
  </si>
  <si>
    <t>Presun hmôt pre pozemné komunikácie s krytom z kameniva (8222, 8225) akejkoľvek dĺžky objektu</t>
  </si>
  <si>
    <t>-1594996680</t>
  </si>
  <si>
    <t>04 - SO-03  Vonkajšia domová kanalizácia</t>
  </si>
  <si>
    <t>01 - SO-03.1  Kanalizačná prípojka</t>
  </si>
  <si>
    <t>1508076071</t>
  </si>
  <si>
    <t>0,15*15,348     "15% ručne</t>
  </si>
  <si>
    <t>-0,002</t>
  </si>
  <si>
    <t>-665018670</t>
  </si>
  <si>
    <t>1/2*0,8*(1,044+0,88)*8,2</t>
  </si>
  <si>
    <t>1/2*0,8*(1,019+0,88)*6,8</t>
  </si>
  <si>
    <t>0,8*0,88*(1,0+1,0+3,5)   "po šachty</t>
  </si>
  <si>
    <t xml:space="preserve">Medzisúčet </t>
  </si>
  <si>
    <t>-0,15*15,348    "15% ručne</t>
  </si>
  <si>
    <t>0,054</t>
  </si>
  <si>
    <t>-2066174644</t>
  </si>
  <si>
    <t>-884072895</t>
  </si>
  <si>
    <t>2,3+13,1   "výkop</t>
  </si>
  <si>
    <t>-8,7   "zásyp</t>
  </si>
  <si>
    <t>Súčet - po stavenisku na skládku</t>
  </si>
  <si>
    <t>-977011365</t>
  </si>
  <si>
    <t xml:space="preserve">2,3  "ručný výkop </t>
  </si>
  <si>
    <t>213318309</t>
  </si>
  <si>
    <t>174101001.S</t>
  </si>
  <si>
    <t>Zásyp sypaninou so zhutnením jám, šachiet, rýh, zárezov alebo okolo objektov do 100 m3</t>
  </si>
  <si>
    <t>509825940</t>
  </si>
  <si>
    <t>2,3+13,1    "výkop</t>
  </si>
  <si>
    <t>-(4,5+2,2)   "obsyp+lôžko</t>
  </si>
  <si>
    <t>305639067</t>
  </si>
  <si>
    <t>0,8*0,3*(3,5+15,0)</t>
  </si>
  <si>
    <t>-855674667</t>
  </si>
  <si>
    <t>4,5*1,89</t>
  </si>
  <si>
    <t>-1722840270</t>
  </si>
  <si>
    <t>0,8*0,15*(3,5+15,0)</t>
  </si>
  <si>
    <t>1399089461</t>
  </si>
  <si>
    <t>1,0+1,0+3,5  "do šachiet</t>
  </si>
  <si>
    <t>-1963248205</t>
  </si>
  <si>
    <t>5,5*1,093</t>
  </si>
  <si>
    <t>-0,012</t>
  </si>
  <si>
    <t>-272892746</t>
  </si>
  <si>
    <t>8,2+6,8</t>
  </si>
  <si>
    <t>1404863797</t>
  </si>
  <si>
    <t>15,0*1,093</t>
  </si>
  <si>
    <t>0,605</t>
  </si>
  <si>
    <t>877276098.S</t>
  </si>
  <si>
    <t>Montáž kanalizačnej PVC-U presuvky DN 125</t>
  </si>
  <si>
    <t>-256603895</t>
  </si>
  <si>
    <t>286510009700.S</t>
  </si>
  <si>
    <t>Presuvka - prechodka šachtová PVC-U, DN 125 pre hladký, kanalizačný, gravitačný systém</t>
  </si>
  <si>
    <t>-2057098750</t>
  </si>
  <si>
    <t>877326100.S</t>
  </si>
  <si>
    <t>Montáž kanalizačnej PVC-U presuvky DN 150</t>
  </si>
  <si>
    <t>689697716</t>
  </si>
  <si>
    <t>286510009800.S</t>
  </si>
  <si>
    <t>Presuvka - prechodka šachtová PVC-U, DN 160 pre hladký, kanalizačný, gravitačný systém</t>
  </si>
  <si>
    <t>-1177336256</t>
  </si>
  <si>
    <t>-1523482751</t>
  </si>
  <si>
    <t>5,5+15</t>
  </si>
  <si>
    <t>894431132.S</t>
  </si>
  <si>
    <t>Montáž revíznej šachty z PVC, DN 400/160 (DN šachty/DN potr. ved.), tlak 12,5 t, hĺ. 1100 do 1500mm</t>
  </si>
  <si>
    <t>-761145637</t>
  </si>
  <si>
    <t>286610001700</t>
  </si>
  <si>
    <t>Priebežné dno DN 400, vtok/výtok DN 160, pre PP revízne šachty na PVC hladkú kanalizáciu s predĺžením</t>
  </si>
  <si>
    <t>983388302</t>
  </si>
  <si>
    <t>286610027300</t>
  </si>
  <si>
    <t>Predĺženie teleskopické s poklopom plným, zaťaženie do 1,5 t, pre PP revízne šachty</t>
  </si>
  <si>
    <t>-943032937</t>
  </si>
  <si>
    <t>-1019254645</t>
  </si>
  <si>
    <t>464483152</t>
  </si>
  <si>
    <t xml:space="preserve">02 - SO-03.2  Žumpa 33 m3 </t>
  </si>
  <si>
    <t>131201201.S</t>
  </si>
  <si>
    <t>Výkop zapaženej jamy v hornine 3, do 100 m3</t>
  </si>
  <si>
    <t>-1894898899</t>
  </si>
  <si>
    <t>"šírka okolo nádrže:  0,5 m</t>
  </si>
  <si>
    <t>(0,5+5,5+0,5)*(0,5+2,8+0,5)*3,0</t>
  </si>
  <si>
    <t>5,5*2,8*0,3</t>
  </si>
  <si>
    <t>0,28</t>
  </si>
  <si>
    <t>131201209.S</t>
  </si>
  <si>
    <t>Príplatok za lepivosť pri hĺbení zapažených jám a zárezov s urovnaním dna v hornine 3</t>
  </si>
  <si>
    <t>-517424282</t>
  </si>
  <si>
    <t>151101201.S</t>
  </si>
  <si>
    <t>Paženie stien bez rozopretia alebo vzopretia, príložné hĺbky do 4m</t>
  </si>
  <si>
    <t>448230634</t>
  </si>
  <si>
    <t>2*3,0*((0,5+5,5+0,5)+(0,5+2,8+0,5))</t>
  </si>
  <si>
    <t>151101211.S</t>
  </si>
  <si>
    <t>Odstránenie paženia stien príložné hĺbky do 4 m</t>
  </si>
  <si>
    <t>2060992778</t>
  </si>
  <si>
    <t>151101301.S</t>
  </si>
  <si>
    <t>Rozopretie zapažených stien pri pažení príložnom hĺbky do 4 m</t>
  </si>
  <si>
    <t>1525926414</t>
  </si>
  <si>
    <t>151101311.S</t>
  </si>
  <si>
    <t>Odstránenie rozopretia stien paženia príložného hĺbky do 4 m</t>
  </si>
  <si>
    <t>-1639927301</t>
  </si>
  <si>
    <t>100001290</t>
  </si>
  <si>
    <t>79,0    "výkop</t>
  </si>
  <si>
    <t>-27,8   "obsyp</t>
  </si>
  <si>
    <t>-471122583</t>
  </si>
  <si>
    <t>175101202.S</t>
  </si>
  <si>
    <t>Obsyp objektov sypaninou z vhodných hornín 1 až 4 s prehodením sypaniny</t>
  </si>
  <si>
    <t>-784886463</t>
  </si>
  <si>
    <t>79,0</t>
  </si>
  <si>
    <t>-5,5*2,8*3,0</t>
  </si>
  <si>
    <t>-(0,8+1,9+2,3)   "podklad</t>
  </si>
  <si>
    <t>-851081854</t>
  </si>
  <si>
    <t>5,5*2,8</t>
  </si>
  <si>
    <t>451572111.S</t>
  </si>
  <si>
    <t>Lôžko pod potrubie, stoky a drobné objekty, v otvorenom výkope z kameniva drobného ťaženého 0-4 mm</t>
  </si>
  <si>
    <t>1481584196</t>
  </si>
  <si>
    <t>0,05*5,5*2,8</t>
  </si>
  <si>
    <t>1099770260</t>
  </si>
  <si>
    <t>5,5*2,8*0,12</t>
  </si>
  <si>
    <t>0,052</t>
  </si>
  <si>
    <t>452112111.S</t>
  </si>
  <si>
    <t>Osadenie prstenca alebo rámu pod poklopy a mreže, výšky do 100 mm</t>
  </si>
  <si>
    <t>-502722326</t>
  </si>
  <si>
    <t>62510090</t>
  </si>
  <si>
    <t>Betónový vyrovnávací prstenec 625/100/90, KLARTEC</t>
  </si>
  <si>
    <t>392106420</t>
  </si>
  <si>
    <t>452311141.S</t>
  </si>
  <si>
    <t>Podkladové a zabezpečovacie konštrukcie z betónu, z cementu portlandského alebo troskoportlandského v otvorenom výkope dosky, sedlové lôžka alebo bloky z prostého betónu alebo železobetónu pod potrubie, stoky a drobné objekty, z betónu tr. C 16/20</t>
  </si>
  <si>
    <t>-87907404</t>
  </si>
  <si>
    <t>5,5*2,8*0,15</t>
  </si>
  <si>
    <t>454811111.S</t>
  </si>
  <si>
    <t>Osadenie prestupu s privarením na výstuž z oceľových rúr vnútorného priemeru do 600 mm</t>
  </si>
  <si>
    <t>401800853</t>
  </si>
  <si>
    <t>894101113.S</t>
  </si>
  <si>
    <t>Osadenie akumulačnej nádrže železobetónovej, hmotnosti nad 10 t - auožeriavom</t>
  </si>
  <si>
    <t>279418629</t>
  </si>
  <si>
    <t>KLAN33</t>
  </si>
  <si>
    <t>Akumulačná nádrž KL AN 33, KLARTEC</t>
  </si>
  <si>
    <t>1407848924</t>
  </si>
  <si>
    <t>899102111.S</t>
  </si>
  <si>
    <t>Osadenie poklopu liatinového a oceľového vrátane rámu hmotn. nad 50 do 100 kg</t>
  </si>
  <si>
    <t>1648304972</t>
  </si>
  <si>
    <t>998142251.S</t>
  </si>
  <si>
    <t>Presun hmôt pre obj.8141, 8142,8143,zvislá nosná konštr.monolitická betónová,výšky do 25 m</t>
  </si>
  <si>
    <t>1800307176</t>
  </si>
  <si>
    <t>05 - SO-04  Vonkajší domový vodovod</t>
  </si>
  <si>
    <t>01 - SO-04.1  Vonkajší domový vodovod</t>
  </si>
  <si>
    <t>-1443769323</t>
  </si>
  <si>
    <t>0,15*12,648   "15% ručne</t>
  </si>
  <si>
    <t>0,003</t>
  </si>
  <si>
    <t>2026426596</t>
  </si>
  <si>
    <t>0,8*(1,4+0,15)*10,2</t>
  </si>
  <si>
    <t>-0,15*12,648   "15% ručne</t>
  </si>
  <si>
    <t>0,049</t>
  </si>
  <si>
    <t>1150098976</t>
  </si>
  <si>
    <t>1845843449</t>
  </si>
  <si>
    <t>1,9+10,8     "výkop</t>
  </si>
  <si>
    <t>-9,1   "zásyp naspäť</t>
  </si>
  <si>
    <t>Súčet  - na staveniskovú skládku</t>
  </si>
  <si>
    <t>1845175226</t>
  </si>
  <si>
    <t>1,9  "ručný výkop</t>
  </si>
  <si>
    <t>1133710700</t>
  </si>
  <si>
    <t>-2050453288</t>
  </si>
  <si>
    <t>1,9+10,8  "výkop</t>
  </si>
  <si>
    <t>-(2,5+1,1)  "obsyp, lôžko</t>
  </si>
  <si>
    <t>1698421590</t>
  </si>
  <si>
    <t>0,8*0,3*10,2</t>
  </si>
  <si>
    <t>583310003000.S</t>
  </si>
  <si>
    <t>-797306238</t>
  </si>
  <si>
    <t>2,5*1,89</t>
  </si>
  <si>
    <t>-1468001099</t>
  </si>
  <si>
    <t>0,7*0,15*10,2</t>
  </si>
  <si>
    <t>871171000.S</t>
  </si>
  <si>
    <t>Montáž vodovodného potrubia z dvojvsrtvového PE 100 SDR11/PN16 zváraných natupo D 32x3,0 mm</t>
  </si>
  <si>
    <t>-1921564188</t>
  </si>
  <si>
    <t>10,2</t>
  </si>
  <si>
    <t>0,8  "do vnútra</t>
  </si>
  <si>
    <t>286130033400.S</t>
  </si>
  <si>
    <t>Rúra HDPE na vodu PE100 PN16 SDR11 32x3,0x100 m</t>
  </si>
  <si>
    <t>1886143335</t>
  </si>
  <si>
    <t>11,0*1,05</t>
  </si>
  <si>
    <t>879172199.S</t>
  </si>
  <si>
    <t>Príplatok k cene za montáž vodovodných prípojok DN od 32 do 80</t>
  </si>
  <si>
    <t>1445808785</t>
  </si>
  <si>
    <t>892233111.S</t>
  </si>
  <si>
    <t>Preplach a dezinfekcia vodovodného potrubia DN od 40 do 70</t>
  </si>
  <si>
    <t>1970721224</t>
  </si>
  <si>
    <t>892241111.S</t>
  </si>
  <si>
    <t>Ostatné práce na rúrovom vedení, tlakové skúšky vodovodného potrubia DN do 80</t>
  </si>
  <si>
    <t>-1800019939</t>
  </si>
  <si>
    <t>892372112.S</t>
  </si>
  <si>
    <t>Zabezpečenie koncov vodovodného potrubia pri tlakových skúškach DN do 90</t>
  </si>
  <si>
    <t>-634087492</t>
  </si>
  <si>
    <t>899721111.S</t>
  </si>
  <si>
    <t>Vyhľadávací vodič na potrubí PVC DN do 150</t>
  </si>
  <si>
    <t>-754522135</t>
  </si>
  <si>
    <t>899721131.S</t>
  </si>
  <si>
    <t>Označenie vodovodného potrubia bielou výstražnou fóliou</t>
  </si>
  <si>
    <t>-821527493</t>
  </si>
  <si>
    <t>-473953403</t>
  </si>
  <si>
    <t>02 - SO-04.2  Studničná šachta a prečistenie studne</t>
  </si>
  <si>
    <t>131201101.S</t>
  </si>
  <si>
    <t>Výkop nezapaženej jamy v hornine 3, do 100 m3</t>
  </si>
  <si>
    <t>1322807827</t>
  </si>
  <si>
    <t>"priemerné rozšírenie jamy: 0,8 m</t>
  </si>
  <si>
    <t>(0,8+2,45+0,8)*(0,8+1,95+0,8)*2,15</t>
  </si>
  <si>
    <t xml:space="preserve">2,45*1,95*(0,15+0,15)   "podklad  </t>
  </si>
  <si>
    <t>0,655</t>
  </si>
  <si>
    <t>-39437860</t>
  </si>
  <si>
    <t>-1638025247</t>
  </si>
  <si>
    <t>33,0  "výkop</t>
  </si>
  <si>
    <t>-22,6   "obsyp</t>
  </si>
  <si>
    <t>638249933</t>
  </si>
  <si>
    <t>175101201.S</t>
  </si>
  <si>
    <t>Obsyp objektov sypaninou z vhodných hornín 1 až 4 bez prehodenia sypaniny</t>
  </si>
  <si>
    <t>2033948845</t>
  </si>
  <si>
    <t>33,0   "výkop</t>
  </si>
  <si>
    <t>-2,45*1,95*1,9  "šachta</t>
  </si>
  <si>
    <t>-(0,7+0,7)    "zakladanie</t>
  </si>
  <si>
    <t>0,077</t>
  </si>
  <si>
    <t>309983611</t>
  </si>
  <si>
    <t>2,45*1,95</t>
  </si>
  <si>
    <t>0,022</t>
  </si>
  <si>
    <t>26220.1</t>
  </si>
  <si>
    <t>Čistenie studne s kontrolou kvality - kamerou do hĺ. 7,0 m</t>
  </si>
  <si>
    <t>-1767328102</t>
  </si>
  <si>
    <t>26220.2</t>
  </si>
  <si>
    <t>Čistenie studne s kontrolou kvality - príplatok za každý ďalší m</t>
  </si>
  <si>
    <t>-1814880412</t>
  </si>
  <si>
    <t>1019551353</t>
  </si>
  <si>
    <t>2,45*1,95*0,15</t>
  </si>
  <si>
    <t>1041523555</t>
  </si>
  <si>
    <t>-1513251941</t>
  </si>
  <si>
    <t>891163111.S</t>
  </si>
  <si>
    <t>Montáž vodovodnej armatúry na potrubí ventil hlavný pre prípojky DN 25</t>
  </si>
  <si>
    <t>1183668219</t>
  </si>
  <si>
    <t>551110005700</t>
  </si>
  <si>
    <t>917773655</t>
  </si>
  <si>
    <t>893301003.S</t>
  </si>
  <si>
    <t>Osadenie vodomernej šachty železobetónovej, hmotnosti nad 6 do 9 t, autožeriavom</t>
  </si>
  <si>
    <t>1934389357</t>
  </si>
  <si>
    <t>594300005000</t>
  </si>
  <si>
    <t>Vodomerná a armatúrna šachta 2300x1800x1800 mm, železobetónová s poklopom a stúpadlami</t>
  </si>
  <si>
    <t>-502427978</t>
  </si>
  <si>
    <t>899103111.S</t>
  </si>
  <si>
    <t>Osadenie poklopu liatinového a oceľového vrátane rámu hmotn. nad 100 do 150 kg</t>
  </si>
  <si>
    <t>599626662</t>
  </si>
  <si>
    <t>1352025652</t>
  </si>
  <si>
    <t>724211101.S</t>
  </si>
  <si>
    <t>Montáž domovej vodárne do 50 L, s čerpadlom odstredivým horizontálnym so sacím košom, bez potrubia</t>
  </si>
  <si>
    <t>1377015029</t>
  </si>
  <si>
    <t>426610.1</t>
  </si>
  <si>
    <t>Domáca vodáreň s ponorným čerpadlom, WILO MULTiPRESS, Q=1,2 l/s, vrátane príslušenstva</t>
  </si>
  <si>
    <t>-1148723646</t>
  </si>
  <si>
    <t>724231111.S</t>
  </si>
  <si>
    <t>Montáž príslušenstva domácej vodárne, meracie, vodoznačná armatúra</t>
  </si>
  <si>
    <t>-986735177</t>
  </si>
  <si>
    <t>724232111.S</t>
  </si>
  <si>
    <t>Montáž príslušenstva domácej vodárne, ovládací spínač tlakový</t>
  </si>
  <si>
    <t>1013058370</t>
  </si>
  <si>
    <t>-1560284617</t>
  </si>
  <si>
    <t>06 - SO-05  NN káblová prípojka a vedenie NN</t>
  </si>
  <si>
    <t>01 - SO-05.1  NN káblová prípojka</t>
  </si>
  <si>
    <t xml:space="preserve">    46-M - Zemné práce pri extr.mont.prácach</t>
  </si>
  <si>
    <t>210010029.S</t>
  </si>
  <si>
    <t>Rúrka ohybná elektroinštalačná z PVC typ FXP 50, uložená pevne</t>
  </si>
  <si>
    <t>301236589</t>
  </si>
  <si>
    <t>345710009500</t>
  </si>
  <si>
    <t>Rúrka ohybná vlnitá pancierová PVC-U, FXP DN 50</t>
  </si>
  <si>
    <t>-427292051</t>
  </si>
  <si>
    <t>210100004.S</t>
  </si>
  <si>
    <t>Ukončenie vodičov v rozvádzač. vrátane zapojenia a vodičovej koncovky do 25 mm2</t>
  </si>
  <si>
    <t>1244655628</t>
  </si>
  <si>
    <t>354310013100.S</t>
  </si>
  <si>
    <t>Káblové oko hliníkové 25 Al</t>
  </si>
  <si>
    <t>-1950757102</t>
  </si>
  <si>
    <t>210100252.S</t>
  </si>
  <si>
    <t>Ukončenie celoplastových káblov zmrašť. záklopkou alebo páskou do 4 x 25 mm2</t>
  </si>
  <si>
    <t>1257890049</t>
  </si>
  <si>
    <t>345810007500.S</t>
  </si>
  <si>
    <t>Zmršťovacia káblová koncovka 4x6 - 4x25 mm2</t>
  </si>
  <si>
    <t>273911301</t>
  </si>
  <si>
    <t>210193041.S</t>
  </si>
  <si>
    <t>Skriňa prípojková plastová SPP 0 jeden odberateľ 3 x 63 A</t>
  </si>
  <si>
    <t>-413094655</t>
  </si>
  <si>
    <t>357110014410.S</t>
  </si>
  <si>
    <t>Skriňa prípojková plastová PS63 na stĺp, 63A s krytom, držiaky pre upínací pás, HASMA</t>
  </si>
  <si>
    <t>-637516594</t>
  </si>
  <si>
    <t>357110014890.S</t>
  </si>
  <si>
    <t>Upínací nerezový pás</t>
  </si>
  <si>
    <t>-314559466</t>
  </si>
  <si>
    <t>210193051.S</t>
  </si>
  <si>
    <t>Skriňa RE plastová, jednofázová/trojfázová, jednotarifná 1 odberateľ</t>
  </si>
  <si>
    <t>486889441</t>
  </si>
  <si>
    <t>357120.1.1</t>
  </si>
  <si>
    <t>Rozvádzač RE - plastová elektromerová skriňa, HASMA ER1.0 N W 3x32A Po - komplet (výkr. č. E-007)</t>
  </si>
  <si>
    <t>-689323291</t>
  </si>
  <si>
    <t>-289042856</t>
  </si>
  <si>
    <t>-1955027318</t>
  </si>
  <si>
    <t>2016327855</t>
  </si>
  <si>
    <t>-1437805724</t>
  </si>
  <si>
    <t>210902362.S</t>
  </si>
  <si>
    <t>Kábel hliníkový silový, uložený pevne NAYY 0,6/1 kV 4x25</t>
  </si>
  <si>
    <t>1252988676</t>
  </si>
  <si>
    <t>2,8+0,8   "dole od PS63</t>
  </si>
  <si>
    <t>2,0     "v zemi</t>
  </si>
  <si>
    <t>0,8+0,7   "hore do RE</t>
  </si>
  <si>
    <t>2*1,0    "v PS63, RE</t>
  </si>
  <si>
    <t>0,9</t>
  </si>
  <si>
    <t>341110034000.S</t>
  </si>
  <si>
    <t>Kábel hliníkový NAYY 4x25 mm2</t>
  </si>
  <si>
    <t>1314595559</t>
  </si>
  <si>
    <t>510828473</t>
  </si>
  <si>
    <t>-1608665654</t>
  </si>
  <si>
    <t>46-M</t>
  </si>
  <si>
    <t>Zemné práce pri extr.mont.prácach</t>
  </si>
  <si>
    <t>460200163.S</t>
  </si>
  <si>
    <t>Hĺbenie káblovej ryhy ručne 35 cm širokej a 80 cm hlbokej, v zemine triedy 3</t>
  </si>
  <si>
    <t>210073053</t>
  </si>
  <si>
    <t>"medzi PS63 a RE</t>
  </si>
  <si>
    <t>460420022.S</t>
  </si>
  <si>
    <t>Zriadenie, rekonšt. káblového lôžka z piesku bez zakrytia, v ryhe šír. do 65 cm, hrúbky vrstvy 10 cm</t>
  </si>
  <si>
    <t>-1756475622</t>
  </si>
  <si>
    <t>583310000600.S</t>
  </si>
  <si>
    <t>Kamenivo ťažené drobné frakcia 0-4 mm</t>
  </si>
  <si>
    <t>-2051440649</t>
  </si>
  <si>
    <t>0,1*0,35*2,0*1,89</t>
  </si>
  <si>
    <t>0,008</t>
  </si>
  <si>
    <t>460490012.S</t>
  </si>
  <si>
    <t>Rozvinutie a uloženie výstražnej fólie z PE do ryhy, šírka do 33 cm</t>
  </si>
  <si>
    <t>2117269374</t>
  </si>
  <si>
    <t>283230008000</t>
  </si>
  <si>
    <t>Výstražná fóla PE, šxhr 300x0,08 mm, dĺ. 250 m, farba červená</t>
  </si>
  <si>
    <t>-1504468701</t>
  </si>
  <si>
    <t>460510022.S</t>
  </si>
  <si>
    <t>Úplné zriadenie a osadenie káblového priestupu s položením, utesnením a vyškárovaním rúr alebo tvárnic. Urovnanie dna ryhy bez vykonania zemných prác. Priestup z PVC rúr svetlosti do 15,0 cm</t>
  </si>
  <si>
    <t>2057506074</t>
  </si>
  <si>
    <t>286130.1</t>
  </si>
  <si>
    <t>Chránička pevná FXKVS 75 mm</t>
  </si>
  <si>
    <t>-818208092</t>
  </si>
  <si>
    <t>675130000300.S</t>
  </si>
  <si>
    <t>Motúz konopný akosť K 4,5 mm, dĺ. 00 m</t>
  </si>
  <si>
    <t>-29396489</t>
  </si>
  <si>
    <t>2,0/100</t>
  </si>
  <si>
    <t>460560163.S</t>
  </si>
  <si>
    <t>Ručný zásyp nezap. káblovej ryhy bez zhutn. zeminy, 35 cm širokej, 80 cm hlbokej v zemine tr. 3</t>
  </si>
  <si>
    <t>-1822297185</t>
  </si>
  <si>
    <t>460620013.1</t>
  </si>
  <si>
    <t>Proviz. úprava terénu v zemine tr. 3, aby nerovnosti terénu neboli väčšie ako 2 cm od vodor.hladiny</t>
  </si>
  <si>
    <t>2105120643</t>
  </si>
  <si>
    <t>2,0*0,5</t>
  </si>
  <si>
    <t>1688977411</t>
  </si>
  <si>
    <t>Stavebno montážne práce najnáročnejšie na odbornosť - prehliadky pracoviska a východisková revízia a správa</t>
  </si>
  <si>
    <t>454734564</t>
  </si>
  <si>
    <t>02 - SO-05.2  Vonkajšie NN vedenie</t>
  </si>
  <si>
    <t>-1558683508</t>
  </si>
  <si>
    <t>-44690186</t>
  </si>
  <si>
    <t>1012268433</t>
  </si>
  <si>
    <t>Káblové oko medené lisovacie CU 2,5</t>
  </si>
  <si>
    <t>-1999402521</t>
  </si>
  <si>
    <t>210100003.S</t>
  </si>
  <si>
    <t>Ukončenie vodičov v rozvádzač. vrátane zapojenia a vodičovej koncovky do 16 mm2</t>
  </si>
  <si>
    <t>-1315039630</t>
  </si>
  <si>
    <t>354310019500.S</t>
  </si>
  <si>
    <t>Káblové oko medené lisovacie CU 16</t>
  </si>
  <si>
    <t>5084108</t>
  </si>
  <si>
    <t>210800108.S</t>
  </si>
  <si>
    <t>Kábel medený uložený voľne CYKY 450/750 V 3x2,5</t>
  </si>
  <si>
    <t>1084221123</t>
  </si>
  <si>
    <t>341110000800.S</t>
  </si>
  <si>
    <t>Kábel medený CYKY 3x2,5 mm2</t>
  </si>
  <si>
    <t>543703459</t>
  </si>
  <si>
    <t>210800124.S</t>
  </si>
  <si>
    <t>Kábel medený uložený voľne CYKY 450/750 V 5x16</t>
  </si>
  <si>
    <t>823764820</t>
  </si>
  <si>
    <t>1,0+0,8   "dole od RE</t>
  </si>
  <si>
    <t>45,0     "v zemi</t>
  </si>
  <si>
    <t>12,0   "vo vnútri SO-01</t>
  </si>
  <si>
    <t>0,8+1,5   "hore do RH</t>
  </si>
  <si>
    <t>2*1,0    "v  RE, RH</t>
  </si>
  <si>
    <t>1,9</t>
  </si>
  <si>
    <t>341110002400.S</t>
  </si>
  <si>
    <t>Kábel medený CYKY 5x16 mm2</t>
  </si>
  <si>
    <t>-2114463148</t>
  </si>
  <si>
    <t>481504833</t>
  </si>
  <si>
    <t>549928880</t>
  </si>
  <si>
    <t>-453350907</t>
  </si>
  <si>
    <t>"medzi RH a SO-01</t>
  </si>
  <si>
    <t>45,0</t>
  </si>
  <si>
    <t>1063162202</t>
  </si>
  <si>
    <t>1481413392</t>
  </si>
  <si>
    <t>0,1*0,35*45,0*1,89</t>
  </si>
  <si>
    <t>-1184873297</t>
  </si>
  <si>
    <t>-1622464915</t>
  </si>
  <si>
    <t>-1018810964</t>
  </si>
  <si>
    <t>891812566</t>
  </si>
  <si>
    <t>45,0*0,5</t>
  </si>
  <si>
    <t>-695934126</t>
  </si>
  <si>
    <t>07 - SO-06  Oplotenie</t>
  </si>
  <si>
    <t xml:space="preserve">    767 - Konštrukcie doplnkové kovové</t>
  </si>
  <si>
    <t>767</t>
  </si>
  <si>
    <t>Konštrukcie doplnkové kovové</t>
  </si>
  <si>
    <t>76791.1</t>
  </si>
  <si>
    <t>Oplotenie z poplastovaného pletiva v. 1,80 m</t>
  </si>
  <si>
    <t>-1863325160</t>
  </si>
  <si>
    <t>4,7+40,5+108,0+38,7+115,6+11,2+7,2+14,0+5,6</t>
  </si>
  <si>
    <t>76791.2</t>
  </si>
  <si>
    <t>Murované oplotenie</t>
  </si>
  <si>
    <t>-1263329870</t>
  </si>
  <si>
    <t>10,0</t>
  </si>
  <si>
    <t xml:space="preserve">08 - SO-07  Zeleň </t>
  </si>
  <si>
    <t>180402111.S</t>
  </si>
  <si>
    <t>Založenie trávnika parkového výsevom v rovine do 1:5</t>
  </si>
  <si>
    <t>1684282971</t>
  </si>
  <si>
    <t>3381,0    "trávnatá plohca - výmera z PD</t>
  </si>
  <si>
    <t>005720001400.S</t>
  </si>
  <si>
    <t>Osivá tráv - semená parkovej zmesi</t>
  </si>
  <si>
    <t>1414035493</t>
  </si>
  <si>
    <t>"spotreba 0,03 kg/m2</t>
  </si>
  <si>
    <t>3381,0*0,03</t>
  </si>
  <si>
    <t>0,03*101,43   "3% stratné</t>
  </si>
  <si>
    <t>181301111.S</t>
  </si>
  <si>
    <t>Rozprestretie ornice v rovine, plocha nad 500 m2, hr.do 100 m</t>
  </si>
  <si>
    <t>-1259246476</t>
  </si>
  <si>
    <t>3381,0   "ornica - z výkopov</t>
  </si>
  <si>
    <t>182001111.S</t>
  </si>
  <si>
    <t>Plošná úprava terénu pri nerovnostiach terénu nad 50-100mm v rovine alebo na svahu do 1:5</t>
  </si>
  <si>
    <t>1867935463</t>
  </si>
  <si>
    <t>184802111.S</t>
  </si>
  <si>
    <t>Chemické odburinenie pôdy v rovine alebo na svahu do 1:5 postrekom naširoko</t>
  </si>
  <si>
    <t>-1907535474</t>
  </si>
  <si>
    <t>252310000100.S</t>
  </si>
  <si>
    <t>Postrekový prípravok na ničenie burín v trávniku</t>
  </si>
  <si>
    <t>l</t>
  </si>
  <si>
    <t>-517028480</t>
  </si>
  <si>
    <t>3381,0*0,4*0,001</t>
  </si>
  <si>
    <t>184802611.S</t>
  </si>
  <si>
    <t>Chemické odburinenie po založení kultúry v rovine alebo na svahu do 1:5 postrekom naširoko</t>
  </si>
  <si>
    <t>2043531741</t>
  </si>
  <si>
    <t>1180323464</t>
  </si>
  <si>
    <t>184920010.S</t>
  </si>
  <si>
    <t>Položenie ochrannej sieťky proti krtom, hrabošom a drobným hlodavcom v rovine alebo na svahu do 1:5</t>
  </si>
  <si>
    <t>-1512030331</t>
  </si>
  <si>
    <t>Z1355606216000100100</t>
  </si>
  <si>
    <t>Pevná sieť proti krtkom – 30g/m2 100x1 m</t>
  </si>
  <si>
    <t>rola</t>
  </si>
  <si>
    <t>-1893884473</t>
  </si>
  <si>
    <t>3381,0/100*1,05</t>
  </si>
  <si>
    <t>Z9051404511828200004</t>
  </si>
  <si>
    <t>Oceľový upevňovací kolík – Geopin Steel - drôt o 4 mm, dĺžka 20 cm, 50 kolíkov v balení</t>
  </si>
  <si>
    <t>krabica</t>
  </si>
  <si>
    <t>-671510969</t>
  </si>
  <si>
    <t>"uvažovaná spotreba = 5 ks/m2</t>
  </si>
  <si>
    <t>3381,00*5/50,0</t>
  </si>
  <si>
    <t>998231311.S</t>
  </si>
  <si>
    <t>Presun hmôt pre sadovnícke a krajinárske úpravy do 5000 m vodorovne bez zvislého presunu</t>
  </si>
  <si>
    <t>1219208535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</si>
</sst>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167" fontId="25" fillId="0" borderId="22" xfId="0" applyNumberFormat="1" applyFont="1" applyBorder="1" applyAlignment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34" t="s">
        <v>13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R5" s="20"/>
      <c r="BE5" s="231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36" t="s">
        <v>16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R6" s="20"/>
      <c r="BE6" s="232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2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32"/>
      <c r="BS8" s="17" t="s">
        <v>6</v>
      </c>
    </row>
    <row r="9" spans="1:74" ht="14.45" customHeight="1">
      <c r="B9" s="20"/>
      <c r="AR9" s="20"/>
      <c r="BE9" s="232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2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32"/>
      <c r="BS11" s="17" t="s">
        <v>6</v>
      </c>
    </row>
    <row r="12" spans="1:74" ht="6.95" customHeight="1">
      <c r="B12" s="20"/>
      <c r="AR12" s="20"/>
      <c r="BE12" s="232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32"/>
      <c r="BS13" s="17" t="s">
        <v>6</v>
      </c>
    </row>
    <row r="14" spans="1:74" ht="12.75">
      <c r="B14" s="20"/>
      <c r="E14" s="237" t="s">
        <v>28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7" t="s">
        <v>26</v>
      </c>
      <c r="AN14" s="29" t="s">
        <v>28</v>
      </c>
      <c r="AR14" s="20"/>
      <c r="BE14" s="232"/>
      <c r="BS14" s="17" t="s">
        <v>6</v>
      </c>
    </row>
    <row r="15" spans="1:74" ht="6.95" customHeight="1">
      <c r="B15" s="20"/>
      <c r="AR15" s="20"/>
      <c r="BE15" s="232"/>
      <c r="BS15" s="17" t="s">
        <v>4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32"/>
      <c r="BS16" s="17" t="s">
        <v>4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32"/>
      <c r="BS17" s="17" t="s">
        <v>31</v>
      </c>
    </row>
    <row r="18" spans="2:71" ht="6.95" customHeight="1">
      <c r="B18" s="20"/>
      <c r="AR18" s="20"/>
      <c r="BE18" s="232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32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32"/>
      <c r="BS20" s="17" t="s">
        <v>31</v>
      </c>
    </row>
    <row r="21" spans="2:71" ht="6.95" customHeight="1">
      <c r="B21" s="20"/>
      <c r="AR21" s="20"/>
      <c r="BE21" s="232"/>
    </row>
    <row r="22" spans="2:71" ht="12" customHeight="1">
      <c r="B22" s="20"/>
      <c r="D22" s="27" t="s">
        <v>34</v>
      </c>
      <c r="AR22" s="20"/>
      <c r="BE22" s="232"/>
    </row>
    <row r="23" spans="2:71" ht="16.5" customHeight="1">
      <c r="B23" s="20"/>
      <c r="E23" s="239" t="s">
        <v>35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0"/>
      <c r="BE23" s="232"/>
    </row>
    <row r="24" spans="2:71" ht="6.95" customHeight="1">
      <c r="B24" s="20"/>
      <c r="AR24" s="20"/>
      <c r="BE24" s="23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2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0">
        <f>ROUND(AG94,2)</f>
        <v>0</v>
      </c>
      <c r="AL26" s="241"/>
      <c r="AM26" s="241"/>
      <c r="AN26" s="241"/>
      <c r="AO26" s="241"/>
      <c r="AR26" s="32"/>
      <c r="BE26" s="232"/>
    </row>
    <row r="27" spans="2:71" s="1" customFormat="1" ht="6.95" customHeight="1">
      <c r="B27" s="32"/>
      <c r="AR27" s="32"/>
      <c r="BE27" s="232"/>
    </row>
    <row r="28" spans="2:71" s="1" customFormat="1" ht="12.75">
      <c r="B28" s="32"/>
      <c r="L28" s="242" t="s">
        <v>37</v>
      </c>
      <c r="M28" s="242"/>
      <c r="N28" s="242"/>
      <c r="O28" s="242"/>
      <c r="P28" s="242"/>
      <c r="W28" s="242" t="s">
        <v>38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39</v>
      </c>
      <c r="AL28" s="242"/>
      <c r="AM28" s="242"/>
      <c r="AN28" s="242"/>
      <c r="AO28" s="242"/>
      <c r="AR28" s="32"/>
      <c r="BE28" s="232"/>
    </row>
    <row r="29" spans="2:71" s="2" customFormat="1" ht="14.45" customHeight="1">
      <c r="B29" s="36"/>
      <c r="D29" s="27" t="s">
        <v>40</v>
      </c>
      <c r="F29" s="37" t="s">
        <v>41</v>
      </c>
      <c r="L29" s="245">
        <v>0.2</v>
      </c>
      <c r="M29" s="244"/>
      <c r="N29" s="244"/>
      <c r="O29" s="244"/>
      <c r="P29" s="244"/>
      <c r="Q29" s="38"/>
      <c r="R29" s="38"/>
      <c r="S29" s="38"/>
      <c r="T29" s="38"/>
      <c r="U29" s="38"/>
      <c r="V29" s="38"/>
      <c r="W29" s="243">
        <f>ROUND(AZ94, 2)</f>
        <v>0</v>
      </c>
      <c r="X29" s="244"/>
      <c r="Y29" s="244"/>
      <c r="Z29" s="244"/>
      <c r="AA29" s="244"/>
      <c r="AB29" s="244"/>
      <c r="AC29" s="244"/>
      <c r="AD29" s="244"/>
      <c r="AE29" s="244"/>
      <c r="AF29" s="38"/>
      <c r="AG29" s="38"/>
      <c r="AH29" s="38"/>
      <c r="AI29" s="38"/>
      <c r="AJ29" s="38"/>
      <c r="AK29" s="243">
        <f>ROUND(AV94, 2)</f>
        <v>0</v>
      </c>
      <c r="AL29" s="244"/>
      <c r="AM29" s="244"/>
      <c r="AN29" s="244"/>
      <c r="AO29" s="24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3"/>
    </row>
    <row r="30" spans="2:71" s="2" customFormat="1" ht="14.45" customHeight="1">
      <c r="B30" s="36"/>
      <c r="F30" s="37" t="s">
        <v>42</v>
      </c>
      <c r="L30" s="245">
        <v>0.2</v>
      </c>
      <c r="M30" s="244"/>
      <c r="N30" s="244"/>
      <c r="O30" s="244"/>
      <c r="P30" s="244"/>
      <c r="Q30" s="38"/>
      <c r="R30" s="38"/>
      <c r="S30" s="38"/>
      <c r="T30" s="38"/>
      <c r="U30" s="38"/>
      <c r="V30" s="38"/>
      <c r="W30" s="243">
        <f>ROUND(BA94, 2)</f>
        <v>0</v>
      </c>
      <c r="X30" s="244"/>
      <c r="Y30" s="244"/>
      <c r="Z30" s="244"/>
      <c r="AA30" s="244"/>
      <c r="AB30" s="244"/>
      <c r="AC30" s="244"/>
      <c r="AD30" s="244"/>
      <c r="AE30" s="244"/>
      <c r="AF30" s="38"/>
      <c r="AG30" s="38"/>
      <c r="AH30" s="38"/>
      <c r="AI30" s="38"/>
      <c r="AJ30" s="38"/>
      <c r="AK30" s="243">
        <f>ROUND(AW94, 2)</f>
        <v>0</v>
      </c>
      <c r="AL30" s="244"/>
      <c r="AM30" s="244"/>
      <c r="AN30" s="244"/>
      <c r="AO30" s="24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33"/>
    </row>
    <row r="31" spans="2:71" s="2" customFormat="1" ht="14.45" hidden="1" customHeight="1">
      <c r="B31" s="36"/>
      <c r="F31" s="27" t="s">
        <v>43</v>
      </c>
      <c r="L31" s="248">
        <v>0.2</v>
      </c>
      <c r="M31" s="247"/>
      <c r="N31" s="247"/>
      <c r="O31" s="247"/>
      <c r="P31" s="247"/>
      <c r="W31" s="246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K31" s="246">
        <v>0</v>
      </c>
      <c r="AL31" s="247"/>
      <c r="AM31" s="247"/>
      <c r="AN31" s="247"/>
      <c r="AO31" s="247"/>
      <c r="AR31" s="36"/>
      <c r="BE31" s="233"/>
    </row>
    <row r="32" spans="2:71" s="2" customFormat="1" ht="14.45" hidden="1" customHeight="1">
      <c r="B32" s="36"/>
      <c r="F32" s="27" t="s">
        <v>44</v>
      </c>
      <c r="L32" s="248">
        <v>0.2</v>
      </c>
      <c r="M32" s="247"/>
      <c r="N32" s="247"/>
      <c r="O32" s="247"/>
      <c r="P32" s="247"/>
      <c r="W32" s="246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K32" s="246">
        <v>0</v>
      </c>
      <c r="AL32" s="247"/>
      <c r="AM32" s="247"/>
      <c r="AN32" s="247"/>
      <c r="AO32" s="247"/>
      <c r="AR32" s="36"/>
      <c r="BE32" s="233"/>
    </row>
    <row r="33" spans="2:57" s="2" customFormat="1" ht="14.45" hidden="1" customHeight="1">
      <c r="B33" s="36"/>
      <c r="F33" s="37" t="s">
        <v>45</v>
      </c>
      <c r="L33" s="245">
        <v>0</v>
      </c>
      <c r="M33" s="244"/>
      <c r="N33" s="244"/>
      <c r="O33" s="244"/>
      <c r="P33" s="244"/>
      <c r="Q33" s="38"/>
      <c r="R33" s="38"/>
      <c r="S33" s="38"/>
      <c r="T33" s="38"/>
      <c r="U33" s="38"/>
      <c r="V33" s="38"/>
      <c r="W33" s="243">
        <f>ROUND(BD94, 2)</f>
        <v>0</v>
      </c>
      <c r="X33" s="244"/>
      <c r="Y33" s="244"/>
      <c r="Z33" s="244"/>
      <c r="AA33" s="244"/>
      <c r="AB33" s="244"/>
      <c r="AC33" s="244"/>
      <c r="AD33" s="244"/>
      <c r="AE33" s="244"/>
      <c r="AF33" s="38"/>
      <c r="AG33" s="38"/>
      <c r="AH33" s="38"/>
      <c r="AI33" s="38"/>
      <c r="AJ33" s="38"/>
      <c r="AK33" s="243">
        <v>0</v>
      </c>
      <c r="AL33" s="244"/>
      <c r="AM33" s="244"/>
      <c r="AN33" s="244"/>
      <c r="AO33" s="24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3"/>
    </row>
    <row r="34" spans="2:57" s="1" customFormat="1" ht="6.95" customHeight="1">
      <c r="B34" s="32"/>
      <c r="AR34" s="32"/>
      <c r="BE34" s="232"/>
    </row>
    <row r="35" spans="2:57" s="1" customFormat="1" ht="25.9" customHeight="1"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52" t="s">
        <v>48</v>
      </c>
      <c r="Y35" s="250"/>
      <c r="Z35" s="250"/>
      <c r="AA35" s="250"/>
      <c r="AB35" s="250"/>
      <c r="AC35" s="42"/>
      <c r="AD35" s="42"/>
      <c r="AE35" s="42"/>
      <c r="AF35" s="42"/>
      <c r="AG35" s="42"/>
      <c r="AH35" s="42"/>
      <c r="AI35" s="42"/>
      <c r="AJ35" s="42"/>
      <c r="AK35" s="249">
        <f>SUM(AK26:AK33)</f>
        <v>0</v>
      </c>
      <c r="AL35" s="250"/>
      <c r="AM35" s="250"/>
      <c r="AN35" s="250"/>
      <c r="AO35" s="251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6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51</v>
      </c>
      <c r="AI60" s="34"/>
      <c r="AJ60" s="34"/>
      <c r="AK60" s="34"/>
      <c r="AL60" s="34"/>
      <c r="AM60" s="46" t="s">
        <v>52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4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54</v>
      </c>
      <c r="AI64" s="45"/>
      <c r="AJ64" s="45"/>
      <c r="AK64" s="45"/>
      <c r="AL64" s="45"/>
      <c r="AM64" s="45"/>
      <c r="AN64" s="45"/>
      <c r="AO64" s="45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6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51</v>
      </c>
      <c r="AI75" s="34"/>
      <c r="AJ75" s="34"/>
      <c r="AK75" s="34"/>
      <c r="AL75" s="34"/>
      <c r="AM75" s="46" t="s">
        <v>52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GABORONDREJ-02</v>
      </c>
      <c r="AR84" s="51"/>
    </row>
    <row r="85" spans="1:91" s="4" customFormat="1" ht="36.950000000000003" customHeight="1">
      <c r="B85" s="52"/>
      <c r="C85" s="53" t="s">
        <v>15</v>
      </c>
      <c r="L85" s="208" t="str">
        <f>K6</f>
        <v>Budova na spracovanie hrozna a výrobu vína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Chotín, p. č. 6616</v>
      </c>
      <c r="AI87" s="27" t="s">
        <v>21</v>
      </c>
      <c r="AM87" s="215" t="str">
        <f>IF(AN8= "","",AN8)</f>
        <v>22. 1. 2024</v>
      </c>
      <c r="AN87" s="21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Gábor Ondrej, Kostolná 228, Chotín</v>
      </c>
      <c r="AI89" s="27" t="s">
        <v>29</v>
      </c>
      <c r="AM89" s="216" t="str">
        <f>IF(E17="","",E17)</f>
        <v>Ing. Lengyel Tibor</v>
      </c>
      <c r="AN89" s="217"/>
      <c r="AO89" s="217"/>
      <c r="AP89" s="217"/>
      <c r="AR89" s="32"/>
      <c r="AS89" s="218" t="s">
        <v>56</v>
      </c>
      <c r="AT89" s="21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16" t="str">
        <f>IF(E20="","",E20)</f>
        <v xml:space="preserve"> </v>
      </c>
      <c r="AN90" s="217"/>
      <c r="AO90" s="217"/>
      <c r="AP90" s="217"/>
      <c r="AR90" s="32"/>
      <c r="AS90" s="220"/>
      <c r="AT90" s="221"/>
      <c r="BD90" s="59"/>
    </row>
    <row r="91" spans="1:91" s="1" customFormat="1" ht="10.9" customHeight="1">
      <c r="B91" s="32"/>
      <c r="AR91" s="32"/>
      <c r="AS91" s="220"/>
      <c r="AT91" s="221"/>
      <c r="BD91" s="59"/>
    </row>
    <row r="92" spans="1:91" s="1" customFormat="1" ht="29.25" customHeight="1">
      <c r="B92" s="32"/>
      <c r="C92" s="212" t="s">
        <v>57</v>
      </c>
      <c r="D92" s="211"/>
      <c r="E92" s="211"/>
      <c r="F92" s="211"/>
      <c r="G92" s="211"/>
      <c r="H92" s="60"/>
      <c r="I92" s="210" t="s">
        <v>58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23" t="s">
        <v>59</v>
      </c>
      <c r="AH92" s="211"/>
      <c r="AI92" s="211"/>
      <c r="AJ92" s="211"/>
      <c r="AK92" s="211"/>
      <c r="AL92" s="211"/>
      <c r="AM92" s="211"/>
      <c r="AN92" s="210" t="s">
        <v>60</v>
      </c>
      <c r="AO92" s="211"/>
      <c r="AP92" s="222"/>
      <c r="AQ92" s="61" t="s">
        <v>61</v>
      </c>
      <c r="AR92" s="32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9">
        <f>ROUND(AG95+AG101+AG107+AG108+AG111+AG114+AG117+AG118,2)</f>
        <v>0</v>
      </c>
      <c r="AH94" s="229"/>
      <c r="AI94" s="229"/>
      <c r="AJ94" s="229"/>
      <c r="AK94" s="229"/>
      <c r="AL94" s="229"/>
      <c r="AM94" s="229"/>
      <c r="AN94" s="230">
        <f t="shared" ref="AN94:AN118" si="0">SUM(AG94,AT94)</f>
        <v>0</v>
      </c>
      <c r="AO94" s="230"/>
      <c r="AP94" s="230"/>
      <c r="AQ94" s="70" t="s">
        <v>1</v>
      </c>
      <c r="AR94" s="66"/>
      <c r="AS94" s="71">
        <f>ROUND(AS95+AS101+AS107+AS108+AS111+AS114+AS117+AS118,2)</f>
        <v>0</v>
      </c>
      <c r="AT94" s="72">
        <f t="shared" ref="AT94:AT118" si="1">ROUND(SUM(AV94:AW94),2)</f>
        <v>0</v>
      </c>
      <c r="AU94" s="73">
        <f>ROUND(AU95+AU101+AU107+AU108+AU111+AU114+AU117+AU118,5)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ROUND(AZ95+AZ101+AZ107+AZ108+AZ111+AZ114+AZ117+AZ118,2)</f>
        <v>0</v>
      </c>
      <c r="BA94" s="72">
        <f>ROUND(BA95+BA101+BA107+BA108+BA111+BA114+BA117+BA118,2)</f>
        <v>0</v>
      </c>
      <c r="BB94" s="72">
        <f>ROUND(BB95+BB101+BB107+BB108+BB111+BB114+BB117+BB118,2)</f>
        <v>0</v>
      </c>
      <c r="BC94" s="72">
        <f>ROUND(BC95+BC101+BC107+BC108+BC111+BC114+BC117+BC118,2)</f>
        <v>0</v>
      </c>
      <c r="BD94" s="74">
        <f>ROUND(BD95+BD101+BD107+BD108+BD111+BD114+BD117+BD118,2)</f>
        <v>0</v>
      </c>
      <c r="BS94" s="75" t="s">
        <v>75</v>
      </c>
      <c r="BT94" s="75" t="s">
        <v>76</v>
      </c>
      <c r="BU94" s="76" t="s">
        <v>77</v>
      </c>
      <c r="BV94" s="75" t="s">
        <v>78</v>
      </c>
      <c r="BW94" s="75" t="s">
        <v>5</v>
      </c>
      <c r="BX94" s="75" t="s">
        <v>79</v>
      </c>
      <c r="CL94" s="75" t="s">
        <v>1</v>
      </c>
    </row>
    <row r="95" spans="1:91" s="6" customFormat="1" ht="24.75" customHeight="1">
      <c r="B95" s="77"/>
      <c r="C95" s="78"/>
      <c r="D95" s="213" t="s">
        <v>80</v>
      </c>
      <c r="E95" s="213"/>
      <c r="F95" s="213"/>
      <c r="G95" s="213"/>
      <c r="H95" s="213"/>
      <c r="I95" s="79"/>
      <c r="J95" s="213" t="s">
        <v>81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26">
        <f>ROUND(SUM(AG96:AG100),2)</f>
        <v>0</v>
      </c>
      <c r="AH95" s="225"/>
      <c r="AI95" s="225"/>
      <c r="AJ95" s="225"/>
      <c r="AK95" s="225"/>
      <c r="AL95" s="225"/>
      <c r="AM95" s="225"/>
      <c r="AN95" s="224">
        <f t="shared" si="0"/>
        <v>0</v>
      </c>
      <c r="AO95" s="225"/>
      <c r="AP95" s="225"/>
      <c r="AQ95" s="80" t="s">
        <v>82</v>
      </c>
      <c r="AR95" s="77"/>
      <c r="AS95" s="81">
        <f>ROUND(SUM(AS96:AS100),2)</f>
        <v>0</v>
      </c>
      <c r="AT95" s="82">
        <f t="shared" si="1"/>
        <v>0</v>
      </c>
      <c r="AU95" s="83">
        <f>ROUND(SUM(AU96:AU100),5)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ROUND(SUM(AZ96:AZ100),2)</f>
        <v>0</v>
      </c>
      <c r="BA95" s="82">
        <f>ROUND(SUM(BA96:BA100),2)</f>
        <v>0</v>
      </c>
      <c r="BB95" s="82">
        <f>ROUND(SUM(BB96:BB100),2)</f>
        <v>0</v>
      </c>
      <c r="BC95" s="82">
        <f>ROUND(SUM(BC96:BC100),2)</f>
        <v>0</v>
      </c>
      <c r="BD95" s="84">
        <f>ROUND(SUM(BD96:BD100),2)</f>
        <v>0</v>
      </c>
      <c r="BS95" s="85" t="s">
        <v>75</v>
      </c>
      <c r="BT95" s="85" t="s">
        <v>83</v>
      </c>
      <c r="BU95" s="85" t="s">
        <v>77</v>
      </c>
      <c r="BV95" s="85" t="s">
        <v>78</v>
      </c>
      <c r="BW95" s="85" t="s">
        <v>84</v>
      </c>
      <c r="BX95" s="85" t="s">
        <v>5</v>
      </c>
      <c r="CL95" s="85" t="s">
        <v>1</v>
      </c>
      <c r="CM95" s="85" t="s">
        <v>76</v>
      </c>
    </row>
    <row r="96" spans="1:91" s="3" customFormat="1" ht="16.5" customHeight="1">
      <c r="A96" s="86" t="s">
        <v>85</v>
      </c>
      <c r="B96" s="51"/>
      <c r="C96" s="9"/>
      <c r="D96" s="9"/>
      <c r="E96" s="214" t="s">
        <v>80</v>
      </c>
      <c r="F96" s="214"/>
      <c r="G96" s="214"/>
      <c r="H96" s="214"/>
      <c r="I96" s="214"/>
      <c r="J96" s="9"/>
      <c r="K96" s="214" t="s">
        <v>86</v>
      </c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27">
        <f>'01 - SO-01A.1  Architektú...'!J32</f>
        <v>0</v>
      </c>
      <c r="AH96" s="228"/>
      <c r="AI96" s="228"/>
      <c r="AJ96" s="228"/>
      <c r="AK96" s="228"/>
      <c r="AL96" s="228"/>
      <c r="AM96" s="228"/>
      <c r="AN96" s="227">
        <f t="shared" si="0"/>
        <v>0</v>
      </c>
      <c r="AO96" s="228"/>
      <c r="AP96" s="228"/>
      <c r="AQ96" s="87" t="s">
        <v>87</v>
      </c>
      <c r="AR96" s="51"/>
      <c r="AS96" s="88">
        <v>0</v>
      </c>
      <c r="AT96" s="89">
        <f t="shared" si="1"/>
        <v>0</v>
      </c>
      <c r="AU96" s="90">
        <f>'01 - SO-01A.1  Architektú...'!P143</f>
        <v>0</v>
      </c>
      <c r="AV96" s="89">
        <f>'01 - SO-01A.1  Architektú...'!J35</f>
        <v>0</v>
      </c>
      <c r="AW96" s="89">
        <f>'01 - SO-01A.1  Architektú...'!J36</f>
        <v>0</v>
      </c>
      <c r="AX96" s="89">
        <f>'01 - SO-01A.1  Architektú...'!J37</f>
        <v>0</v>
      </c>
      <c r="AY96" s="89">
        <f>'01 - SO-01A.1  Architektú...'!J38</f>
        <v>0</v>
      </c>
      <c r="AZ96" s="89">
        <f>'01 - SO-01A.1  Architektú...'!F35</f>
        <v>0</v>
      </c>
      <c r="BA96" s="89">
        <f>'01 - SO-01A.1  Architektú...'!F36</f>
        <v>0</v>
      </c>
      <c r="BB96" s="89">
        <f>'01 - SO-01A.1  Architektú...'!F37</f>
        <v>0</v>
      </c>
      <c r="BC96" s="89">
        <f>'01 - SO-01A.1  Architektú...'!F38</f>
        <v>0</v>
      </c>
      <c r="BD96" s="91">
        <f>'01 - SO-01A.1  Architektú...'!F39</f>
        <v>0</v>
      </c>
      <c r="BT96" s="25" t="s">
        <v>88</v>
      </c>
      <c r="BV96" s="25" t="s">
        <v>78</v>
      </c>
      <c r="BW96" s="25" t="s">
        <v>89</v>
      </c>
      <c r="BX96" s="25" t="s">
        <v>84</v>
      </c>
      <c r="CL96" s="25" t="s">
        <v>1</v>
      </c>
    </row>
    <row r="97" spans="1:91" s="3" customFormat="1" ht="16.5" customHeight="1">
      <c r="A97" s="86" t="s">
        <v>85</v>
      </c>
      <c r="B97" s="51"/>
      <c r="C97" s="9"/>
      <c r="D97" s="9"/>
      <c r="E97" s="214" t="s">
        <v>90</v>
      </c>
      <c r="F97" s="214"/>
      <c r="G97" s="214"/>
      <c r="H97" s="214"/>
      <c r="I97" s="214"/>
      <c r="J97" s="9"/>
      <c r="K97" s="214" t="s">
        <v>91</v>
      </c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27">
        <f>'02 - SO-01A.2  Zdravotech...'!J32</f>
        <v>0</v>
      </c>
      <c r="AH97" s="228"/>
      <c r="AI97" s="228"/>
      <c r="AJ97" s="228"/>
      <c r="AK97" s="228"/>
      <c r="AL97" s="228"/>
      <c r="AM97" s="228"/>
      <c r="AN97" s="227">
        <f t="shared" si="0"/>
        <v>0</v>
      </c>
      <c r="AO97" s="228"/>
      <c r="AP97" s="228"/>
      <c r="AQ97" s="87" t="s">
        <v>87</v>
      </c>
      <c r="AR97" s="51"/>
      <c r="AS97" s="88">
        <v>0</v>
      </c>
      <c r="AT97" s="89">
        <f t="shared" si="1"/>
        <v>0</v>
      </c>
      <c r="AU97" s="90">
        <f>'02 - SO-01A.2  Zdravotech...'!P131</f>
        <v>0</v>
      </c>
      <c r="AV97" s="89">
        <f>'02 - SO-01A.2  Zdravotech...'!J35</f>
        <v>0</v>
      </c>
      <c r="AW97" s="89">
        <f>'02 - SO-01A.2  Zdravotech...'!J36</f>
        <v>0</v>
      </c>
      <c r="AX97" s="89">
        <f>'02 - SO-01A.2  Zdravotech...'!J37</f>
        <v>0</v>
      </c>
      <c r="AY97" s="89">
        <f>'02 - SO-01A.2  Zdravotech...'!J38</f>
        <v>0</v>
      </c>
      <c r="AZ97" s="89">
        <f>'02 - SO-01A.2  Zdravotech...'!F35</f>
        <v>0</v>
      </c>
      <c r="BA97" s="89">
        <f>'02 - SO-01A.2  Zdravotech...'!F36</f>
        <v>0</v>
      </c>
      <c r="BB97" s="89">
        <f>'02 - SO-01A.2  Zdravotech...'!F37</f>
        <v>0</v>
      </c>
      <c r="BC97" s="89">
        <f>'02 - SO-01A.2  Zdravotech...'!F38</f>
        <v>0</v>
      </c>
      <c r="BD97" s="91">
        <f>'02 - SO-01A.2  Zdravotech...'!F39</f>
        <v>0</v>
      </c>
      <c r="BT97" s="25" t="s">
        <v>88</v>
      </c>
      <c r="BV97" s="25" t="s">
        <v>78</v>
      </c>
      <c r="BW97" s="25" t="s">
        <v>92</v>
      </c>
      <c r="BX97" s="25" t="s">
        <v>84</v>
      </c>
      <c r="CL97" s="25" t="s">
        <v>1</v>
      </c>
    </row>
    <row r="98" spans="1:91" s="3" customFormat="1" ht="16.5" customHeight="1">
      <c r="A98" s="86" t="s">
        <v>85</v>
      </c>
      <c r="B98" s="51"/>
      <c r="C98" s="9"/>
      <c r="D98" s="9"/>
      <c r="E98" s="214" t="s">
        <v>93</v>
      </c>
      <c r="F98" s="214"/>
      <c r="G98" s="214"/>
      <c r="H98" s="214"/>
      <c r="I98" s="214"/>
      <c r="J98" s="9"/>
      <c r="K98" s="214" t="s">
        <v>94</v>
      </c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27">
        <f>'03 - SO-01A.3  Ústredné v...'!J32</f>
        <v>0</v>
      </c>
      <c r="AH98" s="228"/>
      <c r="AI98" s="228"/>
      <c r="AJ98" s="228"/>
      <c r="AK98" s="228"/>
      <c r="AL98" s="228"/>
      <c r="AM98" s="228"/>
      <c r="AN98" s="227">
        <f t="shared" si="0"/>
        <v>0</v>
      </c>
      <c r="AO98" s="228"/>
      <c r="AP98" s="228"/>
      <c r="AQ98" s="87" t="s">
        <v>87</v>
      </c>
      <c r="AR98" s="51"/>
      <c r="AS98" s="88">
        <v>0</v>
      </c>
      <c r="AT98" s="89">
        <f t="shared" si="1"/>
        <v>0</v>
      </c>
      <c r="AU98" s="90">
        <f>'03 - SO-01A.3  Ústredné v...'!P128</f>
        <v>0</v>
      </c>
      <c r="AV98" s="89">
        <f>'03 - SO-01A.3  Ústredné v...'!J35</f>
        <v>0</v>
      </c>
      <c r="AW98" s="89">
        <f>'03 - SO-01A.3  Ústredné v...'!J36</f>
        <v>0</v>
      </c>
      <c r="AX98" s="89">
        <f>'03 - SO-01A.3  Ústredné v...'!J37</f>
        <v>0</v>
      </c>
      <c r="AY98" s="89">
        <f>'03 - SO-01A.3  Ústredné v...'!J38</f>
        <v>0</v>
      </c>
      <c r="AZ98" s="89">
        <f>'03 - SO-01A.3  Ústredné v...'!F35</f>
        <v>0</v>
      </c>
      <c r="BA98" s="89">
        <f>'03 - SO-01A.3  Ústredné v...'!F36</f>
        <v>0</v>
      </c>
      <c r="BB98" s="89">
        <f>'03 - SO-01A.3  Ústredné v...'!F37</f>
        <v>0</v>
      </c>
      <c r="BC98" s="89">
        <f>'03 - SO-01A.3  Ústredné v...'!F38</f>
        <v>0</v>
      </c>
      <c r="BD98" s="91">
        <f>'03 - SO-01A.3  Ústredné v...'!F39</f>
        <v>0</v>
      </c>
      <c r="BT98" s="25" t="s">
        <v>88</v>
      </c>
      <c r="BV98" s="25" t="s">
        <v>78</v>
      </c>
      <c r="BW98" s="25" t="s">
        <v>95</v>
      </c>
      <c r="BX98" s="25" t="s">
        <v>84</v>
      </c>
      <c r="CL98" s="25" t="s">
        <v>1</v>
      </c>
    </row>
    <row r="99" spans="1:91" s="3" customFormat="1" ht="16.5" customHeight="1">
      <c r="A99" s="86" t="s">
        <v>85</v>
      </c>
      <c r="B99" s="51"/>
      <c r="C99" s="9"/>
      <c r="D99" s="9"/>
      <c r="E99" s="214" t="s">
        <v>96</v>
      </c>
      <c r="F99" s="214"/>
      <c r="G99" s="214"/>
      <c r="H99" s="214"/>
      <c r="I99" s="214"/>
      <c r="J99" s="9"/>
      <c r="K99" s="214" t="s">
        <v>97</v>
      </c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27">
        <f>'04 - SO-01A.4  Elektroinš...'!J32</f>
        <v>0</v>
      </c>
      <c r="AH99" s="228"/>
      <c r="AI99" s="228"/>
      <c r="AJ99" s="228"/>
      <c r="AK99" s="228"/>
      <c r="AL99" s="228"/>
      <c r="AM99" s="228"/>
      <c r="AN99" s="227">
        <f t="shared" si="0"/>
        <v>0</v>
      </c>
      <c r="AO99" s="228"/>
      <c r="AP99" s="228"/>
      <c r="AQ99" s="87" t="s">
        <v>87</v>
      </c>
      <c r="AR99" s="51"/>
      <c r="AS99" s="88">
        <v>0</v>
      </c>
      <c r="AT99" s="89">
        <f t="shared" si="1"/>
        <v>0</v>
      </c>
      <c r="AU99" s="90">
        <f>'04 - SO-01A.4  Elektroinš...'!P125</f>
        <v>0</v>
      </c>
      <c r="AV99" s="89">
        <f>'04 - SO-01A.4  Elektroinš...'!J35</f>
        <v>0</v>
      </c>
      <c r="AW99" s="89">
        <f>'04 - SO-01A.4  Elektroinš...'!J36</f>
        <v>0</v>
      </c>
      <c r="AX99" s="89">
        <f>'04 - SO-01A.4  Elektroinš...'!J37</f>
        <v>0</v>
      </c>
      <c r="AY99" s="89">
        <f>'04 - SO-01A.4  Elektroinš...'!J38</f>
        <v>0</v>
      </c>
      <c r="AZ99" s="89">
        <f>'04 - SO-01A.4  Elektroinš...'!F35</f>
        <v>0</v>
      </c>
      <c r="BA99" s="89">
        <f>'04 - SO-01A.4  Elektroinš...'!F36</f>
        <v>0</v>
      </c>
      <c r="BB99" s="89">
        <f>'04 - SO-01A.4  Elektroinš...'!F37</f>
        <v>0</v>
      </c>
      <c r="BC99" s="89">
        <f>'04 - SO-01A.4  Elektroinš...'!F38</f>
        <v>0</v>
      </c>
      <c r="BD99" s="91">
        <f>'04 - SO-01A.4  Elektroinš...'!F39</f>
        <v>0</v>
      </c>
      <c r="BT99" s="25" t="s">
        <v>88</v>
      </c>
      <c r="BV99" s="25" t="s">
        <v>78</v>
      </c>
      <c r="BW99" s="25" t="s">
        <v>98</v>
      </c>
      <c r="BX99" s="25" t="s">
        <v>84</v>
      </c>
      <c r="CL99" s="25" t="s">
        <v>1</v>
      </c>
    </row>
    <row r="100" spans="1:91" s="3" customFormat="1" ht="16.5" customHeight="1">
      <c r="A100" s="86" t="s">
        <v>85</v>
      </c>
      <c r="B100" s="51"/>
      <c r="C100" s="9"/>
      <c r="D100" s="9"/>
      <c r="E100" s="214" t="s">
        <v>99</v>
      </c>
      <c r="F100" s="214"/>
      <c r="G100" s="214"/>
      <c r="H100" s="214"/>
      <c r="I100" s="214"/>
      <c r="J100" s="9"/>
      <c r="K100" s="214" t="s">
        <v>100</v>
      </c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27">
        <f>'05 - SO-01A.5  Elektroinš...'!J32</f>
        <v>0</v>
      </c>
      <c r="AH100" s="228"/>
      <c r="AI100" s="228"/>
      <c r="AJ100" s="228"/>
      <c r="AK100" s="228"/>
      <c r="AL100" s="228"/>
      <c r="AM100" s="228"/>
      <c r="AN100" s="227">
        <f t="shared" si="0"/>
        <v>0</v>
      </c>
      <c r="AO100" s="228"/>
      <c r="AP100" s="228"/>
      <c r="AQ100" s="87" t="s">
        <v>87</v>
      </c>
      <c r="AR100" s="51"/>
      <c r="AS100" s="88">
        <v>0</v>
      </c>
      <c r="AT100" s="89">
        <f t="shared" si="1"/>
        <v>0</v>
      </c>
      <c r="AU100" s="90">
        <f>'05 - SO-01A.5  Elektroinš...'!P123</f>
        <v>0</v>
      </c>
      <c r="AV100" s="89">
        <f>'05 - SO-01A.5  Elektroinš...'!J35</f>
        <v>0</v>
      </c>
      <c r="AW100" s="89">
        <f>'05 - SO-01A.5  Elektroinš...'!J36</f>
        <v>0</v>
      </c>
      <c r="AX100" s="89">
        <f>'05 - SO-01A.5  Elektroinš...'!J37</f>
        <v>0</v>
      </c>
      <c r="AY100" s="89">
        <f>'05 - SO-01A.5  Elektroinš...'!J38</f>
        <v>0</v>
      </c>
      <c r="AZ100" s="89">
        <f>'05 - SO-01A.5  Elektroinš...'!F35</f>
        <v>0</v>
      </c>
      <c r="BA100" s="89">
        <f>'05 - SO-01A.5  Elektroinš...'!F36</f>
        <v>0</v>
      </c>
      <c r="BB100" s="89">
        <f>'05 - SO-01A.5  Elektroinš...'!F37</f>
        <v>0</v>
      </c>
      <c r="BC100" s="89">
        <f>'05 - SO-01A.5  Elektroinš...'!F38</f>
        <v>0</v>
      </c>
      <c r="BD100" s="91">
        <f>'05 - SO-01A.5  Elektroinš...'!F39</f>
        <v>0</v>
      </c>
      <c r="BT100" s="25" t="s">
        <v>88</v>
      </c>
      <c r="BV100" s="25" t="s">
        <v>78</v>
      </c>
      <c r="BW100" s="25" t="s">
        <v>101</v>
      </c>
      <c r="BX100" s="25" t="s">
        <v>84</v>
      </c>
      <c r="CL100" s="25" t="s">
        <v>1</v>
      </c>
    </row>
    <row r="101" spans="1:91" s="6" customFormat="1" ht="16.5" customHeight="1">
      <c r="B101" s="77"/>
      <c r="C101" s="78"/>
      <c r="D101" s="213" t="s">
        <v>90</v>
      </c>
      <c r="E101" s="213"/>
      <c r="F101" s="213"/>
      <c r="G101" s="213"/>
      <c r="H101" s="213"/>
      <c r="I101" s="79"/>
      <c r="J101" s="213" t="s">
        <v>102</v>
      </c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26">
        <f>ROUND(SUM(AG102:AG106),2)</f>
        <v>0</v>
      </c>
      <c r="AH101" s="225"/>
      <c r="AI101" s="225"/>
      <c r="AJ101" s="225"/>
      <c r="AK101" s="225"/>
      <c r="AL101" s="225"/>
      <c r="AM101" s="225"/>
      <c r="AN101" s="224">
        <f t="shared" si="0"/>
        <v>0</v>
      </c>
      <c r="AO101" s="225"/>
      <c r="AP101" s="225"/>
      <c r="AQ101" s="80" t="s">
        <v>82</v>
      </c>
      <c r="AR101" s="77"/>
      <c r="AS101" s="81">
        <f>ROUND(SUM(AS102:AS106),2)</f>
        <v>0</v>
      </c>
      <c r="AT101" s="82">
        <f t="shared" si="1"/>
        <v>0</v>
      </c>
      <c r="AU101" s="83">
        <f>ROUND(SUM(AU102:AU106),5)</f>
        <v>0</v>
      </c>
      <c r="AV101" s="82">
        <f>ROUND(AZ101*L29,2)</f>
        <v>0</v>
      </c>
      <c r="AW101" s="82">
        <f>ROUND(BA101*L30,2)</f>
        <v>0</v>
      </c>
      <c r="AX101" s="82">
        <f>ROUND(BB101*L29,2)</f>
        <v>0</v>
      </c>
      <c r="AY101" s="82">
        <f>ROUND(BC101*L30,2)</f>
        <v>0</v>
      </c>
      <c r="AZ101" s="82">
        <f>ROUND(SUM(AZ102:AZ106),2)</f>
        <v>0</v>
      </c>
      <c r="BA101" s="82">
        <f>ROUND(SUM(BA102:BA106),2)</f>
        <v>0</v>
      </c>
      <c r="BB101" s="82">
        <f>ROUND(SUM(BB102:BB106),2)</f>
        <v>0</v>
      </c>
      <c r="BC101" s="82">
        <f>ROUND(SUM(BC102:BC106),2)</f>
        <v>0</v>
      </c>
      <c r="BD101" s="84">
        <f>ROUND(SUM(BD102:BD106),2)</f>
        <v>0</v>
      </c>
      <c r="BS101" s="85" t="s">
        <v>75</v>
      </c>
      <c r="BT101" s="85" t="s">
        <v>83</v>
      </c>
      <c r="BU101" s="85" t="s">
        <v>77</v>
      </c>
      <c r="BV101" s="85" t="s">
        <v>78</v>
      </c>
      <c r="BW101" s="85" t="s">
        <v>103</v>
      </c>
      <c r="BX101" s="85" t="s">
        <v>5</v>
      </c>
      <c r="CL101" s="85" t="s">
        <v>1</v>
      </c>
      <c r="CM101" s="85" t="s">
        <v>76</v>
      </c>
    </row>
    <row r="102" spans="1:91" s="3" customFormat="1" ht="16.5" customHeight="1">
      <c r="A102" s="86" t="s">
        <v>85</v>
      </c>
      <c r="B102" s="51"/>
      <c r="C102" s="9"/>
      <c r="D102" s="9"/>
      <c r="E102" s="214" t="s">
        <v>80</v>
      </c>
      <c r="F102" s="214"/>
      <c r="G102" s="214"/>
      <c r="H102" s="214"/>
      <c r="I102" s="214"/>
      <c r="J102" s="9"/>
      <c r="K102" s="214" t="s">
        <v>104</v>
      </c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27">
        <f>'01 - SO-01B.01  Architekt...'!J32</f>
        <v>0</v>
      </c>
      <c r="AH102" s="228"/>
      <c r="AI102" s="228"/>
      <c r="AJ102" s="228"/>
      <c r="AK102" s="228"/>
      <c r="AL102" s="228"/>
      <c r="AM102" s="228"/>
      <c r="AN102" s="227">
        <f t="shared" si="0"/>
        <v>0</v>
      </c>
      <c r="AO102" s="228"/>
      <c r="AP102" s="228"/>
      <c r="AQ102" s="87" t="s">
        <v>87</v>
      </c>
      <c r="AR102" s="51"/>
      <c r="AS102" s="88">
        <v>0</v>
      </c>
      <c r="AT102" s="89">
        <f t="shared" si="1"/>
        <v>0</v>
      </c>
      <c r="AU102" s="90">
        <f>'01 - SO-01B.01  Architekt...'!P122</f>
        <v>0</v>
      </c>
      <c r="AV102" s="89">
        <f>'01 - SO-01B.01  Architekt...'!J35</f>
        <v>0</v>
      </c>
      <c r="AW102" s="89">
        <f>'01 - SO-01B.01  Architekt...'!J36</f>
        <v>0</v>
      </c>
      <c r="AX102" s="89">
        <f>'01 - SO-01B.01  Architekt...'!J37</f>
        <v>0</v>
      </c>
      <c r="AY102" s="89">
        <f>'01 - SO-01B.01  Architekt...'!J38</f>
        <v>0</v>
      </c>
      <c r="AZ102" s="89">
        <f>'01 - SO-01B.01  Architekt...'!F35</f>
        <v>0</v>
      </c>
      <c r="BA102" s="89">
        <f>'01 - SO-01B.01  Architekt...'!F36</f>
        <v>0</v>
      </c>
      <c r="BB102" s="89">
        <f>'01 - SO-01B.01  Architekt...'!F37</f>
        <v>0</v>
      </c>
      <c r="BC102" s="89">
        <f>'01 - SO-01B.01  Architekt...'!F38</f>
        <v>0</v>
      </c>
      <c r="BD102" s="91">
        <f>'01 - SO-01B.01  Architekt...'!F39</f>
        <v>0</v>
      </c>
      <c r="BT102" s="25" t="s">
        <v>88</v>
      </c>
      <c r="BV102" s="25" t="s">
        <v>78</v>
      </c>
      <c r="BW102" s="25" t="s">
        <v>105</v>
      </c>
      <c r="BX102" s="25" t="s">
        <v>103</v>
      </c>
      <c r="CL102" s="25" t="s">
        <v>1</v>
      </c>
    </row>
    <row r="103" spans="1:91" s="3" customFormat="1" ht="16.5" customHeight="1">
      <c r="A103" s="86" t="s">
        <v>85</v>
      </c>
      <c r="B103" s="51"/>
      <c r="C103" s="9"/>
      <c r="D103" s="9"/>
      <c r="E103" s="214" t="s">
        <v>90</v>
      </c>
      <c r="F103" s="214"/>
      <c r="G103" s="214"/>
      <c r="H103" s="214"/>
      <c r="I103" s="214"/>
      <c r="J103" s="9"/>
      <c r="K103" s="214" t="s">
        <v>106</v>
      </c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27">
        <f>'02 - SO-01B.2  Zdravotech...'!J32</f>
        <v>0</v>
      </c>
      <c r="AH103" s="228"/>
      <c r="AI103" s="228"/>
      <c r="AJ103" s="228"/>
      <c r="AK103" s="228"/>
      <c r="AL103" s="228"/>
      <c r="AM103" s="228"/>
      <c r="AN103" s="227">
        <f t="shared" si="0"/>
        <v>0</v>
      </c>
      <c r="AO103" s="228"/>
      <c r="AP103" s="228"/>
      <c r="AQ103" s="87" t="s">
        <v>87</v>
      </c>
      <c r="AR103" s="51"/>
      <c r="AS103" s="88">
        <v>0</v>
      </c>
      <c r="AT103" s="89">
        <f t="shared" si="1"/>
        <v>0</v>
      </c>
      <c r="AU103" s="90">
        <f>'02 - SO-01B.2  Zdravotech...'!P127</f>
        <v>0</v>
      </c>
      <c r="AV103" s="89">
        <f>'02 - SO-01B.2  Zdravotech...'!J35</f>
        <v>0</v>
      </c>
      <c r="AW103" s="89">
        <f>'02 - SO-01B.2  Zdravotech...'!J36</f>
        <v>0</v>
      </c>
      <c r="AX103" s="89">
        <f>'02 - SO-01B.2  Zdravotech...'!J37</f>
        <v>0</v>
      </c>
      <c r="AY103" s="89">
        <f>'02 - SO-01B.2  Zdravotech...'!J38</f>
        <v>0</v>
      </c>
      <c r="AZ103" s="89">
        <f>'02 - SO-01B.2  Zdravotech...'!F35</f>
        <v>0</v>
      </c>
      <c r="BA103" s="89">
        <f>'02 - SO-01B.2  Zdravotech...'!F36</f>
        <v>0</v>
      </c>
      <c r="BB103" s="89">
        <f>'02 - SO-01B.2  Zdravotech...'!F37</f>
        <v>0</v>
      </c>
      <c r="BC103" s="89">
        <f>'02 - SO-01B.2  Zdravotech...'!F38</f>
        <v>0</v>
      </c>
      <c r="BD103" s="91">
        <f>'02 - SO-01B.2  Zdravotech...'!F39</f>
        <v>0</v>
      </c>
      <c r="BT103" s="25" t="s">
        <v>88</v>
      </c>
      <c r="BV103" s="25" t="s">
        <v>78</v>
      </c>
      <c r="BW103" s="25" t="s">
        <v>107</v>
      </c>
      <c r="BX103" s="25" t="s">
        <v>103</v>
      </c>
      <c r="CL103" s="25" t="s">
        <v>1</v>
      </c>
    </row>
    <row r="104" spans="1:91" s="3" customFormat="1" ht="16.5" customHeight="1">
      <c r="A104" s="86" t="s">
        <v>85</v>
      </c>
      <c r="B104" s="51"/>
      <c r="C104" s="9"/>
      <c r="D104" s="9"/>
      <c r="E104" s="214" t="s">
        <v>93</v>
      </c>
      <c r="F104" s="214"/>
      <c r="G104" s="214"/>
      <c r="H104" s="214"/>
      <c r="I104" s="214"/>
      <c r="J104" s="9"/>
      <c r="K104" s="214" t="s">
        <v>108</v>
      </c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27">
        <f>'03 - SO-01B-3  Elektroinš...'!J32</f>
        <v>0</v>
      </c>
      <c r="AH104" s="228"/>
      <c r="AI104" s="228"/>
      <c r="AJ104" s="228"/>
      <c r="AK104" s="228"/>
      <c r="AL104" s="228"/>
      <c r="AM104" s="228"/>
      <c r="AN104" s="227">
        <f t="shared" si="0"/>
        <v>0</v>
      </c>
      <c r="AO104" s="228"/>
      <c r="AP104" s="228"/>
      <c r="AQ104" s="87" t="s">
        <v>87</v>
      </c>
      <c r="AR104" s="51"/>
      <c r="AS104" s="88">
        <v>0</v>
      </c>
      <c r="AT104" s="89">
        <f t="shared" si="1"/>
        <v>0</v>
      </c>
      <c r="AU104" s="90">
        <f>'03 - SO-01B-3  Elektroinš...'!P124</f>
        <v>0</v>
      </c>
      <c r="AV104" s="89">
        <f>'03 - SO-01B-3  Elektroinš...'!J35</f>
        <v>0</v>
      </c>
      <c r="AW104" s="89">
        <f>'03 - SO-01B-3  Elektroinš...'!J36</f>
        <v>0</v>
      </c>
      <c r="AX104" s="89">
        <f>'03 - SO-01B-3  Elektroinš...'!J37</f>
        <v>0</v>
      </c>
      <c r="AY104" s="89">
        <f>'03 - SO-01B-3  Elektroinš...'!J38</f>
        <v>0</v>
      </c>
      <c r="AZ104" s="89">
        <f>'03 - SO-01B-3  Elektroinš...'!F35</f>
        <v>0</v>
      </c>
      <c r="BA104" s="89">
        <f>'03 - SO-01B-3  Elektroinš...'!F36</f>
        <v>0</v>
      </c>
      <c r="BB104" s="89">
        <f>'03 - SO-01B-3  Elektroinš...'!F37</f>
        <v>0</v>
      </c>
      <c r="BC104" s="89">
        <f>'03 - SO-01B-3  Elektroinš...'!F38</f>
        <v>0</v>
      </c>
      <c r="BD104" s="91">
        <f>'03 - SO-01B-3  Elektroinš...'!F39</f>
        <v>0</v>
      </c>
      <c r="BT104" s="25" t="s">
        <v>88</v>
      </c>
      <c r="BV104" s="25" t="s">
        <v>78</v>
      </c>
      <c r="BW104" s="25" t="s">
        <v>109</v>
      </c>
      <c r="BX104" s="25" t="s">
        <v>103</v>
      </c>
      <c r="CL104" s="25" t="s">
        <v>1</v>
      </c>
    </row>
    <row r="105" spans="1:91" s="3" customFormat="1" ht="16.5" customHeight="1">
      <c r="A105" s="86" t="s">
        <v>85</v>
      </c>
      <c r="B105" s="51"/>
      <c r="C105" s="9"/>
      <c r="D105" s="9"/>
      <c r="E105" s="214" t="s">
        <v>96</v>
      </c>
      <c r="F105" s="214"/>
      <c r="G105" s="214"/>
      <c r="H105" s="214"/>
      <c r="I105" s="214"/>
      <c r="J105" s="9"/>
      <c r="K105" s="214" t="s">
        <v>110</v>
      </c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27">
        <f>'04 - SO-01B.4  Elektroinš...'!J32</f>
        <v>0</v>
      </c>
      <c r="AH105" s="228"/>
      <c r="AI105" s="228"/>
      <c r="AJ105" s="228"/>
      <c r="AK105" s="228"/>
      <c r="AL105" s="228"/>
      <c r="AM105" s="228"/>
      <c r="AN105" s="227">
        <f t="shared" si="0"/>
        <v>0</v>
      </c>
      <c r="AO105" s="228"/>
      <c r="AP105" s="228"/>
      <c r="AQ105" s="87" t="s">
        <v>87</v>
      </c>
      <c r="AR105" s="51"/>
      <c r="AS105" s="88">
        <v>0</v>
      </c>
      <c r="AT105" s="89">
        <f t="shared" si="1"/>
        <v>0</v>
      </c>
      <c r="AU105" s="90">
        <f>'04 - SO-01B.4  Elektroinš...'!P123</f>
        <v>0</v>
      </c>
      <c r="AV105" s="89">
        <f>'04 - SO-01B.4  Elektroinš...'!J35</f>
        <v>0</v>
      </c>
      <c r="AW105" s="89">
        <f>'04 - SO-01B.4  Elektroinš...'!J36</f>
        <v>0</v>
      </c>
      <c r="AX105" s="89">
        <f>'04 - SO-01B.4  Elektroinš...'!J37</f>
        <v>0</v>
      </c>
      <c r="AY105" s="89">
        <f>'04 - SO-01B.4  Elektroinš...'!J38</f>
        <v>0</v>
      </c>
      <c r="AZ105" s="89">
        <f>'04 - SO-01B.4  Elektroinš...'!F35</f>
        <v>0</v>
      </c>
      <c r="BA105" s="89">
        <f>'04 - SO-01B.4  Elektroinš...'!F36</f>
        <v>0</v>
      </c>
      <c r="BB105" s="89">
        <f>'04 - SO-01B.4  Elektroinš...'!F37</f>
        <v>0</v>
      </c>
      <c r="BC105" s="89">
        <f>'04 - SO-01B.4  Elektroinš...'!F38</f>
        <v>0</v>
      </c>
      <c r="BD105" s="91">
        <f>'04 - SO-01B.4  Elektroinš...'!F39</f>
        <v>0</v>
      </c>
      <c r="BT105" s="25" t="s">
        <v>88</v>
      </c>
      <c r="BV105" s="25" t="s">
        <v>78</v>
      </c>
      <c r="BW105" s="25" t="s">
        <v>111</v>
      </c>
      <c r="BX105" s="25" t="s">
        <v>103</v>
      </c>
      <c r="CL105" s="25" t="s">
        <v>1</v>
      </c>
    </row>
    <row r="106" spans="1:91" s="3" customFormat="1" ht="16.5" customHeight="1">
      <c r="A106" s="86" t="s">
        <v>85</v>
      </c>
      <c r="B106" s="51"/>
      <c r="C106" s="9"/>
      <c r="D106" s="9"/>
      <c r="E106" s="214" t="s">
        <v>99</v>
      </c>
      <c r="F106" s="214"/>
      <c r="G106" s="214"/>
      <c r="H106" s="214"/>
      <c r="I106" s="214"/>
      <c r="J106" s="9"/>
      <c r="K106" s="214" t="s">
        <v>112</v>
      </c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27">
        <f>'05 - SO-01B.5  Fotovoltai...'!J32</f>
        <v>0</v>
      </c>
      <c r="AH106" s="228"/>
      <c r="AI106" s="228"/>
      <c r="AJ106" s="228"/>
      <c r="AK106" s="228"/>
      <c r="AL106" s="228"/>
      <c r="AM106" s="228"/>
      <c r="AN106" s="227">
        <f t="shared" si="0"/>
        <v>0</v>
      </c>
      <c r="AO106" s="228"/>
      <c r="AP106" s="228"/>
      <c r="AQ106" s="87" t="s">
        <v>87</v>
      </c>
      <c r="AR106" s="51"/>
      <c r="AS106" s="88">
        <v>0</v>
      </c>
      <c r="AT106" s="89">
        <f t="shared" si="1"/>
        <v>0</v>
      </c>
      <c r="AU106" s="90">
        <f>'05 - SO-01B.5  Fotovoltai...'!P123</f>
        <v>0</v>
      </c>
      <c r="AV106" s="89">
        <f>'05 - SO-01B.5  Fotovoltai...'!J35</f>
        <v>0</v>
      </c>
      <c r="AW106" s="89">
        <f>'05 - SO-01B.5  Fotovoltai...'!J36</f>
        <v>0</v>
      </c>
      <c r="AX106" s="89">
        <f>'05 - SO-01B.5  Fotovoltai...'!J37</f>
        <v>0</v>
      </c>
      <c r="AY106" s="89">
        <f>'05 - SO-01B.5  Fotovoltai...'!J38</f>
        <v>0</v>
      </c>
      <c r="AZ106" s="89">
        <f>'05 - SO-01B.5  Fotovoltai...'!F35</f>
        <v>0</v>
      </c>
      <c r="BA106" s="89">
        <f>'05 - SO-01B.5  Fotovoltai...'!F36</f>
        <v>0</v>
      </c>
      <c r="BB106" s="89">
        <f>'05 - SO-01B.5  Fotovoltai...'!F37</f>
        <v>0</v>
      </c>
      <c r="BC106" s="89">
        <f>'05 - SO-01B.5  Fotovoltai...'!F38</f>
        <v>0</v>
      </c>
      <c r="BD106" s="91">
        <f>'05 - SO-01B.5  Fotovoltai...'!F39</f>
        <v>0</v>
      </c>
      <c r="BT106" s="25" t="s">
        <v>88</v>
      </c>
      <c r="BV106" s="25" t="s">
        <v>78</v>
      </c>
      <c r="BW106" s="25" t="s">
        <v>113</v>
      </c>
      <c r="BX106" s="25" t="s">
        <v>103</v>
      </c>
      <c r="CL106" s="25" t="s">
        <v>1</v>
      </c>
    </row>
    <row r="107" spans="1:91" s="6" customFormat="1" ht="16.5" customHeight="1">
      <c r="A107" s="86" t="s">
        <v>85</v>
      </c>
      <c r="B107" s="77"/>
      <c r="C107" s="78"/>
      <c r="D107" s="213" t="s">
        <v>93</v>
      </c>
      <c r="E107" s="213"/>
      <c r="F107" s="213"/>
      <c r="G107" s="213"/>
      <c r="H107" s="213"/>
      <c r="I107" s="79"/>
      <c r="J107" s="213" t="s">
        <v>114</v>
      </c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24">
        <f>'03 - SO-02  Spevnené ploc...'!J30</f>
        <v>0</v>
      </c>
      <c r="AH107" s="225"/>
      <c r="AI107" s="225"/>
      <c r="AJ107" s="225"/>
      <c r="AK107" s="225"/>
      <c r="AL107" s="225"/>
      <c r="AM107" s="225"/>
      <c r="AN107" s="224">
        <f t="shared" si="0"/>
        <v>0</v>
      </c>
      <c r="AO107" s="225"/>
      <c r="AP107" s="225"/>
      <c r="AQ107" s="80" t="s">
        <v>82</v>
      </c>
      <c r="AR107" s="77"/>
      <c r="AS107" s="81">
        <v>0</v>
      </c>
      <c r="AT107" s="82">
        <f t="shared" si="1"/>
        <v>0</v>
      </c>
      <c r="AU107" s="83">
        <f>'03 - SO-02  Spevnené ploc...'!P122</f>
        <v>0</v>
      </c>
      <c r="AV107" s="82">
        <f>'03 - SO-02  Spevnené ploc...'!J33</f>
        <v>0</v>
      </c>
      <c r="AW107" s="82">
        <f>'03 - SO-02  Spevnené ploc...'!J34</f>
        <v>0</v>
      </c>
      <c r="AX107" s="82">
        <f>'03 - SO-02  Spevnené ploc...'!J35</f>
        <v>0</v>
      </c>
      <c r="AY107" s="82">
        <f>'03 - SO-02  Spevnené ploc...'!J36</f>
        <v>0</v>
      </c>
      <c r="AZ107" s="82">
        <f>'03 - SO-02  Spevnené ploc...'!F33</f>
        <v>0</v>
      </c>
      <c r="BA107" s="82">
        <f>'03 - SO-02  Spevnené ploc...'!F34</f>
        <v>0</v>
      </c>
      <c r="BB107" s="82">
        <f>'03 - SO-02  Spevnené ploc...'!F35</f>
        <v>0</v>
      </c>
      <c r="BC107" s="82">
        <f>'03 - SO-02  Spevnené ploc...'!F36</f>
        <v>0</v>
      </c>
      <c r="BD107" s="84">
        <f>'03 - SO-02  Spevnené ploc...'!F37</f>
        <v>0</v>
      </c>
      <c r="BT107" s="85" t="s">
        <v>83</v>
      </c>
      <c r="BV107" s="85" t="s">
        <v>78</v>
      </c>
      <c r="BW107" s="85" t="s">
        <v>115</v>
      </c>
      <c r="BX107" s="85" t="s">
        <v>5</v>
      </c>
      <c r="CL107" s="85" t="s">
        <v>1</v>
      </c>
      <c r="CM107" s="85" t="s">
        <v>76</v>
      </c>
    </row>
    <row r="108" spans="1:91" s="6" customFormat="1" ht="16.5" customHeight="1">
      <c r="B108" s="77"/>
      <c r="C108" s="78"/>
      <c r="D108" s="213" t="s">
        <v>96</v>
      </c>
      <c r="E108" s="213"/>
      <c r="F108" s="213"/>
      <c r="G108" s="213"/>
      <c r="H108" s="213"/>
      <c r="I108" s="79"/>
      <c r="J108" s="213" t="s">
        <v>116</v>
      </c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26">
        <f>ROUND(SUM(AG109:AG110),2)</f>
        <v>0</v>
      </c>
      <c r="AH108" s="225"/>
      <c r="AI108" s="225"/>
      <c r="AJ108" s="225"/>
      <c r="AK108" s="225"/>
      <c r="AL108" s="225"/>
      <c r="AM108" s="225"/>
      <c r="AN108" s="224">
        <f t="shared" si="0"/>
        <v>0</v>
      </c>
      <c r="AO108" s="225"/>
      <c r="AP108" s="225"/>
      <c r="AQ108" s="80" t="s">
        <v>82</v>
      </c>
      <c r="AR108" s="77"/>
      <c r="AS108" s="81">
        <f>ROUND(SUM(AS109:AS110),2)</f>
        <v>0</v>
      </c>
      <c r="AT108" s="82">
        <f t="shared" si="1"/>
        <v>0</v>
      </c>
      <c r="AU108" s="83">
        <f>ROUND(SUM(AU109:AU110),5)</f>
        <v>0</v>
      </c>
      <c r="AV108" s="82">
        <f>ROUND(AZ108*L29,2)</f>
        <v>0</v>
      </c>
      <c r="AW108" s="82">
        <f>ROUND(BA108*L30,2)</f>
        <v>0</v>
      </c>
      <c r="AX108" s="82">
        <f>ROUND(BB108*L29,2)</f>
        <v>0</v>
      </c>
      <c r="AY108" s="82">
        <f>ROUND(BC108*L30,2)</f>
        <v>0</v>
      </c>
      <c r="AZ108" s="82">
        <f>ROUND(SUM(AZ109:AZ110),2)</f>
        <v>0</v>
      </c>
      <c r="BA108" s="82">
        <f>ROUND(SUM(BA109:BA110),2)</f>
        <v>0</v>
      </c>
      <c r="BB108" s="82">
        <f>ROUND(SUM(BB109:BB110),2)</f>
        <v>0</v>
      </c>
      <c r="BC108" s="82">
        <f>ROUND(SUM(BC109:BC110),2)</f>
        <v>0</v>
      </c>
      <c r="BD108" s="84">
        <f>ROUND(SUM(BD109:BD110),2)</f>
        <v>0</v>
      </c>
      <c r="BS108" s="85" t="s">
        <v>75</v>
      </c>
      <c r="BT108" s="85" t="s">
        <v>83</v>
      </c>
      <c r="BU108" s="85" t="s">
        <v>77</v>
      </c>
      <c r="BV108" s="85" t="s">
        <v>78</v>
      </c>
      <c r="BW108" s="85" t="s">
        <v>117</v>
      </c>
      <c r="BX108" s="85" t="s">
        <v>5</v>
      </c>
      <c r="CL108" s="85" t="s">
        <v>1</v>
      </c>
      <c r="CM108" s="85" t="s">
        <v>76</v>
      </c>
    </row>
    <row r="109" spans="1:91" s="3" customFormat="1" ht="16.5" customHeight="1">
      <c r="A109" s="86" t="s">
        <v>85</v>
      </c>
      <c r="B109" s="51"/>
      <c r="C109" s="9"/>
      <c r="D109" s="9"/>
      <c r="E109" s="214" t="s">
        <v>80</v>
      </c>
      <c r="F109" s="214"/>
      <c r="G109" s="214"/>
      <c r="H109" s="214"/>
      <c r="I109" s="214"/>
      <c r="J109" s="9"/>
      <c r="K109" s="214" t="s">
        <v>118</v>
      </c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27">
        <f>'01 - SO-03.1  Kanalizačná...'!J32</f>
        <v>0</v>
      </c>
      <c r="AH109" s="228"/>
      <c r="AI109" s="228"/>
      <c r="AJ109" s="228"/>
      <c r="AK109" s="228"/>
      <c r="AL109" s="228"/>
      <c r="AM109" s="228"/>
      <c r="AN109" s="227">
        <f t="shared" si="0"/>
        <v>0</v>
      </c>
      <c r="AO109" s="228"/>
      <c r="AP109" s="228"/>
      <c r="AQ109" s="87" t="s">
        <v>87</v>
      </c>
      <c r="AR109" s="51"/>
      <c r="AS109" s="88">
        <v>0</v>
      </c>
      <c r="AT109" s="89">
        <f t="shared" si="1"/>
        <v>0</v>
      </c>
      <c r="AU109" s="90">
        <f>'01 - SO-03.1  Kanalizačná...'!P125</f>
        <v>0</v>
      </c>
      <c r="AV109" s="89">
        <f>'01 - SO-03.1  Kanalizačná...'!J35</f>
        <v>0</v>
      </c>
      <c r="AW109" s="89">
        <f>'01 - SO-03.1  Kanalizačná...'!J36</f>
        <v>0</v>
      </c>
      <c r="AX109" s="89">
        <f>'01 - SO-03.1  Kanalizačná...'!J37</f>
        <v>0</v>
      </c>
      <c r="AY109" s="89">
        <f>'01 - SO-03.1  Kanalizačná...'!J38</f>
        <v>0</v>
      </c>
      <c r="AZ109" s="89">
        <f>'01 - SO-03.1  Kanalizačná...'!F35</f>
        <v>0</v>
      </c>
      <c r="BA109" s="89">
        <f>'01 - SO-03.1  Kanalizačná...'!F36</f>
        <v>0</v>
      </c>
      <c r="BB109" s="89">
        <f>'01 - SO-03.1  Kanalizačná...'!F37</f>
        <v>0</v>
      </c>
      <c r="BC109" s="89">
        <f>'01 - SO-03.1  Kanalizačná...'!F38</f>
        <v>0</v>
      </c>
      <c r="BD109" s="91">
        <f>'01 - SO-03.1  Kanalizačná...'!F39</f>
        <v>0</v>
      </c>
      <c r="BT109" s="25" t="s">
        <v>88</v>
      </c>
      <c r="BV109" s="25" t="s">
        <v>78</v>
      </c>
      <c r="BW109" s="25" t="s">
        <v>119</v>
      </c>
      <c r="BX109" s="25" t="s">
        <v>117</v>
      </c>
      <c r="CL109" s="25" t="s">
        <v>1</v>
      </c>
    </row>
    <row r="110" spans="1:91" s="3" customFormat="1" ht="16.5" customHeight="1">
      <c r="A110" s="86" t="s">
        <v>85</v>
      </c>
      <c r="B110" s="51"/>
      <c r="C110" s="9"/>
      <c r="D110" s="9"/>
      <c r="E110" s="214" t="s">
        <v>90</v>
      </c>
      <c r="F110" s="214"/>
      <c r="G110" s="214"/>
      <c r="H110" s="214"/>
      <c r="I110" s="214"/>
      <c r="J110" s="9"/>
      <c r="K110" s="214" t="s">
        <v>120</v>
      </c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27">
        <f>'02 - SO-03.2  Žumpa 33 m3 '!J32</f>
        <v>0</v>
      </c>
      <c r="AH110" s="228"/>
      <c r="AI110" s="228"/>
      <c r="AJ110" s="228"/>
      <c r="AK110" s="228"/>
      <c r="AL110" s="228"/>
      <c r="AM110" s="228"/>
      <c r="AN110" s="227">
        <f t="shared" si="0"/>
        <v>0</v>
      </c>
      <c r="AO110" s="228"/>
      <c r="AP110" s="228"/>
      <c r="AQ110" s="87" t="s">
        <v>87</v>
      </c>
      <c r="AR110" s="51"/>
      <c r="AS110" s="88">
        <v>0</v>
      </c>
      <c r="AT110" s="89">
        <f t="shared" si="1"/>
        <v>0</v>
      </c>
      <c r="AU110" s="90">
        <f>'02 - SO-03.2  Žumpa 33 m3 '!P126</f>
        <v>0</v>
      </c>
      <c r="AV110" s="89">
        <f>'02 - SO-03.2  Žumpa 33 m3 '!J35</f>
        <v>0</v>
      </c>
      <c r="AW110" s="89">
        <f>'02 - SO-03.2  Žumpa 33 m3 '!J36</f>
        <v>0</v>
      </c>
      <c r="AX110" s="89">
        <f>'02 - SO-03.2  Žumpa 33 m3 '!J37</f>
        <v>0</v>
      </c>
      <c r="AY110" s="89">
        <f>'02 - SO-03.2  Žumpa 33 m3 '!J38</f>
        <v>0</v>
      </c>
      <c r="AZ110" s="89">
        <f>'02 - SO-03.2  Žumpa 33 m3 '!F35</f>
        <v>0</v>
      </c>
      <c r="BA110" s="89">
        <f>'02 - SO-03.2  Žumpa 33 m3 '!F36</f>
        <v>0</v>
      </c>
      <c r="BB110" s="89">
        <f>'02 - SO-03.2  Žumpa 33 m3 '!F37</f>
        <v>0</v>
      </c>
      <c r="BC110" s="89">
        <f>'02 - SO-03.2  Žumpa 33 m3 '!F38</f>
        <v>0</v>
      </c>
      <c r="BD110" s="91">
        <f>'02 - SO-03.2  Žumpa 33 m3 '!F39</f>
        <v>0</v>
      </c>
      <c r="BT110" s="25" t="s">
        <v>88</v>
      </c>
      <c r="BV110" s="25" t="s">
        <v>78</v>
      </c>
      <c r="BW110" s="25" t="s">
        <v>121</v>
      </c>
      <c r="BX110" s="25" t="s">
        <v>117</v>
      </c>
      <c r="CL110" s="25" t="s">
        <v>1</v>
      </c>
    </row>
    <row r="111" spans="1:91" s="6" customFormat="1" ht="16.5" customHeight="1">
      <c r="B111" s="77"/>
      <c r="C111" s="78"/>
      <c r="D111" s="213" t="s">
        <v>99</v>
      </c>
      <c r="E111" s="213"/>
      <c r="F111" s="213"/>
      <c r="G111" s="213"/>
      <c r="H111" s="213"/>
      <c r="I111" s="79"/>
      <c r="J111" s="213" t="s">
        <v>122</v>
      </c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26">
        <f>ROUND(SUM(AG112:AG113),2)</f>
        <v>0</v>
      </c>
      <c r="AH111" s="225"/>
      <c r="AI111" s="225"/>
      <c r="AJ111" s="225"/>
      <c r="AK111" s="225"/>
      <c r="AL111" s="225"/>
      <c r="AM111" s="225"/>
      <c r="AN111" s="224">
        <f t="shared" si="0"/>
        <v>0</v>
      </c>
      <c r="AO111" s="225"/>
      <c r="AP111" s="225"/>
      <c r="AQ111" s="80" t="s">
        <v>82</v>
      </c>
      <c r="AR111" s="77"/>
      <c r="AS111" s="81">
        <f>ROUND(SUM(AS112:AS113),2)</f>
        <v>0</v>
      </c>
      <c r="AT111" s="82">
        <f t="shared" si="1"/>
        <v>0</v>
      </c>
      <c r="AU111" s="83">
        <f>ROUND(SUM(AU112:AU113),5)</f>
        <v>0</v>
      </c>
      <c r="AV111" s="82">
        <f>ROUND(AZ111*L29,2)</f>
        <v>0</v>
      </c>
      <c r="AW111" s="82">
        <f>ROUND(BA111*L30,2)</f>
        <v>0</v>
      </c>
      <c r="AX111" s="82">
        <f>ROUND(BB111*L29,2)</f>
        <v>0</v>
      </c>
      <c r="AY111" s="82">
        <f>ROUND(BC111*L30,2)</f>
        <v>0</v>
      </c>
      <c r="AZ111" s="82">
        <f>ROUND(SUM(AZ112:AZ113),2)</f>
        <v>0</v>
      </c>
      <c r="BA111" s="82">
        <f>ROUND(SUM(BA112:BA113),2)</f>
        <v>0</v>
      </c>
      <c r="BB111" s="82">
        <f>ROUND(SUM(BB112:BB113),2)</f>
        <v>0</v>
      </c>
      <c r="BC111" s="82">
        <f>ROUND(SUM(BC112:BC113),2)</f>
        <v>0</v>
      </c>
      <c r="BD111" s="84">
        <f>ROUND(SUM(BD112:BD113),2)</f>
        <v>0</v>
      </c>
      <c r="BS111" s="85" t="s">
        <v>75</v>
      </c>
      <c r="BT111" s="85" t="s">
        <v>83</v>
      </c>
      <c r="BU111" s="85" t="s">
        <v>77</v>
      </c>
      <c r="BV111" s="85" t="s">
        <v>78</v>
      </c>
      <c r="BW111" s="85" t="s">
        <v>123</v>
      </c>
      <c r="BX111" s="85" t="s">
        <v>5</v>
      </c>
      <c r="CL111" s="85" t="s">
        <v>1</v>
      </c>
      <c r="CM111" s="85" t="s">
        <v>76</v>
      </c>
    </row>
    <row r="112" spans="1:91" s="3" customFormat="1" ht="16.5" customHeight="1">
      <c r="A112" s="86" t="s">
        <v>85</v>
      </c>
      <c r="B112" s="51"/>
      <c r="C112" s="9"/>
      <c r="D112" s="9"/>
      <c r="E112" s="214" t="s">
        <v>80</v>
      </c>
      <c r="F112" s="214"/>
      <c r="G112" s="214"/>
      <c r="H112" s="214"/>
      <c r="I112" s="214"/>
      <c r="J112" s="9"/>
      <c r="K112" s="214" t="s">
        <v>124</v>
      </c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27">
        <f>'01 - SO-04.1  Vonkajší do...'!J32</f>
        <v>0</v>
      </c>
      <c r="AH112" s="228"/>
      <c r="AI112" s="228"/>
      <c r="AJ112" s="228"/>
      <c r="AK112" s="228"/>
      <c r="AL112" s="228"/>
      <c r="AM112" s="228"/>
      <c r="AN112" s="227">
        <f t="shared" si="0"/>
        <v>0</v>
      </c>
      <c r="AO112" s="228"/>
      <c r="AP112" s="228"/>
      <c r="AQ112" s="87" t="s">
        <v>87</v>
      </c>
      <c r="AR112" s="51"/>
      <c r="AS112" s="88">
        <v>0</v>
      </c>
      <c r="AT112" s="89">
        <f t="shared" si="1"/>
        <v>0</v>
      </c>
      <c r="AU112" s="90">
        <f>'01 - SO-04.1  Vonkajší do...'!P125</f>
        <v>0</v>
      </c>
      <c r="AV112" s="89">
        <f>'01 - SO-04.1  Vonkajší do...'!J35</f>
        <v>0</v>
      </c>
      <c r="AW112" s="89">
        <f>'01 - SO-04.1  Vonkajší do...'!J36</f>
        <v>0</v>
      </c>
      <c r="AX112" s="89">
        <f>'01 - SO-04.1  Vonkajší do...'!J37</f>
        <v>0</v>
      </c>
      <c r="AY112" s="89">
        <f>'01 - SO-04.1  Vonkajší do...'!J38</f>
        <v>0</v>
      </c>
      <c r="AZ112" s="89">
        <f>'01 - SO-04.1  Vonkajší do...'!F35</f>
        <v>0</v>
      </c>
      <c r="BA112" s="89">
        <f>'01 - SO-04.1  Vonkajší do...'!F36</f>
        <v>0</v>
      </c>
      <c r="BB112" s="89">
        <f>'01 - SO-04.1  Vonkajší do...'!F37</f>
        <v>0</v>
      </c>
      <c r="BC112" s="89">
        <f>'01 - SO-04.1  Vonkajší do...'!F38</f>
        <v>0</v>
      </c>
      <c r="BD112" s="91">
        <f>'01 - SO-04.1  Vonkajší do...'!F39</f>
        <v>0</v>
      </c>
      <c r="BT112" s="25" t="s">
        <v>88</v>
      </c>
      <c r="BV112" s="25" t="s">
        <v>78</v>
      </c>
      <c r="BW112" s="25" t="s">
        <v>125</v>
      </c>
      <c r="BX112" s="25" t="s">
        <v>123</v>
      </c>
      <c r="CL112" s="25" t="s">
        <v>1</v>
      </c>
    </row>
    <row r="113" spans="1:91" s="3" customFormat="1" ht="23.25" customHeight="1">
      <c r="A113" s="86" t="s">
        <v>85</v>
      </c>
      <c r="B113" s="51"/>
      <c r="C113" s="9"/>
      <c r="D113" s="9"/>
      <c r="E113" s="214" t="s">
        <v>90</v>
      </c>
      <c r="F113" s="214"/>
      <c r="G113" s="214"/>
      <c r="H113" s="214"/>
      <c r="I113" s="214"/>
      <c r="J113" s="9"/>
      <c r="K113" s="214" t="s">
        <v>126</v>
      </c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27">
        <f>'02 - SO-04.2  Studničná š...'!J32</f>
        <v>0</v>
      </c>
      <c r="AH113" s="228"/>
      <c r="AI113" s="228"/>
      <c r="AJ113" s="228"/>
      <c r="AK113" s="228"/>
      <c r="AL113" s="228"/>
      <c r="AM113" s="228"/>
      <c r="AN113" s="227">
        <f t="shared" si="0"/>
        <v>0</v>
      </c>
      <c r="AO113" s="228"/>
      <c r="AP113" s="228"/>
      <c r="AQ113" s="87" t="s">
        <v>87</v>
      </c>
      <c r="AR113" s="51"/>
      <c r="AS113" s="88">
        <v>0</v>
      </c>
      <c r="AT113" s="89">
        <f t="shared" si="1"/>
        <v>0</v>
      </c>
      <c r="AU113" s="90">
        <f>'02 - SO-04.2  Studničná š...'!P128</f>
        <v>0</v>
      </c>
      <c r="AV113" s="89">
        <f>'02 - SO-04.2  Studničná š...'!J35</f>
        <v>0</v>
      </c>
      <c r="AW113" s="89">
        <f>'02 - SO-04.2  Studničná š...'!J36</f>
        <v>0</v>
      </c>
      <c r="AX113" s="89">
        <f>'02 - SO-04.2  Studničná š...'!J37</f>
        <v>0</v>
      </c>
      <c r="AY113" s="89">
        <f>'02 - SO-04.2  Studničná š...'!J38</f>
        <v>0</v>
      </c>
      <c r="AZ113" s="89">
        <f>'02 - SO-04.2  Studničná š...'!F35</f>
        <v>0</v>
      </c>
      <c r="BA113" s="89">
        <f>'02 - SO-04.2  Studničná š...'!F36</f>
        <v>0</v>
      </c>
      <c r="BB113" s="89">
        <f>'02 - SO-04.2  Studničná š...'!F37</f>
        <v>0</v>
      </c>
      <c r="BC113" s="89">
        <f>'02 - SO-04.2  Studničná š...'!F38</f>
        <v>0</v>
      </c>
      <c r="BD113" s="91">
        <f>'02 - SO-04.2  Studničná š...'!F39</f>
        <v>0</v>
      </c>
      <c r="BT113" s="25" t="s">
        <v>88</v>
      </c>
      <c r="BV113" s="25" t="s">
        <v>78</v>
      </c>
      <c r="BW113" s="25" t="s">
        <v>127</v>
      </c>
      <c r="BX113" s="25" t="s">
        <v>123</v>
      </c>
      <c r="CL113" s="25" t="s">
        <v>1</v>
      </c>
    </row>
    <row r="114" spans="1:91" s="6" customFormat="1" ht="24.75" customHeight="1">
      <c r="B114" s="77"/>
      <c r="C114" s="78"/>
      <c r="D114" s="213" t="s">
        <v>128</v>
      </c>
      <c r="E114" s="213"/>
      <c r="F114" s="213"/>
      <c r="G114" s="213"/>
      <c r="H114" s="213"/>
      <c r="I114" s="79"/>
      <c r="J114" s="213" t="s">
        <v>129</v>
      </c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26">
        <f>ROUND(SUM(AG115:AG116),2)</f>
        <v>0</v>
      </c>
      <c r="AH114" s="225"/>
      <c r="AI114" s="225"/>
      <c r="AJ114" s="225"/>
      <c r="AK114" s="225"/>
      <c r="AL114" s="225"/>
      <c r="AM114" s="225"/>
      <c r="AN114" s="224">
        <f t="shared" si="0"/>
        <v>0</v>
      </c>
      <c r="AO114" s="225"/>
      <c r="AP114" s="225"/>
      <c r="AQ114" s="80" t="s">
        <v>82</v>
      </c>
      <c r="AR114" s="77"/>
      <c r="AS114" s="81">
        <f>ROUND(SUM(AS115:AS116),2)</f>
        <v>0</v>
      </c>
      <c r="AT114" s="82">
        <f t="shared" si="1"/>
        <v>0</v>
      </c>
      <c r="AU114" s="83">
        <f>ROUND(SUM(AU115:AU116),5)</f>
        <v>0</v>
      </c>
      <c r="AV114" s="82">
        <f>ROUND(AZ114*L29,2)</f>
        <v>0</v>
      </c>
      <c r="AW114" s="82">
        <f>ROUND(BA114*L30,2)</f>
        <v>0</v>
      </c>
      <c r="AX114" s="82">
        <f>ROUND(BB114*L29,2)</f>
        <v>0</v>
      </c>
      <c r="AY114" s="82">
        <f>ROUND(BC114*L30,2)</f>
        <v>0</v>
      </c>
      <c r="AZ114" s="82">
        <f>ROUND(SUM(AZ115:AZ116),2)</f>
        <v>0</v>
      </c>
      <c r="BA114" s="82">
        <f>ROUND(SUM(BA115:BA116),2)</f>
        <v>0</v>
      </c>
      <c r="BB114" s="82">
        <f>ROUND(SUM(BB115:BB116),2)</f>
        <v>0</v>
      </c>
      <c r="BC114" s="82">
        <f>ROUND(SUM(BC115:BC116),2)</f>
        <v>0</v>
      </c>
      <c r="BD114" s="84">
        <f>ROUND(SUM(BD115:BD116),2)</f>
        <v>0</v>
      </c>
      <c r="BS114" s="85" t="s">
        <v>75</v>
      </c>
      <c r="BT114" s="85" t="s">
        <v>83</v>
      </c>
      <c r="BU114" s="85" t="s">
        <v>77</v>
      </c>
      <c r="BV114" s="85" t="s">
        <v>78</v>
      </c>
      <c r="BW114" s="85" t="s">
        <v>130</v>
      </c>
      <c r="BX114" s="85" t="s">
        <v>5</v>
      </c>
      <c r="CL114" s="85" t="s">
        <v>1</v>
      </c>
      <c r="CM114" s="85" t="s">
        <v>76</v>
      </c>
    </row>
    <row r="115" spans="1:91" s="3" customFormat="1" ht="16.5" customHeight="1">
      <c r="A115" s="86" t="s">
        <v>85</v>
      </c>
      <c r="B115" s="51"/>
      <c r="C115" s="9"/>
      <c r="D115" s="9"/>
      <c r="E115" s="214" t="s">
        <v>80</v>
      </c>
      <c r="F115" s="214"/>
      <c r="G115" s="214"/>
      <c r="H115" s="214"/>
      <c r="I115" s="214"/>
      <c r="J115" s="9"/>
      <c r="K115" s="214" t="s">
        <v>131</v>
      </c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27">
        <f>'01 - SO-05.1  NN káblová ...'!J32</f>
        <v>0</v>
      </c>
      <c r="AH115" s="228"/>
      <c r="AI115" s="228"/>
      <c r="AJ115" s="228"/>
      <c r="AK115" s="228"/>
      <c r="AL115" s="228"/>
      <c r="AM115" s="228"/>
      <c r="AN115" s="227">
        <f t="shared" si="0"/>
        <v>0</v>
      </c>
      <c r="AO115" s="228"/>
      <c r="AP115" s="228"/>
      <c r="AQ115" s="87" t="s">
        <v>87</v>
      </c>
      <c r="AR115" s="51"/>
      <c r="AS115" s="88">
        <v>0</v>
      </c>
      <c r="AT115" s="89">
        <f t="shared" si="1"/>
        <v>0</v>
      </c>
      <c r="AU115" s="90">
        <f>'01 - SO-05.1  NN káblová ...'!P124</f>
        <v>0</v>
      </c>
      <c r="AV115" s="89">
        <f>'01 - SO-05.1  NN káblová ...'!J35</f>
        <v>0</v>
      </c>
      <c r="AW115" s="89">
        <f>'01 - SO-05.1  NN káblová ...'!J36</f>
        <v>0</v>
      </c>
      <c r="AX115" s="89">
        <f>'01 - SO-05.1  NN káblová ...'!J37</f>
        <v>0</v>
      </c>
      <c r="AY115" s="89">
        <f>'01 - SO-05.1  NN káblová ...'!J38</f>
        <v>0</v>
      </c>
      <c r="AZ115" s="89">
        <f>'01 - SO-05.1  NN káblová ...'!F35</f>
        <v>0</v>
      </c>
      <c r="BA115" s="89">
        <f>'01 - SO-05.1  NN káblová ...'!F36</f>
        <v>0</v>
      </c>
      <c r="BB115" s="89">
        <f>'01 - SO-05.1  NN káblová ...'!F37</f>
        <v>0</v>
      </c>
      <c r="BC115" s="89">
        <f>'01 - SO-05.1  NN káblová ...'!F38</f>
        <v>0</v>
      </c>
      <c r="BD115" s="91">
        <f>'01 - SO-05.1  NN káblová ...'!F39</f>
        <v>0</v>
      </c>
      <c r="BT115" s="25" t="s">
        <v>88</v>
      </c>
      <c r="BV115" s="25" t="s">
        <v>78</v>
      </c>
      <c r="BW115" s="25" t="s">
        <v>132</v>
      </c>
      <c r="BX115" s="25" t="s">
        <v>130</v>
      </c>
      <c r="CL115" s="25" t="s">
        <v>1</v>
      </c>
    </row>
    <row r="116" spans="1:91" s="3" customFormat="1" ht="16.5" customHeight="1">
      <c r="A116" s="86" t="s">
        <v>85</v>
      </c>
      <c r="B116" s="51"/>
      <c r="C116" s="9"/>
      <c r="D116" s="9"/>
      <c r="E116" s="214" t="s">
        <v>90</v>
      </c>
      <c r="F116" s="214"/>
      <c r="G116" s="214"/>
      <c r="H116" s="214"/>
      <c r="I116" s="214"/>
      <c r="J116" s="9"/>
      <c r="K116" s="214" t="s">
        <v>133</v>
      </c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27">
        <f>'02 - SO-05.2  Vonkajšie N...'!J32</f>
        <v>0</v>
      </c>
      <c r="AH116" s="228"/>
      <c r="AI116" s="228"/>
      <c r="AJ116" s="228"/>
      <c r="AK116" s="228"/>
      <c r="AL116" s="228"/>
      <c r="AM116" s="228"/>
      <c r="AN116" s="227">
        <f t="shared" si="0"/>
        <v>0</v>
      </c>
      <c r="AO116" s="228"/>
      <c r="AP116" s="228"/>
      <c r="AQ116" s="87" t="s">
        <v>87</v>
      </c>
      <c r="AR116" s="51"/>
      <c r="AS116" s="88">
        <v>0</v>
      </c>
      <c r="AT116" s="89">
        <f t="shared" si="1"/>
        <v>0</v>
      </c>
      <c r="AU116" s="90">
        <f>'02 - SO-05.2  Vonkajšie N...'!P123</f>
        <v>0</v>
      </c>
      <c r="AV116" s="89">
        <f>'02 - SO-05.2  Vonkajšie N...'!J35</f>
        <v>0</v>
      </c>
      <c r="AW116" s="89">
        <f>'02 - SO-05.2  Vonkajšie N...'!J36</f>
        <v>0</v>
      </c>
      <c r="AX116" s="89">
        <f>'02 - SO-05.2  Vonkajšie N...'!J37</f>
        <v>0</v>
      </c>
      <c r="AY116" s="89">
        <f>'02 - SO-05.2  Vonkajšie N...'!J38</f>
        <v>0</v>
      </c>
      <c r="AZ116" s="89">
        <f>'02 - SO-05.2  Vonkajšie N...'!F35</f>
        <v>0</v>
      </c>
      <c r="BA116" s="89">
        <f>'02 - SO-05.2  Vonkajšie N...'!F36</f>
        <v>0</v>
      </c>
      <c r="BB116" s="89">
        <f>'02 - SO-05.2  Vonkajšie N...'!F37</f>
        <v>0</v>
      </c>
      <c r="BC116" s="89">
        <f>'02 - SO-05.2  Vonkajšie N...'!F38</f>
        <v>0</v>
      </c>
      <c r="BD116" s="91">
        <f>'02 - SO-05.2  Vonkajšie N...'!F39</f>
        <v>0</v>
      </c>
      <c r="BT116" s="25" t="s">
        <v>88</v>
      </c>
      <c r="BV116" s="25" t="s">
        <v>78</v>
      </c>
      <c r="BW116" s="25" t="s">
        <v>134</v>
      </c>
      <c r="BX116" s="25" t="s">
        <v>130</v>
      </c>
      <c r="CL116" s="25" t="s">
        <v>1</v>
      </c>
    </row>
    <row r="117" spans="1:91" s="6" customFormat="1" ht="16.5" customHeight="1">
      <c r="A117" s="86" t="s">
        <v>85</v>
      </c>
      <c r="B117" s="77"/>
      <c r="C117" s="78"/>
      <c r="D117" s="213" t="s">
        <v>135</v>
      </c>
      <c r="E117" s="213"/>
      <c r="F117" s="213"/>
      <c r="G117" s="213"/>
      <c r="H117" s="213"/>
      <c r="I117" s="79"/>
      <c r="J117" s="213" t="s">
        <v>136</v>
      </c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24">
        <f>'07 - SO-06  Oplotenie'!J30</f>
        <v>0</v>
      </c>
      <c r="AH117" s="225"/>
      <c r="AI117" s="225"/>
      <c r="AJ117" s="225"/>
      <c r="AK117" s="225"/>
      <c r="AL117" s="225"/>
      <c r="AM117" s="225"/>
      <c r="AN117" s="224">
        <f t="shared" si="0"/>
        <v>0</v>
      </c>
      <c r="AO117" s="225"/>
      <c r="AP117" s="225"/>
      <c r="AQ117" s="80" t="s">
        <v>82</v>
      </c>
      <c r="AR117" s="77"/>
      <c r="AS117" s="81">
        <v>0</v>
      </c>
      <c r="AT117" s="82">
        <f t="shared" si="1"/>
        <v>0</v>
      </c>
      <c r="AU117" s="83">
        <f>'07 - SO-06  Oplotenie'!P118</f>
        <v>0</v>
      </c>
      <c r="AV117" s="82">
        <f>'07 - SO-06  Oplotenie'!J33</f>
        <v>0</v>
      </c>
      <c r="AW117" s="82">
        <f>'07 - SO-06  Oplotenie'!J34</f>
        <v>0</v>
      </c>
      <c r="AX117" s="82">
        <f>'07 - SO-06  Oplotenie'!J35</f>
        <v>0</v>
      </c>
      <c r="AY117" s="82">
        <f>'07 - SO-06  Oplotenie'!J36</f>
        <v>0</v>
      </c>
      <c r="AZ117" s="82">
        <f>'07 - SO-06  Oplotenie'!F33</f>
        <v>0</v>
      </c>
      <c r="BA117" s="82">
        <f>'07 - SO-06  Oplotenie'!F34</f>
        <v>0</v>
      </c>
      <c r="BB117" s="82">
        <f>'07 - SO-06  Oplotenie'!F35</f>
        <v>0</v>
      </c>
      <c r="BC117" s="82">
        <f>'07 - SO-06  Oplotenie'!F36</f>
        <v>0</v>
      </c>
      <c r="BD117" s="84">
        <f>'07 - SO-06  Oplotenie'!F37</f>
        <v>0</v>
      </c>
      <c r="BT117" s="85" t="s">
        <v>83</v>
      </c>
      <c r="BV117" s="85" t="s">
        <v>78</v>
      </c>
      <c r="BW117" s="85" t="s">
        <v>137</v>
      </c>
      <c r="BX117" s="85" t="s">
        <v>5</v>
      </c>
      <c r="CL117" s="85" t="s">
        <v>1</v>
      </c>
      <c r="CM117" s="85" t="s">
        <v>76</v>
      </c>
    </row>
    <row r="118" spans="1:91" s="6" customFormat="1" ht="16.5" customHeight="1">
      <c r="A118" s="86" t="s">
        <v>85</v>
      </c>
      <c r="B118" s="77"/>
      <c r="C118" s="78"/>
      <c r="D118" s="213" t="s">
        <v>138</v>
      </c>
      <c r="E118" s="213"/>
      <c r="F118" s="213"/>
      <c r="G118" s="213"/>
      <c r="H118" s="213"/>
      <c r="I118" s="79"/>
      <c r="J118" s="213" t="s">
        <v>139</v>
      </c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24">
        <f>'08 - SO-07  Zeleň '!J30</f>
        <v>0</v>
      </c>
      <c r="AH118" s="225"/>
      <c r="AI118" s="225"/>
      <c r="AJ118" s="225"/>
      <c r="AK118" s="225"/>
      <c r="AL118" s="225"/>
      <c r="AM118" s="225"/>
      <c r="AN118" s="224">
        <f t="shared" si="0"/>
        <v>0</v>
      </c>
      <c r="AO118" s="225"/>
      <c r="AP118" s="225"/>
      <c r="AQ118" s="80" t="s">
        <v>82</v>
      </c>
      <c r="AR118" s="77"/>
      <c r="AS118" s="92">
        <v>0</v>
      </c>
      <c r="AT118" s="93">
        <f t="shared" si="1"/>
        <v>0</v>
      </c>
      <c r="AU118" s="94">
        <f>'08 - SO-07  Zeleň '!P119</f>
        <v>0</v>
      </c>
      <c r="AV118" s="93">
        <f>'08 - SO-07  Zeleň '!J33</f>
        <v>0</v>
      </c>
      <c r="AW118" s="93">
        <f>'08 - SO-07  Zeleň '!J34</f>
        <v>0</v>
      </c>
      <c r="AX118" s="93">
        <f>'08 - SO-07  Zeleň '!J35</f>
        <v>0</v>
      </c>
      <c r="AY118" s="93">
        <f>'08 - SO-07  Zeleň '!J36</f>
        <v>0</v>
      </c>
      <c r="AZ118" s="93">
        <f>'08 - SO-07  Zeleň '!F33</f>
        <v>0</v>
      </c>
      <c r="BA118" s="93">
        <f>'08 - SO-07  Zeleň '!F34</f>
        <v>0</v>
      </c>
      <c r="BB118" s="93">
        <f>'08 - SO-07  Zeleň '!F35</f>
        <v>0</v>
      </c>
      <c r="BC118" s="93">
        <f>'08 - SO-07  Zeleň '!F36</f>
        <v>0</v>
      </c>
      <c r="BD118" s="95">
        <f>'08 - SO-07  Zeleň '!F37</f>
        <v>0</v>
      </c>
      <c r="BT118" s="85" t="s">
        <v>83</v>
      </c>
      <c r="BV118" s="85" t="s">
        <v>78</v>
      </c>
      <c r="BW118" s="85" t="s">
        <v>140</v>
      </c>
      <c r="BX118" s="85" t="s">
        <v>5</v>
      </c>
      <c r="CL118" s="85" t="s">
        <v>1</v>
      </c>
      <c r="CM118" s="85" t="s">
        <v>76</v>
      </c>
    </row>
    <row r="119" spans="1:91" s="1" customFormat="1" ht="30" customHeight="1">
      <c r="B119" s="32"/>
      <c r="AR119" s="32"/>
    </row>
    <row r="120" spans="1:91" s="1" customFormat="1" ht="6.95" customHeight="1"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32"/>
    </row>
  </sheetData>
  <sheetProtection algorithmName="SHA-512" hashValue="AhOkM2HGYgmMONaN6xrk2nsB1yqHcKSXvtNAmDy1rxRPDHQ6CJ5c/g4aoMRd2muzI+CsxnCXpbiqYQVkiAb9OQ==" saltValue="qQzNw84fzcipUZFR5iWJ7jClzJRpt9xM0URgI1chTOsmZN3ohOLnCSPLIo3IvEh3K+MHFOAfZ5fweO+t3+GAng==" spinCount="100000" sheet="1" objects="1" scenarios="1" formatColumns="0" formatRows="0"/>
  <mergeCells count="134">
    <mergeCell ref="J114:AF114"/>
    <mergeCell ref="D114:H114"/>
    <mergeCell ref="E115:I115"/>
    <mergeCell ref="K115:AF115"/>
    <mergeCell ref="K116:AF116"/>
    <mergeCell ref="E116:I116"/>
    <mergeCell ref="D117:H117"/>
    <mergeCell ref="J117:AF117"/>
    <mergeCell ref="J118:AF118"/>
    <mergeCell ref="D118:H118"/>
    <mergeCell ref="K109:AF109"/>
    <mergeCell ref="E109:I109"/>
    <mergeCell ref="K110:AF110"/>
    <mergeCell ref="E110:I110"/>
    <mergeCell ref="J111:AF111"/>
    <mergeCell ref="D111:H111"/>
    <mergeCell ref="E112:I112"/>
    <mergeCell ref="K112:AF112"/>
    <mergeCell ref="E113:I113"/>
    <mergeCell ref="K113:AF113"/>
    <mergeCell ref="E104:I104"/>
    <mergeCell ref="K104:AF104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04:AP104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K35:AO35"/>
    <mergeCell ref="X35:AB35"/>
    <mergeCell ref="AR2:BE2"/>
    <mergeCell ref="AG101:AM101"/>
    <mergeCell ref="AN101:AP101"/>
    <mergeCell ref="AN102:AP102"/>
    <mergeCell ref="AG102:AM102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K103:AF103"/>
    <mergeCell ref="E103:I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G94:AM94"/>
    <mergeCell ref="AN94:AP94"/>
    <mergeCell ref="K98:AF98"/>
    <mergeCell ref="E98:I98"/>
    <mergeCell ref="K99:AF99"/>
    <mergeCell ref="E99:I99"/>
    <mergeCell ref="K100:AF100"/>
    <mergeCell ref="E100:I100"/>
    <mergeCell ref="J101:AF101"/>
    <mergeCell ref="D101:H101"/>
    <mergeCell ref="K102:AF102"/>
    <mergeCell ref="E102:I102"/>
    <mergeCell ref="L85:AJ85"/>
    <mergeCell ref="I92:AF92"/>
    <mergeCell ref="C92:G92"/>
    <mergeCell ref="J95:AF95"/>
    <mergeCell ref="D95:H95"/>
    <mergeCell ref="K96:AF96"/>
    <mergeCell ref="E96:I96"/>
    <mergeCell ref="K97:AF97"/>
    <mergeCell ref="E97:I97"/>
  </mergeCells>
  <hyperlinks>
    <hyperlink ref="A96" location="'01 - SO-01A.1  Architektú...'!C2" display="/" xr:uid="{00000000-0004-0000-0000-000000000000}"/>
    <hyperlink ref="A97" location="'02 - SO-01A.2  Zdravotech...'!C2" display="/" xr:uid="{00000000-0004-0000-0000-000001000000}"/>
    <hyperlink ref="A98" location="'03 - SO-01A.3  Ústredné v...'!C2" display="/" xr:uid="{00000000-0004-0000-0000-000002000000}"/>
    <hyperlink ref="A99" location="'04 - SO-01A.4  Elektroinš...'!C2" display="/" xr:uid="{00000000-0004-0000-0000-000003000000}"/>
    <hyperlink ref="A100" location="'05 - SO-01A.5  Elektroinš...'!C2" display="/" xr:uid="{00000000-0004-0000-0000-000004000000}"/>
    <hyperlink ref="A102" location="'01 - SO-01B.01  Architekt...'!C2" display="/" xr:uid="{00000000-0004-0000-0000-000005000000}"/>
    <hyperlink ref="A103" location="'02 - SO-01B.2  Zdravotech...'!C2" display="/" xr:uid="{00000000-0004-0000-0000-000006000000}"/>
    <hyperlink ref="A104" location="'03 - SO-01B-3  Elektroinš...'!C2" display="/" xr:uid="{00000000-0004-0000-0000-000007000000}"/>
    <hyperlink ref="A105" location="'04 - SO-01B.4  Elektroinš...'!C2" display="/" xr:uid="{00000000-0004-0000-0000-000008000000}"/>
    <hyperlink ref="A106" location="'05 - SO-01B.5  Fotovoltai...'!C2" display="/" xr:uid="{00000000-0004-0000-0000-000009000000}"/>
    <hyperlink ref="A107" location="'03 - SO-02  Spevnené ploc...'!C2" display="/" xr:uid="{00000000-0004-0000-0000-00000A000000}"/>
    <hyperlink ref="A109" location="'01 - SO-03.1  Kanalizačná...'!C2" display="/" xr:uid="{00000000-0004-0000-0000-00000B000000}"/>
    <hyperlink ref="A110" location="'02 - SO-03.2  Žumpa 33 m3 '!C2" display="/" xr:uid="{00000000-0004-0000-0000-00000C000000}"/>
    <hyperlink ref="A112" location="'01 - SO-04.1  Vonkajší do...'!C2" display="/" xr:uid="{00000000-0004-0000-0000-00000D000000}"/>
    <hyperlink ref="A113" location="'02 - SO-04.2  Studničná š...'!C2" display="/" xr:uid="{00000000-0004-0000-0000-00000E000000}"/>
    <hyperlink ref="A115" location="'01 - SO-05.1  NN káblová ...'!C2" display="/" xr:uid="{00000000-0004-0000-0000-00000F000000}"/>
    <hyperlink ref="A116" location="'02 - SO-05.2  Vonkajšie N...'!C2" display="/" xr:uid="{00000000-0004-0000-0000-000010000000}"/>
    <hyperlink ref="A117" location="'07 - SO-06  Oplotenie'!C2" display="/" xr:uid="{00000000-0004-0000-0000-000011000000}"/>
    <hyperlink ref="A118" location="'08 - SO-07  Zeleň '!C2" display="/" xr:uid="{00000000-0004-0000-00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2267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2405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ROUND((SUM(BE123:BE176)),  2)</f>
        <v>0</v>
      </c>
      <c r="G35" s="100"/>
      <c r="H35" s="100"/>
      <c r="I35" s="101">
        <v>0.2</v>
      </c>
      <c r="J35" s="99">
        <f>ROUND(((SUM(BE123:BE176))*I35),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ROUND((SUM(BF123:BF176)),  2)</f>
        <v>0</v>
      </c>
      <c r="G36" s="100"/>
      <c r="H36" s="100"/>
      <c r="I36" s="101">
        <v>0.2</v>
      </c>
      <c r="J36" s="99">
        <f>ROUND(((SUM(BF123:BF176))*I36),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ROUND((SUM(BG123:BG176)),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ROUND((SUM(BH123:BH176)),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ROUND((SUM(BI123:BI176)),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2267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04 - SO-01B.4  Elektroinštalácia - bleskozvod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J123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8" customFormat="1" ht="24.95" customHeight="1">
      <c r="B101" s="114"/>
      <c r="D101" s="115" t="s">
        <v>1837</v>
      </c>
      <c r="E101" s="116"/>
      <c r="F101" s="116"/>
      <c r="G101" s="116"/>
      <c r="H101" s="116"/>
      <c r="I101" s="116"/>
      <c r="J101" s="117">
        <f>J175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174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3" t="str">
        <f>E7</f>
        <v>Budova na spracovanie hrozna a výrobu vína</v>
      </c>
      <c r="F111" s="254"/>
      <c r="G111" s="254"/>
      <c r="H111" s="254"/>
      <c r="L111" s="32"/>
    </row>
    <row r="112" spans="2:47" ht="12" customHeight="1">
      <c r="B112" s="20"/>
      <c r="C112" s="27" t="s">
        <v>142</v>
      </c>
      <c r="L112" s="20"/>
    </row>
    <row r="113" spans="2:65" s="1" customFormat="1" ht="16.5" customHeight="1">
      <c r="B113" s="32"/>
      <c r="E113" s="253" t="s">
        <v>2267</v>
      </c>
      <c r="F113" s="255"/>
      <c r="G113" s="255"/>
      <c r="H113" s="255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08" t="str">
        <f>E11</f>
        <v>04 - SO-01B.4  Elektroinštalácia - bleskozvod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Chotín, p. č. 6616</v>
      </c>
      <c r="I117" s="27" t="s">
        <v>21</v>
      </c>
      <c r="J117" s="55" t="str">
        <f>IF(J14="","",J14)</f>
        <v>22. 1. 2024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Gábor Ondrej, Kostolná 228, Chotín</v>
      </c>
      <c r="I119" s="27" t="s">
        <v>29</v>
      </c>
      <c r="J119" s="30" t="str">
        <f>E23</f>
        <v>Ing. Lengyel Tibor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175</v>
      </c>
      <c r="D122" s="124" t="s">
        <v>61</v>
      </c>
      <c r="E122" s="124" t="s">
        <v>57</v>
      </c>
      <c r="F122" s="124" t="s">
        <v>58</v>
      </c>
      <c r="G122" s="124" t="s">
        <v>176</v>
      </c>
      <c r="H122" s="124" t="s">
        <v>177</v>
      </c>
      <c r="I122" s="124" t="s">
        <v>178</v>
      </c>
      <c r="J122" s="125" t="s">
        <v>148</v>
      </c>
      <c r="K122" s="126" t="s">
        <v>179</v>
      </c>
      <c r="L122" s="122"/>
      <c r="M122" s="62" t="s">
        <v>1</v>
      </c>
      <c r="N122" s="63" t="s">
        <v>40</v>
      </c>
      <c r="O122" s="63" t="s">
        <v>180</v>
      </c>
      <c r="P122" s="63" t="s">
        <v>181</v>
      </c>
      <c r="Q122" s="63" t="s">
        <v>182</v>
      </c>
      <c r="R122" s="63" t="s">
        <v>183</v>
      </c>
      <c r="S122" s="63" t="s">
        <v>184</v>
      </c>
      <c r="T122" s="64" t="s">
        <v>185</v>
      </c>
    </row>
    <row r="123" spans="2:65" s="1" customFormat="1" ht="22.9" customHeight="1">
      <c r="B123" s="32"/>
      <c r="C123" s="67" t="s">
        <v>149</v>
      </c>
      <c r="J123" s="127">
        <f>BK123</f>
        <v>0</v>
      </c>
      <c r="L123" s="32"/>
      <c r="M123" s="65"/>
      <c r="N123" s="56"/>
      <c r="O123" s="56"/>
      <c r="P123" s="128">
        <f>P124+P175</f>
        <v>0</v>
      </c>
      <c r="Q123" s="56"/>
      <c r="R123" s="128">
        <f>R124+R175</f>
        <v>0.15562000000000004</v>
      </c>
      <c r="S123" s="56"/>
      <c r="T123" s="129">
        <f>T124+T175</f>
        <v>0</v>
      </c>
      <c r="AT123" s="17" t="s">
        <v>75</v>
      </c>
      <c r="AU123" s="17" t="s">
        <v>150</v>
      </c>
      <c r="BK123" s="130">
        <f>BK124+BK175</f>
        <v>0</v>
      </c>
    </row>
    <row r="124" spans="2:65" s="11" customFormat="1" ht="25.9" customHeight="1">
      <c r="B124" s="131"/>
      <c r="D124" s="132" t="s">
        <v>75</v>
      </c>
      <c r="E124" s="133" t="s">
        <v>677</v>
      </c>
      <c r="F124" s="133" t="s">
        <v>1988</v>
      </c>
      <c r="I124" s="134"/>
      <c r="J124" s="135">
        <f>BK124</f>
        <v>0</v>
      </c>
      <c r="L124" s="131"/>
      <c r="M124" s="136"/>
      <c r="P124" s="137">
        <f>P125</f>
        <v>0</v>
      </c>
      <c r="R124" s="137">
        <f>R125</f>
        <v>0.15562000000000004</v>
      </c>
      <c r="T124" s="138">
        <f>T125</f>
        <v>0</v>
      </c>
      <c r="AR124" s="132" t="s">
        <v>203</v>
      </c>
      <c r="AT124" s="139" t="s">
        <v>75</v>
      </c>
      <c r="AU124" s="139" t="s">
        <v>76</v>
      </c>
      <c r="AY124" s="132" t="s">
        <v>188</v>
      </c>
      <c r="BK124" s="140">
        <f>BK125</f>
        <v>0</v>
      </c>
    </row>
    <row r="125" spans="2:65" s="11" customFormat="1" ht="22.9" customHeight="1">
      <c r="B125" s="131"/>
      <c r="D125" s="132" t="s">
        <v>75</v>
      </c>
      <c r="E125" s="141" t="s">
        <v>1989</v>
      </c>
      <c r="F125" s="141" t="s">
        <v>1990</v>
      </c>
      <c r="I125" s="134"/>
      <c r="J125" s="142">
        <f>BK125</f>
        <v>0</v>
      </c>
      <c r="L125" s="131"/>
      <c r="M125" s="136"/>
      <c r="P125" s="137">
        <f>SUM(P126:P174)</f>
        <v>0</v>
      </c>
      <c r="R125" s="137">
        <f>SUM(R126:R174)</f>
        <v>0.15562000000000004</v>
      </c>
      <c r="T125" s="138">
        <f>SUM(T126:T174)</f>
        <v>0</v>
      </c>
      <c r="AR125" s="132" t="s">
        <v>203</v>
      </c>
      <c r="AT125" s="139" t="s">
        <v>75</v>
      </c>
      <c r="AU125" s="139" t="s">
        <v>83</v>
      </c>
      <c r="AY125" s="132" t="s">
        <v>188</v>
      </c>
      <c r="BK125" s="140">
        <f>SUM(BK126:BK174)</f>
        <v>0</v>
      </c>
    </row>
    <row r="126" spans="2:65" s="1" customFormat="1" ht="24.2" customHeight="1">
      <c r="B126" s="32"/>
      <c r="C126" s="143" t="s">
        <v>83</v>
      </c>
      <c r="D126" s="143" t="s">
        <v>190</v>
      </c>
      <c r="E126" s="144" t="s">
        <v>2161</v>
      </c>
      <c r="F126" s="145" t="s">
        <v>2162</v>
      </c>
      <c r="G126" s="146" t="s">
        <v>388</v>
      </c>
      <c r="H126" s="147">
        <v>4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42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582</v>
      </c>
      <c r="AT126" s="155" t="s">
        <v>190</v>
      </c>
      <c r="AU126" s="155" t="s">
        <v>88</v>
      </c>
      <c r="AY126" s="17" t="s">
        <v>188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88</v>
      </c>
      <c r="BK126" s="156">
        <f>ROUND(I126*H126,2)</f>
        <v>0</v>
      </c>
      <c r="BL126" s="17" t="s">
        <v>582</v>
      </c>
      <c r="BM126" s="155" t="s">
        <v>2406</v>
      </c>
    </row>
    <row r="127" spans="2:65" s="1" customFormat="1" ht="24.2" customHeight="1">
      <c r="B127" s="32"/>
      <c r="C127" s="185" t="s">
        <v>88</v>
      </c>
      <c r="D127" s="185" t="s">
        <v>677</v>
      </c>
      <c r="E127" s="186" t="s">
        <v>2164</v>
      </c>
      <c r="F127" s="187" t="s">
        <v>2165</v>
      </c>
      <c r="G127" s="188" t="s">
        <v>388</v>
      </c>
      <c r="H127" s="189">
        <v>4</v>
      </c>
      <c r="I127" s="190"/>
      <c r="J127" s="191">
        <f>ROUND(I127*H127,2)</f>
        <v>0</v>
      </c>
      <c r="K127" s="192"/>
      <c r="L127" s="193"/>
      <c r="M127" s="194" t="s">
        <v>1</v>
      </c>
      <c r="N127" s="195" t="s">
        <v>42</v>
      </c>
      <c r="P127" s="153">
        <f>O127*H127</f>
        <v>0</v>
      </c>
      <c r="Q127" s="153">
        <v>2.5999999999999998E-4</v>
      </c>
      <c r="R127" s="153">
        <f>Q127*H127</f>
        <v>1.0399999999999999E-3</v>
      </c>
      <c r="S127" s="153">
        <v>0</v>
      </c>
      <c r="T127" s="154">
        <f>S127*H127</f>
        <v>0</v>
      </c>
      <c r="AR127" s="155" t="s">
        <v>953</v>
      </c>
      <c r="AT127" s="155" t="s">
        <v>677</v>
      </c>
      <c r="AU127" s="155" t="s">
        <v>88</v>
      </c>
      <c r="AY127" s="17" t="s">
        <v>188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953</v>
      </c>
      <c r="BM127" s="155" t="s">
        <v>2407</v>
      </c>
    </row>
    <row r="128" spans="2:65" s="1" customFormat="1" ht="24.2" customHeight="1">
      <c r="B128" s="32"/>
      <c r="C128" s="143" t="s">
        <v>203</v>
      </c>
      <c r="D128" s="143" t="s">
        <v>190</v>
      </c>
      <c r="E128" s="144" t="s">
        <v>2167</v>
      </c>
      <c r="F128" s="145" t="s">
        <v>2168</v>
      </c>
      <c r="G128" s="146" t="s">
        <v>574</v>
      </c>
      <c r="H128" s="147">
        <v>80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582</v>
      </c>
      <c r="AT128" s="155" t="s">
        <v>190</v>
      </c>
      <c r="AU128" s="155" t="s">
        <v>88</v>
      </c>
      <c r="AY128" s="17" t="s">
        <v>188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582</v>
      </c>
      <c r="BM128" s="155" t="s">
        <v>2408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2409</v>
      </c>
      <c r="H129" s="161">
        <v>71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2410</v>
      </c>
      <c r="H130" s="161">
        <v>9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80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16.5" customHeight="1">
      <c r="B132" s="32"/>
      <c r="C132" s="185" t="s">
        <v>194</v>
      </c>
      <c r="D132" s="185" t="s">
        <v>677</v>
      </c>
      <c r="E132" s="186" t="s">
        <v>2171</v>
      </c>
      <c r="F132" s="187" t="s">
        <v>2172</v>
      </c>
      <c r="G132" s="188" t="s">
        <v>2082</v>
      </c>
      <c r="H132" s="189">
        <v>76.05</v>
      </c>
      <c r="I132" s="190"/>
      <c r="J132" s="191">
        <f>ROUND(I132*H132,2)</f>
        <v>0</v>
      </c>
      <c r="K132" s="192"/>
      <c r="L132" s="193"/>
      <c r="M132" s="194" t="s">
        <v>1</v>
      </c>
      <c r="N132" s="195" t="s">
        <v>42</v>
      </c>
      <c r="P132" s="153">
        <f>O132*H132</f>
        <v>0</v>
      </c>
      <c r="Q132" s="153">
        <v>1E-3</v>
      </c>
      <c r="R132" s="153">
        <f>Q132*H132</f>
        <v>7.6049999999999993E-2</v>
      </c>
      <c r="S132" s="153">
        <v>0</v>
      </c>
      <c r="T132" s="154">
        <f>S132*H132</f>
        <v>0</v>
      </c>
      <c r="AR132" s="155" t="s">
        <v>953</v>
      </c>
      <c r="AT132" s="155" t="s">
        <v>677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953</v>
      </c>
      <c r="BM132" s="155" t="s">
        <v>2411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2412</v>
      </c>
      <c r="H133" s="161">
        <v>76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76</v>
      </c>
      <c r="AY133" s="159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738</v>
      </c>
      <c r="H134" s="161">
        <v>0.05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3" customFormat="1" ht="11.25">
      <c r="B135" s="165"/>
      <c r="D135" s="158" t="s">
        <v>196</v>
      </c>
      <c r="E135" s="166" t="s">
        <v>1</v>
      </c>
      <c r="F135" s="167" t="s">
        <v>211</v>
      </c>
      <c r="H135" s="168">
        <v>76.05</v>
      </c>
      <c r="I135" s="169"/>
      <c r="L135" s="165"/>
      <c r="M135" s="170"/>
      <c r="T135" s="171"/>
      <c r="AT135" s="166" t="s">
        <v>196</v>
      </c>
      <c r="AU135" s="166" t="s">
        <v>88</v>
      </c>
      <c r="AV135" s="13" t="s">
        <v>194</v>
      </c>
      <c r="AW135" s="13" t="s">
        <v>31</v>
      </c>
      <c r="AX135" s="13" t="s">
        <v>83</v>
      </c>
      <c r="AY135" s="166" t="s">
        <v>188</v>
      </c>
    </row>
    <row r="136" spans="2:65" s="1" customFormat="1" ht="24.2" customHeight="1">
      <c r="B136" s="32"/>
      <c r="C136" s="143" t="s">
        <v>221</v>
      </c>
      <c r="D136" s="143" t="s">
        <v>190</v>
      </c>
      <c r="E136" s="144" t="s">
        <v>2077</v>
      </c>
      <c r="F136" s="145" t="s">
        <v>2078</v>
      </c>
      <c r="G136" s="146" t="s">
        <v>574</v>
      </c>
      <c r="H136" s="147">
        <v>30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582</v>
      </c>
      <c r="AT136" s="155" t="s">
        <v>190</v>
      </c>
      <c r="AU136" s="155" t="s">
        <v>88</v>
      </c>
      <c r="AY136" s="17" t="s">
        <v>188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582</v>
      </c>
      <c r="BM136" s="155" t="s">
        <v>2413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2414</v>
      </c>
      <c r="H137" s="161">
        <v>28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76</v>
      </c>
      <c r="AY137" s="159" t="s">
        <v>188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1885</v>
      </c>
      <c r="H138" s="161">
        <v>2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76</v>
      </c>
      <c r="AY138" s="159" t="s">
        <v>188</v>
      </c>
    </row>
    <row r="139" spans="2:65" s="13" customFormat="1" ht="11.25">
      <c r="B139" s="165"/>
      <c r="D139" s="158" t="s">
        <v>196</v>
      </c>
      <c r="E139" s="166" t="s">
        <v>1</v>
      </c>
      <c r="F139" s="167" t="s">
        <v>211</v>
      </c>
      <c r="H139" s="168">
        <v>30</v>
      </c>
      <c r="I139" s="169"/>
      <c r="L139" s="165"/>
      <c r="M139" s="170"/>
      <c r="T139" s="171"/>
      <c r="AT139" s="166" t="s">
        <v>196</v>
      </c>
      <c r="AU139" s="166" t="s">
        <v>88</v>
      </c>
      <c r="AV139" s="13" t="s">
        <v>194</v>
      </c>
      <c r="AW139" s="13" t="s">
        <v>31</v>
      </c>
      <c r="AX139" s="13" t="s">
        <v>83</v>
      </c>
      <c r="AY139" s="166" t="s">
        <v>188</v>
      </c>
    </row>
    <row r="140" spans="2:65" s="1" customFormat="1" ht="16.5" customHeight="1">
      <c r="B140" s="32"/>
      <c r="C140" s="185" t="s">
        <v>225</v>
      </c>
      <c r="D140" s="185" t="s">
        <v>677</v>
      </c>
      <c r="E140" s="186" t="s">
        <v>2080</v>
      </c>
      <c r="F140" s="187" t="s">
        <v>2081</v>
      </c>
      <c r="G140" s="188" t="s">
        <v>2082</v>
      </c>
      <c r="H140" s="189">
        <v>19.5</v>
      </c>
      <c r="I140" s="190"/>
      <c r="J140" s="191">
        <f>ROUND(I140*H140,2)</f>
        <v>0</v>
      </c>
      <c r="K140" s="192"/>
      <c r="L140" s="193"/>
      <c r="M140" s="194" t="s">
        <v>1</v>
      </c>
      <c r="N140" s="195" t="s">
        <v>42</v>
      </c>
      <c r="P140" s="153">
        <f>O140*H140</f>
        <v>0</v>
      </c>
      <c r="Q140" s="153">
        <v>1E-3</v>
      </c>
      <c r="R140" s="153">
        <f>Q140*H140</f>
        <v>1.95E-2</v>
      </c>
      <c r="S140" s="153">
        <v>0</v>
      </c>
      <c r="T140" s="154">
        <f>S140*H140</f>
        <v>0</v>
      </c>
      <c r="AR140" s="155" t="s">
        <v>953</v>
      </c>
      <c r="AT140" s="155" t="s">
        <v>677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953</v>
      </c>
      <c r="BM140" s="155" t="s">
        <v>2415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2416</v>
      </c>
      <c r="H141" s="161">
        <v>19.5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83</v>
      </c>
      <c r="AY141" s="159" t="s">
        <v>188</v>
      </c>
    </row>
    <row r="142" spans="2:65" s="1" customFormat="1" ht="16.5" customHeight="1">
      <c r="B142" s="32"/>
      <c r="C142" s="143" t="s">
        <v>234</v>
      </c>
      <c r="D142" s="143" t="s">
        <v>190</v>
      </c>
      <c r="E142" s="144" t="s">
        <v>2180</v>
      </c>
      <c r="F142" s="145" t="s">
        <v>2181</v>
      </c>
      <c r="G142" s="146" t="s">
        <v>388</v>
      </c>
      <c r="H142" s="147">
        <v>4</v>
      </c>
      <c r="I142" s="148"/>
      <c r="J142" s="149">
        <f t="shared" ref="J142:J163" si="0">ROUND(I142*H142,2)</f>
        <v>0</v>
      </c>
      <c r="K142" s="150"/>
      <c r="L142" s="32"/>
      <c r="M142" s="151" t="s">
        <v>1</v>
      </c>
      <c r="N142" s="152" t="s">
        <v>42</v>
      </c>
      <c r="P142" s="153">
        <f t="shared" ref="P142:P163" si="1">O142*H142</f>
        <v>0</v>
      </c>
      <c r="Q142" s="153">
        <v>0</v>
      </c>
      <c r="R142" s="153">
        <f t="shared" ref="R142:R163" si="2">Q142*H142</f>
        <v>0</v>
      </c>
      <c r="S142" s="153">
        <v>0</v>
      </c>
      <c r="T142" s="154">
        <f t="shared" ref="T142:T163" si="3">S142*H142</f>
        <v>0</v>
      </c>
      <c r="AR142" s="155" t="s">
        <v>582</v>
      </c>
      <c r="AT142" s="155" t="s">
        <v>190</v>
      </c>
      <c r="AU142" s="155" t="s">
        <v>88</v>
      </c>
      <c r="AY142" s="17" t="s">
        <v>188</v>
      </c>
      <c r="BE142" s="156">
        <f t="shared" ref="BE142:BE163" si="4">IF(N142="základná",J142,0)</f>
        <v>0</v>
      </c>
      <c r="BF142" s="156">
        <f t="shared" ref="BF142:BF163" si="5">IF(N142="znížená",J142,0)</f>
        <v>0</v>
      </c>
      <c r="BG142" s="156">
        <f t="shared" ref="BG142:BG163" si="6">IF(N142="zákl. prenesená",J142,0)</f>
        <v>0</v>
      </c>
      <c r="BH142" s="156">
        <f t="shared" ref="BH142:BH163" si="7">IF(N142="zníž. prenesená",J142,0)</f>
        <v>0</v>
      </c>
      <c r="BI142" s="156">
        <f t="shared" ref="BI142:BI163" si="8">IF(N142="nulová",J142,0)</f>
        <v>0</v>
      </c>
      <c r="BJ142" s="17" t="s">
        <v>88</v>
      </c>
      <c r="BK142" s="156">
        <f t="shared" ref="BK142:BK163" si="9">ROUND(I142*H142,2)</f>
        <v>0</v>
      </c>
      <c r="BL142" s="17" t="s">
        <v>582</v>
      </c>
      <c r="BM142" s="155" t="s">
        <v>2417</v>
      </c>
    </row>
    <row r="143" spans="2:65" s="1" customFormat="1" ht="16.5" customHeight="1">
      <c r="B143" s="32"/>
      <c r="C143" s="185" t="s">
        <v>238</v>
      </c>
      <c r="D143" s="185" t="s">
        <v>677</v>
      </c>
      <c r="E143" s="186" t="s">
        <v>2183</v>
      </c>
      <c r="F143" s="187" t="s">
        <v>2184</v>
      </c>
      <c r="G143" s="188" t="s">
        <v>388</v>
      </c>
      <c r="H143" s="189">
        <v>4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42</v>
      </c>
      <c r="P143" s="153">
        <f t="shared" si="1"/>
        <v>0</v>
      </c>
      <c r="Q143" s="153">
        <v>3.0000000000000001E-5</v>
      </c>
      <c r="R143" s="153">
        <f t="shared" si="2"/>
        <v>1.2E-4</v>
      </c>
      <c r="S143" s="153">
        <v>0</v>
      </c>
      <c r="T143" s="154">
        <f t="shared" si="3"/>
        <v>0</v>
      </c>
      <c r="AR143" s="155" t="s">
        <v>953</v>
      </c>
      <c r="AT143" s="155" t="s">
        <v>677</v>
      </c>
      <c r="AU143" s="155" t="s">
        <v>88</v>
      </c>
      <c r="AY143" s="17" t="s">
        <v>188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953</v>
      </c>
      <c r="BM143" s="155" t="s">
        <v>2418</v>
      </c>
    </row>
    <row r="144" spans="2:65" s="1" customFormat="1" ht="21.75" customHeight="1">
      <c r="B144" s="32"/>
      <c r="C144" s="143" t="s">
        <v>245</v>
      </c>
      <c r="D144" s="143" t="s">
        <v>190</v>
      </c>
      <c r="E144" s="144" t="s">
        <v>2186</v>
      </c>
      <c r="F144" s="145" t="s">
        <v>2187</v>
      </c>
      <c r="G144" s="146" t="s">
        <v>388</v>
      </c>
      <c r="H144" s="147">
        <v>80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42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582</v>
      </c>
      <c r="AT144" s="155" t="s">
        <v>190</v>
      </c>
      <c r="AU144" s="155" t="s">
        <v>88</v>
      </c>
      <c r="AY144" s="17" t="s">
        <v>188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582</v>
      </c>
      <c r="BM144" s="155" t="s">
        <v>2419</v>
      </c>
    </row>
    <row r="145" spans="2:65" s="1" customFormat="1" ht="24.2" customHeight="1">
      <c r="B145" s="32"/>
      <c r="C145" s="185" t="s">
        <v>252</v>
      </c>
      <c r="D145" s="185" t="s">
        <v>677</v>
      </c>
      <c r="E145" s="186" t="s">
        <v>2189</v>
      </c>
      <c r="F145" s="187" t="s">
        <v>2190</v>
      </c>
      <c r="G145" s="188" t="s">
        <v>388</v>
      </c>
      <c r="H145" s="189">
        <v>80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42</v>
      </c>
      <c r="P145" s="153">
        <f t="shared" si="1"/>
        <v>0</v>
      </c>
      <c r="Q145" s="153">
        <v>3.3E-4</v>
      </c>
      <c r="R145" s="153">
        <f t="shared" si="2"/>
        <v>2.64E-2</v>
      </c>
      <c r="S145" s="153">
        <v>0</v>
      </c>
      <c r="T145" s="154">
        <f t="shared" si="3"/>
        <v>0</v>
      </c>
      <c r="AR145" s="155" t="s">
        <v>953</v>
      </c>
      <c r="AT145" s="155" t="s">
        <v>677</v>
      </c>
      <c r="AU145" s="155" t="s">
        <v>88</v>
      </c>
      <c r="AY145" s="17" t="s">
        <v>188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953</v>
      </c>
      <c r="BM145" s="155" t="s">
        <v>2420</v>
      </c>
    </row>
    <row r="146" spans="2:65" s="1" customFormat="1" ht="24.2" customHeight="1">
      <c r="B146" s="32"/>
      <c r="C146" s="143" t="s">
        <v>257</v>
      </c>
      <c r="D146" s="143" t="s">
        <v>190</v>
      </c>
      <c r="E146" s="144" t="s">
        <v>2198</v>
      </c>
      <c r="F146" s="145" t="s">
        <v>2199</v>
      </c>
      <c r="G146" s="146" t="s">
        <v>388</v>
      </c>
      <c r="H146" s="147">
        <v>1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582</v>
      </c>
      <c r="AT146" s="155" t="s">
        <v>190</v>
      </c>
      <c r="AU146" s="155" t="s">
        <v>88</v>
      </c>
      <c r="AY146" s="17" t="s">
        <v>188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582</v>
      </c>
      <c r="BM146" s="155" t="s">
        <v>2421</v>
      </c>
    </row>
    <row r="147" spans="2:65" s="1" customFormat="1" ht="24.2" customHeight="1">
      <c r="B147" s="32"/>
      <c r="C147" s="185" t="s">
        <v>269</v>
      </c>
      <c r="D147" s="185" t="s">
        <v>677</v>
      </c>
      <c r="E147" s="186" t="s">
        <v>2201</v>
      </c>
      <c r="F147" s="187" t="s">
        <v>2202</v>
      </c>
      <c r="G147" s="188" t="s">
        <v>388</v>
      </c>
      <c r="H147" s="189">
        <v>1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42</v>
      </c>
      <c r="P147" s="153">
        <f t="shared" si="1"/>
        <v>0</v>
      </c>
      <c r="Q147" s="153">
        <v>4.1999999999999997E-3</v>
      </c>
      <c r="R147" s="153">
        <f t="shared" si="2"/>
        <v>4.1999999999999997E-3</v>
      </c>
      <c r="S147" s="153">
        <v>0</v>
      </c>
      <c r="T147" s="154">
        <f t="shared" si="3"/>
        <v>0</v>
      </c>
      <c r="AR147" s="155" t="s">
        <v>953</v>
      </c>
      <c r="AT147" s="155" t="s">
        <v>677</v>
      </c>
      <c r="AU147" s="155" t="s">
        <v>88</v>
      </c>
      <c r="AY147" s="17" t="s">
        <v>188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953</v>
      </c>
      <c r="BM147" s="155" t="s">
        <v>2422</v>
      </c>
    </row>
    <row r="148" spans="2:65" s="1" customFormat="1" ht="16.5" customHeight="1">
      <c r="B148" s="32"/>
      <c r="C148" s="143" t="s">
        <v>276</v>
      </c>
      <c r="D148" s="143" t="s">
        <v>190</v>
      </c>
      <c r="E148" s="144" t="s">
        <v>2204</v>
      </c>
      <c r="F148" s="145" t="s">
        <v>2205</v>
      </c>
      <c r="G148" s="146" t="s">
        <v>388</v>
      </c>
      <c r="H148" s="147">
        <v>1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582</v>
      </c>
      <c r="AT148" s="155" t="s">
        <v>190</v>
      </c>
      <c r="AU148" s="155" t="s">
        <v>88</v>
      </c>
      <c r="AY148" s="17" t="s">
        <v>188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582</v>
      </c>
      <c r="BM148" s="155" t="s">
        <v>2423</v>
      </c>
    </row>
    <row r="149" spans="2:65" s="1" customFormat="1" ht="16.5" customHeight="1">
      <c r="B149" s="32"/>
      <c r="C149" s="185" t="s">
        <v>285</v>
      </c>
      <c r="D149" s="185" t="s">
        <v>677</v>
      </c>
      <c r="E149" s="186" t="s">
        <v>2207</v>
      </c>
      <c r="F149" s="187" t="s">
        <v>2208</v>
      </c>
      <c r="G149" s="188" t="s">
        <v>388</v>
      </c>
      <c r="H149" s="189">
        <v>1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42</v>
      </c>
      <c r="P149" s="153">
        <f t="shared" si="1"/>
        <v>0</v>
      </c>
      <c r="Q149" s="153">
        <v>1.7000000000000001E-4</v>
      </c>
      <c r="R149" s="153">
        <f t="shared" si="2"/>
        <v>1.7000000000000001E-4</v>
      </c>
      <c r="S149" s="153">
        <v>0</v>
      </c>
      <c r="T149" s="154">
        <f t="shared" si="3"/>
        <v>0</v>
      </c>
      <c r="AR149" s="155" t="s">
        <v>953</v>
      </c>
      <c r="AT149" s="155" t="s">
        <v>677</v>
      </c>
      <c r="AU149" s="155" t="s">
        <v>88</v>
      </c>
      <c r="AY149" s="17" t="s">
        <v>188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953</v>
      </c>
      <c r="BM149" s="155" t="s">
        <v>2424</v>
      </c>
    </row>
    <row r="150" spans="2:65" s="1" customFormat="1" ht="16.5" customHeight="1">
      <c r="B150" s="32"/>
      <c r="C150" s="143" t="s">
        <v>291</v>
      </c>
      <c r="D150" s="143" t="s">
        <v>190</v>
      </c>
      <c r="E150" s="144" t="s">
        <v>2210</v>
      </c>
      <c r="F150" s="145" t="s">
        <v>2211</v>
      </c>
      <c r="G150" s="146" t="s">
        <v>388</v>
      </c>
      <c r="H150" s="147">
        <v>1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42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582</v>
      </c>
      <c r="AT150" s="155" t="s">
        <v>190</v>
      </c>
      <c r="AU150" s="155" t="s">
        <v>88</v>
      </c>
      <c r="AY150" s="17" t="s">
        <v>188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582</v>
      </c>
      <c r="BM150" s="155" t="s">
        <v>2425</v>
      </c>
    </row>
    <row r="151" spans="2:65" s="1" customFormat="1" ht="21.75" customHeight="1">
      <c r="B151" s="32"/>
      <c r="C151" s="185" t="s">
        <v>295</v>
      </c>
      <c r="D151" s="185" t="s">
        <v>677</v>
      </c>
      <c r="E151" s="186" t="s">
        <v>2213</v>
      </c>
      <c r="F151" s="187" t="s">
        <v>2214</v>
      </c>
      <c r="G151" s="188" t="s">
        <v>388</v>
      </c>
      <c r="H151" s="189">
        <v>1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42</v>
      </c>
      <c r="P151" s="153">
        <f t="shared" si="1"/>
        <v>0</v>
      </c>
      <c r="Q151" s="153">
        <v>4.0000000000000002E-4</v>
      </c>
      <c r="R151" s="153">
        <f t="shared" si="2"/>
        <v>4.0000000000000002E-4</v>
      </c>
      <c r="S151" s="153">
        <v>0</v>
      </c>
      <c r="T151" s="154">
        <f t="shared" si="3"/>
        <v>0</v>
      </c>
      <c r="AR151" s="155" t="s">
        <v>953</v>
      </c>
      <c r="AT151" s="155" t="s">
        <v>677</v>
      </c>
      <c r="AU151" s="155" t="s">
        <v>88</v>
      </c>
      <c r="AY151" s="17" t="s">
        <v>188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953</v>
      </c>
      <c r="BM151" s="155" t="s">
        <v>2426</v>
      </c>
    </row>
    <row r="152" spans="2:65" s="1" customFormat="1" ht="16.5" customHeight="1">
      <c r="B152" s="32"/>
      <c r="C152" s="143" t="s">
        <v>305</v>
      </c>
      <c r="D152" s="143" t="s">
        <v>190</v>
      </c>
      <c r="E152" s="144" t="s">
        <v>2216</v>
      </c>
      <c r="F152" s="145" t="s">
        <v>2217</v>
      </c>
      <c r="G152" s="146" t="s">
        <v>388</v>
      </c>
      <c r="H152" s="147">
        <v>15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582</v>
      </c>
      <c r="AT152" s="155" t="s">
        <v>190</v>
      </c>
      <c r="AU152" s="155" t="s">
        <v>88</v>
      </c>
      <c r="AY152" s="17" t="s">
        <v>188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582</v>
      </c>
      <c r="BM152" s="155" t="s">
        <v>2427</v>
      </c>
    </row>
    <row r="153" spans="2:65" s="1" customFormat="1" ht="16.5" customHeight="1">
      <c r="B153" s="32"/>
      <c r="C153" s="185" t="s">
        <v>312</v>
      </c>
      <c r="D153" s="185" t="s">
        <v>677</v>
      </c>
      <c r="E153" s="186" t="s">
        <v>2219</v>
      </c>
      <c r="F153" s="187" t="s">
        <v>2220</v>
      </c>
      <c r="G153" s="188" t="s">
        <v>388</v>
      </c>
      <c r="H153" s="189">
        <v>15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42</v>
      </c>
      <c r="P153" s="153">
        <f t="shared" si="1"/>
        <v>0</v>
      </c>
      <c r="Q153" s="153">
        <v>1.2E-4</v>
      </c>
      <c r="R153" s="153">
        <f t="shared" si="2"/>
        <v>1.8E-3</v>
      </c>
      <c r="S153" s="153">
        <v>0</v>
      </c>
      <c r="T153" s="154">
        <f t="shared" si="3"/>
        <v>0</v>
      </c>
      <c r="AR153" s="155" t="s">
        <v>953</v>
      </c>
      <c r="AT153" s="155" t="s">
        <v>677</v>
      </c>
      <c r="AU153" s="155" t="s">
        <v>88</v>
      </c>
      <c r="AY153" s="17" t="s">
        <v>188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953</v>
      </c>
      <c r="BM153" s="155" t="s">
        <v>2428</v>
      </c>
    </row>
    <row r="154" spans="2:65" s="1" customFormat="1" ht="16.5" customHeight="1">
      <c r="B154" s="32"/>
      <c r="C154" s="143" t="s">
        <v>319</v>
      </c>
      <c r="D154" s="143" t="s">
        <v>190</v>
      </c>
      <c r="E154" s="144" t="s">
        <v>2222</v>
      </c>
      <c r="F154" s="145" t="s">
        <v>2223</v>
      </c>
      <c r="G154" s="146" t="s">
        <v>388</v>
      </c>
      <c r="H154" s="147">
        <v>4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42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582</v>
      </c>
      <c r="AT154" s="155" t="s">
        <v>190</v>
      </c>
      <c r="AU154" s="155" t="s">
        <v>88</v>
      </c>
      <c r="AY154" s="17" t="s">
        <v>188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582</v>
      </c>
      <c r="BM154" s="155" t="s">
        <v>2429</v>
      </c>
    </row>
    <row r="155" spans="2:65" s="1" customFormat="1" ht="16.5" customHeight="1">
      <c r="B155" s="32"/>
      <c r="C155" s="185" t="s">
        <v>7</v>
      </c>
      <c r="D155" s="185" t="s">
        <v>677</v>
      </c>
      <c r="E155" s="186" t="s">
        <v>2225</v>
      </c>
      <c r="F155" s="187" t="s">
        <v>2226</v>
      </c>
      <c r="G155" s="188" t="s">
        <v>388</v>
      </c>
      <c r="H155" s="189">
        <v>4</v>
      </c>
      <c r="I155" s="190"/>
      <c r="J155" s="191">
        <f t="shared" si="0"/>
        <v>0</v>
      </c>
      <c r="K155" s="192"/>
      <c r="L155" s="193"/>
      <c r="M155" s="194" t="s">
        <v>1</v>
      </c>
      <c r="N155" s="195" t="s">
        <v>42</v>
      </c>
      <c r="P155" s="153">
        <f t="shared" si="1"/>
        <v>0</v>
      </c>
      <c r="Q155" s="153">
        <v>2.9E-4</v>
      </c>
      <c r="R155" s="153">
        <f t="shared" si="2"/>
        <v>1.16E-3</v>
      </c>
      <c r="S155" s="153">
        <v>0</v>
      </c>
      <c r="T155" s="154">
        <f t="shared" si="3"/>
        <v>0</v>
      </c>
      <c r="AR155" s="155" t="s">
        <v>953</v>
      </c>
      <c r="AT155" s="155" t="s">
        <v>677</v>
      </c>
      <c r="AU155" s="155" t="s">
        <v>88</v>
      </c>
      <c r="AY155" s="17" t="s">
        <v>188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953</v>
      </c>
      <c r="BM155" s="155" t="s">
        <v>2430</v>
      </c>
    </row>
    <row r="156" spans="2:65" s="1" customFormat="1" ht="16.5" customHeight="1">
      <c r="B156" s="32"/>
      <c r="C156" s="143" t="s">
        <v>330</v>
      </c>
      <c r="D156" s="143" t="s">
        <v>190</v>
      </c>
      <c r="E156" s="144" t="s">
        <v>2228</v>
      </c>
      <c r="F156" s="145" t="s">
        <v>2229</v>
      </c>
      <c r="G156" s="146" t="s">
        <v>388</v>
      </c>
      <c r="H156" s="147">
        <v>4</v>
      </c>
      <c r="I156" s="148"/>
      <c r="J156" s="149">
        <f t="shared" si="0"/>
        <v>0</v>
      </c>
      <c r="K156" s="150"/>
      <c r="L156" s="32"/>
      <c r="M156" s="151" t="s">
        <v>1</v>
      </c>
      <c r="N156" s="152" t="s">
        <v>42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582</v>
      </c>
      <c r="AT156" s="155" t="s">
        <v>190</v>
      </c>
      <c r="AU156" s="155" t="s">
        <v>88</v>
      </c>
      <c r="AY156" s="17" t="s">
        <v>188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582</v>
      </c>
      <c r="BM156" s="155" t="s">
        <v>2431</v>
      </c>
    </row>
    <row r="157" spans="2:65" s="1" customFormat="1" ht="16.5" customHeight="1">
      <c r="B157" s="32"/>
      <c r="C157" s="185" t="s">
        <v>337</v>
      </c>
      <c r="D157" s="185" t="s">
        <v>677</v>
      </c>
      <c r="E157" s="186" t="s">
        <v>2231</v>
      </c>
      <c r="F157" s="187" t="s">
        <v>2232</v>
      </c>
      <c r="G157" s="188" t="s">
        <v>388</v>
      </c>
      <c r="H157" s="189">
        <v>4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42</v>
      </c>
      <c r="P157" s="153">
        <f t="shared" si="1"/>
        <v>0</v>
      </c>
      <c r="Q157" s="153">
        <v>1.7000000000000001E-4</v>
      </c>
      <c r="R157" s="153">
        <f t="shared" si="2"/>
        <v>6.8000000000000005E-4</v>
      </c>
      <c r="S157" s="153">
        <v>0</v>
      </c>
      <c r="T157" s="154">
        <f t="shared" si="3"/>
        <v>0</v>
      </c>
      <c r="AR157" s="155" t="s">
        <v>953</v>
      </c>
      <c r="AT157" s="155" t="s">
        <v>677</v>
      </c>
      <c r="AU157" s="155" t="s">
        <v>88</v>
      </c>
      <c r="AY157" s="17" t="s">
        <v>188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953</v>
      </c>
      <c r="BM157" s="155" t="s">
        <v>2432</v>
      </c>
    </row>
    <row r="158" spans="2:65" s="1" customFormat="1" ht="16.5" customHeight="1">
      <c r="B158" s="32"/>
      <c r="C158" s="143" t="s">
        <v>342</v>
      </c>
      <c r="D158" s="143" t="s">
        <v>190</v>
      </c>
      <c r="E158" s="144" t="s">
        <v>2234</v>
      </c>
      <c r="F158" s="145" t="s">
        <v>2235</v>
      </c>
      <c r="G158" s="146" t="s">
        <v>388</v>
      </c>
      <c r="H158" s="147">
        <v>4</v>
      </c>
      <c r="I158" s="148"/>
      <c r="J158" s="149">
        <f t="shared" si="0"/>
        <v>0</v>
      </c>
      <c r="K158" s="150"/>
      <c r="L158" s="32"/>
      <c r="M158" s="151" t="s">
        <v>1</v>
      </c>
      <c r="N158" s="152" t="s">
        <v>42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582</v>
      </c>
      <c r="AT158" s="155" t="s">
        <v>190</v>
      </c>
      <c r="AU158" s="155" t="s">
        <v>88</v>
      </c>
      <c r="AY158" s="17" t="s">
        <v>188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582</v>
      </c>
      <c r="BM158" s="155" t="s">
        <v>2433</v>
      </c>
    </row>
    <row r="159" spans="2:65" s="1" customFormat="1" ht="16.5" customHeight="1">
      <c r="B159" s="32"/>
      <c r="C159" s="185" t="s">
        <v>349</v>
      </c>
      <c r="D159" s="185" t="s">
        <v>677</v>
      </c>
      <c r="E159" s="186" t="s">
        <v>2237</v>
      </c>
      <c r="F159" s="187" t="s">
        <v>2238</v>
      </c>
      <c r="G159" s="188" t="s">
        <v>388</v>
      </c>
      <c r="H159" s="189">
        <v>4</v>
      </c>
      <c r="I159" s="190"/>
      <c r="J159" s="191">
        <f t="shared" si="0"/>
        <v>0</v>
      </c>
      <c r="K159" s="192"/>
      <c r="L159" s="193"/>
      <c r="M159" s="194" t="s">
        <v>1</v>
      </c>
      <c r="N159" s="195" t="s">
        <v>42</v>
      </c>
      <c r="P159" s="153">
        <f t="shared" si="1"/>
        <v>0</v>
      </c>
      <c r="Q159" s="153">
        <v>1.9599999999999999E-3</v>
      </c>
      <c r="R159" s="153">
        <f t="shared" si="2"/>
        <v>7.8399999999999997E-3</v>
      </c>
      <c r="S159" s="153">
        <v>0</v>
      </c>
      <c r="T159" s="154">
        <f t="shared" si="3"/>
        <v>0</v>
      </c>
      <c r="AR159" s="155" t="s">
        <v>953</v>
      </c>
      <c r="AT159" s="155" t="s">
        <v>677</v>
      </c>
      <c r="AU159" s="155" t="s">
        <v>88</v>
      </c>
      <c r="AY159" s="17" t="s">
        <v>188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953</v>
      </c>
      <c r="BM159" s="155" t="s">
        <v>2434</v>
      </c>
    </row>
    <row r="160" spans="2:65" s="1" customFormat="1" ht="21.75" customHeight="1">
      <c r="B160" s="32"/>
      <c r="C160" s="143" t="s">
        <v>356</v>
      </c>
      <c r="D160" s="143" t="s">
        <v>190</v>
      </c>
      <c r="E160" s="144" t="s">
        <v>2240</v>
      </c>
      <c r="F160" s="145" t="s">
        <v>2241</v>
      </c>
      <c r="G160" s="146" t="s">
        <v>388</v>
      </c>
      <c r="H160" s="147">
        <v>8</v>
      </c>
      <c r="I160" s="148"/>
      <c r="J160" s="149">
        <f t="shared" si="0"/>
        <v>0</v>
      </c>
      <c r="K160" s="150"/>
      <c r="L160" s="32"/>
      <c r="M160" s="151" t="s">
        <v>1</v>
      </c>
      <c r="N160" s="152" t="s">
        <v>42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582</v>
      </c>
      <c r="AT160" s="155" t="s">
        <v>190</v>
      </c>
      <c r="AU160" s="155" t="s">
        <v>88</v>
      </c>
      <c r="AY160" s="17" t="s">
        <v>188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88</v>
      </c>
      <c r="BK160" s="156">
        <f t="shared" si="9"/>
        <v>0</v>
      </c>
      <c r="BL160" s="17" t="s">
        <v>582</v>
      </c>
      <c r="BM160" s="155" t="s">
        <v>2435</v>
      </c>
    </row>
    <row r="161" spans="2:65" s="1" customFormat="1" ht="21.75" customHeight="1">
      <c r="B161" s="32"/>
      <c r="C161" s="185" t="s">
        <v>362</v>
      </c>
      <c r="D161" s="185" t="s">
        <v>677</v>
      </c>
      <c r="E161" s="186" t="s">
        <v>2243</v>
      </c>
      <c r="F161" s="187" t="s">
        <v>2244</v>
      </c>
      <c r="G161" s="188" t="s">
        <v>388</v>
      </c>
      <c r="H161" s="189">
        <v>8</v>
      </c>
      <c r="I161" s="190"/>
      <c r="J161" s="191">
        <f t="shared" si="0"/>
        <v>0</v>
      </c>
      <c r="K161" s="192"/>
      <c r="L161" s="193"/>
      <c r="M161" s="194" t="s">
        <v>1</v>
      </c>
      <c r="N161" s="195" t="s">
        <v>42</v>
      </c>
      <c r="P161" s="153">
        <f t="shared" si="1"/>
        <v>0</v>
      </c>
      <c r="Q161" s="153">
        <v>4.2000000000000002E-4</v>
      </c>
      <c r="R161" s="153">
        <f t="shared" si="2"/>
        <v>3.3600000000000001E-3</v>
      </c>
      <c r="S161" s="153">
        <v>0</v>
      </c>
      <c r="T161" s="154">
        <f t="shared" si="3"/>
        <v>0</v>
      </c>
      <c r="AR161" s="155" t="s">
        <v>953</v>
      </c>
      <c r="AT161" s="155" t="s">
        <v>677</v>
      </c>
      <c r="AU161" s="155" t="s">
        <v>88</v>
      </c>
      <c r="AY161" s="17" t="s">
        <v>188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88</v>
      </c>
      <c r="BK161" s="156">
        <f t="shared" si="9"/>
        <v>0</v>
      </c>
      <c r="BL161" s="17" t="s">
        <v>953</v>
      </c>
      <c r="BM161" s="155" t="s">
        <v>2436</v>
      </c>
    </row>
    <row r="162" spans="2:65" s="1" customFormat="1" ht="16.5" customHeight="1">
      <c r="B162" s="32"/>
      <c r="C162" s="185" t="s">
        <v>366</v>
      </c>
      <c r="D162" s="185" t="s">
        <v>677</v>
      </c>
      <c r="E162" s="186" t="s">
        <v>2246</v>
      </c>
      <c r="F162" s="187" t="s">
        <v>2247</v>
      </c>
      <c r="G162" s="188" t="s">
        <v>388</v>
      </c>
      <c r="H162" s="189">
        <v>8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42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953</v>
      </c>
      <c r="AT162" s="155" t="s">
        <v>677</v>
      </c>
      <c r="AU162" s="155" t="s">
        <v>88</v>
      </c>
      <c r="AY162" s="17" t="s">
        <v>188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88</v>
      </c>
      <c r="BK162" s="156">
        <f t="shared" si="9"/>
        <v>0</v>
      </c>
      <c r="BL162" s="17" t="s">
        <v>953</v>
      </c>
      <c r="BM162" s="155" t="s">
        <v>2437</v>
      </c>
    </row>
    <row r="163" spans="2:65" s="1" customFormat="1" ht="24.2" customHeight="1">
      <c r="B163" s="32"/>
      <c r="C163" s="143" t="s">
        <v>374</v>
      </c>
      <c r="D163" s="143" t="s">
        <v>190</v>
      </c>
      <c r="E163" s="144" t="s">
        <v>2249</v>
      </c>
      <c r="F163" s="145" t="s">
        <v>2250</v>
      </c>
      <c r="G163" s="146" t="s">
        <v>574</v>
      </c>
      <c r="H163" s="147">
        <v>95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42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582</v>
      </c>
      <c r="AT163" s="155" t="s">
        <v>190</v>
      </c>
      <c r="AU163" s="155" t="s">
        <v>88</v>
      </c>
      <c r="AY163" s="17" t="s">
        <v>188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88</v>
      </c>
      <c r="BK163" s="156">
        <f t="shared" si="9"/>
        <v>0</v>
      </c>
      <c r="BL163" s="17" t="s">
        <v>582</v>
      </c>
      <c r="BM163" s="155" t="s">
        <v>2438</v>
      </c>
    </row>
    <row r="164" spans="2:65" s="12" customFormat="1" ht="11.25">
      <c r="B164" s="157"/>
      <c r="D164" s="158" t="s">
        <v>196</v>
      </c>
      <c r="E164" s="159" t="s">
        <v>1</v>
      </c>
      <c r="F164" s="160" t="s">
        <v>2439</v>
      </c>
      <c r="H164" s="161">
        <v>84</v>
      </c>
      <c r="I164" s="162"/>
      <c r="L164" s="157"/>
      <c r="M164" s="163"/>
      <c r="T164" s="164"/>
      <c r="AT164" s="159" t="s">
        <v>196</v>
      </c>
      <c r="AU164" s="159" t="s">
        <v>88</v>
      </c>
      <c r="AV164" s="12" t="s">
        <v>88</v>
      </c>
      <c r="AW164" s="12" t="s">
        <v>31</v>
      </c>
      <c r="AX164" s="12" t="s">
        <v>76</v>
      </c>
      <c r="AY164" s="159" t="s">
        <v>188</v>
      </c>
    </row>
    <row r="165" spans="2:65" s="12" customFormat="1" ht="11.25">
      <c r="B165" s="157"/>
      <c r="D165" s="158" t="s">
        <v>196</v>
      </c>
      <c r="E165" s="159" t="s">
        <v>1</v>
      </c>
      <c r="F165" s="160" t="s">
        <v>2440</v>
      </c>
      <c r="H165" s="161">
        <v>8</v>
      </c>
      <c r="I165" s="162"/>
      <c r="L165" s="157"/>
      <c r="M165" s="163"/>
      <c r="T165" s="164"/>
      <c r="AT165" s="159" t="s">
        <v>196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188</v>
      </c>
    </row>
    <row r="166" spans="2:65" s="14" customFormat="1" ht="11.25">
      <c r="B166" s="172"/>
      <c r="D166" s="158" t="s">
        <v>196</v>
      </c>
      <c r="E166" s="173" t="s">
        <v>1</v>
      </c>
      <c r="F166" s="174" t="s">
        <v>209</v>
      </c>
      <c r="H166" s="175">
        <v>92</v>
      </c>
      <c r="I166" s="176"/>
      <c r="L166" s="172"/>
      <c r="M166" s="177"/>
      <c r="T166" s="178"/>
      <c r="AT166" s="173" t="s">
        <v>196</v>
      </c>
      <c r="AU166" s="173" t="s">
        <v>88</v>
      </c>
      <c r="AV166" s="14" t="s">
        <v>203</v>
      </c>
      <c r="AW166" s="14" t="s">
        <v>31</v>
      </c>
      <c r="AX166" s="14" t="s">
        <v>76</v>
      </c>
      <c r="AY166" s="173" t="s">
        <v>188</v>
      </c>
    </row>
    <row r="167" spans="2:65" s="12" customFormat="1" ht="11.25">
      <c r="B167" s="157"/>
      <c r="D167" s="158" t="s">
        <v>196</v>
      </c>
      <c r="E167" s="159" t="s">
        <v>1</v>
      </c>
      <c r="F167" s="160" t="s">
        <v>2177</v>
      </c>
      <c r="H167" s="161">
        <v>3</v>
      </c>
      <c r="I167" s="162"/>
      <c r="L167" s="157"/>
      <c r="M167" s="163"/>
      <c r="T167" s="164"/>
      <c r="AT167" s="159" t="s">
        <v>196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188</v>
      </c>
    </row>
    <row r="168" spans="2:65" s="13" customFormat="1" ht="11.25">
      <c r="B168" s="165"/>
      <c r="D168" s="158" t="s">
        <v>196</v>
      </c>
      <c r="E168" s="166" t="s">
        <v>1</v>
      </c>
      <c r="F168" s="167" t="s">
        <v>211</v>
      </c>
      <c r="H168" s="168">
        <v>95</v>
      </c>
      <c r="I168" s="169"/>
      <c r="L168" s="165"/>
      <c r="M168" s="170"/>
      <c r="T168" s="171"/>
      <c r="AT168" s="166" t="s">
        <v>196</v>
      </c>
      <c r="AU168" s="166" t="s">
        <v>88</v>
      </c>
      <c r="AV168" s="13" t="s">
        <v>194</v>
      </c>
      <c r="AW168" s="13" t="s">
        <v>31</v>
      </c>
      <c r="AX168" s="13" t="s">
        <v>83</v>
      </c>
      <c r="AY168" s="166" t="s">
        <v>188</v>
      </c>
    </row>
    <row r="169" spans="2:65" s="1" customFormat="1" ht="16.5" customHeight="1">
      <c r="B169" s="32"/>
      <c r="C169" s="185" t="s">
        <v>385</v>
      </c>
      <c r="D169" s="185" t="s">
        <v>677</v>
      </c>
      <c r="E169" s="186" t="s">
        <v>2256</v>
      </c>
      <c r="F169" s="187" t="s">
        <v>2257</v>
      </c>
      <c r="G169" s="188" t="s">
        <v>2082</v>
      </c>
      <c r="H169" s="189">
        <v>12.9</v>
      </c>
      <c r="I169" s="190"/>
      <c r="J169" s="191">
        <f>ROUND(I169*H169,2)</f>
        <v>0</v>
      </c>
      <c r="K169" s="192"/>
      <c r="L169" s="193"/>
      <c r="M169" s="194" t="s">
        <v>1</v>
      </c>
      <c r="N169" s="195" t="s">
        <v>42</v>
      </c>
      <c r="P169" s="153">
        <f>O169*H169</f>
        <v>0</v>
      </c>
      <c r="Q169" s="153">
        <v>1E-3</v>
      </c>
      <c r="R169" s="153">
        <f>Q169*H169</f>
        <v>1.29E-2</v>
      </c>
      <c r="S169" s="153">
        <v>0</v>
      </c>
      <c r="T169" s="154">
        <f>S169*H169</f>
        <v>0</v>
      </c>
      <c r="AR169" s="155" t="s">
        <v>953</v>
      </c>
      <c r="AT169" s="155" t="s">
        <v>677</v>
      </c>
      <c r="AU169" s="155" t="s">
        <v>88</v>
      </c>
      <c r="AY169" s="17" t="s">
        <v>188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953</v>
      </c>
      <c r="BM169" s="155" t="s">
        <v>2441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2259</v>
      </c>
      <c r="H170" s="161">
        <v>12.824999999999999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2" customFormat="1" ht="11.25">
      <c r="B171" s="157"/>
      <c r="D171" s="158" t="s">
        <v>196</v>
      </c>
      <c r="E171" s="159" t="s">
        <v>1</v>
      </c>
      <c r="F171" s="160" t="s">
        <v>2260</v>
      </c>
      <c r="H171" s="161">
        <v>7.4999999999999997E-2</v>
      </c>
      <c r="I171" s="162"/>
      <c r="L171" s="157"/>
      <c r="M171" s="163"/>
      <c r="T171" s="164"/>
      <c r="AT171" s="159" t="s">
        <v>196</v>
      </c>
      <c r="AU171" s="159" t="s">
        <v>88</v>
      </c>
      <c r="AV171" s="12" t="s">
        <v>88</v>
      </c>
      <c r="AW171" s="12" t="s">
        <v>31</v>
      </c>
      <c r="AX171" s="12" t="s">
        <v>76</v>
      </c>
      <c r="AY171" s="159" t="s">
        <v>188</v>
      </c>
    </row>
    <row r="172" spans="2:65" s="13" customFormat="1" ht="11.25">
      <c r="B172" s="165"/>
      <c r="D172" s="158" t="s">
        <v>196</v>
      </c>
      <c r="E172" s="166" t="s">
        <v>1</v>
      </c>
      <c r="F172" s="167" t="s">
        <v>211</v>
      </c>
      <c r="H172" s="168">
        <v>12.9</v>
      </c>
      <c r="I172" s="169"/>
      <c r="L172" s="165"/>
      <c r="M172" s="170"/>
      <c r="T172" s="171"/>
      <c r="AT172" s="166" t="s">
        <v>196</v>
      </c>
      <c r="AU172" s="166" t="s">
        <v>88</v>
      </c>
      <c r="AV172" s="13" t="s">
        <v>194</v>
      </c>
      <c r="AW172" s="13" t="s">
        <v>31</v>
      </c>
      <c r="AX172" s="13" t="s">
        <v>83</v>
      </c>
      <c r="AY172" s="166" t="s">
        <v>188</v>
      </c>
    </row>
    <row r="173" spans="2:65" s="1" customFormat="1" ht="16.5" customHeight="1">
      <c r="B173" s="32"/>
      <c r="C173" s="143" t="s">
        <v>390</v>
      </c>
      <c r="D173" s="143" t="s">
        <v>190</v>
      </c>
      <c r="E173" s="144" t="s">
        <v>2261</v>
      </c>
      <c r="F173" s="145" t="s">
        <v>2109</v>
      </c>
      <c r="G173" s="146" t="s">
        <v>2110</v>
      </c>
      <c r="H173" s="204"/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AR173" s="155" t="s">
        <v>953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953</v>
      </c>
      <c r="BM173" s="155" t="s">
        <v>2442</v>
      </c>
    </row>
    <row r="174" spans="2:65" s="1" customFormat="1" ht="16.5" customHeight="1">
      <c r="B174" s="32"/>
      <c r="C174" s="143" t="s">
        <v>394</v>
      </c>
      <c r="D174" s="143" t="s">
        <v>190</v>
      </c>
      <c r="E174" s="144" t="s">
        <v>2263</v>
      </c>
      <c r="F174" s="145" t="s">
        <v>2113</v>
      </c>
      <c r="G174" s="146" t="s">
        <v>2110</v>
      </c>
      <c r="H174" s="204"/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42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582</v>
      </c>
      <c r="AT174" s="155" t="s">
        <v>190</v>
      </c>
      <c r="AU174" s="155" t="s">
        <v>88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582</v>
      </c>
      <c r="BM174" s="155" t="s">
        <v>2443</v>
      </c>
    </row>
    <row r="175" spans="2:65" s="11" customFormat="1" ht="25.9" customHeight="1">
      <c r="B175" s="131"/>
      <c r="D175" s="132" t="s">
        <v>75</v>
      </c>
      <c r="E175" s="133" t="s">
        <v>1970</v>
      </c>
      <c r="F175" s="133" t="s">
        <v>1971</v>
      </c>
      <c r="I175" s="134"/>
      <c r="J175" s="135">
        <f>BK175</f>
        <v>0</v>
      </c>
      <c r="L175" s="131"/>
      <c r="M175" s="136"/>
      <c r="P175" s="137">
        <f>P176</f>
        <v>0</v>
      </c>
      <c r="R175" s="137">
        <f>R176</f>
        <v>0</v>
      </c>
      <c r="T175" s="138">
        <f>T176</f>
        <v>0</v>
      </c>
      <c r="AR175" s="132" t="s">
        <v>194</v>
      </c>
      <c r="AT175" s="139" t="s">
        <v>75</v>
      </c>
      <c r="AU175" s="139" t="s">
        <v>76</v>
      </c>
      <c r="AY175" s="132" t="s">
        <v>188</v>
      </c>
      <c r="BK175" s="140">
        <f>BK176</f>
        <v>0</v>
      </c>
    </row>
    <row r="176" spans="2:65" s="1" customFormat="1" ht="37.9" customHeight="1">
      <c r="B176" s="32"/>
      <c r="C176" s="143" t="s">
        <v>398</v>
      </c>
      <c r="D176" s="143" t="s">
        <v>190</v>
      </c>
      <c r="E176" s="144" t="s">
        <v>1972</v>
      </c>
      <c r="F176" s="145" t="s">
        <v>2265</v>
      </c>
      <c r="G176" s="146" t="s">
        <v>1974</v>
      </c>
      <c r="H176" s="147">
        <v>5</v>
      </c>
      <c r="I176" s="148"/>
      <c r="J176" s="149">
        <f>ROUND(I176*H176,2)</f>
        <v>0</v>
      </c>
      <c r="K176" s="150"/>
      <c r="L176" s="32"/>
      <c r="M176" s="199" t="s">
        <v>1</v>
      </c>
      <c r="N176" s="200" t="s">
        <v>42</v>
      </c>
      <c r="O176" s="201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155" t="s">
        <v>1975</v>
      </c>
      <c r="AT176" s="155" t="s">
        <v>190</v>
      </c>
      <c r="AU176" s="155" t="s">
        <v>83</v>
      </c>
      <c r="AY176" s="17" t="s">
        <v>188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7" t="s">
        <v>88</v>
      </c>
      <c r="BK176" s="156">
        <f>ROUND(I176*H176,2)</f>
        <v>0</v>
      </c>
      <c r="BL176" s="17" t="s">
        <v>1975</v>
      </c>
      <c r="BM176" s="155" t="s">
        <v>2444</v>
      </c>
    </row>
    <row r="177" spans="2:12" s="1" customFormat="1" ht="6.95" customHeight="1"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32"/>
    </row>
  </sheetData>
  <sheetProtection algorithmName="SHA-512" hashValue="JWH1NBd2SzbERcAdxcY/CEUP2h19d7L2y8D2amQt7IIcTFd55Dz6gGukekxXX5H5J2PbqjKArZyY11otu8lXEQ==" saltValue="P80/g/+oL9SbJ92twySkfp9mMeaW8esIxzG2xjp3VNR3d4NBV+/qvjdSBWW9G/uEqtMRJ5jR+ZQ4QhmsBtO2mg==" spinCount="100000" sheet="1" objects="1" scenarios="1" formatColumns="0" formatRows="0" autoFilter="0"/>
  <autoFilter ref="C122:K176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2267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2445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ROUND((SUM(BE123:BE148)),  2)</f>
        <v>0</v>
      </c>
      <c r="G35" s="100"/>
      <c r="H35" s="100"/>
      <c r="I35" s="101">
        <v>0.2</v>
      </c>
      <c r="J35" s="99">
        <f>ROUND(((SUM(BE123:BE148))*I35),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ROUND((SUM(BF123:BF148)),  2)</f>
        <v>0</v>
      </c>
      <c r="G36" s="100"/>
      <c r="H36" s="100"/>
      <c r="I36" s="101">
        <v>0.2</v>
      </c>
      <c r="J36" s="99">
        <f>ROUND(((SUM(BF123:BF148))*I36),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ROUND((SUM(BG123:BG148)),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ROUND((SUM(BH123:BH148)),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ROUND((SUM(BI123:BI148)),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2267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05 - SO-01B.5  Fotovoltaický systém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J123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8" customFormat="1" ht="24.95" customHeight="1">
      <c r="B101" s="114"/>
      <c r="D101" s="115" t="s">
        <v>1838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174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3" t="str">
        <f>E7</f>
        <v>Budova na spracovanie hrozna a výrobu vína</v>
      </c>
      <c r="F111" s="254"/>
      <c r="G111" s="254"/>
      <c r="H111" s="254"/>
      <c r="L111" s="32"/>
    </row>
    <row r="112" spans="2:47" ht="12" customHeight="1">
      <c r="B112" s="20"/>
      <c r="C112" s="27" t="s">
        <v>142</v>
      </c>
      <c r="L112" s="20"/>
    </row>
    <row r="113" spans="2:65" s="1" customFormat="1" ht="16.5" customHeight="1">
      <c r="B113" s="32"/>
      <c r="E113" s="253" t="s">
        <v>2267</v>
      </c>
      <c r="F113" s="255"/>
      <c r="G113" s="255"/>
      <c r="H113" s="255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08" t="str">
        <f>E11</f>
        <v>05 - SO-01B.5  Fotovoltaický systém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Chotín, p. č. 6616</v>
      </c>
      <c r="I117" s="27" t="s">
        <v>21</v>
      </c>
      <c r="J117" s="55" t="str">
        <f>IF(J14="","",J14)</f>
        <v>22. 1. 2024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Gábor Ondrej, Kostolná 228, Chotín</v>
      </c>
      <c r="I119" s="27" t="s">
        <v>29</v>
      </c>
      <c r="J119" s="30" t="str">
        <f>E23</f>
        <v>Ing. Lengyel Tibor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175</v>
      </c>
      <c r="D122" s="124" t="s">
        <v>61</v>
      </c>
      <c r="E122" s="124" t="s">
        <v>57</v>
      </c>
      <c r="F122" s="124" t="s">
        <v>58</v>
      </c>
      <c r="G122" s="124" t="s">
        <v>176</v>
      </c>
      <c r="H122" s="124" t="s">
        <v>177</v>
      </c>
      <c r="I122" s="124" t="s">
        <v>178</v>
      </c>
      <c r="J122" s="125" t="s">
        <v>148</v>
      </c>
      <c r="K122" s="126" t="s">
        <v>179</v>
      </c>
      <c r="L122" s="122"/>
      <c r="M122" s="62" t="s">
        <v>1</v>
      </c>
      <c r="N122" s="63" t="s">
        <v>40</v>
      </c>
      <c r="O122" s="63" t="s">
        <v>180</v>
      </c>
      <c r="P122" s="63" t="s">
        <v>181</v>
      </c>
      <c r="Q122" s="63" t="s">
        <v>182</v>
      </c>
      <c r="R122" s="63" t="s">
        <v>183</v>
      </c>
      <c r="S122" s="63" t="s">
        <v>184</v>
      </c>
      <c r="T122" s="64" t="s">
        <v>185</v>
      </c>
    </row>
    <row r="123" spans="2:65" s="1" customFormat="1" ht="22.9" customHeight="1">
      <c r="B123" s="32"/>
      <c r="C123" s="67" t="s">
        <v>149</v>
      </c>
      <c r="J123" s="127">
        <f>BK123</f>
        <v>0</v>
      </c>
      <c r="L123" s="32"/>
      <c r="M123" s="65"/>
      <c r="N123" s="56"/>
      <c r="O123" s="56"/>
      <c r="P123" s="128">
        <f>P124+P147</f>
        <v>0</v>
      </c>
      <c r="Q123" s="56"/>
      <c r="R123" s="128">
        <f>R124+R147</f>
        <v>3.919999999999999E-3</v>
      </c>
      <c r="S123" s="56"/>
      <c r="T123" s="129">
        <f>T124+T147</f>
        <v>0</v>
      </c>
      <c r="AT123" s="17" t="s">
        <v>75</v>
      </c>
      <c r="AU123" s="17" t="s">
        <v>150</v>
      </c>
      <c r="BK123" s="130">
        <f>BK124+BK147</f>
        <v>0</v>
      </c>
    </row>
    <row r="124" spans="2:65" s="11" customFormat="1" ht="25.9" customHeight="1">
      <c r="B124" s="131"/>
      <c r="D124" s="132" t="s">
        <v>75</v>
      </c>
      <c r="E124" s="133" t="s">
        <v>677</v>
      </c>
      <c r="F124" s="133" t="s">
        <v>1988</v>
      </c>
      <c r="I124" s="134"/>
      <c r="J124" s="135">
        <f>BK124</f>
        <v>0</v>
      </c>
      <c r="L124" s="131"/>
      <c r="M124" s="136"/>
      <c r="P124" s="137">
        <f>P125</f>
        <v>0</v>
      </c>
      <c r="R124" s="137">
        <f>R125</f>
        <v>3.919999999999999E-3</v>
      </c>
      <c r="T124" s="138">
        <f>T125</f>
        <v>0</v>
      </c>
      <c r="AR124" s="132" t="s">
        <v>203</v>
      </c>
      <c r="AT124" s="139" t="s">
        <v>75</v>
      </c>
      <c r="AU124" s="139" t="s">
        <v>76</v>
      </c>
      <c r="AY124" s="132" t="s">
        <v>188</v>
      </c>
      <c r="BK124" s="140">
        <f>BK125</f>
        <v>0</v>
      </c>
    </row>
    <row r="125" spans="2:65" s="11" customFormat="1" ht="22.9" customHeight="1">
      <c r="B125" s="131"/>
      <c r="D125" s="132" t="s">
        <v>75</v>
      </c>
      <c r="E125" s="141" t="s">
        <v>1989</v>
      </c>
      <c r="F125" s="141" t="s">
        <v>1990</v>
      </c>
      <c r="I125" s="134"/>
      <c r="J125" s="142">
        <f>BK125</f>
        <v>0</v>
      </c>
      <c r="L125" s="131"/>
      <c r="M125" s="136"/>
      <c r="P125" s="137">
        <f>SUM(P126:P146)</f>
        <v>0</v>
      </c>
      <c r="R125" s="137">
        <f>SUM(R126:R146)</f>
        <v>3.919999999999999E-3</v>
      </c>
      <c r="T125" s="138">
        <f>SUM(T126:T146)</f>
        <v>0</v>
      </c>
      <c r="AR125" s="132" t="s">
        <v>203</v>
      </c>
      <c r="AT125" s="139" t="s">
        <v>75</v>
      </c>
      <c r="AU125" s="139" t="s">
        <v>83</v>
      </c>
      <c r="AY125" s="132" t="s">
        <v>188</v>
      </c>
      <c r="BK125" s="140">
        <f>SUM(BK126:BK146)</f>
        <v>0</v>
      </c>
    </row>
    <row r="126" spans="2:65" s="1" customFormat="1" ht="21.75" customHeight="1">
      <c r="B126" s="32"/>
      <c r="C126" s="143" t="s">
        <v>83</v>
      </c>
      <c r="D126" s="143" t="s">
        <v>190</v>
      </c>
      <c r="E126" s="144" t="s">
        <v>2446</v>
      </c>
      <c r="F126" s="145" t="s">
        <v>2447</v>
      </c>
      <c r="G126" s="146" t="s">
        <v>2448</v>
      </c>
      <c r="H126" s="147">
        <v>6</v>
      </c>
      <c r="I126" s="148"/>
      <c r="J126" s="149">
        <f t="shared" ref="J126:J132" si="0">ROUND(I126*H126,2)</f>
        <v>0</v>
      </c>
      <c r="K126" s="150"/>
      <c r="L126" s="32"/>
      <c r="M126" s="151" t="s">
        <v>1</v>
      </c>
      <c r="N126" s="152" t="s">
        <v>42</v>
      </c>
      <c r="P126" s="153">
        <f t="shared" ref="P126:P132" si="1">O126*H126</f>
        <v>0</v>
      </c>
      <c r="Q126" s="153">
        <v>0</v>
      </c>
      <c r="R126" s="153">
        <f t="shared" ref="R126:R132" si="2">Q126*H126</f>
        <v>0</v>
      </c>
      <c r="S126" s="153">
        <v>0</v>
      </c>
      <c r="T126" s="154">
        <f t="shared" ref="T126:T132" si="3">S126*H126</f>
        <v>0</v>
      </c>
      <c r="AR126" s="155" t="s">
        <v>582</v>
      </c>
      <c r="AT126" s="155" t="s">
        <v>190</v>
      </c>
      <c r="AU126" s="155" t="s">
        <v>88</v>
      </c>
      <c r="AY126" s="17" t="s">
        <v>188</v>
      </c>
      <c r="BE126" s="156">
        <f t="shared" ref="BE126:BE132" si="4">IF(N126="základná",J126,0)</f>
        <v>0</v>
      </c>
      <c r="BF126" s="156">
        <f t="shared" ref="BF126:BF132" si="5">IF(N126="znížená",J126,0)</f>
        <v>0</v>
      </c>
      <c r="BG126" s="156">
        <f t="shared" ref="BG126:BG132" si="6">IF(N126="zákl. prenesená",J126,0)</f>
        <v>0</v>
      </c>
      <c r="BH126" s="156">
        <f t="shared" ref="BH126:BH132" si="7">IF(N126="zníž. prenesená",J126,0)</f>
        <v>0</v>
      </c>
      <c r="BI126" s="156">
        <f t="shared" ref="BI126:BI132" si="8">IF(N126="nulová",J126,0)</f>
        <v>0</v>
      </c>
      <c r="BJ126" s="17" t="s">
        <v>88</v>
      </c>
      <c r="BK126" s="156">
        <f t="shared" ref="BK126:BK132" si="9">ROUND(I126*H126,2)</f>
        <v>0</v>
      </c>
      <c r="BL126" s="17" t="s">
        <v>582</v>
      </c>
      <c r="BM126" s="155" t="s">
        <v>2449</v>
      </c>
    </row>
    <row r="127" spans="2:65" s="1" customFormat="1" ht="37.9" customHeight="1">
      <c r="B127" s="32"/>
      <c r="C127" s="143" t="s">
        <v>88</v>
      </c>
      <c r="D127" s="143" t="s">
        <v>190</v>
      </c>
      <c r="E127" s="144" t="s">
        <v>2450</v>
      </c>
      <c r="F127" s="145" t="s">
        <v>2451</v>
      </c>
      <c r="G127" s="146" t="s">
        <v>388</v>
      </c>
      <c r="H127" s="147">
        <v>11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42</v>
      </c>
      <c r="P127" s="153">
        <f t="shared" si="1"/>
        <v>0</v>
      </c>
      <c r="Q127" s="153">
        <v>3.0000000000000001E-5</v>
      </c>
      <c r="R127" s="153">
        <f t="shared" si="2"/>
        <v>3.3E-4</v>
      </c>
      <c r="S127" s="153">
        <v>0</v>
      </c>
      <c r="T127" s="154">
        <f t="shared" si="3"/>
        <v>0</v>
      </c>
      <c r="AR127" s="155" t="s">
        <v>582</v>
      </c>
      <c r="AT127" s="155" t="s">
        <v>190</v>
      </c>
      <c r="AU127" s="155" t="s">
        <v>88</v>
      </c>
      <c r="AY127" s="17" t="s">
        <v>188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582</v>
      </c>
      <c r="BM127" s="155" t="s">
        <v>2452</v>
      </c>
    </row>
    <row r="128" spans="2:65" s="1" customFormat="1" ht="16.5" customHeight="1">
      <c r="B128" s="32"/>
      <c r="C128" s="185" t="s">
        <v>203</v>
      </c>
      <c r="D128" s="185" t="s">
        <v>677</v>
      </c>
      <c r="E128" s="186" t="s">
        <v>2453</v>
      </c>
      <c r="F128" s="187" t="s">
        <v>2454</v>
      </c>
      <c r="G128" s="188" t="s">
        <v>388</v>
      </c>
      <c r="H128" s="189">
        <v>11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42</v>
      </c>
      <c r="P128" s="153">
        <f t="shared" si="1"/>
        <v>0</v>
      </c>
      <c r="Q128" s="153">
        <v>1E-4</v>
      </c>
      <c r="R128" s="153">
        <f t="shared" si="2"/>
        <v>1.1000000000000001E-3</v>
      </c>
      <c r="S128" s="153">
        <v>0</v>
      </c>
      <c r="T128" s="154">
        <f t="shared" si="3"/>
        <v>0</v>
      </c>
      <c r="AR128" s="155" t="s">
        <v>953</v>
      </c>
      <c r="AT128" s="155" t="s">
        <v>677</v>
      </c>
      <c r="AU128" s="155" t="s">
        <v>88</v>
      </c>
      <c r="AY128" s="17" t="s">
        <v>188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953</v>
      </c>
      <c r="BM128" s="155" t="s">
        <v>2455</v>
      </c>
    </row>
    <row r="129" spans="2:65" s="1" customFormat="1" ht="24.2" customHeight="1">
      <c r="B129" s="32"/>
      <c r="C129" s="143" t="s">
        <v>194</v>
      </c>
      <c r="D129" s="143" t="s">
        <v>190</v>
      </c>
      <c r="E129" s="144" t="s">
        <v>2456</v>
      </c>
      <c r="F129" s="145" t="s">
        <v>2457</v>
      </c>
      <c r="G129" s="146" t="s">
        <v>2448</v>
      </c>
      <c r="H129" s="147">
        <v>11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42</v>
      </c>
      <c r="P129" s="153">
        <f t="shared" si="1"/>
        <v>0</v>
      </c>
      <c r="Q129" s="153">
        <v>8.0000000000000007E-5</v>
      </c>
      <c r="R129" s="153">
        <f t="shared" si="2"/>
        <v>8.8000000000000003E-4</v>
      </c>
      <c r="S129" s="153">
        <v>0</v>
      </c>
      <c r="T129" s="154">
        <f t="shared" si="3"/>
        <v>0</v>
      </c>
      <c r="AR129" s="155" t="s">
        <v>582</v>
      </c>
      <c r="AT129" s="155" t="s">
        <v>190</v>
      </c>
      <c r="AU129" s="155" t="s">
        <v>88</v>
      </c>
      <c r="AY129" s="17" t="s">
        <v>188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582</v>
      </c>
      <c r="BM129" s="155" t="s">
        <v>2458</v>
      </c>
    </row>
    <row r="130" spans="2:65" s="1" customFormat="1" ht="21.75" customHeight="1">
      <c r="B130" s="32"/>
      <c r="C130" s="185" t="s">
        <v>221</v>
      </c>
      <c r="D130" s="185" t="s">
        <v>677</v>
      </c>
      <c r="E130" s="186" t="s">
        <v>2459</v>
      </c>
      <c r="F130" s="187" t="s">
        <v>2460</v>
      </c>
      <c r="G130" s="188" t="s">
        <v>388</v>
      </c>
      <c r="H130" s="189">
        <v>11</v>
      </c>
      <c r="I130" s="190"/>
      <c r="J130" s="191">
        <f t="shared" si="0"/>
        <v>0</v>
      </c>
      <c r="K130" s="192"/>
      <c r="L130" s="193"/>
      <c r="M130" s="194" t="s">
        <v>1</v>
      </c>
      <c r="N130" s="195" t="s">
        <v>42</v>
      </c>
      <c r="P130" s="153">
        <f t="shared" si="1"/>
        <v>0</v>
      </c>
      <c r="Q130" s="153">
        <v>4.0000000000000003E-5</v>
      </c>
      <c r="R130" s="153">
        <f t="shared" si="2"/>
        <v>4.4000000000000002E-4</v>
      </c>
      <c r="S130" s="153">
        <v>0</v>
      </c>
      <c r="T130" s="154">
        <f t="shared" si="3"/>
        <v>0</v>
      </c>
      <c r="AR130" s="155" t="s">
        <v>953</v>
      </c>
      <c r="AT130" s="155" t="s">
        <v>677</v>
      </c>
      <c r="AU130" s="155" t="s">
        <v>88</v>
      </c>
      <c r="AY130" s="17" t="s">
        <v>188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953</v>
      </c>
      <c r="BM130" s="155" t="s">
        <v>2461</v>
      </c>
    </row>
    <row r="131" spans="2:65" s="1" customFormat="1" ht="16.5" customHeight="1">
      <c r="B131" s="32"/>
      <c r="C131" s="143" t="s">
        <v>225</v>
      </c>
      <c r="D131" s="143" t="s">
        <v>190</v>
      </c>
      <c r="E131" s="144" t="s">
        <v>2462</v>
      </c>
      <c r="F131" s="145" t="s">
        <v>2463</v>
      </c>
      <c r="G131" s="146" t="s">
        <v>2464</v>
      </c>
      <c r="H131" s="147">
        <v>4180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42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582</v>
      </c>
      <c r="AT131" s="155" t="s">
        <v>190</v>
      </c>
      <c r="AU131" s="155" t="s">
        <v>88</v>
      </c>
      <c r="AY131" s="17" t="s">
        <v>188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582</v>
      </c>
      <c r="BM131" s="155" t="s">
        <v>2465</v>
      </c>
    </row>
    <row r="132" spans="2:65" s="1" customFormat="1" ht="24.2" customHeight="1">
      <c r="B132" s="32"/>
      <c r="C132" s="185" t="s">
        <v>234</v>
      </c>
      <c r="D132" s="185" t="s">
        <v>677</v>
      </c>
      <c r="E132" s="186" t="s">
        <v>2466</v>
      </c>
      <c r="F132" s="187" t="s">
        <v>2467</v>
      </c>
      <c r="G132" s="188" t="s">
        <v>388</v>
      </c>
      <c r="H132" s="189">
        <v>11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42</v>
      </c>
      <c r="P132" s="153">
        <f t="shared" si="1"/>
        <v>0</v>
      </c>
      <c r="Q132" s="153">
        <v>6.9999999999999994E-5</v>
      </c>
      <c r="R132" s="153">
        <f t="shared" si="2"/>
        <v>7.6999999999999996E-4</v>
      </c>
      <c r="S132" s="153">
        <v>0</v>
      </c>
      <c r="T132" s="154">
        <f t="shared" si="3"/>
        <v>0</v>
      </c>
      <c r="AR132" s="155" t="s">
        <v>953</v>
      </c>
      <c r="AT132" s="155" t="s">
        <v>677</v>
      </c>
      <c r="AU132" s="155" t="s">
        <v>88</v>
      </c>
      <c r="AY132" s="17" t="s">
        <v>188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953</v>
      </c>
      <c r="BM132" s="155" t="s">
        <v>2468</v>
      </c>
    </row>
    <row r="133" spans="2:65" s="15" customFormat="1" ht="11.25">
      <c r="B133" s="179"/>
      <c r="D133" s="158" t="s">
        <v>196</v>
      </c>
      <c r="E133" s="180" t="s">
        <v>1</v>
      </c>
      <c r="F133" s="181" t="s">
        <v>2469</v>
      </c>
      <c r="H133" s="180" t="s">
        <v>1</v>
      </c>
      <c r="I133" s="182"/>
      <c r="L133" s="179"/>
      <c r="M133" s="183"/>
      <c r="T133" s="184"/>
      <c r="AT133" s="180" t="s">
        <v>196</v>
      </c>
      <c r="AU133" s="180" t="s">
        <v>88</v>
      </c>
      <c r="AV133" s="15" t="s">
        <v>83</v>
      </c>
      <c r="AW133" s="15" t="s">
        <v>31</v>
      </c>
      <c r="AX133" s="15" t="s">
        <v>76</v>
      </c>
      <c r="AY133" s="180" t="s">
        <v>188</v>
      </c>
    </row>
    <row r="134" spans="2:65" s="15" customFormat="1" ht="22.5">
      <c r="B134" s="179"/>
      <c r="D134" s="158" t="s">
        <v>196</v>
      </c>
      <c r="E134" s="180" t="s">
        <v>1</v>
      </c>
      <c r="F134" s="181" t="s">
        <v>2470</v>
      </c>
      <c r="H134" s="180" t="s">
        <v>1</v>
      </c>
      <c r="I134" s="182"/>
      <c r="L134" s="179"/>
      <c r="M134" s="183"/>
      <c r="T134" s="184"/>
      <c r="AT134" s="180" t="s">
        <v>196</v>
      </c>
      <c r="AU134" s="180" t="s">
        <v>88</v>
      </c>
      <c r="AV134" s="15" t="s">
        <v>83</v>
      </c>
      <c r="AW134" s="15" t="s">
        <v>31</v>
      </c>
      <c r="AX134" s="15" t="s">
        <v>76</v>
      </c>
      <c r="AY134" s="180" t="s">
        <v>188</v>
      </c>
    </row>
    <row r="135" spans="2:65" s="15" customFormat="1" ht="11.25">
      <c r="B135" s="179"/>
      <c r="D135" s="158" t="s">
        <v>196</v>
      </c>
      <c r="E135" s="180" t="s">
        <v>1</v>
      </c>
      <c r="F135" s="181" t="s">
        <v>2471</v>
      </c>
      <c r="H135" s="180" t="s">
        <v>1</v>
      </c>
      <c r="I135" s="182"/>
      <c r="L135" s="179"/>
      <c r="M135" s="183"/>
      <c r="T135" s="184"/>
      <c r="AT135" s="180" t="s">
        <v>196</v>
      </c>
      <c r="AU135" s="180" t="s">
        <v>88</v>
      </c>
      <c r="AV135" s="15" t="s">
        <v>83</v>
      </c>
      <c r="AW135" s="15" t="s">
        <v>31</v>
      </c>
      <c r="AX135" s="15" t="s">
        <v>76</v>
      </c>
      <c r="AY135" s="180" t="s">
        <v>188</v>
      </c>
    </row>
    <row r="136" spans="2:65" s="15" customFormat="1" ht="11.25">
      <c r="B136" s="179"/>
      <c r="D136" s="158" t="s">
        <v>196</v>
      </c>
      <c r="E136" s="180" t="s">
        <v>1</v>
      </c>
      <c r="F136" s="181" t="s">
        <v>2472</v>
      </c>
      <c r="H136" s="180" t="s">
        <v>1</v>
      </c>
      <c r="I136" s="182"/>
      <c r="L136" s="179"/>
      <c r="M136" s="183"/>
      <c r="T136" s="184"/>
      <c r="AT136" s="180" t="s">
        <v>196</v>
      </c>
      <c r="AU136" s="180" t="s">
        <v>88</v>
      </c>
      <c r="AV136" s="15" t="s">
        <v>83</v>
      </c>
      <c r="AW136" s="15" t="s">
        <v>31</v>
      </c>
      <c r="AX136" s="15" t="s">
        <v>76</v>
      </c>
      <c r="AY136" s="180" t="s">
        <v>188</v>
      </c>
    </row>
    <row r="137" spans="2:65" s="15" customFormat="1" ht="11.25">
      <c r="B137" s="179"/>
      <c r="D137" s="158" t="s">
        <v>196</v>
      </c>
      <c r="E137" s="180" t="s">
        <v>1</v>
      </c>
      <c r="F137" s="181" t="s">
        <v>2473</v>
      </c>
      <c r="H137" s="180" t="s">
        <v>1</v>
      </c>
      <c r="I137" s="182"/>
      <c r="L137" s="179"/>
      <c r="M137" s="183"/>
      <c r="T137" s="184"/>
      <c r="AT137" s="180" t="s">
        <v>196</v>
      </c>
      <c r="AU137" s="180" t="s">
        <v>88</v>
      </c>
      <c r="AV137" s="15" t="s">
        <v>83</v>
      </c>
      <c r="AW137" s="15" t="s">
        <v>31</v>
      </c>
      <c r="AX137" s="15" t="s">
        <v>76</v>
      </c>
      <c r="AY137" s="180" t="s">
        <v>188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2474</v>
      </c>
      <c r="H138" s="161">
        <v>11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83</v>
      </c>
      <c r="AY138" s="159" t="s">
        <v>188</v>
      </c>
    </row>
    <row r="139" spans="2:65" s="1" customFormat="1" ht="16.5" customHeight="1">
      <c r="B139" s="32"/>
      <c r="C139" s="143" t="s">
        <v>238</v>
      </c>
      <c r="D139" s="143" t="s">
        <v>190</v>
      </c>
      <c r="E139" s="144" t="s">
        <v>2475</v>
      </c>
      <c r="F139" s="145" t="s">
        <v>2476</v>
      </c>
      <c r="G139" s="146" t="s">
        <v>2448</v>
      </c>
      <c r="H139" s="147">
        <v>1</v>
      </c>
      <c r="I139" s="148"/>
      <c r="J139" s="149">
        <f t="shared" ref="J139:J146" si="10">ROUND(I139*H139,2)</f>
        <v>0</v>
      </c>
      <c r="K139" s="150"/>
      <c r="L139" s="32"/>
      <c r="M139" s="151" t="s">
        <v>1</v>
      </c>
      <c r="N139" s="152" t="s">
        <v>42</v>
      </c>
      <c r="P139" s="153">
        <f t="shared" ref="P139:P146" si="11">O139*H139</f>
        <v>0</v>
      </c>
      <c r="Q139" s="153">
        <v>0</v>
      </c>
      <c r="R139" s="153">
        <f t="shared" ref="R139:R146" si="12">Q139*H139</f>
        <v>0</v>
      </c>
      <c r="S139" s="153">
        <v>0</v>
      </c>
      <c r="T139" s="154">
        <f t="shared" ref="T139:T146" si="13">S139*H139</f>
        <v>0</v>
      </c>
      <c r="AR139" s="155" t="s">
        <v>582</v>
      </c>
      <c r="AT139" s="155" t="s">
        <v>190</v>
      </c>
      <c r="AU139" s="155" t="s">
        <v>88</v>
      </c>
      <c r="AY139" s="17" t="s">
        <v>188</v>
      </c>
      <c r="BE139" s="156">
        <f t="shared" ref="BE139:BE146" si="14">IF(N139="základná",J139,0)</f>
        <v>0</v>
      </c>
      <c r="BF139" s="156">
        <f t="shared" ref="BF139:BF146" si="15">IF(N139="znížená",J139,0)</f>
        <v>0</v>
      </c>
      <c r="BG139" s="156">
        <f t="shared" ref="BG139:BG146" si="16">IF(N139="zákl. prenesená",J139,0)</f>
        <v>0</v>
      </c>
      <c r="BH139" s="156">
        <f t="shared" ref="BH139:BH146" si="17">IF(N139="zníž. prenesená",J139,0)</f>
        <v>0</v>
      </c>
      <c r="BI139" s="156">
        <f t="shared" ref="BI139:BI146" si="18">IF(N139="nulová",J139,0)</f>
        <v>0</v>
      </c>
      <c r="BJ139" s="17" t="s">
        <v>88</v>
      </c>
      <c r="BK139" s="156">
        <f t="shared" ref="BK139:BK146" si="19">ROUND(I139*H139,2)</f>
        <v>0</v>
      </c>
      <c r="BL139" s="17" t="s">
        <v>582</v>
      </c>
      <c r="BM139" s="155" t="s">
        <v>2477</v>
      </c>
    </row>
    <row r="140" spans="2:65" s="1" customFormat="1" ht="16.5" customHeight="1">
      <c r="B140" s="32"/>
      <c r="C140" s="185" t="s">
        <v>245</v>
      </c>
      <c r="D140" s="185" t="s">
        <v>677</v>
      </c>
      <c r="E140" s="186" t="s">
        <v>2478</v>
      </c>
      <c r="F140" s="187" t="s">
        <v>2479</v>
      </c>
      <c r="G140" s="188" t="s">
        <v>388</v>
      </c>
      <c r="H140" s="189">
        <v>1</v>
      </c>
      <c r="I140" s="190"/>
      <c r="J140" s="191">
        <f t="shared" si="10"/>
        <v>0</v>
      </c>
      <c r="K140" s="192"/>
      <c r="L140" s="193"/>
      <c r="M140" s="194" t="s">
        <v>1</v>
      </c>
      <c r="N140" s="195" t="s">
        <v>42</v>
      </c>
      <c r="P140" s="153">
        <f t="shared" si="11"/>
        <v>0</v>
      </c>
      <c r="Q140" s="153">
        <v>1E-4</v>
      </c>
      <c r="R140" s="153">
        <f t="shared" si="12"/>
        <v>1E-4</v>
      </c>
      <c r="S140" s="153">
        <v>0</v>
      </c>
      <c r="T140" s="154">
        <f t="shared" si="13"/>
        <v>0</v>
      </c>
      <c r="AR140" s="155" t="s">
        <v>953</v>
      </c>
      <c r="AT140" s="155" t="s">
        <v>677</v>
      </c>
      <c r="AU140" s="155" t="s">
        <v>88</v>
      </c>
      <c r="AY140" s="17" t="s">
        <v>188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7" t="s">
        <v>88</v>
      </c>
      <c r="BK140" s="156">
        <f t="shared" si="19"/>
        <v>0</v>
      </c>
      <c r="BL140" s="17" t="s">
        <v>953</v>
      </c>
      <c r="BM140" s="155" t="s">
        <v>2480</v>
      </c>
    </row>
    <row r="141" spans="2:65" s="1" customFormat="1" ht="24.2" customHeight="1">
      <c r="B141" s="32"/>
      <c r="C141" s="143" t="s">
        <v>252</v>
      </c>
      <c r="D141" s="143" t="s">
        <v>190</v>
      </c>
      <c r="E141" s="144" t="s">
        <v>2481</v>
      </c>
      <c r="F141" s="145" t="s">
        <v>2482</v>
      </c>
      <c r="G141" s="146" t="s">
        <v>2448</v>
      </c>
      <c r="H141" s="147">
        <v>1</v>
      </c>
      <c r="I141" s="148"/>
      <c r="J141" s="149">
        <f t="shared" si="10"/>
        <v>0</v>
      </c>
      <c r="K141" s="150"/>
      <c r="L141" s="32"/>
      <c r="M141" s="151" t="s">
        <v>1</v>
      </c>
      <c r="N141" s="152" t="s">
        <v>42</v>
      </c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AR141" s="155" t="s">
        <v>582</v>
      </c>
      <c r="AT141" s="155" t="s">
        <v>190</v>
      </c>
      <c r="AU141" s="155" t="s">
        <v>88</v>
      </c>
      <c r="AY141" s="17" t="s">
        <v>188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7" t="s">
        <v>88</v>
      </c>
      <c r="BK141" s="156">
        <f t="shared" si="19"/>
        <v>0</v>
      </c>
      <c r="BL141" s="17" t="s">
        <v>582</v>
      </c>
      <c r="BM141" s="155" t="s">
        <v>2483</v>
      </c>
    </row>
    <row r="142" spans="2:65" s="1" customFormat="1" ht="16.5" customHeight="1">
      <c r="B142" s="32"/>
      <c r="C142" s="185" t="s">
        <v>257</v>
      </c>
      <c r="D142" s="185" t="s">
        <v>677</v>
      </c>
      <c r="E142" s="186" t="s">
        <v>2484</v>
      </c>
      <c r="F142" s="187" t="s">
        <v>2485</v>
      </c>
      <c r="G142" s="188" t="s">
        <v>388</v>
      </c>
      <c r="H142" s="189">
        <v>1</v>
      </c>
      <c r="I142" s="190"/>
      <c r="J142" s="191">
        <f t="shared" si="10"/>
        <v>0</v>
      </c>
      <c r="K142" s="192"/>
      <c r="L142" s="193"/>
      <c r="M142" s="194" t="s">
        <v>1</v>
      </c>
      <c r="N142" s="195" t="s">
        <v>42</v>
      </c>
      <c r="P142" s="153">
        <f t="shared" si="11"/>
        <v>0</v>
      </c>
      <c r="Q142" s="153">
        <v>1E-4</v>
      </c>
      <c r="R142" s="153">
        <f t="shared" si="12"/>
        <v>1E-4</v>
      </c>
      <c r="S142" s="153">
        <v>0</v>
      </c>
      <c r="T142" s="154">
        <f t="shared" si="13"/>
        <v>0</v>
      </c>
      <c r="AR142" s="155" t="s">
        <v>953</v>
      </c>
      <c r="AT142" s="155" t="s">
        <v>677</v>
      </c>
      <c r="AU142" s="155" t="s">
        <v>88</v>
      </c>
      <c r="AY142" s="17" t="s">
        <v>188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7" t="s">
        <v>88</v>
      </c>
      <c r="BK142" s="156">
        <f t="shared" si="19"/>
        <v>0</v>
      </c>
      <c r="BL142" s="17" t="s">
        <v>953</v>
      </c>
      <c r="BM142" s="155" t="s">
        <v>2486</v>
      </c>
    </row>
    <row r="143" spans="2:65" s="1" customFormat="1" ht="16.5" customHeight="1">
      <c r="B143" s="32"/>
      <c r="C143" s="185" t="s">
        <v>269</v>
      </c>
      <c r="D143" s="185" t="s">
        <v>677</v>
      </c>
      <c r="E143" s="186" t="s">
        <v>2487</v>
      </c>
      <c r="F143" s="187" t="s">
        <v>2488</v>
      </c>
      <c r="G143" s="188" t="s">
        <v>388</v>
      </c>
      <c r="H143" s="189">
        <v>1</v>
      </c>
      <c r="I143" s="190"/>
      <c r="J143" s="191">
        <f t="shared" si="10"/>
        <v>0</v>
      </c>
      <c r="K143" s="192"/>
      <c r="L143" s="193"/>
      <c r="M143" s="194" t="s">
        <v>1</v>
      </c>
      <c r="N143" s="195" t="s">
        <v>42</v>
      </c>
      <c r="P143" s="153">
        <f t="shared" si="11"/>
        <v>0</v>
      </c>
      <c r="Q143" s="153">
        <v>1E-4</v>
      </c>
      <c r="R143" s="153">
        <f t="shared" si="12"/>
        <v>1E-4</v>
      </c>
      <c r="S143" s="153">
        <v>0</v>
      </c>
      <c r="T143" s="154">
        <f t="shared" si="13"/>
        <v>0</v>
      </c>
      <c r="AR143" s="155" t="s">
        <v>953</v>
      </c>
      <c r="AT143" s="155" t="s">
        <v>677</v>
      </c>
      <c r="AU143" s="155" t="s">
        <v>88</v>
      </c>
      <c r="AY143" s="17" t="s">
        <v>188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7" t="s">
        <v>88</v>
      </c>
      <c r="BK143" s="156">
        <f t="shared" si="19"/>
        <v>0</v>
      </c>
      <c r="BL143" s="17" t="s">
        <v>953</v>
      </c>
      <c r="BM143" s="155" t="s">
        <v>2489</v>
      </c>
    </row>
    <row r="144" spans="2:65" s="1" customFormat="1" ht="24.2" customHeight="1">
      <c r="B144" s="32"/>
      <c r="C144" s="185" t="s">
        <v>276</v>
      </c>
      <c r="D144" s="185" t="s">
        <v>677</v>
      </c>
      <c r="E144" s="186" t="s">
        <v>2490</v>
      </c>
      <c r="F144" s="187" t="s">
        <v>2491</v>
      </c>
      <c r="G144" s="188" t="s">
        <v>388</v>
      </c>
      <c r="H144" s="189">
        <v>1</v>
      </c>
      <c r="I144" s="190"/>
      <c r="J144" s="191">
        <f t="shared" si="10"/>
        <v>0</v>
      </c>
      <c r="K144" s="192"/>
      <c r="L144" s="193"/>
      <c r="M144" s="194" t="s">
        <v>1</v>
      </c>
      <c r="N144" s="195" t="s">
        <v>42</v>
      </c>
      <c r="P144" s="153">
        <f t="shared" si="11"/>
        <v>0</v>
      </c>
      <c r="Q144" s="153">
        <v>1E-4</v>
      </c>
      <c r="R144" s="153">
        <f t="shared" si="12"/>
        <v>1E-4</v>
      </c>
      <c r="S144" s="153">
        <v>0</v>
      </c>
      <c r="T144" s="154">
        <f t="shared" si="13"/>
        <v>0</v>
      </c>
      <c r="AR144" s="155" t="s">
        <v>953</v>
      </c>
      <c r="AT144" s="155" t="s">
        <v>677</v>
      </c>
      <c r="AU144" s="155" t="s">
        <v>88</v>
      </c>
      <c r="AY144" s="17" t="s">
        <v>188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7" t="s">
        <v>88</v>
      </c>
      <c r="BK144" s="156">
        <f t="shared" si="19"/>
        <v>0</v>
      </c>
      <c r="BL144" s="17" t="s">
        <v>953</v>
      </c>
      <c r="BM144" s="155" t="s">
        <v>2492</v>
      </c>
    </row>
    <row r="145" spans="2:65" s="1" customFormat="1" ht="16.5" customHeight="1">
      <c r="B145" s="32"/>
      <c r="C145" s="143" t="s">
        <v>285</v>
      </c>
      <c r="D145" s="143" t="s">
        <v>190</v>
      </c>
      <c r="E145" s="144" t="s">
        <v>2108</v>
      </c>
      <c r="F145" s="145" t="s">
        <v>2109</v>
      </c>
      <c r="G145" s="146" t="s">
        <v>2110</v>
      </c>
      <c r="H145" s="204"/>
      <c r="I145" s="148"/>
      <c r="J145" s="149">
        <f t="shared" si="10"/>
        <v>0</v>
      </c>
      <c r="K145" s="150"/>
      <c r="L145" s="32"/>
      <c r="M145" s="151" t="s">
        <v>1</v>
      </c>
      <c r="N145" s="152" t="s">
        <v>42</v>
      </c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AR145" s="155" t="s">
        <v>953</v>
      </c>
      <c r="AT145" s="155" t="s">
        <v>190</v>
      </c>
      <c r="AU145" s="155" t="s">
        <v>88</v>
      </c>
      <c r="AY145" s="17" t="s">
        <v>188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7" t="s">
        <v>88</v>
      </c>
      <c r="BK145" s="156">
        <f t="shared" si="19"/>
        <v>0</v>
      </c>
      <c r="BL145" s="17" t="s">
        <v>953</v>
      </c>
      <c r="BM145" s="155" t="s">
        <v>2493</v>
      </c>
    </row>
    <row r="146" spans="2:65" s="1" customFormat="1" ht="16.5" customHeight="1">
      <c r="B146" s="32"/>
      <c r="C146" s="143" t="s">
        <v>291</v>
      </c>
      <c r="D146" s="143" t="s">
        <v>190</v>
      </c>
      <c r="E146" s="144" t="s">
        <v>2112</v>
      </c>
      <c r="F146" s="145" t="s">
        <v>2113</v>
      </c>
      <c r="G146" s="146" t="s">
        <v>2110</v>
      </c>
      <c r="H146" s="204"/>
      <c r="I146" s="148"/>
      <c r="J146" s="149">
        <f t="shared" si="10"/>
        <v>0</v>
      </c>
      <c r="K146" s="150"/>
      <c r="L146" s="32"/>
      <c r="M146" s="151" t="s">
        <v>1</v>
      </c>
      <c r="N146" s="152" t="s">
        <v>42</v>
      </c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AR146" s="155" t="s">
        <v>582</v>
      </c>
      <c r="AT146" s="155" t="s">
        <v>190</v>
      </c>
      <c r="AU146" s="155" t="s">
        <v>88</v>
      </c>
      <c r="AY146" s="17" t="s">
        <v>188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7" t="s">
        <v>88</v>
      </c>
      <c r="BK146" s="156">
        <f t="shared" si="19"/>
        <v>0</v>
      </c>
      <c r="BL146" s="17" t="s">
        <v>582</v>
      </c>
      <c r="BM146" s="155" t="s">
        <v>2494</v>
      </c>
    </row>
    <row r="147" spans="2:65" s="11" customFormat="1" ht="25.9" customHeight="1">
      <c r="B147" s="131"/>
      <c r="D147" s="132" t="s">
        <v>75</v>
      </c>
      <c r="E147" s="133" t="s">
        <v>1977</v>
      </c>
      <c r="F147" s="133" t="s">
        <v>1978</v>
      </c>
      <c r="I147" s="134"/>
      <c r="J147" s="135">
        <f>BK147</f>
        <v>0</v>
      </c>
      <c r="L147" s="131"/>
      <c r="M147" s="136"/>
      <c r="P147" s="137">
        <f>P148</f>
        <v>0</v>
      </c>
      <c r="R147" s="137">
        <f>R148</f>
        <v>0</v>
      </c>
      <c r="T147" s="138">
        <f>T148</f>
        <v>0</v>
      </c>
      <c r="AR147" s="132" t="s">
        <v>194</v>
      </c>
      <c r="AT147" s="139" t="s">
        <v>75</v>
      </c>
      <c r="AU147" s="139" t="s">
        <v>76</v>
      </c>
      <c r="AY147" s="132" t="s">
        <v>188</v>
      </c>
      <c r="BK147" s="140">
        <f>BK148</f>
        <v>0</v>
      </c>
    </row>
    <row r="148" spans="2:65" s="1" customFormat="1" ht="33" customHeight="1">
      <c r="B148" s="32"/>
      <c r="C148" s="143" t="s">
        <v>295</v>
      </c>
      <c r="D148" s="143" t="s">
        <v>190</v>
      </c>
      <c r="E148" s="144" t="s">
        <v>2157</v>
      </c>
      <c r="F148" s="145" t="s">
        <v>2495</v>
      </c>
      <c r="G148" s="146" t="s">
        <v>388</v>
      </c>
      <c r="H148" s="147">
        <v>1</v>
      </c>
      <c r="I148" s="148"/>
      <c r="J148" s="149">
        <f>ROUND(I148*H148,2)</f>
        <v>0</v>
      </c>
      <c r="K148" s="150"/>
      <c r="L148" s="32"/>
      <c r="M148" s="199" t="s">
        <v>1</v>
      </c>
      <c r="N148" s="200" t="s">
        <v>42</v>
      </c>
      <c r="O148" s="201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155" t="s">
        <v>1982</v>
      </c>
      <c r="AT148" s="155" t="s">
        <v>190</v>
      </c>
      <c r="AU148" s="155" t="s">
        <v>83</v>
      </c>
      <c r="AY148" s="17" t="s">
        <v>188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88</v>
      </c>
      <c r="BK148" s="156">
        <f>ROUND(I148*H148,2)</f>
        <v>0</v>
      </c>
      <c r="BL148" s="17" t="s">
        <v>1982</v>
      </c>
      <c r="BM148" s="155" t="s">
        <v>2496</v>
      </c>
    </row>
    <row r="149" spans="2:65" s="1" customFormat="1" ht="6.95" customHeight="1"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2"/>
    </row>
  </sheetData>
  <sheetProtection algorithmName="SHA-512" hashValue="Qd1IkXWcqyIFZ4AOKa6p6lbhjPer18W8IvJz66RoNyCO75idp0tnpPvRXQlaM+LyAVjL44IqPgBa1JH75GPCFg==" saltValue="aKLyz82250xGtDXsVMiXJctU0LEE57op4nkWlhmg8LLkWE/npgceQB3CVMwiXAUHf5KA/tEwOUeMzh13uhtj5g==" spinCount="100000" sheet="1" objects="1" scenarios="1" formatColumns="0" formatRows="0" autoFilter="0"/>
  <autoFilter ref="C122:K148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s="1" customFormat="1" ht="12" customHeight="1">
      <c r="B8" s="32"/>
      <c r="D8" s="27" t="s">
        <v>142</v>
      </c>
      <c r="L8" s="32"/>
    </row>
    <row r="9" spans="2:46" s="1" customFormat="1" ht="16.5" customHeight="1">
      <c r="B9" s="32"/>
      <c r="E9" s="208" t="s">
        <v>2497</v>
      </c>
      <c r="F9" s="255"/>
      <c r="G9" s="255"/>
      <c r="H9" s="25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22. 1. 2024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6" t="str">
        <f>'Rekapitulácia stavby'!E14</f>
        <v>Vyplň údaj</v>
      </c>
      <c r="F18" s="234"/>
      <c r="G18" s="234"/>
      <c r="H18" s="234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9" t="s">
        <v>35</v>
      </c>
      <c r="F27" s="239"/>
      <c r="G27" s="239"/>
      <c r="H27" s="239"/>
      <c r="L27" s="9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36</v>
      </c>
      <c r="J30" s="69">
        <f>ROUND(J122,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9">
        <f>ROUND((SUM(BE122:BE160)),  2)</f>
        <v>0</v>
      </c>
      <c r="G33" s="100"/>
      <c r="H33" s="100"/>
      <c r="I33" s="101">
        <v>0.2</v>
      </c>
      <c r="J33" s="99">
        <f>ROUND(((SUM(BE122:BE160))*I33),  2)</f>
        <v>0</v>
      </c>
      <c r="L33" s="32"/>
    </row>
    <row r="34" spans="2:12" s="1" customFormat="1" ht="14.45" customHeight="1">
      <c r="B34" s="32"/>
      <c r="E34" s="37" t="s">
        <v>42</v>
      </c>
      <c r="F34" s="99">
        <f>ROUND((SUM(BF122:BF160)),  2)</f>
        <v>0</v>
      </c>
      <c r="G34" s="100"/>
      <c r="H34" s="100"/>
      <c r="I34" s="101">
        <v>0.2</v>
      </c>
      <c r="J34" s="99">
        <f>ROUND(((SUM(BF122:BF160))*I34),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9">
        <f>ROUND((SUM(BG122:BG160)),  2)</f>
        <v>0</v>
      </c>
      <c r="I35" s="102">
        <v>0.2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9">
        <f>ROUND((SUM(BH122:BH160)),  2)</f>
        <v>0</v>
      </c>
      <c r="I36" s="102">
        <v>0.2</v>
      </c>
      <c r="J36" s="89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9">
        <f>ROUND((SUM(BI122:BI160)),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3"/>
      <c r="D39" s="104" t="s">
        <v>46</v>
      </c>
      <c r="E39" s="60"/>
      <c r="F39" s="60"/>
      <c r="G39" s="105" t="s">
        <v>47</v>
      </c>
      <c r="H39" s="106" t="s">
        <v>48</v>
      </c>
      <c r="I39" s="60"/>
      <c r="J39" s="107">
        <f>SUM(J30:J37)</f>
        <v>0</v>
      </c>
      <c r="K39" s="10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142</v>
      </c>
      <c r="L86" s="32"/>
    </row>
    <row r="87" spans="2:47" s="1" customFormat="1" ht="16.5" customHeight="1">
      <c r="B87" s="32"/>
      <c r="E87" s="208" t="str">
        <f>E9</f>
        <v>03 - SO-02  Spevnené plochy, TKO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Chotín, p. č. 6616</v>
      </c>
      <c r="I89" s="27" t="s">
        <v>21</v>
      </c>
      <c r="J89" s="55" t="str">
        <f>IF(J12="","",J12)</f>
        <v>22. 1. 2024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Gábor Ondrej, Kostolná 228, Chotín</v>
      </c>
      <c r="I91" s="27" t="s">
        <v>29</v>
      </c>
      <c r="J91" s="30" t="str">
        <f>E21</f>
        <v>Ing. Lengyel Tibor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147</v>
      </c>
      <c r="D94" s="103"/>
      <c r="E94" s="103"/>
      <c r="F94" s="103"/>
      <c r="G94" s="103"/>
      <c r="H94" s="103"/>
      <c r="I94" s="103"/>
      <c r="J94" s="112" t="s">
        <v>148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3" t="s">
        <v>149</v>
      </c>
      <c r="J96" s="69">
        <f>J122</f>
        <v>0</v>
      </c>
      <c r="L96" s="32"/>
      <c r="AU96" s="17" t="s">
        <v>150</v>
      </c>
    </row>
    <row r="97" spans="2:12" s="8" customFormat="1" ht="24.95" customHeight="1">
      <c r="B97" s="114"/>
      <c r="D97" s="115" t="s">
        <v>151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2:12" s="9" customFormat="1" ht="19.899999999999999" customHeight="1">
      <c r="B98" s="118"/>
      <c r="D98" s="119" t="s">
        <v>152</v>
      </c>
      <c r="E98" s="120"/>
      <c r="F98" s="120"/>
      <c r="G98" s="120"/>
      <c r="H98" s="120"/>
      <c r="I98" s="120"/>
      <c r="J98" s="121">
        <f>J124</f>
        <v>0</v>
      </c>
      <c r="L98" s="118"/>
    </row>
    <row r="99" spans="2:12" s="9" customFormat="1" ht="19.899999999999999" customHeight="1">
      <c r="B99" s="118"/>
      <c r="D99" s="119" t="s">
        <v>153</v>
      </c>
      <c r="E99" s="120"/>
      <c r="F99" s="120"/>
      <c r="G99" s="120"/>
      <c r="H99" s="120"/>
      <c r="I99" s="120"/>
      <c r="J99" s="121">
        <f>J135</f>
        <v>0</v>
      </c>
      <c r="L99" s="118"/>
    </row>
    <row r="100" spans="2:12" s="9" customFormat="1" ht="19.899999999999999" customHeight="1">
      <c r="B100" s="118"/>
      <c r="D100" s="119" t="s">
        <v>2498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12" s="9" customFormat="1" ht="19.899999999999999" customHeight="1">
      <c r="B101" s="118"/>
      <c r="D101" s="119" t="s">
        <v>157</v>
      </c>
      <c r="E101" s="120"/>
      <c r="F101" s="120"/>
      <c r="G101" s="120"/>
      <c r="H101" s="120"/>
      <c r="I101" s="120"/>
      <c r="J101" s="121">
        <f>J153</f>
        <v>0</v>
      </c>
      <c r="L101" s="118"/>
    </row>
    <row r="102" spans="2:12" s="9" customFormat="1" ht="19.899999999999999" customHeight="1">
      <c r="B102" s="118"/>
      <c r="D102" s="119" t="s">
        <v>158</v>
      </c>
      <c r="E102" s="120"/>
      <c r="F102" s="120"/>
      <c r="G102" s="120"/>
      <c r="H102" s="120"/>
      <c r="I102" s="120"/>
      <c r="J102" s="121">
        <f>J159</f>
        <v>0</v>
      </c>
      <c r="L102" s="118"/>
    </row>
    <row r="103" spans="2:12" s="1" customFormat="1" ht="21.75" customHeight="1">
      <c r="B103" s="32"/>
      <c r="L103" s="32"/>
    </row>
    <row r="104" spans="2:12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12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12" s="1" customFormat="1" ht="24.95" customHeight="1">
      <c r="B109" s="32"/>
      <c r="C109" s="21" t="s">
        <v>174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16.5" customHeight="1">
      <c r="B112" s="32"/>
      <c r="E112" s="253" t="str">
        <f>E7</f>
        <v>Budova na spracovanie hrozna a výrobu vína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142</v>
      </c>
      <c r="L113" s="32"/>
    </row>
    <row r="114" spans="2:65" s="1" customFormat="1" ht="16.5" customHeight="1">
      <c r="B114" s="32"/>
      <c r="E114" s="208" t="str">
        <f>E9</f>
        <v>03 - SO-02  Spevnené plochy, TKO</v>
      </c>
      <c r="F114" s="255"/>
      <c r="G114" s="255"/>
      <c r="H114" s="255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>Chotín, p. č. 6616</v>
      </c>
      <c r="I116" s="27" t="s">
        <v>21</v>
      </c>
      <c r="J116" s="55" t="str">
        <f>IF(J12="","",J12)</f>
        <v>22. 1. 2024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23</v>
      </c>
      <c r="F118" s="25" t="str">
        <f>E15</f>
        <v>Gábor Ondrej, Kostolná 228, Chotín</v>
      </c>
      <c r="I118" s="27" t="s">
        <v>29</v>
      </c>
      <c r="J118" s="30" t="str">
        <f>E21</f>
        <v>Ing. Lengyel Tibor</v>
      </c>
      <c r="L118" s="32"/>
    </row>
    <row r="119" spans="2:65" s="1" customFormat="1" ht="15.2" customHeight="1">
      <c r="B119" s="32"/>
      <c r="C119" s="27" t="s">
        <v>27</v>
      </c>
      <c r="F119" s="25" t="str">
        <f>IF(E18="","",E18)</f>
        <v>Vyplň údaj</v>
      </c>
      <c r="I119" s="27" t="s">
        <v>32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175</v>
      </c>
      <c r="D121" s="124" t="s">
        <v>61</v>
      </c>
      <c r="E121" s="124" t="s">
        <v>57</v>
      </c>
      <c r="F121" s="124" t="s">
        <v>58</v>
      </c>
      <c r="G121" s="124" t="s">
        <v>176</v>
      </c>
      <c r="H121" s="124" t="s">
        <v>177</v>
      </c>
      <c r="I121" s="124" t="s">
        <v>178</v>
      </c>
      <c r="J121" s="125" t="s">
        <v>148</v>
      </c>
      <c r="K121" s="126" t="s">
        <v>179</v>
      </c>
      <c r="L121" s="122"/>
      <c r="M121" s="62" t="s">
        <v>1</v>
      </c>
      <c r="N121" s="63" t="s">
        <v>40</v>
      </c>
      <c r="O121" s="63" t="s">
        <v>180</v>
      </c>
      <c r="P121" s="63" t="s">
        <v>181</v>
      </c>
      <c r="Q121" s="63" t="s">
        <v>182</v>
      </c>
      <c r="R121" s="63" t="s">
        <v>183</v>
      </c>
      <c r="S121" s="63" t="s">
        <v>184</v>
      </c>
      <c r="T121" s="64" t="s">
        <v>185</v>
      </c>
    </row>
    <row r="122" spans="2:65" s="1" customFormat="1" ht="22.9" customHeight="1">
      <c r="B122" s="32"/>
      <c r="C122" s="67" t="s">
        <v>149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619.367345</v>
      </c>
      <c r="S122" s="56"/>
      <c r="T122" s="129">
        <f>T123</f>
        <v>0</v>
      </c>
      <c r="AT122" s="17" t="s">
        <v>75</v>
      </c>
      <c r="AU122" s="17" t="s">
        <v>150</v>
      </c>
      <c r="BK122" s="130">
        <f>BK123</f>
        <v>0</v>
      </c>
    </row>
    <row r="123" spans="2:65" s="11" customFormat="1" ht="25.9" customHeight="1">
      <c r="B123" s="131"/>
      <c r="D123" s="132" t="s">
        <v>75</v>
      </c>
      <c r="E123" s="133" t="s">
        <v>186</v>
      </c>
      <c r="F123" s="133" t="s">
        <v>187</v>
      </c>
      <c r="I123" s="134"/>
      <c r="J123" s="135">
        <f>BK123</f>
        <v>0</v>
      </c>
      <c r="L123" s="131"/>
      <c r="M123" s="136"/>
      <c r="P123" s="137">
        <f>P124+P135+P138+P153+P159</f>
        <v>0</v>
      </c>
      <c r="R123" s="137">
        <f>R124+R135+R138+R153+R159</f>
        <v>619.367345</v>
      </c>
      <c r="T123" s="138">
        <f>T124+T135+T138+T153+T159</f>
        <v>0</v>
      </c>
      <c r="AR123" s="132" t="s">
        <v>83</v>
      </c>
      <c r="AT123" s="139" t="s">
        <v>75</v>
      </c>
      <c r="AU123" s="139" t="s">
        <v>76</v>
      </c>
      <c r="AY123" s="132" t="s">
        <v>188</v>
      </c>
      <c r="BK123" s="140">
        <f>BK124+BK135+BK138+BK153+BK159</f>
        <v>0</v>
      </c>
    </row>
    <row r="124" spans="2:65" s="11" customFormat="1" ht="22.9" customHeight="1">
      <c r="B124" s="131"/>
      <c r="D124" s="132" t="s">
        <v>75</v>
      </c>
      <c r="E124" s="141" t="s">
        <v>83</v>
      </c>
      <c r="F124" s="141" t="s">
        <v>189</v>
      </c>
      <c r="I124" s="134"/>
      <c r="J124" s="142">
        <f>BK124</f>
        <v>0</v>
      </c>
      <c r="L124" s="131"/>
      <c r="M124" s="136"/>
      <c r="P124" s="137">
        <f>SUM(P125:P134)</f>
        <v>0</v>
      </c>
      <c r="R124" s="137">
        <f>SUM(R125:R134)</f>
        <v>0</v>
      </c>
      <c r="T124" s="138">
        <f>SUM(T125:T134)</f>
        <v>0</v>
      </c>
      <c r="AR124" s="132" t="s">
        <v>83</v>
      </c>
      <c r="AT124" s="139" t="s">
        <v>75</v>
      </c>
      <c r="AU124" s="139" t="s">
        <v>83</v>
      </c>
      <c r="AY124" s="132" t="s">
        <v>188</v>
      </c>
      <c r="BK124" s="140">
        <f>SUM(BK125:BK134)</f>
        <v>0</v>
      </c>
    </row>
    <row r="125" spans="2:65" s="1" customFormat="1" ht="24.2" customHeight="1">
      <c r="B125" s="32"/>
      <c r="C125" s="143" t="s">
        <v>83</v>
      </c>
      <c r="D125" s="143" t="s">
        <v>190</v>
      </c>
      <c r="E125" s="144" t="s">
        <v>2499</v>
      </c>
      <c r="F125" s="145" t="s">
        <v>2500</v>
      </c>
      <c r="G125" s="146" t="s">
        <v>193</v>
      </c>
      <c r="H125" s="147">
        <v>280</v>
      </c>
      <c r="I125" s="148"/>
      <c r="J125" s="149">
        <f>ROUND(I125*H125,2)</f>
        <v>0</v>
      </c>
      <c r="K125" s="150"/>
      <c r="L125" s="32"/>
      <c r="M125" s="151" t="s">
        <v>1</v>
      </c>
      <c r="N125" s="152" t="s">
        <v>42</v>
      </c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AR125" s="155" t="s">
        <v>194</v>
      </c>
      <c r="AT125" s="155" t="s">
        <v>190</v>
      </c>
      <c r="AU125" s="155" t="s">
        <v>88</v>
      </c>
      <c r="AY125" s="17" t="s">
        <v>188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7" t="s">
        <v>88</v>
      </c>
      <c r="BK125" s="156">
        <f>ROUND(I125*H125,2)</f>
        <v>0</v>
      </c>
      <c r="BL125" s="17" t="s">
        <v>194</v>
      </c>
      <c r="BM125" s="155" t="s">
        <v>2501</v>
      </c>
    </row>
    <row r="126" spans="2:65" s="12" customFormat="1" ht="11.25">
      <c r="B126" s="157"/>
      <c r="D126" s="158" t="s">
        <v>196</v>
      </c>
      <c r="E126" s="159" t="s">
        <v>1</v>
      </c>
      <c r="F126" s="160" t="s">
        <v>2502</v>
      </c>
      <c r="H126" s="161">
        <v>111.9</v>
      </c>
      <c r="I126" s="162"/>
      <c r="L126" s="157"/>
      <c r="M126" s="163"/>
      <c r="T126" s="164"/>
      <c r="AT126" s="159" t="s">
        <v>196</v>
      </c>
      <c r="AU126" s="159" t="s">
        <v>88</v>
      </c>
      <c r="AV126" s="12" t="s">
        <v>88</v>
      </c>
      <c r="AW126" s="12" t="s">
        <v>31</v>
      </c>
      <c r="AX126" s="12" t="s">
        <v>76</v>
      </c>
      <c r="AY126" s="159" t="s">
        <v>188</v>
      </c>
    </row>
    <row r="127" spans="2:65" s="12" customFormat="1" ht="11.25">
      <c r="B127" s="157"/>
      <c r="D127" s="158" t="s">
        <v>196</v>
      </c>
      <c r="E127" s="159" t="s">
        <v>1</v>
      </c>
      <c r="F127" s="160" t="s">
        <v>2503</v>
      </c>
      <c r="H127" s="161">
        <v>21</v>
      </c>
      <c r="I127" s="162"/>
      <c r="L127" s="157"/>
      <c r="M127" s="163"/>
      <c r="T127" s="164"/>
      <c r="AT127" s="159" t="s">
        <v>196</v>
      </c>
      <c r="AU127" s="159" t="s">
        <v>88</v>
      </c>
      <c r="AV127" s="12" t="s">
        <v>88</v>
      </c>
      <c r="AW127" s="12" t="s">
        <v>31</v>
      </c>
      <c r="AX127" s="12" t="s">
        <v>76</v>
      </c>
      <c r="AY127" s="159" t="s">
        <v>188</v>
      </c>
    </row>
    <row r="128" spans="2:65" s="12" customFormat="1" ht="11.25">
      <c r="B128" s="157"/>
      <c r="D128" s="158" t="s">
        <v>196</v>
      </c>
      <c r="E128" s="159" t="s">
        <v>1</v>
      </c>
      <c r="F128" s="160" t="s">
        <v>2504</v>
      </c>
      <c r="H128" s="161">
        <v>142.6</v>
      </c>
      <c r="I128" s="162"/>
      <c r="L128" s="157"/>
      <c r="M128" s="163"/>
      <c r="T128" s="164"/>
      <c r="AT128" s="159" t="s">
        <v>196</v>
      </c>
      <c r="AU128" s="159" t="s">
        <v>88</v>
      </c>
      <c r="AV128" s="12" t="s">
        <v>88</v>
      </c>
      <c r="AW128" s="12" t="s">
        <v>31</v>
      </c>
      <c r="AX128" s="12" t="s">
        <v>76</v>
      </c>
      <c r="AY128" s="159" t="s">
        <v>188</v>
      </c>
    </row>
    <row r="129" spans="2:65" s="14" customFormat="1" ht="11.25">
      <c r="B129" s="172"/>
      <c r="D129" s="158" t="s">
        <v>196</v>
      </c>
      <c r="E129" s="173" t="s">
        <v>1</v>
      </c>
      <c r="F129" s="174" t="s">
        <v>209</v>
      </c>
      <c r="H129" s="175">
        <v>275.5</v>
      </c>
      <c r="I129" s="176"/>
      <c r="L129" s="172"/>
      <c r="M129" s="177"/>
      <c r="T129" s="178"/>
      <c r="AT129" s="173" t="s">
        <v>196</v>
      </c>
      <c r="AU129" s="173" t="s">
        <v>88</v>
      </c>
      <c r="AV129" s="14" t="s">
        <v>203</v>
      </c>
      <c r="AW129" s="14" t="s">
        <v>31</v>
      </c>
      <c r="AX129" s="14" t="s">
        <v>76</v>
      </c>
      <c r="AY129" s="173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2505</v>
      </c>
      <c r="H130" s="161">
        <v>4.5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280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24.2" customHeight="1">
      <c r="B132" s="32"/>
      <c r="C132" s="143" t="s">
        <v>88</v>
      </c>
      <c r="D132" s="143" t="s">
        <v>190</v>
      </c>
      <c r="E132" s="144" t="s">
        <v>200</v>
      </c>
      <c r="F132" s="145" t="s">
        <v>201</v>
      </c>
      <c r="G132" s="146" t="s">
        <v>193</v>
      </c>
      <c r="H132" s="147">
        <v>280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194</v>
      </c>
      <c r="AT132" s="155" t="s">
        <v>190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194</v>
      </c>
      <c r="BM132" s="155" t="s">
        <v>2506</v>
      </c>
    </row>
    <row r="133" spans="2:65" s="1" customFormat="1" ht="37.9" customHeight="1">
      <c r="B133" s="32"/>
      <c r="C133" s="143" t="s">
        <v>203</v>
      </c>
      <c r="D133" s="143" t="s">
        <v>190</v>
      </c>
      <c r="E133" s="144" t="s">
        <v>2507</v>
      </c>
      <c r="F133" s="145" t="s">
        <v>2508</v>
      </c>
      <c r="G133" s="146" t="s">
        <v>193</v>
      </c>
      <c r="H133" s="147">
        <v>280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194</v>
      </c>
      <c r="AT133" s="155" t="s">
        <v>190</v>
      </c>
      <c r="AU133" s="155" t="s">
        <v>88</v>
      </c>
      <c r="AY133" s="17" t="s">
        <v>188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194</v>
      </c>
      <c r="BM133" s="155" t="s">
        <v>2509</v>
      </c>
    </row>
    <row r="134" spans="2:65" s="1" customFormat="1" ht="21.75" customHeight="1">
      <c r="B134" s="32"/>
      <c r="C134" s="143" t="s">
        <v>194</v>
      </c>
      <c r="D134" s="143" t="s">
        <v>190</v>
      </c>
      <c r="E134" s="144" t="s">
        <v>253</v>
      </c>
      <c r="F134" s="145" t="s">
        <v>254</v>
      </c>
      <c r="G134" s="146" t="s">
        <v>193</v>
      </c>
      <c r="H134" s="147">
        <v>280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194</v>
      </c>
      <c r="AT134" s="155" t="s">
        <v>190</v>
      </c>
      <c r="AU134" s="155" t="s">
        <v>88</v>
      </c>
      <c r="AY134" s="17" t="s">
        <v>188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88</v>
      </c>
      <c r="BK134" s="156">
        <f>ROUND(I134*H134,2)</f>
        <v>0</v>
      </c>
      <c r="BL134" s="17" t="s">
        <v>194</v>
      </c>
      <c r="BM134" s="155" t="s">
        <v>2510</v>
      </c>
    </row>
    <row r="135" spans="2:65" s="11" customFormat="1" ht="22.9" customHeight="1">
      <c r="B135" s="131"/>
      <c r="D135" s="132" t="s">
        <v>75</v>
      </c>
      <c r="E135" s="141" t="s">
        <v>88</v>
      </c>
      <c r="F135" s="141" t="s">
        <v>268</v>
      </c>
      <c r="I135" s="134"/>
      <c r="J135" s="142">
        <f>BK135</f>
        <v>0</v>
      </c>
      <c r="L135" s="131"/>
      <c r="M135" s="136"/>
      <c r="P135" s="137">
        <f>SUM(P136:P137)</f>
        <v>0</v>
      </c>
      <c r="R135" s="137">
        <f>SUM(R136:R137)</f>
        <v>0</v>
      </c>
      <c r="T135" s="138">
        <f>SUM(T136:T137)</f>
        <v>0</v>
      </c>
      <c r="AR135" s="132" t="s">
        <v>83</v>
      </c>
      <c r="AT135" s="139" t="s">
        <v>75</v>
      </c>
      <c r="AU135" s="139" t="s">
        <v>83</v>
      </c>
      <c r="AY135" s="132" t="s">
        <v>188</v>
      </c>
      <c r="BK135" s="140">
        <f>SUM(BK136:BK137)</f>
        <v>0</v>
      </c>
    </row>
    <row r="136" spans="2:65" s="1" customFormat="1" ht="33" customHeight="1">
      <c r="B136" s="32"/>
      <c r="C136" s="143" t="s">
        <v>221</v>
      </c>
      <c r="D136" s="143" t="s">
        <v>190</v>
      </c>
      <c r="E136" s="144" t="s">
        <v>270</v>
      </c>
      <c r="F136" s="145" t="s">
        <v>271</v>
      </c>
      <c r="G136" s="146" t="s">
        <v>272</v>
      </c>
      <c r="H136" s="147">
        <v>1091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194</v>
      </c>
      <c r="AT136" s="155" t="s">
        <v>190</v>
      </c>
      <c r="AU136" s="155" t="s">
        <v>88</v>
      </c>
      <c r="AY136" s="17" t="s">
        <v>188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194</v>
      </c>
      <c r="BM136" s="155" t="s">
        <v>2511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2512</v>
      </c>
      <c r="H137" s="161">
        <v>1091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83</v>
      </c>
      <c r="AY137" s="159" t="s">
        <v>188</v>
      </c>
    </row>
    <row r="138" spans="2:65" s="11" customFormat="1" ht="22.9" customHeight="1">
      <c r="B138" s="131"/>
      <c r="D138" s="132" t="s">
        <v>75</v>
      </c>
      <c r="E138" s="141" t="s">
        <v>221</v>
      </c>
      <c r="F138" s="141" t="s">
        <v>2513</v>
      </c>
      <c r="I138" s="134"/>
      <c r="J138" s="142">
        <f>BK138</f>
        <v>0</v>
      </c>
      <c r="L138" s="131"/>
      <c r="M138" s="136"/>
      <c r="P138" s="137">
        <f>SUM(P139:P152)</f>
        <v>0</v>
      </c>
      <c r="R138" s="137">
        <f>SUM(R139:R152)</f>
        <v>607.79899499999999</v>
      </c>
      <c r="T138" s="138">
        <f>SUM(T139:T152)</f>
        <v>0</v>
      </c>
      <c r="AR138" s="132" t="s">
        <v>83</v>
      </c>
      <c r="AT138" s="139" t="s">
        <v>75</v>
      </c>
      <c r="AU138" s="139" t="s">
        <v>83</v>
      </c>
      <c r="AY138" s="132" t="s">
        <v>188</v>
      </c>
      <c r="BK138" s="140">
        <f>SUM(BK139:BK152)</f>
        <v>0</v>
      </c>
    </row>
    <row r="139" spans="2:65" s="1" customFormat="1" ht="33" customHeight="1">
      <c r="B139" s="32"/>
      <c r="C139" s="143" t="s">
        <v>225</v>
      </c>
      <c r="D139" s="143" t="s">
        <v>190</v>
      </c>
      <c r="E139" s="144" t="s">
        <v>2514</v>
      </c>
      <c r="F139" s="145" t="s">
        <v>2515</v>
      </c>
      <c r="G139" s="146" t="s">
        <v>272</v>
      </c>
      <c r="H139" s="147">
        <v>713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0.38624999999999998</v>
      </c>
      <c r="R139" s="153">
        <f>Q139*H139</f>
        <v>275.39625000000001</v>
      </c>
      <c r="S139" s="153">
        <v>0</v>
      </c>
      <c r="T139" s="154">
        <f>S139*H139</f>
        <v>0</v>
      </c>
      <c r="AR139" s="155" t="s">
        <v>194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194</v>
      </c>
      <c r="BM139" s="155" t="s">
        <v>2516</v>
      </c>
    </row>
    <row r="140" spans="2:65" s="12" customFormat="1" ht="11.25">
      <c r="B140" s="157"/>
      <c r="D140" s="158" t="s">
        <v>196</v>
      </c>
      <c r="E140" s="159" t="s">
        <v>1</v>
      </c>
      <c r="F140" s="160" t="s">
        <v>2517</v>
      </c>
      <c r="H140" s="161">
        <v>713</v>
      </c>
      <c r="I140" s="162"/>
      <c r="L140" s="157"/>
      <c r="M140" s="163"/>
      <c r="T140" s="164"/>
      <c r="AT140" s="159" t="s">
        <v>196</v>
      </c>
      <c r="AU140" s="159" t="s">
        <v>88</v>
      </c>
      <c r="AV140" s="12" t="s">
        <v>88</v>
      </c>
      <c r="AW140" s="12" t="s">
        <v>31</v>
      </c>
      <c r="AX140" s="12" t="s">
        <v>83</v>
      </c>
      <c r="AY140" s="159" t="s">
        <v>188</v>
      </c>
    </row>
    <row r="141" spans="2:65" s="1" customFormat="1" ht="24.2" customHeight="1">
      <c r="B141" s="32"/>
      <c r="C141" s="143" t="s">
        <v>234</v>
      </c>
      <c r="D141" s="143" t="s">
        <v>190</v>
      </c>
      <c r="E141" s="144" t="s">
        <v>2518</v>
      </c>
      <c r="F141" s="145" t="s">
        <v>2519</v>
      </c>
      <c r="G141" s="146" t="s">
        <v>272</v>
      </c>
      <c r="H141" s="147">
        <v>373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42</v>
      </c>
      <c r="P141" s="153">
        <f>O141*H141</f>
        <v>0</v>
      </c>
      <c r="Q141" s="153">
        <v>0.18906999999999999</v>
      </c>
      <c r="R141" s="153">
        <f>Q141*H141</f>
        <v>70.523110000000003</v>
      </c>
      <c r="S141" s="153">
        <v>0</v>
      </c>
      <c r="T141" s="154">
        <f>S141*H141</f>
        <v>0</v>
      </c>
      <c r="AR141" s="155" t="s">
        <v>194</v>
      </c>
      <c r="AT141" s="155" t="s">
        <v>190</v>
      </c>
      <c r="AU141" s="155" t="s">
        <v>88</v>
      </c>
      <c r="AY141" s="17" t="s">
        <v>188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194</v>
      </c>
      <c r="BM141" s="155" t="s">
        <v>2520</v>
      </c>
    </row>
    <row r="142" spans="2:65" s="1" customFormat="1" ht="24.2" customHeight="1">
      <c r="B142" s="32"/>
      <c r="C142" s="143" t="s">
        <v>238</v>
      </c>
      <c r="D142" s="143" t="s">
        <v>190</v>
      </c>
      <c r="E142" s="144" t="s">
        <v>2521</v>
      </c>
      <c r="F142" s="145" t="s">
        <v>2522</v>
      </c>
      <c r="G142" s="146" t="s">
        <v>272</v>
      </c>
      <c r="H142" s="147">
        <v>105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42</v>
      </c>
      <c r="P142" s="153">
        <f>O142*H142</f>
        <v>0</v>
      </c>
      <c r="Q142" s="153">
        <v>0.27994000000000002</v>
      </c>
      <c r="R142" s="153">
        <f>Q142*H142</f>
        <v>29.393700000000003</v>
      </c>
      <c r="S142" s="153">
        <v>0</v>
      </c>
      <c r="T142" s="154">
        <f>S142*H142</f>
        <v>0</v>
      </c>
      <c r="AR142" s="155" t="s">
        <v>194</v>
      </c>
      <c r="AT142" s="155" t="s">
        <v>190</v>
      </c>
      <c r="AU142" s="155" t="s">
        <v>88</v>
      </c>
      <c r="AY142" s="17" t="s">
        <v>188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194</v>
      </c>
      <c r="BM142" s="155" t="s">
        <v>2523</v>
      </c>
    </row>
    <row r="143" spans="2:65" s="1" customFormat="1" ht="24.2" customHeight="1">
      <c r="B143" s="32"/>
      <c r="C143" s="143" t="s">
        <v>245</v>
      </c>
      <c r="D143" s="143" t="s">
        <v>190</v>
      </c>
      <c r="E143" s="144" t="s">
        <v>2524</v>
      </c>
      <c r="F143" s="145" t="s">
        <v>2525</v>
      </c>
      <c r="G143" s="146" t="s">
        <v>272</v>
      </c>
      <c r="H143" s="147">
        <v>373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0.33590999999999999</v>
      </c>
      <c r="R143" s="153">
        <f>Q143*H143</f>
        <v>125.29442999999999</v>
      </c>
      <c r="S143" s="153">
        <v>0</v>
      </c>
      <c r="T143" s="154">
        <f>S143*H143</f>
        <v>0</v>
      </c>
      <c r="AR143" s="155" t="s">
        <v>194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194</v>
      </c>
      <c r="BM143" s="155" t="s">
        <v>2526</v>
      </c>
    </row>
    <row r="144" spans="2:65" s="1" customFormat="1" ht="37.9" customHeight="1">
      <c r="B144" s="32"/>
      <c r="C144" s="143" t="s">
        <v>252</v>
      </c>
      <c r="D144" s="143" t="s">
        <v>190</v>
      </c>
      <c r="E144" s="144" t="s">
        <v>2527</v>
      </c>
      <c r="F144" s="145" t="s">
        <v>2528</v>
      </c>
      <c r="G144" s="146" t="s">
        <v>272</v>
      </c>
      <c r="H144" s="147">
        <v>373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42</v>
      </c>
      <c r="P144" s="153">
        <f>O144*H144</f>
        <v>0</v>
      </c>
      <c r="Q144" s="153">
        <v>9.2499999999999999E-2</v>
      </c>
      <c r="R144" s="153">
        <f>Q144*H144</f>
        <v>34.502499999999998</v>
      </c>
      <c r="S144" s="153">
        <v>0</v>
      </c>
      <c r="T144" s="154">
        <f>S144*H144</f>
        <v>0</v>
      </c>
      <c r="AR144" s="155" t="s">
        <v>194</v>
      </c>
      <c r="AT144" s="155" t="s">
        <v>190</v>
      </c>
      <c r="AU144" s="155" t="s">
        <v>88</v>
      </c>
      <c r="AY144" s="17" t="s">
        <v>188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88</v>
      </c>
      <c r="BK144" s="156">
        <f>ROUND(I144*H144,2)</f>
        <v>0</v>
      </c>
      <c r="BL144" s="17" t="s">
        <v>194</v>
      </c>
      <c r="BM144" s="155" t="s">
        <v>2529</v>
      </c>
    </row>
    <row r="145" spans="2:65" s="12" customFormat="1" ht="11.25">
      <c r="B145" s="157"/>
      <c r="D145" s="158" t="s">
        <v>196</v>
      </c>
      <c r="E145" s="159" t="s">
        <v>1</v>
      </c>
      <c r="F145" s="160" t="s">
        <v>2530</v>
      </c>
      <c r="H145" s="161">
        <v>373</v>
      </c>
      <c r="I145" s="162"/>
      <c r="L145" s="157"/>
      <c r="M145" s="163"/>
      <c r="T145" s="164"/>
      <c r="AT145" s="159" t="s">
        <v>196</v>
      </c>
      <c r="AU145" s="159" t="s">
        <v>88</v>
      </c>
      <c r="AV145" s="12" t="s">
        <v>88</v>
      </c>
      <c r="AW145" s="12" t="s">
        <v>31</v>
      </c>
      <c r="AX145" s="12" t="s">
        <v>83</v>
      </c>
      <c r="AY145" s="159" t="s">
        <v>188</v>
      </c>
    </row>
    <row r="146" spans="2:65" s="1" customFormat="1" ht="24.2" customHeight="1">
      <c r="B146" s="32"/>
      <c r="C146" s="185" t="s">
        <v>257</v>
      </c>
      <c r="D146" s="185" t="s">
        <v>677</v>
      </c>
      <c r="E146" s="186" t="s">
        <v>2531</v>
      </c>
      <c r="F146" s="187" t="s">
        <v>2532</v>
      </c>
      <c r="G146" s="188" t="s">
        <v>272</v>
      </c>
      <c r="H146" s="189">
        <v>380.5</v>
      </c>
      <c r="I146" s="190"/>
      <c r="J146" s="191">
        <f>ROUND(I146*H146,2)</f>
        <v>0</v>
      </c>
      <c r="K146" s="192"/>
      <c r="L146" s="193"/>
      <c r="M146" s="194" t="s">
        <v>1</v>
      </c>
      <c r="N146" s="195" t="s">
        <v>42</v>
      </c>
      <c r="P146" s="153">
        <f>O146*H146</f>
        <v>0</v>
      </c>
      <c r="Q146" s="153">
        <v>0.13</v>
      </c>
      <c r="R146" s="153">
        <f>Q146*H146</f>
        <v>49.465000000000003</v>
      </c>
      <c r="S146" s="153">
        <v>0</v>
      </c>
      <c r="T146" s="154">
        <f>S146*H146</f>
        <v>0</v>
      </c>
      <c r="AR146" s="155" t="s">
        <v>238</v>
      </c>
      <c r="AT146" s="155" t="s">
        <v>677</v>
      </c>
      <c r="AU146" s="155" t="s">
        <v>88</v>
      </c>
      <c r="AY146" s="17" t="s">
        <v>188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88</v>
      </c>
      <c r="BK146" s="156">
        <f>ROUND(I146*H146,2)</f>
        <v>0</v>
      </c>
      <c r="BL146" s="17" t="s">
        <v>194</v>
      </c>
      <c r="BM146" s="155" t="s">
        <v>2533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2534</v>
      </c>
      <c r="H147" s="161">
        <v>380.46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446</v>
      </c>
      <c r="H148" s="161">
        <v>0.04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3" customFormat="1" ht="11.25">
      <c r="B149" s="165"/>
      <c r="D149" s="158" t="s">
        <v>196</v>
      </c>
      <c r="E149" s="166" t="s">
        <v>1</v>
      </c>
      <c r="F149" s="167" t="s">
        <v>211</v>
      </c>
      <c r="H149" s="168">
        <v>380.5</v>
      </c>
      <c r="I149" s="169"/>
      <c r="L149" s="165"/>
      <c r="M149" s="170"/>
      <c r="T149" s="171"/>
      <c r="AT149" s="166" t="s">
        <v>196</v>
      </c>
      <c r="AU149" s="166" t="s">
        <v>88</v>
      </c>
      <c r="AV149" s="13" t="s">
        <v>194</v>
      </c>
      <c r="AW149" s="13" t="s">
        <v>31</v>
      </c>
      <c r="AX149" s="13" t="s">
        <v>83</v>
      </c>
      <c r="AY149" s="166" t="s">
        <v>188</v>
      </c>
    </row>
    <row r="150" spans="2:65" s="1" customFormat="1" ht="44.25" customHeight="1">
      <c r="B150" s="32"/>
      <c r="C150" s="143" t="s">
        <v>269</v>
      </c>
      <c r="D150" s="143" t="s">
        <v>190</v>
      </c>
      <c r="E150" s="144" t="s">
        <v>2535</v>
      </c>
      <c r="F150" s="145" t="s">
        <v>2536</v>
      </c>
      <c r="G150" s="146" t="s">
        <v>272</v>
      </c>
      <c r="H150" s="147">
        <v>105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42</v>
      </c>
      <c r="P150" s="153">
        <f>O150*H150</f>
        <v>0</v>
      </c>
      <c r="Q150" s="153">
        <v>0.112</v>
      </c>
      <c r="R150" s="153">
        <f>Q150*H150</f>
        <v>11.76</v>
      </c>
      <c r="S150" s="153">
        <v>0</v>
      </c>
      <c r="T150" s="154">
        <f>S150*H150</f>
        <v>0</v>
      </c>
      <c r="AR150" s="155" t="s">
        <v>194</v>
      </c>
      <c r="AT150" s="155" t="s">
        <v>190</v>
      </c>
      <c r="AU150" s="155" t="s">
        <v>88</v>
      </c>
      <c r="AY150" s="17" t="s">
        <v>188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194</v>
      </c>
      <c r="BM150" s="155" t="s">
        <v>2537</v>
      </c>
    </row>
    <row r="151" spans="2:65" s="12" customFormat="1" ht="11.25">
      <c r="B151" s="157"/>
      <c r="D151" s="158" t="s">
        <v>196</v>
      </c>
      <c r="E151" s="159" t="s">
        <v>1</v>
      </c>
      <c r="F151" s="160" t="s">
        <v>2538</v>
      </c>
      <c r="H151" s="161">
        <v>105</v>
      </c>
      <c r="I151" s="162"/>
      <c r="L151" s="157"/>
      <c r="M151" s="163"/>
      <c r="T151" s="164"/>
      <c r="AT151" s="159" t="s">
        <v>196</v>
      </c>
      <c r="AU151" s="159" t="s">
        <v>88</v>
      </c>
      <c r="AV151" s="12" t="s">
        <v>88</v>
      </c>
      <c r="AW151" s="12" t="s">
        <v>31</v>
      </c>
      <c r="AX151" s="12" t="s">
        <v>83</v>
      </c>
      <c r="AY151" s="159" t="s">
        <v>188</v>
      </c>
    </row>
    <row r="152" spans="2:65" s="1" customFormat="1" ht="24.2" customHeight="1">
      <c r="B152" s="32"/>
      <c r="C152" s="185" t="s">
        <v>276</v>
      </c>
      <c r="D152" s="185" t="s">
        <v>677</v>
      </c>
      <c r="E152" s="186" t="s">
        <v>2539</v>
      </c>
      <c r="F152" s="187" t="s">
        <v>2540</v>
      </c>
      <c r="G152" s="188" t="s">
        <v>272</v>
      </c>
      <c r="H152" s="189">
        <v>106.05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42</v>
      </c>
      <c r="P152" s="153">
        <f>O152*H152</f>
        <v>0</v>
      </c>
      <c r="Q152" s="153">
        <v>0.1081</v>
      </c>
      <c r="R152" s="153">
        <f>Q152*H152</f>
        <v>11.464005</v>
      </c>
      <c r="S152" s="153">
        <v>0</v>
      </c>
      <c r="T152" s="154">
        <f>S152*H152</f>
        <v>0</v>
      </c>
      <c r="AR152" s="155" t="s">
        <v>238</v>
      </c>
      <c r="AT152" s="155" t="s">
        <v>677</v>
      </c>
      <c r="AU152" s="155" t="s">
        <v>88</v>
      </c>
      <c r="AY152" s="17" t="s">
        <v>188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88</v>
      </c>
      <c r="BK152" s="156">
        <f>ROUND(I152*H152,2)</f>
        <v>0</v>
      </c>
      <c r="BL152" s="17" t="s">
        <v>194</v>
      </c>
      <c r="BM152" s="155" t="s">
        <v>2541</v>
      </c>
    </row>
    <row r="153" spans="2:65" s="11" customFormat="1" ht="22.9" customHeight="1">
      <c r="B153" s="131"/>
      <c r="D153" s="132" t="s">
        <v>75</v>
      </c>
      <c r="E153" s="141" t="s">
        <v>245</v>
      </c>
      <c r="F153" s="141" t="s">
        <v>694</v>
      </c>
      <c r="I153" s="134"/>
      <c r="J153" s="142">
        <f>BK153</f>
        <v>0</v>
      </c>
      <c r="L153" s="131"/>
      <c r="M153" s="136"/>
      <c r="P153" s="137">
        <f>SUM(P154:P158)</f>
        <v>0</v>
      </c>
      <c r="R153" s="137">
        <f>SUM(R154:R158)</f>
        <v>11.568350000000001</v>
      </c>
      <c r="T153" s="138">
        <f>SUM(T154:T158)</f>
        <v>0</v>
      </c>
      <c r="AR153" s="132" t="s">
        <v>83</v>
      </c>
      <c r="AT153" s="139" t="s">
        <v>75</v>
      </c>
      <c r="AU153" s="139" t="s">
        <v>83</v>
      </c>
      <c r="AY153" s="132" t="s">
        <v>188</v>
      </c>
      <c r="BK153" s="140">
        <f>SUM(BK154:BK158)</f>
        <v>0</v>
      </c>
    </row>
    <row r="154" spans="2:65" s="1" customFormat="1" ht="37.9" customHeight="1">
      <c r="B154" s="32"/>
      <c r="C154" s="143" t="s">
        <v>285</v>
      </c>
      <c r="D154" s="143" t="s">
        <v>190</v>
      </c>
      <c r="E154" s="144" t="s">
        <v>2542</v>
      </c>
      <c r="F154" s="145" t="s">
        <v>2543</v>
      </c>
      <c r="G154" s="146" t="s">
        <v>574</v>
      </c>
      <c r="H154" s="147">
        <v>95</v>
      </c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42</v>
      </c>
      <c r="P154" s="153">
        <f>O154*H154</f>
        <v>0</v>
      </c>
      <c r="Q154" s="153">
        <v>9.8530000000000006E-2</v>
      </c>
      <c r="R154" s="153">
        <f>Q154*H154</f>
        <v>9.3603500000000004</v>
      </c>
      <c r="S154" s="153">
        <v>0</v>
      </c>
      <c r="T154" s="154">
        <f>S154*H154</f>
        <v>0</v>
      </c>
      <c r="AR154" s="155" t="s">
        <v>194</v>
      </c>
      <c r="AT154" s="155" t="s">
        <v>190</v>
      </c>
      <c r="AU154" s="155" t="s">
        <v>88</v>
      </c>
      <c r="AY154" s="17" t="s">
        <v>188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88</v>
      </c>
      <c r="BK154" s="156">
        <f>ROUND(I154*H154,2)</f>
        <v>0</v>
      </c>
      <c r="BL154" s="17" t="s">
        <v>194</v>
      </c>
      <c r="BM154" s="155" t="s">
        <v>2544</v>
      </c>
    </row>
    <row r="155" spans="2:65" s="1" customFormat="1" ht="16.5" customHeight="1">
      <c r="B155" s="32"/>
      <c r="C155" s="185" t="s">
        <v>291</v>
      </c>
      <c r="D155" s="185" t="s">
        <v>677</v>
      </c>
      <c r="E155" s="186" t="s">
        <v>2545</v>
      </c>
      <c r="F155" s="187" t="s">
        <v>2546</v>
      </c>
      <c r="G155" s="188" t="s">
        <v>388</v>
      </c>
      <c r="H155" s="189">
        <v>96</v>
      </c>
      <c r="I155" s="190"/>
      <c r="J155" s="191">
        <f>ROUND(I155*H155,2)</f>
        <v>0</v>
      </c>
      <c r="K155" s="192"/>
      <c r="L155" s="193"/>
      <c r="M155" s="194" t="s">
        <v>1</v>
      </c>
      <c r="N155" s="195" t="s">
        <v>42</v>
      </c>
      <c r="P155" s="153">
        <f>O155*H155</f>
        <v>0</v>
      </c>
      <c r="Q155" s="153">
        <v>2.3E-2</v>
      </c>
      <c r="R155" s="153">
        <f>Q155*H155</f>
        <v>2.2080000000000002</v>
      </c>
      <c r="S155" s="153">
        <v>0</v>
      </c>
      <c r="T155" s="154">
        <f>S155*H155</f>
        <v>0</v>
      </c>
      <c r="AR155" s="155" t="s">
        <v>238</v>
      </c>
      <c r="AT155" s="155" t="s">
        <v>677</v>
      </c>
      <c r="AU155" s="155" t="s">
        <v>88</v>
      </c>
      <c r="AY155" s="17" t="s">
        <v>188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194</v>
      </c>
      <c r="BM155" s="155" t="s">
        <v>2547</v>
      </c>
    </row>
    <row r="156" spans="2:65" s="12" customFormat="1" ht="11.25">
      <c r="B156" s="157"/>
      <c r="D156" s="158" t="s">
        <v>196</v>
      </c>
      <c r="E156" s="159" t="s">
        <v>1</v>
      </c>
      <c r="F156" s="160" t="s">
        <v>2548</v>
      </c>
      <c r="H156" s="161">
        <v>95.95</v>
      </c>
      <c r="I156" s="162"/>
      <c r="L156" s="157"/>
      <c r="M156" s="163"/>
      <c r="T156" s="164"/>
      <c r="AT156" s="159" t="s">
        <v>196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188</v>
      </c>
    </row>
    <row r="157" spans="2:65" s="12" customFormat="1" ht="11.25">
      <c r="B157" s="157"/>
      <c r="D157" s="158" t="s">
        <v>196</v>
      </c>
      <c r="E157" s="159" t="s">
        <v>1</v>
      </c>
      <c r="F157" s="160" t="s">
        <v>738</v>
      </c>
      <c r="H157" s="161">
        <v>0.05</v>
      </c>
      <c r="I157" s="162"/>
      <c r="L157" s="157"/>
      <c r="M157" s="163"/>
      <c r="T157" s="164"/>
      <c r="AT157" s="159" t="s">
        <v>196</v>
      </c>
      <c r="AU157" s="159" t="s">
        <v>88</v>
      </c>
      <c r="AV157" s="12" t="s">
        <v>88</v>
      </c>
      <c r="AW157" s="12" t="s">
        <v>31</v>
      </c>
      <c r="AX157" s="12" t="s">
        <v>76</v>
      </c>
      <c r="AY157" s="159" t="s">
        <v>188</v>
      </c>
    </row>
    <row r="158" spans="2:65" s="13" customFormat="1" ht="11.25">
      <c r="B158" s="165"/>
      <c r="D158" s="158" t="s">
        <v>196</v>
      </c>
      <c r="E158" s="166" t="s">
        <v>1</v>
      </c>
      <c r="F158" s="167" t="s">
        <v>211</v>
      </c>
      <c r="H158" s="168">
        <v>96</v>
      </c>
      <c r="I158" s="169"/>
      <c r="L158" s="165"/>
      <c r="M158" s="170"/>
      <c r="T158" s="171"/>
      <c r="AT158" s="166" t="s">
        <v>196</v>
      </c>
      <c r="AU158" s="166" t="s">
        <v>88</v>
      </c>
      <c r="AV158" s="13" t="s">
        <v>194</v>
      </c>
      <c r="AW158" s="13" t="s">
        <v>31</v>
      </c>
      <c r="AX158" s="13" t="s">
        <v>83</v>
      </c>
      <c r="AY158" s="166" t="s">
        <v>188</v>
      </c>
    </row>
    <row r="159" spans="2:65" s="11" customFormat="1" ht="22.9" customHeight="1">
      <c r="B159" s="131"/>
      <c r="D159" s="132" t="s">
        <v>75</v>
      </c>
      <c r="E159" s="141" t="s">
        <v>739</v>
      </c>
      <c r="F159" s="141" t="s">
        <v>740</v>
      </c>
      <c r="I159" s="134"/>
      <c r="J159" s="142">
        <f>BK159</f>
        <v>0</v>
      </c>
      <c r="L159" s="131"/>
      <c r="M159" s="136"/>
      <c r="P159" s="137">
        <f>P160</f>
        <v>0</v>
      </c>
      <c r="R159" s="137">
        <f>R160</f>
        <v>0</v>
      </c>
      <c r="T159" s="138">
        <f>T160</f>
        <v>0</v>
      </c>
      <c r="AR159" s="132" t="s">
        <v>83</v>
      </c>
      <c r="AT159" s="139" t="s">
        <v>75</v>
      </c>
      <c r="AU159" s="139" t="s">
        <v>83</v>
      </c>
      <c r="AY159" s="132" t="s">
        <v>188</v>
      </c>
      <c r="BK159" s="140">
        <f>BK160</f>
        <v>0</v>
      </c>
    </row>
    <row r="160" spans="2:65" s="1" customFormat="1" ht="33" customHeight="1">
      <c r="B160" s="32"/>
      <c r="C160" s="143" t="s">
        <v>295</v>
      </c>
      <c r="D160" s="143" t="s">
        <v>190</v>
      </c>
      <c r="E160" s="144" t="s">
        <v>2549</v>
      </c>
      <c r="F160" s="145" t="s">
        <v>2550</v>
      </c>
      <c r="G160" s="146" t="s">
        <v>333</v>
      </c>
      <c r="H160" s="147">
        <v>619.36699999999996</v>
      </c>
      <c r="I160" s="148"/>
      <c r="J160" s="149">
        <f>ROUND(I160*H160,2)</f>
        <v>0</v>
      </c>
      <c r="K160" s="150"/>
      <c r="L160" s="32"/>
      <c r="M160" s="199" t="s">
        <v>1</v>
      </c>
      <c r="N160" s="200" t="s">
        <v>42</v>
      </c>
      <c r="O160" s="201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155" t="s">
        <v>194</v>
      </c>
      <c r="AT160" s="155" t="s">
        <v>190</v>
      </c>
      <c r="AU160" s="155" t="s">
        <v>88</v>
      </c>
      <c r="AY160" s="17" t="s">
        <v>188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88</v>
      </c>
      <c r="BK160" s="156">
        <f>ROUND(I160*H160,2)</f>
        <v>0</v>
      </c>
      <c r="BL160" s="17" t="s">
        <v>194</v>
      </c>
      <c r="BM160" s="155" t="s">
        <v>2551</v>
      </c>
    </row>
    <row r="161" spans="2:12" s="1" customFormat="1" ht="6.95" customHeight="1">
      <c r="B161" s="47"/>
      <c r="C161" s="48"/>
      <c r="D161" s="48"/>
      <c r="E161" s="48"/>
      <c r="F161" s="48"/>
      <c r="G161" s="48"/>
      <c r="H161" s="48"/>
      <c r="I161" s="48"/>
      <c r="J161" s="48"/>
      <c r="K161" s="48"/>
      <c r="L161" s="32"/>
    </row>
  </sheetData>
  <sheetProtection algorithmName="SHA-512" hashValue="C6V9mmHxFqLlfEzHeeqNoJ4MKfJScK8Es2huJPLlAOzInTzRZ6yzBnjZ4e94F/XGFp4gVGQdDtO8mClyJsklSg==" saltValue="wTczobl+jKxcKLVtVEYa/bLyJ9BWa3xAjltDUzTidE/FIOMMNeWpVzypQnjflKmBw02kzguYzNajL/erT+OwCg==" spinCount="100000" sheet="1" objects="1" scenarios="1" formatColumns="0" formatRows="0" autoFilter="0"/>
  <autoFilter ref="C121:K160" xr:uid="{00000000-0009-0000-0000-00000B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2552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2553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ROUND((SUM(BE125:BE189)),  2)</f>
        <v>0</v>
      </c>
      <c r="G35" s="100"/>
      <c r="H35" s="100"/>
      <c r="I35" s="101">
        <v>0.2</v>
      </c>
      <c r="J35" s="99">
        <f>ROUND(((SUM(BE125:BE189))*I35),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ROUND((SUM(BF125:BF189)),  2)</f>
        <v>0</v>
      </c>
      <c r="G36" s="100"/>
      <c r="H36" s="100"/>
      <c r="I36" s="101">
        <v>0.2</v>
      </c>
      <c r="J36" s="99">
        <f>ROUND(((SUM(BF125:BF189))*I36),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ROUND((SUM(BG125:BG189)),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ROUND((SUM(BH125:BH189)),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ROUND((SUM(BI125:BI189)),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2552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01 - SO-03.1  Kanalizačná prípojka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J125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155</v>
      </c>
      <c r="E101" s="120"/>
      <c r="F101" s="120"/>
      <c r="G101" s="120"/>
      <c r="H101" s="120"/>
      <c r="I101" s="120"/>
      <c r="J101" s="121">
        <f>J160</f>
        <v>0</v>
      </c>
      <c r="L101" s="118"/>
    </row>
    <row r="102" spans="2:47" s="9" customFormat="1" ht="19.899999999999999" customHeight="1">
      <c r="B102" s="118"/>
      <c r="D102" s="119" t="s">
        <v>1412</v>
      </c>
      <c r="E102" s="120"/>
      <c r="F102" s="120"/>
      <c r="G102" s="120"/>
      <c r="H102" s="120"/>
      <c r="I102" s="120"/>
      <c r="J102" s="121">
        <f>J165</f>
        <v>0</v>
      </c>
      <c r="L102" s="118"/>
    </row>
    <row r="103" spans="2:47" s="9" customFormat="1" ht="19.899999999999999" customHeight="1">
      <c r="B103" s="118"/>
      <c r="D103" s="119" t="s">
        <v>158</v>
      </c>
      <c r="E103" s="120"/>
      <c r="F103" s="120"/>
      <c r="G103" s="120"/>
      <c r="H103" s="120"/>
      <c r="I103" s="120"/>
      <c r="J103" s="121">
        <f>J188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174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3" t="str">
        <f>E7</f>
        <v>Budova na spracovanie hrozna a výrobu vína</v>
      </c>
      <c r="F113" s="254"/>
      <c r="G113" s="254"/>
      <c r="H113" s="254"/>
      <c r="L113" s="32"/>
    </row>
    <row r="114" spans="2:65" ht="12" customHeight="1">
      <c r="B114" s="20"/>
      <c r="C114" s="27" t="s">
        <v>142</v>
      </c>
      <c r="L114" s="20"/>
    </row>
    <row r="115" spans="2:65" s="1" customFormat="1" ht="16.5" customHeight="1">
      <c r="B115" s="32"/>
      <c r="E115" s="253" t="s">
        <v>2552</v>
      </c>
      <c r="F115" s="255"/>
      <c r="G115" s="255"/>
      <c r="H115" s="255"/>
      <c r="L115" s="32"/>
    </row>
    <row r="116" spans="2:65" s="1" customFormat="1" ht="12" customHeight="1">
      <c r="B116" s="32"/>
      <c r="C116" s="27" t="s">
        <v>144</v>
      </c>
      <c r="L116" s="32"/>
    </row>
    <row r="117" spans="2:65" s="1" customFormat="1" ht="16.5" customHeight="1">
      <c r="B117" s="32"/>
      <c r="E117" s="208" t="str">
        <f>E11</f>
        <v>01 - SO-03.1  Kanalizačná prípojka</v>
      </c>
      <c r="F117" s="255"/>
      <c r="G117" s="255"/>
      <c r="H117" s="255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Chotín, p. č. 6616</v>
      </c>
      <c r="I119" s="27" t="s">
        <v>21</v>
      </c>
      <c r="J119" s="55" t="str">
        <f>IF(J14="","",J14)</f>
        <v>22. 1. 2024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Gábor Ondrej, Kostolná 228, Chotín</v>
      </c>
      <c r="I121" s="27" t="s">
        <v>29</v>
      </c>
      <c r="J121" s="30" t="str">
        <f>E23</f>
        <v>Ing. Lengyel Tibor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175</v>
      </c>
      <c r="D124" s="124" t="s">
        <v>61</v>
      </c>
      <c r="E124" s="124" t="s">
        <v>57</v>
      </c>
      <c r="F124" s="124" t="s">
        <v>58</v>
      </c>
      <c r="G124" s="124" t="s">
        <v>176</v>
      </c>
      <c r="H124" s="124" t="s">
        <v>177</v>
      </c>
      <c r="I124" s="124" t="s">
        <v>178</v>
      </c>
      <c r="J124" s="125" t="s">
        <v>148</v>
      </c>
      <c r="K124" s="126" t="s">
        <v>179</v>
      </c>
      <c r="L124" s="122"/>
      <c r="M124" s="62" t="s">
        <v>1</v>
      </c>
      <c r="N124" s="63" t="s">
        <v>40</v>
      </c>
      <c r="O124" s="63" t="s">
        <v>180</v>
      </c>
      <c r="P124" s="63" t="s">
        <v>181</v>
      </c>
      <c r="Q124" s="63" t="s">
        <v>182</v>
      </c>
      <c r="R124" s="63" t="s">
        <v>183</v>
      </c>
      <c r="S124" s="63" t="s">
        <v>184</v>
      </c>
      <c r="T124" s="64" t="s">
        <v>185</v>
      </c>
    </row>
    <row r="125" spans="2:65" s="1" customFormat="1" ht="22.9" customHeight="1">
      <c r="B125" s="32"/>
      <c r="C125" s="67" t="s">
        <v>149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12.793531000000002</v>
      </c>
      <c r="S125" s="56"/>
      <c r="T125" s="129">
        <f>T126</f>
        <v>0</v>
      </c>
      <c r="AT125" s="17" t="s">
        <v>75</v>
      </c>
      <c r="AU125" s="17" t="s">
        <v>150</v>
      </c>
      <c r="BK125" s="130">
        <f>BK126</f>
        <v>0</v>
      </c>
    </row>
    <row r="126" spans="2:65" s="11" customFormat="1" ht="25.9" customHeight="1">
      <c r="B126" s="131"/>
      <c r="D126" s="132" t="s">
        <v>75</v>
      </c>
      <c r="E126" s="133" t="s">
        <v>186</v>
      </c>
      <c r="F126" s="133" t="s">
        <v>187</v>
      </c>
      <c r="I126" s="134"/>
      <c r="J126" s="135">
        <f>BK126</f>
        <v>0</v>
      </c>
      <c r="L126" s="131"/>
      <c r="M126" s="136"/>
      <c r="P126" s="137">
        <f>P127+P160+P165+P188</f>
        <v>0</v>
      </c>
      <c r="R126" s="137">
        <f>R127+R160+R165+R188</f>
        <v>12.793531000000002</v>
      </c>
      <c r="T126" s="138">
        <f>T127+T160+T165+T188</f>
        <v>0</v>
      </c>
      <c r="AR126" s="132" t="s">
        <v>83</v>
      </c>
      <c r="AT126" s="139" t="s">
        <v>75</v>
      </c>
      <c r="AU126" s="139" t="s">
        <v>76</v>
      </c>
      <c r="AY126" s="132" t="s">
        <v>188</v>
      </c>
      <c r="BK126" s="140">
        <f>BK127+BK160+BK165+BK188</f>
        <v>0</v>
      </c>
    </row>
    <row r="127" spans="2:65" s="11" customFormat="1" ht="22.9" customHeight="1">
      <c r="B127" s="131"/>
      <c r="D127" s="132" t="s">
        <v>75</v>
      </c>
      <c r="E127" s="141" t="s">
        <v>83</v>
      </c>
      <c r="F127" s="141" t="s">
        <v>189</v>
      </c>
      <c r="I127" s="134"/>
      <c r="J127" s="142">
        <f>BK127</f>
        <v>0</v>
      </c>
      <c r="L127" s="131"/>
      <c r="M127" s="136"/>
      <c r="P127" s="137">
        <f>SUM(P128:P159)</f>
        <v>0</v>
      </c>
      <c r="R127" s="137">
        <f>SUM(R128:R159)</f>
        <v>8.51</v>
      </c>
      <c r="T127" s="138">
        <f>SUM(T128:T159)</f>
        <v>0</v>
      </c>
      <c r="AR127" s="132" t="s">
        <v>83</v>
      </c>
      <c r="AT127" s="139" t="s">
        <v>75</v>
      </c>
      <c r="AU127" s="139" t="s">
        <v>83</v>
      </c>
      <c r="AY127" s="132" t="s">
        <v>188</v>
      </c>
      <c r="BK127" s="140">
        <f>SUM(BK128:BK159)</f>
        <v>0</v>
      </c>
    </row>
    <row r="128" spans="2:65" s="1" customFormat="1" ht="24.2" customHeight="1">
      <c r="B128" s="32"/>
      <c r="C128" s="143" t="s">
        <v>83</v>
      </c>
      <c r="D128" s="143" t="s">
        <v>190</v>
      </c>
      <c r="E128" s="144" t="s">
        <v>204</v>
      </c>
      <c r="F128" s="145" t="s">
        <v>205</v>
      </c>
      <c r="G128" s="146" t="s">
        <v>193</v>
      </c>
      <c r="H128" s="147">
        <v>2.2999999999999998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194</v>
      </c>
      <c r="AT128" s="155" t="s">
        <v>190</v>
      </c>
      <c r="AU128" s="155" t="s">
        <v>88</v>
      </c>
      <c r="AY128" s="17" t="s">
        <v>188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194</v>
      </c>
      <c r="BM128" s="155" t="s">
        <v>2554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2555</v>
      </c>
      <c r="H129" s="161">
        <v>2.302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2556</v>
      </c>
      <c r="H130" s="161">
        <v>-2E-3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2.3000000000000003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16.5" customHeight="1">
      <c r="B132" s="32"/>
      <c r="C132" s="143" t="s">
        <v>88</v>
      </c>
      <c r="D132" s="143" t="s">
        <v>190</v>
      </c>
      <c r="E132" s="144" t="s">
        <v>226</v>
      </c>
      <c r="F132" s="145" t="s">
        <v>227</v>
      </c>
      <c r="G132" s="146" t="s">
        <v>193</v>
      </c>
      <c r="H132" s="147">
        <v>13.1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194</v>
      </c>
      <c r="AT132" s="155" t="s">
        <v>190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194</v>
      </c>
      <c r="BM132" s="155" t="s">
        <v>2557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2558</v>
      </c>
      <c r="H133" s="161">
        <v>6.3109999999999999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76</v>
      </c>
      <c r="AY133" s="159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2559</v>
      </c>
      <c r="H134" s="161">
        <v>5.165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2" customFormat="1" ht="11.25">
      <c r="B135" s="157"/>
      <c r="D135" s="158" t="s">
        <v>196</v>
      </c>
      <c r="E135" s="159" t="s">
        <v>1</v>
      </c>
      <c r="F135" s="160" t="s">
        <v>2560</v>
      </c>
      <c r="H135" s="161">
        <v>3.8719999999999999</v>
      </c>
      <c r="I135" s="162"/>
      <c r="L135" s="157"/>
      <c r="M135" s="163"/>
      <c r="T135" s="164"/>
      <c r="AT135" s="159" t="s">
        <v>196</v>
      </c>
      <c r="AU135" s="159" t="s">
        <v>88</v>
      </c>
      <c r="AV135" s="12" t="s">
        <v>88</v>
      </c>
      <c r="AW135" s="12" t="s">
        <v>31</v>
      </c>
      <c r="AX135" s="12" t="s">
        <v>76</v>
      </c>
      <c r="AY135" s="159" t="s">
        <v>188</v>
      </c>
    </row>
    <row r="136" spans="2:65" s="14" customFormat="1" ht="11.25">
      <c r="B136" s="172"/>
      <c r="D136" s="158" t="s">
        <v>196</v>
      </c>
      <c r="E136" s="173" t="s">
        <v>1</v>
      </c>
      <c r="F136" s="174" t="s">
        <v>2561</v>
      </c>
      <c r="H136" s="175">
        <v>15.347999999999999</v>
      </c>
      <c r="I136" s="176"/>
      <c r="L136" s="172"/>
      <c r="M136" s="177"/>
      <c r="T136" s="178"/>
      <c r="AT136" s="173" t="s">
        <v>196</v>
      </c>
      <c r="AU136" s="173" t="s">
        <v>88</v>
      </c>
      <c r="AV136" s="14" t="s">
        <v>203</v>
      </c>
      <c r="AW136" s="14" t="s">
        <v>31</v>
      </c>
      <c r="AX136" s="14" t="s">
        <v>76</v>
      </c>
      <c r="AY136" s="173" t="s">
        <v>188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2562</v>
      </c>
      <c r="H137" s="161">
        <v>-2.302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76</v>
      </c>
      <c r="AY137" s="159" t="s">
        <v>188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2563</v>
      </c>
      <c r="H138" s="161">
        <v>5.3999999999999999E-2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76</v>
      </c>
      <c r="AY138" s="159" t="s">
        <v>188</v>
      </c>
    </row>
    <row r="139" spans="2:65" s="13" customFormat="1" ht="11.25">
      <c r="B139" s="165"/>
      <c r="D139" s="158" t="s">
        <v>196</v>
      </c>
      <c r="E139" s="166" t="s">
        <v>1</v>
      </c>
      <c r="F139" s="167" t="s">
        <v>211</v>
      </c>
      <c r="H139" s="168">
        <v>13.1</v>
      </c>
      <c r="I139" s="169"/>
      <c r="L139" s="165"/>
      <c r="M139" s="170"/>
      <c r="T139" s="171"/>
      <c r="AT139" s="166" t="s">
        <v>196</v>
      </c>
      <c r="AU139" s="166" t="s">
        <v>88</v>
      </c>
      <c r="AV139" s="13" t="s">
        <v>194</v>
      </c>
      <c r="AW139" s="13" t="s">
        <v>31</v>
      </c>
      <c r="AX139" s="13" t="s">
        <v>83</v>
      </c>
      <c r="AY139" s="166" t="s">
        <v>188</v>
      </c>
    </row>
    <row r="140" spans="2:65" s="1" customFormat="1" ht="37.9" customHeight="1">
      <c r="B140" s="32"/>
      <c r="C140" s="143" t="s">
        <v>203</v>
      </c>
      <c r="D140" s="143" t="s">
        <v>190</v>
      </c>
      <c r="E140" s="144" t="s">
        <v>235</v>
      </c>
      <c r="F140" s="145" t="s">
        <v>236</v>
      </c>
      <c r="G140" s="146" t="s">
        <v>193</v>
      </c>
      <c r="H140" s="147">
        <v>332.14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194</v>
      </c>
      <c r="AT140" s="155" t="s">
        <v>190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194</v>
      </c>
      <c r="BM140" s="155" t="s">
        <v>2564</v>
      </c>
    </row>
    <row r="141" spans="2:65" s="1" customFormat="1" ht="24.2" customHeight="1">
      <c r="B141" s="32"/>
      <c r="C141" s="143" t="s">
        <v>194</v>
      </c>
      <c r="D141" s="143" t="s">
        <v>190</v>
      </c>
      <c r="E141" s="144" t="s">
        <v>239</v>
      </c>
      <c r="F141" s="145" t="s">
        <v>240</v>
      </c>
      <c r="G141" s="146" t="s">
        <v>193</v>
      </c>
      <c r="H141" s="147">
        <v>6.7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42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194</v>
      </c>
      <c r="AT141" s="155" t="s">
        <v>190</v>
      </c>
      <c r="AU141" s="155" t="s">
        <v>88</v>
      </c>
      <c r="AY141" s="17" t="s">
        <v>188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194</v>
      </c>
      <c r="BM141" s="155" t="s">
        <v>2565</v>
      </c>
    </row>
    <row r="142" spans="2:65" s="12" customFormat="1" ht="11.25">
      <c r="B142" s="157"/>
      <c r="D142" s="158" t="s">
        <v>196</v>
      </c>
      <c r="E142" s="159" t="s">
        <v>1</v>
      </c>
      <c r="F142" s="160" t="s">
        <v>2566</v>
      </c>
      <c r="H142" s="161">
        <v>15.4</v>
      </c>
      <c r="I142" s="162"/>
      <c r="L142" s="157"/>
      <c r="M142" s="163"/>
      <c r="T142" s="164"/>
      <c r="AT142" s="159" t="s">
        <v>196</v>
      </c>
      <c r="AU142" s="159" t="s">
        <v>88</v>
      </c>
      <c r="AV142" s="12" t="s">
        <v>88</v>
      </c>
      <c r="AW142" s="12" t="s">
        <v>31</v>
      </c>
      <c r="AX142" s="12" t="s">
        <v>76</v>
      </c>
      <c r="AY142" s="159" t="s">
        <v>188</v>
      </c>
    </row>
    <row r="143" spans="2:65" s="12" customFormat="1" ht="11.25">
      <c r="B143" s="157"/>
      <c r="D143" s="158" t="s">
        <v>196</v>
      </c>
      <c r="E143" s="159" t="s">
        <v>1</v>
      </c>
      <c r="F143" s="160" t="s">
        <v>2567</v>
      </c>
      <c r="H143" s="161">
        <v>-8.6999999999999993</v>
      </c>
      <c r="I143" s="162"/>
      <c r="L143" s="157"/>
      <c r="M143" s="163"/>
      <c r="T143" s="164"/>
      <c r="AT143" s="159" t="s">
        <v>196</v>
      </c>
      <c r="AU143" s="159" t="s">
        <v>88</v>
      </c>
      <c r="AV143" s="12" t="s">
        <v>88</v>
      </c>
      <c r="AW143" s="12" t="s">
        <v>31</v>
      </c>
      <c r="AX143" s="12" t="s">
        <v>76</v>
      </c>
      <c r="AY143" s="159" t="s">
        <v>188</v>
      </c>
    </row>
    <row r="144" spans="2:65" s="13" customFormat="1" ht="11.25">
      <c r="B144" s="165"/>
      <c r="D144" s="158" t="s">
        <v>196</v>
      </c>
      <c r="E144" s="166" t="s">
        <v>1</v>
      </c>
      <c r="F144" s="167" t="s">
        <v>2568</v>
      </c>
      <c r="H144" s="168">
        <v>6.7000000000000011</v>
      </c>
      <c r="I144" s="169"/>
      <c r="L144" s="165"/>
      <c r="M144" s="170"/>
      <c r="T144" s="171"/>
      <c r="AT144" s="166" t="s">
        <v>196</v>
      </c>
      <c r="AU144" s="166" t="s">
        <v>88</v>
      </c>
      <c r="AV144" s="13" t="s">
        <v>194</v>
      </c>
      <c r="AW144" s="13" t="s">
        <v>31</v>
      </c>
      <c r="AX144" s="13" t="s">
        <v>83</v>
      </c>
      <c r="AY144" s="166" t="s">
        <v>188</v>
      </c>
    </row>
    <row r="145" spans="2:65" s="1" customFormat="1" ht="24.2" customHeight="1">
      <c r="B145" s="32"/>
      <c r="C145" s="143" t="s">
        <v>221</v>
      </c>
      <c r="D145" s="143" t="s">
        <v>190</v>
      </c>
      <c r="E145" s="144" t="s">
        <v>246</v>
      </c>
      <c r="F145" s="145" t="s">
        <v>247</v>
      </c>
      <c r="G145" s="146" t="s">
        <v>193</v>
      </c>
      <c r="H145" s="147">
        <v>2.2999999999999998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194</v>
      </c>
      <c r="AT145" s="155" t="s">
        <v>190</v>
      </c>
      <c r="AU145" s="155" t="s">
        <v>88</v>
      </c>
      <c r="AY145" s="17" t="s">
        <v>188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194</v>
      </c>
      <c r="BM145" s="155" t="s">
        <v>2569</v>
      </c>
    </row>
    <row r="146" spans="2:65" s="12" customFormat="1" ht="11.25">
      <c r="B146" s="157"/>
      <c r="D146" s="158" t="s">
        <v>196</v>
      </c>
      <c r="E146" s="159" t="s">
        <v>1</v>
      </c>
      <c r="F146" s="160" t="s">
        <v>2570</v>
      </c>
      <c r="H146" s="161">
        <v>2.2999999999999998</v>
      </c>
      <c r="I146" s="162"/>
      <c r="L146" s="157"/>
      <c r="M146" s="163"/>
      <c r="T146" s="164"/>
      <c r="AT146" s="159" t="s">
        <v>196</v>
      </c>
      <c r="AU146" s="159" t="s">
        <v>88</v>
      </c>
      <c r="AV146" s="12" t="s">
        <v>88</v>
      </c>
      <c r="AW146" s="12" t="s">
        <v>31</v>
      </c>
      <c r="AX146" s="12" t="s">
        <v>83</v>
      </c>
      <c r="AY146" s="159" t="s">
        <v>188</v>
      </c>
    </row>
    <row r="147" spans="2:65" s="1" customFormat="1" ht="16.5" customHeight="1">
      <c r="B147" s="32"/>
      <c r="C147" s="143" t="s">
        <v>225</v>
      </c>
      <c r="D147" s="143" t="s">
        <v>190</v>
      </c>
      <c r="E147" s="144" t="s">
        <v>1425</v>
      </c>
      <c r="F147" s="145" t="s">
        <v>1426</v>
      </c>
      <c r="G147" s="146" t="s">
        <v>193</v>
      </c>
      <c r="H147" s="147">
        <v>6.7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42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194</v>
      </c>
      <c r="AT147" s="155" t="s">
        <v>190</v>
      </c>
      <c r="AU147" s="155" t="s">
        <v>88</v>
      </c>
      <c r="AY147" s="17" t="s">
        <v>188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88</v>
      </c>
      <c r="BK147" s="156">
        <f>ROUND(I147*H147,2)</f>
        <v>0</v>
      </c>
      <c r="BL147" s="17" t="s">
        <v>194</v>
      </c>
      <c r="BM147" s="155" t="s">
        <v>2571</v>
      </c>
    </row>
    <row r="148" spans="2:65" s="1" customFormat="1" ht="24.2" customHeight="1">
      <c r="B148" s="32"/>
      <c r="C148" s="143" t="s">
        <v>234</v>
      </c>
      <c r="D148" s="143" t="s">
        <v>190</v>
      </c>
      <c r="E148" s="144" t="s">
        <v>2572</v>
      </c>
      <c r="F148" s="145" t="s">
        <v>2573</v>
      </c>
      <c r="G148" s="146" t="s">
        <v>193</v>
      </c>
      <c r="H148" s="147">
        <v>8.6999999999999993</v>
      </c>
      <c r="I148" s="148"/>
      <c r="J148" s="149">
        <f>ROUND(I148*H148,2)</f>
        <v>0</v>
      </c>
      <c r="K148" s="150"/>
      <c r="L148" s="32"/>
      <c r="M148" s="151" t="s">
        <v>1</v>
      </c>
      <c r="N148" s="152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AR148" s="155" t="s">
        <v>194</v>
      </c>
      <c r="AT148" s="155" t="s">
        <v>190</v>
      </c>
      <c r="AU148" s="155" t="s">
        <v>88</v>
      </c>
      <c r="AY148" s="17" t="s">
        <v>188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88</v>
      </c>
      <c r="BK148" s="156">
        <f>ROUND(I148*H148,2)</f>
        <v>0</v>
      </c>
      <c r="BL148" s="17" t="s">
        <v>194</v>
      </c>
      <c r="BM148" s="155" t="s">
        <v>2574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2575</v>
      </c>
      <c r="H149" s="161">
        <v>15.4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76</v>
      </c>
      <c r="AY149" s="159" t="s">
        <v>188</v>
      </c>
    </row>
    <row r="150" spans="2:65" s="12" customFormat="1" ht="11.25">
      <c r="B150" s="157"/>
      <c r="D150" s="158" t="s">
        <v>196</v>
      </c>
      <c r="E150" s="159" t="s">
        <v>1</v>
      </c>
      <c r="F150" s="160" t="s">
        <v>2576</v>
      </c>
      <c r="H150" s="161">
        <v>-6.7</v>
      </c>
      <c r="I150" s="162"/>
      <c r="L150" s="157"/>
      <c r="M150" s="163"/>
      <c r="T150" s="164"/>
      <c r="AT150" s="159" t="s">
        <v>196</v>
      </c>
      <c r="AU150" s="159" t="s">
        <v>88</v>
      </c>
      <c r="AV150" s="12" t="s">
        <v>88</v>
      </c>
      <c r="AW150" s="12" t="s">
        <v>31</v>
      </c>
      <c r="AX150" s="12" t="s">
        <v>76</v>
      </c>
      <c r="AY150" s="159" t="s">
        <v>188</v>
      </c>
    </row>
    <row r="151" spans="2:65" s="13" customFormat="1" ht="11.25">
      <c r="B151" s="165"/>
      <c r="D151" s="158" t="s">
        <v>196</v>
      </c>
      <c r="E151" s="166" t="s">
        <v>1</v>
      </c>
      <c r="F151" s="167" t="s">
        <v>211</v>
      </c>
      <c r="H151" s="168">
        <v>8.6999999999999993</v>
      </c>
      <c r="I151" s="169"/>
      <c r="L151" s="165"/>
      <c r="M151" s="170"/>
      <c r="T151" s="171"/>
      <c r="AT151" s="166" t="s">
        <v>196</v>
      </c>
      <c r="AU151" s="166" t="s">
        <v>88</v>
      </c>
      <c r="AV151" s="13" t="s">
        <v>194</v>
      </c>
      <c r="AW151" s="13" t="s">
        <v>31</v>
      </c>
      <c r="AX151" s="13" t="s">
        <v>83</v>
      </c>
      <c r="AY151" s="166" t="s">
        <v>188</v>
      </c>
    </row>
    <row r="152" spans="2:65" s="1" customFormat="1" ht="24.2" customHeight="1">
      <c r="B152" s="32"/>
      <c r="C152" s="143" t="s">
        <v>238</v>
      </c>
      <c r="D152" s="143" t="s">
        <v>190</v>
      </c>
      <c r="E152" s="144" t="s">
        <v>1430</v>
      </c>
      <c r="F152" s="145" t="s">
        <v>1431</v>
      </c>
      <c r="G152" s="146" t="s">
        <v>193</v>
      </c>
      <c r="H152" s="147">
        <v>4.5</v>
      </c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194</v>
      </c>
      <c r="AT152" s="155" t="s">
        <v>190</v>
      </c>
      <c r="AU152" s="155" t="s">
        <v>88</v>
      </c>
      <c r="AY152" s="17" t="s">
        <v>188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88</v>
      </c>
      <c r="BK152" s="156">
        <f>ROUND(I152*H152,2)</f>
        <v>0</v>
      </c>
      <c r="BL152" s="17" t="s">
        <v>194</v>
      </c>
      <c r="BM152" s="155" t="s">
        <v>2577</v>
      </c>
    </row>
    <row r="153" spans="2:65" s="12" customFormat="1" ht="11.25">
      <c r="B153" s="157"/>
      <c r="D153" s="158" t="s">
        <v>196</v>
      </c>
      <c r="E153" s="159" t="s">
        <v>1</v>
      </c>
      <c r="F153" s="160" t="s">
        <v>2578</v>
      </c>
      <c r="H153" s="161">
        <v>4.4400000000000004</v>
      </c>
      <c r="I153" s="162"/>
      <c r="L153" s="157"/>
      <c r="M153" s="163"/>
      <c r="T153" s="164"/>
      <c r="AT153" s="159" t="s">
        <v>196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188</v>
      </c>
    </row>
    <row r="154" spans="2:65" s="12" customFormat="1" ht="11.25">
      <c r="B154" s="157"/>
      <c r="D154" s="158" t="s">
        <v>196</v>
      </c>
      <c r="E154" s="159" t="s">
        <v>1</v>
      </c>
      <c r="F154" s="160" t="s">
        <v>499</v>
      </c>
      <c r="H154" s="161">
        <v>0.06</v>
      </c>
      <c r="I154" s="162"/>
      <c r="L154" s="157"/>
      <c r="M154" s="163"/>
      <c r="T154" s="164"/>
      <c r="AT154" s="159" t="s">
        <v>196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188</v>
      </c>
    </row>
    <row r="155" spans="2:65" s="13" customFormat="1" ht="11.25">
      <c r="B155" s="165"/>
      <c r="D155" s="158" t="s">
        <v>196</v>
      </c>
      <c r="E155" s="166" t="s">
        <v>1</v>
      </c>
      <c r="F155" s="167" t="s">
        <v>211</v>
      </c>
      <c r="H155" s="168">
        <v>4.5</v>
      </c>
      <c r="I155" s="169"/>
      <c r="L155" s="165"/>
      <c r="M155" s="170"/>
      <c r="T155" s="171"/>
      <c r="AT155" s="166" t="s">
        <v>196</v>
      </c>
      <c r="AU155" s="166" t="s">
        <v>88</v>
      </c>
      <c r="AV155" s="13" t="s">
        <v>194</v>
      </c>
      <c r="AW155" s="13" t="s">
        <v>31</v>
      </c>
      <c r="AX155" s="13" t="s">
        <v>83</v>
      </c>
      <c r="AY155" s="166" t="s">
        <v>188</v>
      </c>
    </row>
    <row r="156" spans="2:65" s="1" customFormat="1" ht="16.5" customHeight="1">
      <c r="B156" s="32"/>
      <c r="C156" s="185" t="s">
        <v>245</v>
      </c>
      <c r="D156" s="185" t="s">
        <v>677</v>
      </c>
      <c r="E156" s="186" t="s">
        <v>1434</v>
      </c>
      <c r="F156" s="187" t="s">
        <v>1435</v>
      </c>
      <c r="G156" s="188" t="s">
        <v>333</v>
      </c>
      <c r="H156" s="189">
        <v>8.51</v>
      </c>
      <c r="I156" s="190"/>
      <c r="J156" s="191">
        <f>ROUND(I156*H156,2)</f>
        <v>0</v>
      </c>
      <c r="K156" s="192"/>
      <c r="L156" s="193"/>
      <c r="M156" s="194" t="s">
        <v>1</v>
      </c>
      <c r="N156" s="195" t="s">
        <v>42</v>
      </c>
      <c r="P156" s="153">
        <f>O156*H156</f>
        <v>0</v>
      </c>
      <c r="Q156" s="153">
        <v>1</v>
      </c>
      <c r="R156" s="153">
        <f>Q156*H156</f>
        <v>8.51</v>
      </c>
      <c r="S156" s="153">
        <v>0</v>
      </c>
      <c r="T156" s="154">
        <f>S156*H156</f>
        <v>0</v>
      </c>
      <c r="AR156" s="155" t="s">
        <v>238</v>
      </c>
      <c r="AT156" s="155" t="s">
        <v>677</v>
      </c>
      <c r="AU156" s="155" t="s">
        <v>88</v>
      </c>
      <c r="AY156" s="17" t="s">
        <v>188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194</v>
      </c>
      <c r="BM156" s="155" t="s">
        <v>2579</v>
      </c>
    </row>
    <row r="157" spans="2:65" s="12" customFormat="1" ht="11.25">
      <c r="B157" s="157"/>
      <c r="D157" s="158" t="s">
        <v>196</v>
      </c>
      <c r="E157" s="159" t="s">
        <v>1</v>
      </c>
      <c r="F157" s="160" t="s">
        <v>2580</v>
      </c>
      <c r="H157" s="161">
        <v>8.5050000000000008</v>
      </c>
      <c r="I157" s="162"/>
      <c r="L157" s="157"/>
      <c r="M157" s="163"/>
      <c r="T157" s="164"/>
      <c r="AT157" s="159" t="s">
        <v>196</v>
      </c>
      <c r="AU157" s="159" t="s">
        <v>88</v>
      </c>
      <c r="AV157" s="12" t="s">
        <v>88</v>
      </c>
      <c r="AW157" s="12" t="s">
        <v>31</v>
      </c>
      <c r="AX157" s="12" t="s">
        <v>76</v>
      </c>
      <c r="AY157" s="159" t="s">
        <v>188</v>
      </c>
    </row>
    <row r="158" spans="2:65" s="12" customFormat="1" ht="11.25">
      <c r="B158" s="157"/>
      <c r="D158" s="158" t="s">
        <v>196</v>
      </c>
      <c r="E158" s="159" t="s">
        <v>1</v>
      </c>
      <c r="F158" s="160" t="s">
        <v>439</v>
      </c>
      <c r="H158" s="161">
        <v>5.0000000000000001E-3</v>
      </c>
      <c r="I158" s="162"/>
      <c r="L158" s="157"/>
      <c r="M158" s="163"/>
      <c r="T158" s="164"/>
      <c r="AT158" s="159" t="s">
        <v>196</v>
      </c>
      <c r="AU158" s="159" t="s">
        <v>88</v>
      </c>
      <c r="AV158" s="12" t="s">
        <v>88</v>
      </c>
      <c r="AW158" s="12" t="s">
        <v>31</v>
      </c>
      <c r="AX158" s="12" t="s">
        <v>76</v>
      </c>
      <c r="AY158" s="159" t="s">
        <v>188</v>
      </c>
    </row>
    <row r="159" spans="2:65" s="13" customFormat="1" ht="11.25">
      <c r="B159" s="165"/>
      <c r="D159" s="158" t="s">
        <v>196</v>
      </c>
      <c r="E159" s="166" t="s">
        <v>1</v>
      </c>
      <c r="F159" s="167" t="s">
        <v>211</v>
      </c>
      <c r="H159" s="168">
        <v>8.5100000000000016</v>
      </c>
      <c r="I159" s="169"/>
      <c r="L159" s="165"/>
      <c r="M159" s="170"/>
      <c r="T159" s="171"/>
      <c r="AT159" s="166" t="s">
        <v>196</v>
      </c>
      <c r="AU159" s="166" t="s">
        <v>88</v>
      </c>
      <c r="AV159" s="13" t="s">
        <v>194</v>
      </c>
      <c r="AW159" s="13" t="s">
        <v>31</v>
      </c>
      <c r="AX159" s="13" t="s">
        <v>83</v>
      </c>
      <c r="AY159" s="166" t="s">
        <v>188</v>
      </c>
    </row>
    <row r="160" spans="2:65" s="11" customFormat="1" ht="22.9" customHeight="1">
      <c r="B160" s="131"/>
      <c r="D160" s="132" t="s">
        <v>75</v>
      </c>
      <c r="E160" s="141" t="s">
        <v>194</v>
      </c>
      <c r="F160" s="141" t="s">
        <v>485</v>
      </c>
      <c r="I160" s="134"/>
      <c r="J160" s="142">
        <f>BK160</f>
        <v>0</v>
      </c>
      <c r="L160" s="131"/>
      <c r="M160" s="136"/>
      <c r="P160" s="137">
        <f>SUM(P161:P164)</f>
        <v>0</v>
      </c>
      <c r="R160" s="137">
        <f>SUM(R161:R164)</f>
        <v>4.1597160000000004</v>
      </c>
      <c r="T160" s="138">
        <f>SUM(T161:T164)</f>
        <v>0</v>
      </c>
      <c r="AR160" s="132" t="s">
        <v>83</v>
      </c>
      <c r="AT160" s="139" t="s">
        <v>75</v>
      </c>
      <c r="AU160" s="139" t="s">
        <v>83</v>
      </c>
      <c r="AY160" s="132" t="s">
        <v>188</v>
      </c>
      <c r="BK160" s="140">
        <f>SUM(BK161:BK164)</f>
        <v>0</v>
      </c>
    </row>
    <row r="161" spans="2:65" s="1" customFormat="1" ht="33" customHeight="1">
      <c r="B161" s="32"/>
      <c r="C161" s="143" t="s">
        <v>252</v>
      </c>
      <c r="D161" s="143" t="s">
        <v>190</v>
      </c>
      <c r="E161" s="144" t="s">
        <v>1438</v>
      </c>
      <c r="F161" s="145" t="s">
        <v>1439</v>
      </c>
      <c r="G161" s="146" t="s">
        <v>193</v>
      </c>
      <c r="H161" s="147">
        <v>2.2000000000000002</v>
      </c>
      <c r="I161" s="148"/>
      <c r="J161" s="149">
        <f>ROUND(I161*H161,2)</f>
        <v>0</v>
      </c>
      <c r="K161" s="150"/>
      <c r="L161" s="32"/>
      <c r="M161" s="151" t="s">
        <v>1</v>
      </c>
      <c r="N161" s="152" t="s">
        <v>42</v>
      </c>
      <c r="P161" s="153">
        <f>O161*H161</f>
        <v>0</v>
      </c>
      <c r="Q161" s="153">
        <v>1.8907799999999999</v>
      </c>
      <c r="R161" s="153">
        <f>Q161*H161</f>
        <v>4.1597160000000004</v>
      </c>
      <c r="S161" s="153">
        <v>0</v>
      </c>
      <c r="T161" s="154">
        <f>S161*H161</f>
        <v>0</v>
      </c>
      <c r="AR161" s="155" t="s">
        <v>194</v>
      </c>
      <c r="AT161" s="155" t="s">
        <v>190</v>
      </c>
      <c r="AU161" s="155" t="s">
        <v>88</v>
      </c>
      <c r="AY161" s="17" t="s">
        <v>188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7" t="s">
        <v>88</v>
      </c>
      <c r="BK161" s="156">
        <f>ROUND(I161*H161,2)</f>
        <v>0</v>
      </c>
      <c r="BL161" s="17" t="s">
        <v>194</v>
      </c>
      <c r="BM161" s="155" t="s">
        <v>2581</v>
      </c>
    </row>
    <row r="162" spans="2:65" s="12" customFormat="1" ht="11.25">
      <c r="B162" s="157"/>
      <c r="D162" s="158" t="s">
        <v>196</v>
      </c>
      <c r="E162" s="159" t="s">
        <v>1</v>
      </c>
      <c r="F162" s="160" t="s">
        <v>2582</v>
      </c>
      <c r="H162" s="161">
        <v>2.2200000000000002</v>
      </c>
      <c r="I162" s="162"/>
      <c r="L162" s="157"/>
      <c r="M162" s="163"/>
      <c r="T162" s="164"/>
      <c r="AT162" s="159" t="s">
        <v>196</v>
      </c>
      <c r="AU162" s="159" t="s">
        <v>88</v>
      </c>
      <c r="AV162" s="12" t="s">
        <v>88</v>
      </c>
      <c r="AW162" s="12" t="s">
        <v>31</v>
      </c>
      <c r="AX162" s="12" t="s">
        <v>76</v>
      </c>
      <c r="AY162" s="159" t="s">
        <v>188</v>
      </c>
    </row>
    <row r="163" spans="2:65" s="12" customFormat="1" ht="11.25">
      <c r="B163" s="157"/>
      <c r="D163" s="158" t="s">
        <v>196</v>
      </c>
      <c r="E163" s="159" t="s">
        <v>1</v>
      </c>
      <c r="F163" s="160" t="s">
        <v>275</v>
      </c>
      <c r="H163" s="161">
        <v>-0.02</v>
      </c>
      <c r="I163" s="162"/>
      <c r="L163" s="157"/>
      <c r="M163" s="163"/>
      <c r="T163" s="164"/>
      <c r="AT163" s="159" t="s">
        <v>196</v>
      </c>
      <c r="AU163" s="159" t="s">
        <v>88</v>
      </c>
      <c r="AV163" s="12" t="s">
        <v>88</v>
      </c>
      <c r="AW163" s="12" t="s">
        <v>31</v>
      </c>
      <c r="AX163" s="12" t="s">
        <v>76</v>
      </c>
      <c r="AY163" s="159" t="s">
        <v>188</v>
      </c>
    </row>
    <row r="164" spans="2:65" s="13" customFormat="1" ht="11.25">
      <c r="B164" s="165"/>
      <c r="D164" s="158" t="s">
        <v>196</v>
      </c>
      <c r="E164" s="166" t="s">
        <v>1</v>
      </c>
      <c r="F164" s="167" t="s">
        <v>211</v>
      </c>
      <c r="H164" s="168">
        <v>2.2000000000000002</v>
      </c>
      <c r="I164" s="169"/>
      <c r="L164" s="165"/>
      <c r="M164" s="170"/>
      <c r="T164" s="171"/>
      <c r="AT164" s="166" t="s">
        <v>196</v>
      </c>
      <c r="AU164" s="166" t="s">
        <v>88</v>
      </c>
      <c r="AV164" s="13" t="s">
        <v>194</v>
      </c>
      <c r="AW164" s="13" t="s">
        <v>31</v>
      </c>
      <c r="AX164" s="13" t="s">
        <v>83</v>
      </c>
      <c r="AY164" s="166" t="s">
        <v>188</v>
      </c>
    </row>
    <row r="165" spans="2:65" s="11" customFormat="1" ht="22.9" customHeight="1">
      <c r="B165" s="131"/>
      <c r="D165" s="132" t="s">
        <v>75</v>
      </c>
      <c r="E165" s="141" t="s">
        <v>238</v>
      </c>
      <c r="F165" s="141" t="s">
        <v>1442</v>
      </c>
      <c r="I165" s="134"/>
      <c r="J165" s="142">
        <f>BK165</f>
        <v>0</v>
      </c>
      <c r="L165" s="131"/>
      <c r="M165" s="136"/>
      <c r="P165" s="137">
        <f>SUM(P166:P187)</f>
        <v>0</v>
      </c>
      <c r="R165" s="137">
        <f>SUM(R166:R187)</f>
        <v>0.12381500000000001</v>
      </c>
      <c r="T165" s="138">
        <f>SUM(T166:T187)</f>
        <v>0</v>
      </c>
      <c r="AR165" s="132" t="s">
        <v>83</v>
      </c>
      <c r="AT165" s="139" t="s">
        <v>75</v>
      </c>
      <c r="AU165" s="139" t="s">
        <v>83</v>
      </c>
      <c r="AY165" s="132" t="s">
        <v>188</v>
      </c>
      <c r="BK165" s="140">
        <f>SUM(BK166:BK187)</f>
        <v>0</v>
      </c>
    </row>
    <row r="166" spans="2:65" s="1" customFormat="1" ht="24.2" customHeight="1">
      <c r="B166" s="32"/>
      <c r="C166" s="143" t="s">
        <v>257</v>
      </c>
      <c r="D166" s="143" t="s">
        <v>190</v>
      </c>
      <c r="E166" s="144" t="s">
        <v>1453</v>
      </c>
      <c r="F166" s="145" t="s">
        <v>1454</v>
      </c>
      <c r="G166" s="146" t="s">
        <v>574</v>
      </c>
      <c r="H166" s="147">
        <v>5.5</v>
      </c>
      <c r="I166" s="148"/>
      <c r="J166" s="149">
        <f>ROUND(I166*H166,2)</f>
        <v>0</v>
      </c>
      <c r="K166" s="150"/>
      <c r="L166" s="32"/>
      <c r="M166" s="151" t="s">
        <v>1</v>
      </c>
      <c r="N166" s="152" t="s">
        <v>42</v>
      </c>
      <c r="P166" s="153">
        <f>O166*H166</f>
        <v>0</v>
      </c>
      <c r="Q166" s="153">
        <v>1.0000000000000001E-5</v>
      </c>
      <c r="R166" s="153">
        <f>Q166*H166</f>
        <v>5.5000000000000002E-5</v>
      </c>
      <c r="S166" s="153">
        <v>0</v>
      </c>
      <c r="T166" s="154">
        <f>S166*H166</f>
        <v>0</v>
      </c>
      <c r="AR166" s="155" t="s">
        <v>194</v>
      </c>
      <c r="AT166" s="155" t="s">
        <v>190</v>
      </c>
      <c r="AU166" s="155" t="s">
        <v>88</v>
      </c>
      <c r="AY166" s="17" t="s">
        <v>188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88</v>
      </c>
      <c r="BK166" s="156">
        <f>ROUND(I166*H166,2)</f>
        <v>0</v>
      </c>
      <c r="BL166" s="17" t="s">
        <v>194</v>
      </c>
      <c r="BM166" s="155" t="s">
        <v>2583</v>
      </c>
    </row>
    <row r="167" spans="2:65" s="12" customFormat="1" ht="11.25">
      <c r="B167" s="157"/>
      <c r="D167" s="158" t="s">
        <v>196</v>
      </c>
      <c r="E167" s="159" t="s">
        <v>1</v>
      </c>
      <c r="F167" s="160" t="s">
        <v>2584</v>
      </c>
      <c r="H167" s="161">
        <v>5.5</v>
      </c>
      <c r="I167" s="162"/>
      <c r="L167" s="157"/>
      <c r="M167" s="163"/>
      <c r="T167" s="164"/>
      <c r="AT167" s="159" t="s">
        <v>196</v>
      </c>
      <c r="AU167" s="159" t="s">
        <v>88</v>
      </c>
      <c r="AV167" s="12" t="s">
        <v>88</v>
      </c>
      <c r="AW167" s="12" t="s">
        <v>31</v>
      </c>
      <c r="AX167" s="12" t="s">
        <v>83</v>
      </c>
      <c r="AY167" s="159" t="s">
        <v>188</v>
      </c>
    </row>
    <row r="168" spans="2:65" s="1" customFormat="1" ht="24.2" customHeight="1">
      <c r="B168" s="32"/>
      <c r="C168" s="185" t="s">
        <v>269</v>
      </c>
      <c r="D168" s="185" t="s">
        <v>677</v>
      </c>
      <c r="E168" s="186" t="s">
        <v>1459</v>
      </c>
      <c r="F168" s="187" t="s">
        <v>1460</v>
      </c>
      <c r="G168" s="188" t="s">
        <v>388</v>
      </c>
      <c r="H168" s="189">
        <v>6</v>
      </c>
      <c r="I168" s="190"/>
      <c r="J168" s="191">
        <f>ROUND(I168*H168,2)</f>
        <v>0</v>
      </c>
      <c r="K168" s="192"/>
      <c r="L168" s="193"/>
      <c r="M168" s="194" t="s">
        <v>1</v>
      </c>
      <c r="N168" s="195" t="s">
        <v>42</v>
      </c>
      <c r="P168" s="153">
        <f>O168*H168</f>
        <v>0</v>
      </c>
      <c r="Q168" s="153">
        <v>1.4E-3</v>
      </c>
      <c r="R168" s="153">
        <f>Q168*H168</f>
        <v>8.3999999999999995E-3</v>
      </c>
      <c r="S168" s="153">
        <v>0</v>
      </c>
      <c r="T168" s="154">
        <f>S168*H168</f>
        <v>0</v>
      </c>
      <c r="AR168" s="155" t="s">
        <v>238</v>
      </c>
      <c r="AT168" s="155" t="s">
        <v>677</v>
      </c>
      <c r="AU168" s="155" t="s">
        <v>88</v>
      </c>
      <c r="AY168" s="17" t="s">
        <v>188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88</v>
      </c>
      <c r="BK168" s="156">
        <f>ROUND(I168*H168,2)</f>
        <v>0</v>
      </c>
      <c r="BL168" s="17" t="s">
        <v>194</v>
      </c>
      <c r="BM168" s="155" t="s">
        <v>2585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2586</v>
      </c>
      <c r="H169" s="161">
        <v>6.0119999999999996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2587</v>
      </c>
      <c r="H170" s="161">
        <v>-1.2E-2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3" customFormat="1" ht="11.25">
      <c r="B171" s="165"/>
      <c r="D171" s="158" t="s">
        <v>196</v>
      </c>
      <c r="E171" s="166" t="s">
        <v>1</v>
      </c>
      <c r="F171" s="167" t="s">
        <v>211</v>
      </c>
      <c r="H171" s="168">
        <v>6</v>
      </c>
      <c r="I171" s="169"/>
      <c r="L171" s="165"/>
      <c r="M171" s="170"/>
      <c r="T171" s="171"/>
      <c r="AT171" s="166" t="s">
        <v>196</v>
      </c>
      <c r="AU171" s="166" t="s">
        <v>88</v>
      </c>
      <c r="AV171" s="13" t="s">
        <v>194</v>
      </c>
      <c r="AW171" s="13" t="s">
        <v>31</v>
      </c>
      <c r="AX171" s="13" t="s">
        <v>83</v>
      </c>
      <c r="AY171" s="166" t="s">
        <v>188</v>
      </c>
    </row>
    <row r="172" spans="2:65" s="1" customFormat="1" ht="24.2" customHeight="1">
      <c r="B172" s="32"/>
      <c r="C172" s="143" t="s">
        <v>276</v>
      </c>
      <c r="D172" s="143" t="s">
        <v>190</v>
      </c>
      <c r="E172" s="144" t="s">
        <v>1464</v>
      </c>
      <c r="F172" s="145" t="s">
        <v>1465</v>
      </c>
      <c r="G172" s="146" t="s">
        <v>574</v>
      </c>
      <c r="H172" s="147">
        <v>15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42</v>
      </c>
      <c r="P172" s="153">
        <f>O172*H172</f>
        <v>0</v>
      </c>
      <c r="Q172" s="153">
        <v>1.0000000000000001E-5</v>
      </c>
      <c r="R172" s="153">
        <f>Q172*H172</f>
        <v>1.5000000000000001E-4</v>
      </c>
      <c r="S172" s="153">
        <v>0</v>
      </c>
      <c r="T172" s="154">
        <f>S172*H172</f>
        <v>0</v>
      </c>
      <c r="AR172" s="155" t="s">
        <v>194</v>
      </c>
      <c r="AT172" s="155" t="s">
        <v>190</v>
      </c>
      <c r="AU172" s="155" t="s">
        <v>88</v>
      </c>
      <c r="AY172" s="17" t="s">
        <v>188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194</v>
      </c>
      <c r="BM172" s="155" t="s">
        <v>2588</v>
      </c>
    </row>
    <row r="173" spans="2:65" s="12" customFormat="1" ht="11.25">
      <c r="B173" s="157"/>
      <c r="D173" s="158" t="s">
        <v>196</v>
      </c>
      <c r="E173" s="159" t="s">
        <v>1</v>
      </c>
      <c r="F173" s="160" t="s">
        <v>2589</v>
      </c>
      <c r="H173" s="161">
        <v>15</v>
      </c>
      <c r="I173" s="162"/>
      <c r="L173" s="157"/>
      <c r="M173" s="163"/>
      <c r="T173" s="164"/>
      <c r="AT173" s="159" t="s">
        <v>196</v>
      </c>
      <c r="AU173" s="159" t="s">
        <v>88</v>
      </c>
      <c r="AV173" s="12" t="s">
        <v>88</v>
      </c>
      <c r="AW173" s="12" t="s">
        <v>31</v>
      </c>
      <c r="AX173" s="12" t="s">
        <v>83</v>
      </c>
      <c r="AY173" s="159" t="s">
        <v>188</v>
      </c>
    </row>
    <row r="174" spans="2:65" s="1" customFormat="1" ht="24.2" customHeight="1">
      <c r="B174" s="32"/>
      <c r="C174" s="185" t="s">
        <v>285</v>
      </c>
      <c r="D174" s="185" t="s">
        <v>677</v>
      </c>
      <c r="E174" s="186" t="s">
        <v>1470</v>
      </c>
      <c r="F174" s="187" t="s">
        <v>1471</v>
      </c>
      <c r="G174" s="188" t="s">
        <v>388</v>
      </c>
      <c r="H174" s="189">
        <v>17</v>
      </c>
      <c r="I174" s="190"/>
      <c r="J174" s="191">
        <f>ROUND(I174*H174,2)</f>
        <v>0</v>
      </c>
      <c r="K174" s="192"/>
      <c r="L174" s="193"/>
      <c r="M174" s="194" t="s">
        <v>1</v>
      </c>
      <c r="N174" s="195" t="s">
        <v>42</v>
      </c>
      <c r="P174" s="153">
        <f>O174*H174</f>
        <v>0</v>
      </c>
      <c r="Q174" s="153">
        <v>2.2000000000000001E-3</v>
      </c>
      <c r="R174" s="153">
        <f>Q174*H174</f>
        <v>3.7400000000000003E-2</v>
      </c>
      <c r="S174" s="153">
        <v>0</v>
      </c>
      <c r="T174" s="154">
        <f>S174*H174</f>
        <v>0</v>
      </c>
      <c r="AR174" s="155" t="s">
        <v>238</v>
      </c>
      <c r="AT174" s="155" t="s">
        <v>677</v>
      </c>
      <c r="AU174" s="155" t="s">
        <v>88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194</v>
      </c>
      <c r="BM174" s="155" t="s">
        <v>2590</v>
      </c>
    </row>
    <row r="175" spans="2:65" s="12" customFormat="1" ht="11.25">
      <c r="B175" s="157"/>
      <c r="D175" s="158" t="s">
        <v>196</v>
      </c>
      <c r="E175" s="159" t="s">
        <v>1</v>
      </c>
      <c r="F175" s="160" t="s">
        <v>2591</v>
      </c>
      <c r="H175" s="161">
        <v>16.395</v>
      </c>
      <c r="I175" s="162"/>
      <c r="L175" s="157"/>
      <c r="M175" s="163"/>
      <c r="T175" s="164"/>
      <c r="AT175" s="159" t="s">
        <v>196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188</v>
      </c>
    </row>
    <row r="176" spans="2:65" s="12" customFormat="1" ht="11.25">
      <c r="B176" s="157"/>
      <c r="D176" s="158" t="s">
        <v>196</v>
      </c>
      <c r="E176" s="159" t="s">
        <v>1</v>
      </c>
      <c r="F176" s="160" t="s">
        <v>2592</v>
      </c>
      <c r="H176" s="161">
        <v>0.60499999999999998</v>
      </c>
      <c r="I176" s="162"/>
      <c r="L176" s="157"/>
      <c r="M176" s="163"/>
      <c r="T176" s="164"/>
      <c r="AT176" s="159" t="s">
        <v>196</v>
      </c>
      <c r="AU176" s="159" t="s">
        <v>88</v>
      </c>
      <c r="AV176" s="12" t="s">
        <v>88</v>
      </c>
      <c r="AW176" s="12" t="s">
        <v>31</v>
      </c>
      <c r="AX176" s="12" t="s">
        <v>76</v>
      </c>
      <c r="AY176" s="159" t="s">
        <v>188</v>
      </c>
    </row>
    <row r="177" spans="2:65" s="13" customFormat="1" ht="11.25">
      <c r="B177" s="165"/>
      <c r="D177" s="158" t="s">
        <v>196</v>
      </c>
      <c r="E177" s="166" t="s">
        <v>1</v>
      </c>
      <c r="F177" s="167" t="s">
        <v>211</v>
      </c>
      <c r="H177" s="168">
        <v>17</v>
      </c>
      <c r="I177" s="169"/>
      <c r="L177" s="165"/>
      <c r="M177" s="170"/>
      <c r="T177" s="171"/>
      <c r="AT177" s="166" t="s">
        <v>196</v>
      </c>
      <c r="AU177" s="166" t="s">
        <v>88</v>
      </c>
      <c r="AV177" s="13" t="s">
        <v>194</v>
      </c>
      <c r="AW177" s="13" t="s">
        <v>31</v>
      </c>
      <c r="AX177" s="13" t="s">
        <v>83</v>
      </c>
      <c r="AY177" s="166" t="s">
        <v>188</v>
      </c>
    </row>
    <row r="178" spans="2:65" s="1" customFormat="1" ht="16.5" customHeight="1">
      <c r="B178" s="32"/>
      <c r="C178" s="143" t="s">
        <v>291</v>
      </c>
      <c r="D178" s="143" t="s">
        <v>190</v>
      </c>
      <c r="E178" s="144" t="s">
        <v>2593</v>
      </c>
      <c r="F178" s="145" t="s">
        <v>2594</v>
      </c>
      <c r="G178" s="146" t="s">
        <v>388</v>
      </c>
      <c r="H178" s="147">
        <v>3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42</v>
      </c>
      <c r="P178" s="153">
        <f>O178*H178</f>
        <v>0</v>
      </c>
      <c r="Q178" s="153">
        <v>4.0000000000000003E-5</v>
      </c>
      <c r="R178" s="153">
        <f>Q178*H178</f>
        <v>1.2000000000000002E-4</v>
      </c>
      <c r="S178" s="153">
        <v>0</v>
      </c>
      <c r="T178" s="154">
        <f>S178*H178</f>
        <v>0</v>
      </c>
      <c r="AR178" s="155" t="s">
        <v>194</v>
      </c>
      <c r="AT178" s="155" t="s">
        <v>190</v>
      </c>
      <c r="AU178" s="155" t="s">
        <v>88</v>
      </c>
      <c r="AY178" s="17" t="s">
        <v>188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194</v>
      </c>
      <c r="BM178" s="155" t="s">
        <v>2595</v>
      </c>
    </row>
    <row r="179" spans="2:65" s="1" customFormat="1" ht="24.2" customHeight="1">
      <c r="B179" s="32"/>
      <c r="C179" s="185" t="s">
        <v>295</v>
      </c>
      <c r="D179" s="185" t="s">
        <v>677</v>
      </c>
      <c r="E179" s="186" t="s">
        <v>2596</v>
      </c>
      <c r="F179" s="187" t="s">
        <v>2597</v>
      </c>
      <c r="G179" s="188" t="s">
        <v>388</v>
      </c>
      <c r="H179" s="189">
        <v>3</v>
      </c>
      <c r="I179" s="190"/>
      <c r="J179" s="191">
        <f>ROUND(I179*H179,2)</f>
        <v>0</v>
      </c>
      <c r="K179" s="192"/>
      <c r="L179" s="193"/>
      <c r="M179" s="194" t="s">
        <v>1</v>
      </c>
      <c r="N179" s="195" t="s">
        <v>42</v>
      </c>
      <c r="P179" s="153">
        <f>O179*H179</f>
        <v>0</v>
      </c>
      <c r="Q179" s="153">
        <v>2.5999999999999998E-4</v>
      </c>
      <c r="R179" s="153">
        <f>Q179*H179</f>
        <v>7.7999999999999988E-4</v>
      </c>
      <c r="S179" s="153">
        <v>0</v>
      </c>
      <c r="T179" s="154">
        <f>S179*H179</f>
        <v>0</v>
      </c>
      <c r="AR179" s="155" t="s">
        <v>238</v>
      </c>
      <c r="AT179" s="155" t="s">
        <v>677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194</v>
      </c>
      <c r="BM179" s="155" t="s">
        <v>2598</v>
      </c>
    </row>
    <row r="180" spans="2:65" s="1" customFormat="1" ht="16.5" customHeight="1">
      <c r="B180" s="32"/>
      <c r="C180" s="143" t="s">
        <v>305</v>
      </c>
      <c r="D180" s="143" t="s">
        <v>190</v>
      </c>
      <c r="E180" s="144" t="s">
        <v>2599</v>
      </c>
      <c r="F180" s="145" t="s">
        <v>2600</v>
      </c>
      <c r="G180" s="146" t="s">
        <v>388</v>
      </c>
      <c r="H180" s="147">
        <v>3</v>
      </c>
      <c r="I180" s="148"/>
      <c r="J180" s="149">
        <f>ROUND(I180*H180,2)</f>
        <v>0</v>
      </c>
      <c r="K180" s="150"/>
      <c r="L180" s="32"/>
      <c r="M180" s="151" t="s">
        <v>1</v>
      </c>
      <c r="N180" s="152" t="s">
        <v>42</v>
      </c>
      <c r="P180" s="153">
        <f>O180*H180</f>
        <v>0</v>
      </c>
      <c r="Q180" s="153">
        <v>5.0000000000000002E-5</v>
      </c>
      <c r="R180" s="153">
        <f>Q180*H180</f>
        <v>1.5000000000000001E-4</v>
      </c>
      <c r="S180" s="153">
        <v>0</v>
      </c>
      <c r="T180" s="154">
        <f>S180*H180</f>
        <v>0</v>
      </c>
      <c r="AR180" s="155" t="s">
        <v>194</v>
      </c>
      <c r="AT180" s="155" t="s">
        <v>190</v>
      </c>
      <c r="AU180" s="155" t="s">
        <v>88</v>
      </c>
      <c r="AY180" s="17" t="s">
        <v>188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88</v>
      </c>
      <c r="BK180" s="156">
        <f>ROUND(I180*H180,2)</f>
        <v>0</v>
      </c>
      <c r="BL180" s="17" t="s">
        <v>194</v>
      </c>
      <c r="BM180" s="155" t="s">
        <v>2601</v>
      </c>
    </row>
    <row r="181" spans="2:65" s="1" customFormat="1" ht="24.2" customHeight="1">
      <c r="B181" s="32"/>
      <c r="C181" s="185" t="s">
        <v>312</v>
      </c>
      <c r="D181" s="185" t="s">
        <v>677</v>
      </c>
      <c r="E181" s="186" t="s">
        <v>2602</v>
      </c>
      <c r="F181" s="187" t="s">
        <v>2603</v>
      </c>
      <c r="G181" s="188" t="s">
        <v>388</v>
      </c>
      <c r="H181" s="189">
        <v>3</v>
      </c>
      <c r="I181" s="190"/>
      <c r="J181" s="191">
        <f>ROUND(I181*H181,2)</f>
        <v>0</v>
      </c>
      <c r="K181" s="192"/>
      <c r="L181" s="193"/>
      <c r="M181" s="194" t="s">
        <v>1</v>
      </c>
      <c r="N181" s="195" t="s">
        <v>42</v>
      </c>
      <c r="P181" s="153">
        <f>O181*H181</f>
        <v>0</v>
      </c>
      <c r="Q181" s="153">
        <v>5.6999999999999998E-4</v>
      </c>
      <c r="R181" s="153">
        <f>Q181*H181</f>
        <v>1.7099999999999999E-3</v>
      </c>
      <c r="S181" s="153">
        <v>0</v>
      </c>
      <c r="T181" s="154">
        <f>S181*H181</f>
        <v>0</v>
      </c>
      <c r="AR181" s="155" t="s">
        <v>238</v>
      </c>
      <c r="AT181" s="155" t="s">
        <v>677</v>
      </c>
      <c r="AU181" s="155" t="s">
        <v>88</v>
      </c>
      <c r="AY181" s="17" t="s">
        <v>188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194</v>
      </c>
      <c r="BM181" s="155" t="s">
        <v>2604</v>
      </c>
    </row>
    <row r="182" spans="2:65" s="1" customFormat="1" ht="16.5" customHeight="1">
      <c r="B182" s="32"/>
      <c r="C182" s="143" t="s">
        <v>319</v>
      </c>
      <c r="D182" s="143" t="s">
        <v>190</v>
      </c>
      <c r="E182" s="144" t="s">
        <v>1511</v>
      </c>
      <c r="F182" s="145" t="s">
        <v>1512</v>
      </c>
      <c r="G182" s="146" t="s">
        <v>574</v>
      </c>
      <c r="H182" s="147">
        <v>20.5</v>
      </c>
      <c r="I182" s="148"/>
      <c r="J182" s="149">
        <f>ROUND(I182*H182,2)</f>
        <v>0</v>
      </c>
      <c r="K182" s="150"/>
      <c r="L182" s="32"/>
      <c r="M182" s="151" t="s">
        <v>1</v>
      </c>
      <c r="N182" s="152" t="s">
        <v>42</v>
      </c>
      <c r="P182" s="153">
        <f>O182*H182</f>
        <v>0</v>
      </c>
      <c r="Q182" s="153">
        <v>0</v>
      </c>
      <c r="R182" s="153">
        <f>Q182*H182</f>
        <v>0</v>
      </c>
      <c r="S182" s="153">
        <v>0</v>
      </c>
      <c r="T182" s="154">
        <f>S182*H182</f>
        <v>0</v>
      </c>
      <c r="AR182" s="155" t="s">
        <v>194</v>
      </c>
      <c r="AT182" s="155" t="s">
        <v>190</v>
      </c>
      <c r="AU182" s="155" t="s">
        <v>88</v>
      </c>
      <c r="AY182" s="17" t="s">
        <v>188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7" t="s">
        <v>88</v>
      </c>
      <c r="BK182" s="156">
        <f>ROUND(I182*H182,2)</f>
        <v>0</v>
      </c>
      <c r="BL182" s="17" t="s">
        <v>194</v>
      </c>
      <c r="BM182" s="155" t="s">
        <v>2605</v>
      </c>
    </row>
    <row r="183" spans="2:65" s="12" customFormat="1" ht="11.25">
      <c r="B183" s="157"/>
      <c r="D183" s="158" t="s">
        <v>196</v>
      </c>
      <c r="E183" s="159" t="s">
        <v>1</v>
      </c>
      <c r="F183" s="160" t="s">
        <v>2606</v>
      </c>
      <c r="H183" s="161">
        <v>20.5</v>
      </c>
      <c r="I183" s="162"/>
      <c r="L183" s="157"/>
      <c r="M183" s="163"/>
      <c r="T183" s="164"/>
      <c r="AT183" s="159" t="s">
        <v>196</v>
      </c>
      <c r="AU183" s="159" t="s">
        <v>88</v>
      </c>
      <c r="AV183" s="12" t="s">
        <v>88</v>
      </c>
      <c r="AW183" s="12" t="s">
        <v>31</v>
      </c>
      <c r="AX183" s="12" t="s">
        <v>83</v>
      </c>
      <c r="AY183" s="159" t="s">
        <v>188</v>
      </c>
    </row>
    <row r="184" spans="2:65" s="1" customFormat="1" ht="33" customHeight="1">
      <c r="B184" s="32"/>
      <c r="C184" s="143" t="s">
        <v>7</v>
      </c>
      <c r="D184" s="143" t="s">
        <v>190</v>
      </c>
      <c r="E184" s="144" t="s">
        <v>2607</v>
      </c>
      <c r="F184" s="145" t="s">
        <v>2608</v>
      </c>
      <c r="G184" s="146" t="s">
        <v>388</v>
      </c>
      <c r="H184" s="147">
        <v>4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42</v>
      </c>
      <c r="P184" s="153">
        <f>O184*H184</f>
        <v>0</v>
      </c>
      <c r="Q184" s="153">
        <v>3.0000000000000001E-5</v>
      </c>
      <c r="R184" s="153">
        <f>Q184*H184</f>
        <v>1.2E-4</v>
      </c>
      <c r="S184" s="153">
        <v>0</v>
      </c>
      <c r="T184" s="154">
        <f>S184*H184</f>
        <v>0</v>
      </c>
      <c r="AR184" s="155" t="s">
        <v>194</v>
      </c>
      <c r="AT184" s="155" t="s">
        <v>190</v>
      </c>
      <c r="AU184" s="155" t="s">
        <v>88</v>
      </c>
      <c r="AY184" s="17" t="s">
        <v>188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88</v>
      </c>
      <c r="BK184" s="156">
        <f>ROUND(I184*H184,2)</f>
        <v>0</v>
      </c>
      <c r="BL184" s="17" t="s">
        <v>194</v>
      </c>
      <c r="BM184" s="155" t="s">
        <v>2609</v>
      </c>
    </row>
    <row r="185" spans="2:65" s="1" customFormat="1" ht="33" customHeight="1">
      <c r="B185" s="32"/>
      <c r="C185" s="185" t="s">
        <v>330</v>
      </c>
      <c r="D185" s="185" t="s">
        <v>677</v>
      </c>
      <c r="E185" s="186" t="s">
        <v>2610</v>
      </c>
      <c r="F185" s="187" t="s">
        <v>2611</v>
      </c>
      <c r="G185" s="188" t="s">
        <v>388</v>
      </c>
      <c r="H185" s="189">
        <v>4</v>
      </c>
      <c r="I185" s="190"/>
      <c r="J185" s="191">
        <f>ROUND(I185*H185,2)</f>
        <v>0</v>
      </c>
      <c r="K185" s="192"/>
      <c r="L185" s="193"/>
      <c r="M185" s="194" t="s">
        <v>1</v>
      </c>
      <c r="N185" s="195" t="s">
        <v>42</v>
      </c>
      <c r="P185" s="153">
        <f>O185*H185</f>
        <v>0</v>
      </c>
      <c r="Q185" s="153">
        <v>5.5300000000000002E-3</v>
      </c>
      <c r="R185" s="153">
        <f>Q185*H185</f>
        <v>2.2120000000000001E-2</v>
      </c>
      <c r="S185" s="153">
        <v>0</v>
      </c>
      <c r="T185" s="154">
        <f>S185*H185</f>
        <v>0</v>
      </c>
      <c r="AR185" s="155" t="s">
        <v>238</v>
      </c>
      <c r="AT185" s="155" t="s">
        <v>677</v>
      </c>
      <c r="AU185" s="155" t="s">
        <v>88</v>
      </c>
      <c r="AY185" s="17" t="s">
        <v>188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88</v>
      </c>
      <c r="BK185" s="156">
        <f>ROUND(I185*H185,2)</f>
        <v>0</v>
      </c>
      <c r="BL185" s="17" t="s">
        <v>194</v>
      </c>
      <c r="BM185" s="155" t="s">
        <v>2612</v>
      </c>
    </row>
    <row r="186" spans="2:65" s="1" customFormat="1" ht="24.2" customHeight="1">
      <c r="B186" s="32"/>
      <c r="C186" s="185" t="s">
        <v>337</v>
      </c>
      <c r="D186" s="185" t="s">
        <v>677</v>
      </c>
      <c r="E186" s="186" t="s">
        <v>2613</v>
      </c>
      <c r="F186" s="187" t="s">
        <v>2614</v>
      </c>
      <c r="G186" s="188" t="s">
        <v>388</v>
      </c>
      <c r="H186" s="189">
        <v>4</v>
      </c>
      <c r="I186" s="190"/>
      <c r="J186" s="191">
        <f>ROUND(I186*H186,2)</f>
        <v>0</v>
      </c>
      <c r="K186" s="192"/>
      <c r="L186" s="193"/>
      <c r="M186" s="194" t="s">
        <v>1</v>
      </c>
      <c r="N186" s="195" t="s">
        <v>42</v>
      </c>
      <c r="P186" s="153">
        <f>O186*H186</f>
        <v>0</v>
      </c>
      <c r="Q186" s="153">
        <v>1.269E-2</v>
      </c>
      <c r="R186" s="153">
        <f>Q186*H186</f>
        <v>5.076E-2</v>
      </c>
      <c r="S186" s="153">
        <v>0</v>
      </c>
      <c r="T186" s="154">
        <f>S186*H186</f>
        <v>0</v>
      </c>
      <c r="AR186" s="155" t="s">
        <v>238</v>
      </c>
      <c r="AT186" s="155" t="s">
        <v>677</v>
      </c>
      <c r="AU186" s="155" t="s">
        <v>88</v>
      </c>
      <c r="AY186" s="17" t="s">
        <v>188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7" t="s">
        <v>88</v>
      </c>
      <c r="BK186" s="156">
        <f>ROUND(I186*H186,2)</f>
        <v>0</v>
      </c>
      <c r="BL186" s="17" t="s">
        <v>194</v>
      </c>
      <c r="BM186" s="155" t="s">
        <v>2615</v>
      </c>
    </row>
    <row r="187" spans="2:65" s="1" customFormat="1" ht="24.2" customHeight="1">
      <c r="B187" s="32"/>
      <c r="C187" s="143" t="s">
        <v>342</v>
      </c>
      <c r="D187" s="143" t="s">
        <v>190</v>
      </c>
      <c r="E187" s="144" t="s">
        <v>1515</v>
      </c>
      <c r="F187" s="145" t="s">
        <v>1516</v>
      </c>
      <c r="G187" s="146" t="s">
        <v>574</v>
      </c>
      <c r="H187" s="147">
        <v>20.5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42</v>
      </c>
      <c r="P187" s="153">
        <f>O187*H187</f>
        <v>0</v>
      </c>
      <c r="Q187" s="153">
        <v>1E-4</v>
      </c>
      <c r="R187" s="153">
        <f>Q187*H187</f>
        <v>2.0500000000000002E-3</v>
      </c>
      <c r="S187" s="153">
        <v>0</v>
      </c>
      <c r="T187" s="154">
        <f>S187*H187</f>
        <v>0</v>
      </c>
      <c r="AR187" s="155" t="s">
        <v>194</v>
      </c>
      <c r="AT187" s="155" t="s">
        <v>190</v>
      </c>
      <c r="AU187" s="155" t="s">
        <v>88</v>
      </c>
      <c r="AY187" s="17" t="s">
        <v>188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88</v>
      </c>
      <c r="BK187" s="156">
        <f>ROUND(I187*H187,2)</f>
        <v>0</v>
      </c>
      <c r="BL187" s="17" t="s">
        <v>194</v>
      </c>
      <c r="BM187" s="155" t="s">
        <v>2616</v>
      </c>
    </row>
    <row r="188" spans="2:65" s="11" customFormat="1" ht="22.9" customHeight="1">
      <c r="B188" s="131"/>
      <c r="D188" s="132" t="s">
        <v>75</v>
      </c>
      <c r="E188" s="141" t="s">
        <v>739</v>
      </c>
      <c r="F188" s="141" t="s">
        <v>740</v>
      </c>
      <c r="I188" s="134"/>
      <c r="J188" s="142">
        <f>BK188</f>
        <v>0</v>
      </c>
      <c r="L188" s="131"/>
      <c r="M188" s="136"/>
      <c r="P188" s="137">
        <f>P189</f>
        <v>0</v>
      </c>
      <c r="R188" s="137">
        <f>R189</f>
        <v>0</v>
      </c>
      <c r="T188" s="138">
        <f>T189</f>
        <v>0</v>
      </c>
      <c r="AR188" s="132" t="s">
        <v>83</v>
      </c>
      <c r="AT188" s="139" t="s">
        <v>75</v>
      </c>
      <c r="AU188" s="139" t="s">
        <v>83</v>
      </c>
      <c r="AY188" s="132" t="s">
        <v>188</v>
      </c>
      <c r="BK188" s="140">
        <f>BK189</f>
        <v>0</v>
      </c>
    </row>
    <row r="189" spans="2:65" s="1" customFormat="1" ht="33" customHeight="1">
      <c r="B189" s="32"/>
      <c r="C189" s="143" t="s">
        <v>349</v>
      </c>
      <c r="D189" s="143" t="s">
        <v>190</v>
      </c>
      <c r="E189" s="144" t="s">
        <v>1518</v>
      </c>
      <c r="F189" s="145" t="s">
        <v>1519</v>
      </c>
      <c r="G189" s="146" t="s">
        <v>333</v>
      </c>
      <c r="H189" s="147">
        <v>12.794</v>
      </c>
      <c r="I189" s="148"/>
      <c r="J189" s="149">
        <f>ROUND(I189*H189,2)</f>
        <v>0</v>
      </c>
      <c r="K189" s="150"/>
      <c r="L189" s="32"/>
      <c r="M189" s="199" t="s">
        <v>1</v>
      </c>
      <c r="N189" s="200" t="s">
        <v>42</v>
      </c>
      <c r="O189" s="201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AR189" s="155" t="s">
        <v>194</v>
      </c>
      <c r="AT189" s="155" t="s">
        <v>190</v>
      </c>
      <c r="AU189" s="155" t="s">
        <v>88</v>
      </c>
      <c r="AY189" s="17" t="s">
        <v>188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7" t="s">
        <v>88</v>
      </c>
      <c r="BK189" s="156">
        <f>ROUND(I189*H189,2)</f>
        <v>0</v>
      </c>
      <c r="BL189" s="17" t="s">
        <v>194</v>
      </c>
      <c r="BM189" s="155" t="s">
        <v>2617</v>
      </c>
    </row>
    <row r="190" spans="2:65" s="1" customFormat="1" ht="6.95" customHeight="1"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32"/>
    </row>
  </sheetData>
  <sheetProtection algorithmName="SHA-512" hashValue="7nodpegvaAidZjmliM3a5gYBNJVeLYaEF/6Qn+EiXq2ycWv2096VtM01LzeO1gM944xfopENw3q8tlB+bqJUFA==" saltValue="UhdSkrhZxjKJQvEg08V+rTesq1sWolqqUYJQpzxILgspNraa29of+CBSxYQ3UqNJ7fQlZsaGFUx1Rci8vfnDGA==" spinCount="100000" sheet="1" objects="1" scenarios="1" formatColumns="0" formatRows="0" autoFilter="0"/>
  <autoFilter ref="C124:K189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2552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2618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ROUND(J126,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ROUND((SUM(BE126:BE177)),  2)</f>
        <v>0</v>
      </c>
      <c r="G35" s="100"/>
      <c r="H35" s="100"/>
      <c r="I35" s="101">
        <v>0.2</v>
      </c>
      <c r="J35" s="99">
        <f>ROUND(((SUM(BE126:BE177))*I35),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ROUND((SUM(BF126:BF177)),  2)</f>
        <v>0</v>
      </c>
      <c r="G36" s="100"/>
      <c r="H36" s="100"/>
      <c r="I36" s="101">
        <v>0.2</v>
      </c>
      <c r="J36" s="99">
        <f>ROUND(((SUM(BF126:BF177))*I36),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ROUND((SUM(BG126:BG177)),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ROUND((SUM(BH126:BH177)),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ROUND((SUM(BI126:BI177)),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2552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 xml:space="preserve">02 - SO-03.2  Žumpa 33 m3 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J126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J128</f>
        <v>0</v>
      </c>
      <c r="L100" s="118"/>
    </row>
    <row r="101" spans="2:47" s="9" customFormat="1" ht="19.899999999999999" customHeight="1">
      <c r="B101" s="118"/>
      <c r="D101" s="119" t="s">
        <v>153</v>
      </c>
      <c r="E101" s="120"/>
      <c r="F101" s="120"/>
      <c r="G101" s="120"/>
      <c r="H101" s="120"/>
      <c r="I101" s="120"/>
      <c r="J101" s="121">
        <f>J153</f>
        <v>0</v>
      </c>
      <c r="L101" s="118"/>
    </row>
    <row r="102" spans="2:47" s="9" customFormat="1" ht="19.899999999999999" customHeight="1">
      <c r="B102" s="118"/>
      <c r="D102" s="119" t="s">
        <v>155</v>
      </c>
      <c r="E102" s="120"/>
      <c r="F102" s="120"/>
      <c r="G102" s="120"/>
      <c r="H102" s="120"/>
      <c r="I102" s="120"/>
      <c r="J102" s="121">
        <f>J156</f>
        <v>0</v>
      </c>
      <c r="L102" s="118"/>
    </row>
    <row r="103" spans="2:47" s="9" customFormat="1" ht="19.899999999999999" customHeight="1">
      <c r="B103" s="118"/>
      <c r="D103" s="119" t="s">
        <v>1412</v>
      </c>
      <c r="E103" s="120"/>
      <c r="F103" s="120"/>
      <c r="G103" s="120"/>
      <c r="H103" s="120"/>
      <c r="I103" s="120"/>
      <c r="J103" s="121">
        <f>J172</f>
        <v>0</v>
      </c>
      <c r="L103" s="118"/>
    </row>
    <row r="104" spans="2:47" s="9" customFormat="1" ht="19.899999999999999" customHeight="1">
      <c r="B104" s="118"/>
      <c r="D104" s="119" t="s">
        <v>158</v>
      </c>
      <c r="E104" s="120"/>
      <c r="F104" s="120"/>
      <c r="G104" s="120"/>
      <c r="H104" s="120"/>
      <c r="I104" s="120"/>
      <c r="J104" s="121">
        <f>J176</f>
        <v>0</v>
      </c>
      <c r="L104" s="118"/>
    </row>
    <row r="105" spans="2:47" s="1" customFormat="1" ht="21.75" customHeight="1">
      <c r="B105" s="32"/>
      <c r="L105" s="32"/>
    </row>
    <row r="106" spans="2:47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5" customHeight="1">
      <c r="B111" s="32"/>
      <c r="C111" s="21" t="s">
        <v>174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3" t="str">
        <f>E7</f>
        <v>Budova na spracovanie hrozna a výrobu vína</v>
      </c>
      <c r="F114" s="254"/>
      <c r="G114" s="254"/>
      <c r="H114" s="254"/>
      <c r="L114" s="32"/>
    </row>
    <row r="115" spans="2:63" ht="12" customHeight="1">
      <c r="B115" s="20"/>
      <c r="C115" s="27" t="s">
        <v>142</v>
      </c>
      <c r="L115" s="20"/>
    </row>
    <row r="116" spans="2:63" s="1" customFormat="1" ht="16.5" customHeight="1">
      <c r="B116" s="32"/>
      <c r="E116" s="253" t="s">
        <v>2552</v>
      </c>
      <c r="F116" s="255"/>
      <c r="G116" s="255"/>
      <c r="H116" s="255"/>
      <c r="L116" s="32"/>
    </row>
    <row r="117" spans="2:63" s="1" customFormat="1" ht="12" customHeight="1">
      <c r="B117" s="32"/>
      <c r="C117" s="27" t="s">
        <v>144</v>
      </c>
      <c r="L117" s="32"/>
    </row>
    <row r="118" spans="2:63" s="1" customFormat="1" ht="16.5" customHeight="1">
      <c r="B118" s="32"/>
      <c r="E118" s="208" t="str">
        <f>E11</f>
        <v xml:space="preserve">02 - SO-03.2  Žumpa 33 m3 </v>
      </c>
      <c r="F118" s="255"/>
      <c r="G118" s="255"/>
      <c r="H118" s="255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>Chotín, p. č. 6616</v>
      </c>
      <c r="I120" s="27" t="s">
        <v>21</v>
      </c>
      <c r="J120" s="55" t="str">
        <f>IF(J14="","",J14)</f>
        <v>22. 1. 2024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23</v>
      </c>
      <c r="F122" s="25" t="str">
        <f>E17</f>
        <v>Gábor Ondrej, Kostolná 228, Chotín</v>
      </c>
      <c r="I122" s="27" t="s">
        <v>29</v>
      </c>
      <c r="J122" s="30" t="str">
        <f>E23</f>
        <v>Ing. Lengyel Tibor</v>
      </c>
      <c r="L122" s="32"/>
    </row>
    <row r="123" spans="2:63" s="1" customFormat="1" ht="15.2" customHeight="1">
      <c r="B123" s="32"/>
      <c r="C123" s="27" t="s">
        <v>27</v>
      </c>
      <c r="F123" s="25" t="str">
        <f>IF(E20="","",E20)</f>
        <v>Vyplň údaj</v>
      </c>
      <c r="I123" s="27" t="s">
        <v>32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175</v>
      </c>
      <c r="D125" s="124" t="s">
        <v>61</v>
      </c>
      <c r="E125" s="124" t="s">
        <v>57</v>
      </c>
      <c r="F125" s="124" t="s">
        <v>58</v>
      </c>
      <c r="G125" s="124" t="s">
        <v>176</v>
      </c>
      <c r="H125" s="124" t="s">
        <v>177</v>
      </c>
      <c r="I125" s="124" t="s">
        <v>178</v>
      </c>
      <c r="J125" s="125" t="s">
        <v>148</v>
      </c>
      <c r="K125" s="126" t="s">
        <v>179</v>
      </c>
      <c r="L125" s="122"/>
      <c r="M125" s="62" t="s">
        <v>1</v>
      </c>
      <c r="N125" s="63" t="s">
        <v>40</v>
      </c>
      <c r="O125" s="63" t="s">
        <v>180</v>
      </c>
      <c r="P125" s="63" t="s">
        <v>181</v>
      </c>
      <c r="Q125" s="63" t="s">
        <v>182</v>
      </c>
      <c r="R125" s="63" t="s">
        <v>183</v>
      </c>
      <c r="S125" s="63" t="s">
        <v>184</v>
      </c>
      <c r="T125" s="64" t="s">
        <v>185</v>
      </c>
    </row>
    <row r="126" spans="2:63" s="1" customFormat="1" ht="22.9" customHeight="1">
      <c r="B126" s="32"/>
      <c r="C126" s="67" t="s">
        <v>149</v>
      </c>
      <c r="J126" s="127">
        <f>BK126</f>
        <v>0</v>
      </c>
      <c r="L126" s="32"/>
      <c r="M126" s="65"/>
      <c r="N126" s="56"/>
      <c r="O126" s="56"/>
      <c r="P126" s="128">
        <f>P127</f>
        <v>0</v>
      </c>
      <c r="Q126" s="56"/>
      <c r="R126" s="128">
        <f>R127</f>
        <v>10.241077999999998</v>
      </c>
      <c r="S126" s="56"/>
      <c r="T126" s="129">
        <f>T127</f>
        <v>0</v>
      </c>
      <c r="AT126" s="17" t="s">
        <v>75</v>
      </c>
      <c r="AU126" s="17" t="s">
        <v>150</v>
      </c>
      <c r="BK126" s="130">
        <f>BK127</f>
        <v>0</v>
      </c>
    </row>
    <row r="127" spans="2:63" s="11" customFormat="1" ht="25.9" customHeight="1">
      <c r="B127" s="131"/>
      <c r="D127" s="132" t="s">
        <v>75</v>
      </c>
      <c r="E127" s="133" t="s">
        <v>186</v>
      </c>
      <c r="F127" s="133" t="s">
        <v>187</v>
      </c>
      <c r="I127" s="134"/>
      <c r="J127" s="135">
        <f>BK127</f>
        <v>0</v>
      </c>
      <c r="L127" s="131"/>
      <c r="M127" s="136"/>
      <c r="P127" s="137">
        <f>P128+P153+P156+P172+P176</f>
        <v>0</v>
      </c>
      <c r="R127" s="137">
        <f>R128+R153+R156+R172+R176</f>
        <v>10.241077999999998</v>
      </c>
      <c r="T127" s="138">
        <f>T128+T153+T156+T172+T176</f>
        <v>0</v>
      </c>
      <c r="AR127" s="132" t="s">
        <v>83</v>
      </c>
      <c r="AT127" s="139" t="s">
        <v>75</v>
      </c>
      <c r="AU127" s="139" t="s">
        <v>76</v>
      </c>
      <c r="AY127" s="132" t="s">
        <v>188</v>
      </c>
      <c r="BK127" s="140">
        <f>BK128+BK153+BK156+BK172+BK176</f>
        <v>0</v>
      </c>
    </row>
    <row r="128" spans="2:63" s="11" customFormat="1" ht="22.9" customHeight="1">
      <c r="B128" s="131"/>
      <c r="D128" s="132" t="s">
        <v>75</v>
      </c>
      <c r="E128" s="141" t="s">
        <v>83</v>
      </c>
      <c r="F128" s="141" t="s">
        <v>189</v>
      </c>
      <c r="I128" s="134"/>
      <c r="J128" s="142">
        <f>BK128</f>
        <v>0</v>
      </c>
      <c r="L128" s="131"/>
      <c r="M128" s="136"/>
      <c r="P128" s="137">
        <f>SUM(P129:P152)</f>
        <v>0</v>
      </c>
      <c r="R128" s="137">
        <f>SUM(R129:R152)</f>
        <v>7.7345999999999998E-2</v>
      </c>
      <c r="T128" s="138">
        <f>SUM(T129:T152)</f>
        <v>0</v>
      </c>
      <c r="AR128" s="132" t="s">
        <v>83</v>
      </c>
      <c r="AT128" s="139" t="s">
        <v>75</v>
      </c>
      <c r="AU128" s="139" t="s">
        <v>83</v>
      </c>
      <c r="AY128" s="132" t="s">
        <v>188</v>
      </c>
      <c r="BK128" s="140">
        <f>SUM(BK129:BK152)</f>
        <v>0</v>
      </c>
    </row>
    <row r="129" spans="2:65" s="1" customFormat="1" ht="16.5" customHeight="1">
      <c r="B129" s="32"/>
      <c r="C129" s="143" t="s">
        <v>83</v>
      </c>
      <c r="D129" s="143" t="s">
        <v>190</v>
      </c>
      <c r="E129" s="144" t="s">
        <v>2619</v>
      </c>
      <c r="F129" s="145" t="s">
        <v>2620</v>
      </c>
      <c r="G129" s="146" t="s">
        <v>193</v>
      </c>
      <c r="H129" s="147">
        <v>79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42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194</v>
      </c>
      <c r="AT129" s="155" t="s">
        <v>190</v>
      </c>
      <c r="AU129" s="155" t="s">
        <v>88</v>
      </c>
      <c r="AY129" s="17" t="s">
        <v>188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88</v>
      </c>
      <c r="BK129" s="156">
        <f>ROUND(I129*H129,2)</f>
        <v>0</v>
      </c>
      <c r="BL129" s="17" t="s">
        <v>194</v>
      </c>
      <c r="BM129" s="155" t="s">
        <v>2621</v>
      </c>
    </row>
    <row r="130" spans="2:65" s="15" customFormat="1" ht="11.25">
      <c r="B130" s="179"/>
      <c r="D130" s="158" t="s">
        <v>196</v>
      </c>
      <c r="E130" s="180" t="s">
        <v>1</v>
      </c>
      <c r="F130" s="181" t="s">
        <v>2622</v>
      </c>
      <c r="H130" s="180" t="s">
        <v>1</v>
      </c>
      <c r="I130" s="182"/>
      <c r="L130" s="179"/>
      <c r="M130" s="183"/>
      <c r="T130" s="184"/>
      <c r="AT130" s="180" t="s">
        <v>196</v>
      </c>
      <c r="AU130" s="180" t="s">
        <v>88</v>
      </c>
      <c r="AV130" s="15" t="s">
        <v>83</v>
      </c>
      <c r="AW130" s="15" t="s">
        <v>31</v>
      </c>
      <c r="AX130" s="15" t="s">
        <v>76</v>
      </c>
      <c r="AY130" s="180" t="s">
        <v>188</v>
      </c>
    </row>
    <row r="131" spans="2:65" s="12" customFormat="1" ht="11.25">
      <c r="B131" s="157"/>
      <c r="D131" s="158" t="s">
        <v>196</v>
      </c>
      <c r="E131" s="159" t="s">
        <v>1</v>
      </c>
      <c r="F131" s="160" t="s">
        <v>2623</v>
      </c>
      <c r="H131" s="161">
        <v>74.099999999999994</v>
      </c>
      <c r="I131" s="162"/>
      <c r="L131" s="157"/>
      <c r="M131" s="163"/>
      <c r="T131" s="164"/>
      <c r="AT131" s="159" t="s">
        <v>196</v>
      </c>
      <c r="AU131" s="159" t="s">
        <v>88</v>
      </c>
      <c r="AV131" s="12" t="s">
        <v>88</v>
      </c>
      <c r="AW131" s="12" t="s">
        <v>31</v>
      </c>
      <c r="AX131" s="12" t="s">
        <v>76</v>
      </c>
      <c r="AY131" s="159" t="s">
        <v>188</v>
      </c>
    </row>
    <row r="132" spans="2:65" s="12" customFormat="1" ht="11.25">
      <c r="B132" s="157"/>
      <c r="D132" s="158" t="s">
        <v>196</v>
      </c>
      <c r="E132" s="159" t="s">
        <v>1</v>
      </c>
      <c r="F132" s="160" t="s">
        <v>2624</v>
      </c>
      <c r="H132" s="161">
        <v>4.62</v>
      </c>
      <c r="I132" s="162"/>
      <c r="L132" s="157"/>
      <c r="M132" s="163"/>
      <c r="T132" s="164"/>
      <c r="AT132" s="159" t="s">
        <v>196</v>
      </c>
      <c r="AU132" s="159" t="s">
        <v>88</v>
      </c>
      <c r="AV132" s="12" t="s">
        <v>88</v>
      </c>
      <c r="AW132" s="12" t="s">
        <v>31</v>
      </c>
      <c r="AX132" s="12" t="s">
        <v>76</v>
      </c>
      <c r="AY132" s="159" t="s">
        <v>188</v>
      </c>
    </row>
    <row r="133" spans="2:65" s="14" customFormat="1" ht="11.25">
      <c r="B133" s="172"/>
      <c r="D133" s="158" t="s">
        <v>196</v>
      </c>
      <c r="E133" s="173" t="s">
        <v>1</v>
      </c>
      <c r="F133" s="174" t="s">
        <v>209</v>
      </c>
      <c r="H133" s="175">
        <v>78.72</v>
      </c>
      <c r="I133" s="176"/>
      <c r="L133" s="172"/>
      <c r="M133" s="177"/>
      <c r="T133" s="178"/>
      <c r="AT133" s="173" t="s">
        <v>196</v>
      </c>
      <c r="AU133" s="173" t="s">
        <v>88</v>
      </c>
      <c r="AV133" s="14" t="s">
        <v>203</v>
      </c>
      <c r="AW133" s="14" t="s">
        <v>31</v>
      </c>
      <c r="AX133" s="14" t="s">
        <v>76</v>
      </c>
      <c r="AY133" s="173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2625</v>
      </c>
      <c r="H134" s="161">
        <v>0.28000000000000003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3" customFormat="1" ht="11.25">
      <c r="B135" s="165"/>
      <c r="D135" s="158" t="s">
        <v>196</v>
      </c>
      <c r="E135" s="166" t="s">
        <v>1</v>
      </c>
      <c r="F135" s="167" t="s">
        <v>211</v>
      </c>
      <c r="H135" s="168">
        <v>79</v>
      </c>
      <c r="I135" s="169"/>
      <c r="L135" s="165"/>
      <c r="M135" s="170"/>
      <c r="T135" s="171"/>
      <c r="AT135" s="166" t="s">
        <v>196</v>
      </c>
      <c r="AU135" s="166" t="s">
        <v>88</v>
      </c>
      <c r="AV135" s="13" t="s">
        <v>194</v>
      </c>
      <c r="AW135" s="13" t="s">
        <v>31</v>
      </c>
      <c r="AX135" s="13" t="s">
        <v>83</v>
      </c>
      <c r="AY135" s="166" t="s">
        <v>188</v>
      </c>
    </row>
    <row r="136" spans="2:65" s="1" customFormat="1" ht="24.2" customHeight="1">
      <c r="B136" s="32"/>
      <c r="C136" s="143" t="s">
        <v>88</v>
      </c>
      <c r="D136" s="143" t="s">
        <v>190</v>
      </c>
      <c r="E136" s="144" t="s">
        <v>2626</v>
      </c>
      <c r="F136" s="145" t="s">
        <v>2627</v>
      </c>
      <c r="G136" s="146" t="s">
        <v>193</v>
      </c>
      <c r="H136" s="147">
        <v>79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194</v>
      </c>
      <c r="AT136" s="155" t="s">
        <v>190</v>
      </c>
      <c r="AU136" s="155" t="s">
        <v>88</v>
      </c>
      <c r="AY136" s="17" t="s">
        <v>188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194</v>
      </c>
      <c r="BM136" s="155" t="s">
        <v>2628</v>
      </c>
    </row>
    <row r="137" spans="2:65" s="1" customFormat="1" ht="24.2" customHeight="1">
      <c r="B137" s="32"/>
      <c r="C137" s="143" t="s">
        <v>203</v>
      </c>
      <c r="D137" s="143" t="s">
        <v>190</v>
      </c>
      <c r="E137" s="144" t="s">
        <v>2629</v>
      </c>
      <c r="F137" s="145" t="s">
        <v>2630</v>
      </c>
      <c r="G137" s="146" t="s">
        <v>272</v>
      </c>
      <c r="H137" s="147">
        <v>61.8</v>
      </c>
      <c r="I137" s="148"/>
      <c r="J137" s="149">
        <f>ROUND(I137*H137,2)</f>
        <v>0</v>
      </c>
      <c r="K137" s="150"/>
      <c r="L137" s="32"/>
      <c r="M137" s="151" t="s">
        <v>1</v>
      </c>
      <c r="N137" s="152" t="s">
        <v>42</v>
      </c>
      <c r="P137" s="153">
        <f>O137*H137</f>
        <v>0</v>
      </c>
      <c r="Q137" s="153">
        <v>6.9999999999999999E-4</v>
      </c>
      <c r="R137" s="153">
        <f>Q137*H137</f>
        <v>4.326E-2</v>
      </c>
      <c r="S137" s="153">
        <v>0</v>
      </c>
      <c r="T137" s="154">
        <f>S137*H137</f>
        <v>0</v>
      </c>
      <c r="AR137" s="155" t="s">
        <v>194</v>
      </c>
      <c r="AT137" s="155" t="s">
        <v>190</v>
      </c>
      <c r="AU137" s="155" t="s">
        <v>88</v>
      </c>
      <c r="AY137" s="17" t="s">
        <v>188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88</v>
      </c>
      <c r="BK137" s="156">
        <f>ROUND(I137*H137,2)</f>
        <v>0</v>
      </c>
      <c r="BL137" s="17" t="s">
        <v>194</v>
      </c>
      <c r="BM137" s="155" t="s">
        <v>2631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2632</v>
      </c>
      <c r="H138" s="161">
        <v>61.8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83</v>
      </c>
      <c r="AY138" s="159" t="s">
        <v>188</v>
      </c>
    </row>
    <row r="139" spans="2:65" s="1" customFormat="1" ht="21.75" customHeight="1">
      <c r="B139" s="32"/>
      <c r="C139" s="143" t="s">
        <v>194</v>
      </c>
      <c r="D139" s="143" t="s">
        <v>190</v>
      </c>
      <c r="E139" s="144" t="s">
        <v>2633</v>
      </c>
      <c r="F139" s="145" t="s">
        <v>2634</v>
      </c>
      <c r="G139" s="146" t="s">
        <v>272</v>
      </c>
      <c r="H139" s="147">
        <v>61.8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194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194</v>
      </c>
      <c r="BM139" s="155" t="s">
        <v>2635</v>
      </c>
    </row>
    <row r="140" spans="2:65" s="1" customFormat="1" ht="24.2" customHeight="1">
      <c r="B140" s="32"/>
      <c r="C140" s="143" t="s">
        <v>221</v>
      </c>
      <c r="D140" s="143" t="s">
        <v>190</v>
      </c>
      <c r="E140" s="144" t="s">
        <v>2636</v>
      </c>
      <c r="F140" s="145" t="s">
        <v>2637</v>
      </c>
      <c r="G140" s="146" t="s">
        <v>193</v>
      </c>
      <c r="H140" s="147">
        <v>74.099999999999994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42</v>
      </c>
      <c r="P140" s="153">
        <f>O140*H140</f>
        <v>0</v>
      </c>
      <c r="Q140" s="153">
        <v>4.6000000000000001E-4</v>
      </c>
      <c r="R140" s="153">
        <f>Q140*H140</f>
        <v>3.4085999999999998E-2</v>
      </c>
      <c r="S140" s="153">
        <v>0</v>
      </c>
      <c r="T140" s="154">
        <f>S140*H140</f>
        <v>0</v>
      </c>
      <c r="AR140" s="155" t="s">
        <v>194</v>
      </c>
      <c r="AT140" s="155" t="s">
        <v>190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194</v>
      </c>
      <c r="BM140" s="155" t="s">
        <v>2638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2623</v>
      </c>
      <c r="H141" s="161">
        <v>74.099999999999994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83</v>
      </c>
      <c r="AY141" s="159" t="s">
        <v>188</v>
      </c>
    </row>
    <row r="142" spans="2:65" s="1" customFormat="1" ht="24.2" customHeight="1">
      <c r="B142" s="32"/>
      <c r="C142" s="143" t="s">
        <v>225</v>
      </c>
      <c r="D142" s="143" t="s">
        <v>190</v>
      </c>
      <c r="E142" s="144" t="s">
        <v>2639</v>
      </c>
      <c r="F142" s="145" t="s">
        <v>2640</v>
      </c>
      <c r="G142" s="146" t="s">
        <v>193</v>
      </c>
      <c r="H142" s="147">
        <v>74.099999999999994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42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194</v>
      </c>
      <c r="AT142" s="155" t="s">
        <v>190</v>
      </c>
      <c r="AU142" s="155" t="s">
        <v>88</v>
      </c>
      <c r="AY142" s="17" t="s">
        <v>188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194</v>
      </c>
      <c r="BM142" s="155" t="s">
        <v>2641</v>
      </c>
    </row>
    <row r="143" spans="2:65" s="1" customFormat="1" ht="24.2" customHeight="1">
      <c r="B143" s="32"/>
      <c r="C143" s="143" t="s">
        <v>234</v>
      </c>
      <c r="D143" s="143" t="s">
        <v>190</v>
      </c>
      <c r="E143" s="144" t="s">
        <v>239</v>
      </c>
      <c r="F143" s="145" t="s">
        <v>240</v>
      </c>
      <c r="G143" s="146" t="s">
        <v>193</v>
      </c>
      <c r="H143" s="147">
        <v>51.2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194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194</v>
      </c>
      <c r="BM143" s="155" t="s">
        <v>2642</v>
      </c>
    </row>
    <row r="144" spans="2:65" s="12" customFormat="1" ht="11.25">
      <c r="B144" s="157"/>
      <c r="D144" s="158" t="s">
        <v>196</v>
      </c>
      <c r="E144" s="159" t="s">
        <v>1</v>
      </c>
      <c r="F144" s="160" t="s">
        <v>2643</v>
      </c>
      <c r="H144" s="161">
        <v>79</v>
      </c>
      <c r="I144" s="162"/>
      <c r="L144" s="157"/>
      <c r="M144" s="163"/>
      <c r="T144" s="164"/>
      <c r="AT144" s="159" t="s">
        <v>196</v>
      </c>
      <c r="AU144" s="159" t="s">
        <v>88</v>
      </c>
      <c r="AV144" s="12" t="s">
        <v>88</v>
      </c>
      <c r="AW144" s="12" t="s">
        <v>31</v>
      </c>
      <c r="AX144" s="12" t="s">
        <v>76</v>
      </c>
      <c r="AY144" s="159" t="s">
        <v>188</v>
      </c>
    </row>
    <row r="145" spans="2:65" s="12" customFormat="1" ht="11.25">
      <c r="B145" s="157"/>
      <c r="D145" s="158" t="s">
        <v>196</v>
      </c>
      <c r="E145" s="159" t="s">
        <v>1</v>
      </c>
      <c r="F145" s="160" t="s">
        <v>2644</v>
      </c>
      <c r="H145" s="161">
        <v>-27.8</v>
      </c>
      <c r="I145" s="162"/>
      <c r="L145" s="157"/>
      <c r="M145" s="163"/>
      <c r="T145" s="164"/>
      <c r="AT145" s="159" t="s">
        <v>196</v>
      </c>
      <c r="AU145" s="159" t="s">
        <v>88</v>
      </c>
      <c r="AV145" s="12" t="s">
        <v>88</v>
      </c>
      <c r="AW145" s="12" t="s">
        <v>31</v>
      </c>
      <c r="AX145" s="12" t="s">
        <v>76</v>
      </c>
      <c r="AY145" s="159" t="s">
        <v>188</v>
      </c>
    </row>
    <row r="146" spans="2:65" s="13" customFormat="1" ht="11.25">
      <c r="B146" s="165"/>
      <c r="D146" s="158" t="s">
        <v>196</v>
      </c>
      <c r="E146" s="166" t="s">
        <v>1</v>
      </c>
      <c r="F146" s="167" t="s">
        <v>2568</v>
      </c>
      <c r="H146" s="168">
        <v>51.2</v>
      </c>
      <c r="I146" s="169"/>
      <c r="L146" s="165"/>
      <c r="M146" s="170"/>
      <c r="T146" s="171"/>
      <c r="AT146" s="166" t="s">
        <v>196</v>
      </c>
      <c r="AU146" s="166" t="s">
        <v>88</v>
      </c>
      <c r="AV146" s="13" t="s">
        <v>194</v>
      </c>
      <c r="AW146" s="13" t="s">
        <v>31</v>
      </c>
      <c r="AX146" s="13" t="s">
        <v>83</v>
      </c>
      <c r="AY146" s="166" t="s">
        <v>188</v>
      </c>
    </row>
    <row r="147" spans="2:65" s="1" customFormat="1" ht="16.5" customHeight="1">
      <c r="B147" s="32"/>
      <c r="C147" s="143" t="s">
        <v>238</v>
      </c>
      <c r="D147" s="143" t="s">
        <v>190</v>
      </c>
      <c r="E147" s="144" t="s">
        <v>1425</v>
      </c>
      <c r="F147" s="145" t="s">
        <v>1426</v>
      </c>
      <c r="G147" s="146" t="s">
        <v>193</v>
      </c>
      <c r="H147" s="147">
        <v>51.2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42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194</v>
      </c>
      <c r="AT147" s="155" t="s">
        <v>190</v>
      </c>
      <c r="AU147" s="155" t="s">
        <v>88</v>
      </c>
      <c r="AY147" s="17" t="s">
        <v>188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88</v>
      </c>
      <c r="BK147" s="156">
        <f>ROUND(I147*H147,2)</f>
        <v>0</v>
      </c>
      <c r="BL147" s="17" t="s">
        <v>194</v>
      </c>
      <c r="BM147" s="155" t="s">
        <v>2645</v>
      </c>
    </row>
    <row r="148" spans="2:65" s="1" customFormat="1" ht="24.2" customHeight="1">
      <c r="B148" s="32"/>
      <c r="C148" s="143" t="s">
        <v>245</v>
      </c>
      <c r="D148" s="143" t="s">
        <v>190</v>
      </c>
      <c r="E148" s="144" t="s">
        <v>2646</v>
      </c>
      <c r="F148" s="145" t="s">
        <v>2647</v>
      </c>
      <c r="G148" s="146" t="s">
        <v>193</v>
      </c>
      <c r="H148" s="147">
        <v>27.8</v>
      </c>
      <c r="I148" s="148"/>
      <c r="J148" s="149">
        <f>ROUND(I148*H148,2)</f>
        <v>0</v>
      </c>
      <c r="K148" s="150"/>
      <c r="L148" s="32"/>
      <c r="M148" s="151" t="s">
        <v>1</v>
      </c>
      <c r="N148" s="152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AR148" s="155" t="s">
        <v>194</v>
      </c>
      <c r="AT148" s="155" t="s">
        <v>190</v>
      </c>
      <c r="AU148" s="155" t="s">
        <v>88</v>
      </c>
      <c r="AY148" s="17" t="s">
        <v>188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88</v>
      </c>
      <c r="BK148" s="156">
        <f>ROUND(I148*H148,2)</f>
        <v>0</v>
      </c>
      <c r="BL148" s="17" t="s">
        <v>194</v>
      </c>
      <c r="BM148" s="155" t="s">
        <v>2648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2649</v>
      </c>
      <c r="H149" s="161">
        <v>79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76</v>
      </c>
      <c r="AY149" s="159" t="s">
        <v>188</v>
      </c>
    </row>
    <row r="150" spans="2:65" s="12" customFormat="1" ht="11.25">
      <c r="B150" s="157"/>
      <c r="D150" s="158" t="s">
        <v>196</v>
      </c>
      <c r="E150" s="159" t="s">
        <v>1</v>
      </c>
      <c r="F150" s="160" t="s">
        <v>2650</v>
      </c>
      <c r="H150" s="161">
        <v>-46.2</v>
      </c>
      <c r="I150" s="162"/>
      <c r="L150" s="157"/>
      <c r="M150" s="163"/>
      <c r="T150" s="164"/>
      <c r="AT150" s="159" t="s">
        <v>196</v>
      </c>
      <c r="AU150" s="159" t="s">
        <v>88</v>
      </c>
      <c r="AV150" s="12" t="s">
        <v>88</v>
      </c>
      <c r="AW150" s="12" t="s">
        <v>31</v>
      </c>
      <c r="AX150" s="12" t="s">
        <v>76</v>
      </c>
      <c r="AY150" s="159" t="s">
        <v>188</v>
      </c>
    </row>
    <row r="151" spans="2:65" s="12" customFormat="1" ht="11.25">
      <c r="B151" s="157"/>
      <c r="D151" s="158" t="s">
        <v>196</v>
      </c>
      <c r="E151" s="159" t="s">
        <v>1</v>
      </c>
      <c r="F151" s="160" t="s">
        <v>2651</v>
      </c>
      <c r="H151" s="161">
        <v>-5</v>
      </c>
      <c r="I151" s="162"/>
      <c r="L151" s="157"/>
      <c r="M151" s="163"/>
      <c r="T151" s="164"/>
      <c r="AT151" s="159" t="s">
        <v>196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188</v>
      </c>
    </row>
    <row r="152" spans="2:65" s="13" customFormat="1" ht="11.25">
      <c r="B152" s="165"/>
      <c r="D152" s="158" t="s">
        <v>196</v>
      </c>
      <c r="E152" s="166" t="s">
        <v>1</v>
      </c>
      <c r="F152" s="167" t="s">
        <v>211</v>
      </c>
      <c r="H152" s="168">
        <v>27.799999999999997</v>
      </c>
      <c r="I152" s="169"/>
      <c r="L152" s="165"/>
      <c r="M152" s="170"/>
      <c r="T152" s="171"/>
      <c r="AT152" s="166" t="s">
        <v>196</v>
      </c>
      <c r="AU152" s="166" t="s">
        <v>88</v>
      </c>
      <c r="AV152" s="13" t="s">
        <v>194</v>
      </c>
      <c r="AW152" s="13" t="s">
        <v>31</v>
      </c>
      <c r="AX152" s="13" t="s">
        <v>83</v>
      </c>
      <c r="AY152" s="166" t="s">
        <v>188</v>
      </c>
    </row>
    <row r="153" spans="2:65" s="11" customFormat="1" ht="22.9" customHeight="1">
      <c r="B153" s="131"/>
      <c r="D153" s="132" t="s">
        <v>75</v>
      </c>
      <c r="E153" s="141" t="s">
        <v>88</v>
      </c>
      <c r="F153" s="141" t="s">
        <v>268</v>
      </c>
      <c r="I153" s="134"/>
      <c r="J153" s="142">
        <f>BK153</f>
        <v>0</v>
      </c>
      <c r="L153" s="131"/>
      <c r="M153" s="136"/>
      <c r="P153" s="137">
        <f>SUM(P154:P155)</f>
        <v>0</v>
      </c>
      <c r="R153" s="137">
        <f>SUM(R154:R155)</f>
        <v>0</v>
      </c>
      <c r="T153" s="138">
        <f>SUM(T154:T155)</f>
        <v>0</v>
      </c>
      <c r="AR153" s="132" t="s">
        <v>83</v>
      </c>
      <c r="AT153" s="139" t="s">
        <v>75</v>
      </c>
      <c r="AU153" s="139" t="s">
        <v>83</v>
      </c>
      <c r="AY153" s="132" t="s">
        <v>188</v>
      </c>
      <c r="BK153" s="140">
        <f>SUM(BK154:BK155)</f>
        <v>0</v>
      </c>
    </row>
    <row r="154" spans="2:65" s="1" customFormat="1" ht="33" customHeight="1">
      <c r="B154" s="32"/>
      <c r="C154" s="143" t="s">
        <v>252</v>
      </c>
      <c r="D154" s="143" t="s">
        <v>190</v>
      </c>
      <c r="E154" s="144" t="s">
        <v>270</v>
      </c>
      <c r="F154" s="145" t="s">
        <v>271</v>
      </c>
      <c r="G154" s="146" t="s">
        <v>272</v>
      </c>
      <c r="H154" s="147">
        <v>15.4</v>
      </c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42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194</v>
      </c>
      <c r="AT154" s="155" t="s">
        <v>190</v>
      </c>
      <c r="AU154" s="155" t="s">
        <v>88</v>
      </c>
      <c r="AY154" s="17" t="s">
        <v>188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88</v>
      </c>
      <c r="BK154" s="156">
        <f>ROUND(I154*H154,2)</f>
        <v>0</v>
      </c>
      <c r="BL154" s="17" t="s">
        <v>194</v>
      </c>
      <c r="BM154" s="155" t="s">
        <v>2652</v>
      </c>
    </row>
    <row r="155" spans="2:65" s="12" customFormat="1" ht="11.25">
      <c r="B155" s="157"/>
      <c r="D155" s="158" t="s">
        <v>196</v>
      </c>
      <c r="E155" s="159" t="s">
        <v>1</v>
      </c>
      <c r="F155" s="160" t="s">
        <v>2653</v>
      </c>
      <c r="H155" s="161">
        <v>15.4</v>
      </c>
      <c r="I155" s="162"/>
      <c r="L155" s="157"/>
      <c r="M155" s="163"/>
      <c r="T155" s="164"/>
      <c r="AT155" s="159" t="s">
        <v>196</v>
      </c>
      <c r="AU155" s="159" t="s">
        <v>88</v>
      </c>
      <c r="AV155" s="12" t="s">
        <v>88</v>
      </c>
      <c r="AW155" s="12" t="s">
        <v>31</v>
      </c>
      <c r="AX155" s="12" t="s">
        <v>83</v>
      </c>
      <c r="AY155" s="159" t="s">
        <v>188</v>
      </c>
    </row>
    <row r="156" spans="2:65" s="11" customFormat="1" ht="22.9" customHeight="1">
      <c r="B156" s="131"/>
      <c r="D156" s="132" t="s">
        <v>75</v>
      </c>
      <c r="E156" s="141" t="s">
        <v>194</v>
      </c>
      <c r="F156" s="141" t="s">
        <v>485</v>
      </c>
      <c r="I156" s="134"/>
      <c r="J156" s="142">
        <f>BK156</f>
        <v>0</v>
      </c>
      <c r="L156" s="131"/>
      <c r="M156" s="136"/>
      <c r="P156" s="137">
        <f>SUM(P157:P171)</f>
        <v>0</v>
      </c>
      <c r="R156" s="137">
        <f>SUM(R157:R171)</f>
        <v>10.157431999999998</v>
      </c>
      <c r="T156" s="138">
        <f>SUM(T157:T171)</f>
        <v>0</v>
      </c>
      <c r="AR156" s="132" t="s">
        <v>83</v>
      </c>
      <c r="AT156" s="139" t="s">
        <v>75</v>
      </c>
      <c r="AU156" s="139" t="s">
        <v>83</v>
      </c>
      <c r="AY156" s="132" t="s">
        <v>188</v>
      </c>
      <c r="BK156" s="140">
        <f>SUM(BK157:BK171)</f>
        <v>0</v>
      </c>
    </row>
    <row r="157" spans="2:65" s="1" customFormat="1" ht="37.9" customHeight="1">
      <c r="B157" s="32"/>
      <c r="C157" s="143" t="s">
        <v>257</v>
      </c>
      <c r="D157" s="143" t="s">
        <v>190</v>
      </c>
      <c r="E157" s="144" t="s">
        <v>2654</v>
      </c>
      <c r="F157" s="145" t="s">
        <v>2655</v>
      </c>
      <c r="G157" s="146" t="s">
        <v>193</v>
      </c>
      <c r="H157" s="147">
        <v>0.8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42</v>
      </c>
      <c r="P157" s="153">
        <f>O157*H157</f>
        <v>0</v>
      </c>
      <c r="Q157" s="153">
        <v>1.8907700000000001</v>
      </c>
      <c r="R157" s="153">
        <f>Q157*H157</f>
        <v>1.5126160000000002</v>
      </c>
      <c r="S157" s="153">
        <v>0</v>
      </c>
      <c r="T157" s="154">
        <f>S157*H157</f>
        <v>0</v>
      </c>
      <c r="AR157" s="155" t="s">
        <v>194</v>
      </c>
      <c r="AT157" s="155" t="s">
        <v>190</v>
      </c>
      <c r="AU157" s="155" t="s">
        <v>88</v>
      </c>
      <c r="AY157" s="17" t="s">
        <v>188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194</v>
      </c>
      <c r="BM157" s="155" t="s">
        <v>2656</v>
      </c>
    </row>
    <row r="158" spans="2:65" s="12" customFormat="1" ht="11.25">
      <c r="B158" s="157"/>
      <c r="D158" s="158" t="s">
        <v>196</v>
      </c>
      <c r="E158" s="159" t="s">
        <v>1</v>
      </c>
      <c r="F158" s="160" t="s">
        <v>2657</v>
      </c>
      <c r="H158" s="161">
        <v>0.77</v>
      </c>
      <c r="I158" s="162"/>
      <c r="L158" s="157"/>
      <c r="M158" s="163"/>
      <c r="T158" s="164"/>
      <c r="AT158" s="159" t="s">
        <v>196</v>
      </c>
      <c r="AU158" s="159" t="s">
        <v>88</v>
      </c>
      <c r="AV158" s="12" t="s">
        <v>88</v>
      </c>
      <c r="AW158" s="12" t="s">
        <v>31</v>
      </c>
      <c r="AX158" s="12" t="s">
        <v>76</v>
      </c>
      <c r="AY158" s="159" t="s">
        <v>188</v>
      </c>
    </row>
    <row r="159" spans="2:65" s="12" customFormat="1" ht="11.25">
      <c r="B159" s="157"/>
      <c r="D159" s="158" t="s">
        <v>196</v>
      </c>
      <c r="E159" s="159" t="s">
        <v>1</v>
      </c>
      <c r="F159" s="160" t="s">
        <v>918</v>
      </c>
      <c r="H159" s="161">
        <v>0.03</v>
      </c>
      <c r="I159" s="162"/>
      <c r="L159" s="157"/>
      <c r="M159" s="163"/>
      <c r="T159" s="164"/>
      <c r="AT159" s="159" t="s">
        <v>196</v>
      </c>
      <c r="AU159" s="159" t="s">
        <v>88</v>
      </c>
      <c r="AV159" s="12" t="s">
        <v>88</v>
      </c>
      <c r="AW159" s="12" t="s">
        <v>31</v>
      </c>
      <c r="AX159" s="12" t="s">
        <v>76</v>
      </c>
      <c r="AY159" s="159" t="s">
        <v>188</v>
      </c>
    </row>
    <row r="160" spans="2:65" s="13" customFormat="1" ht="11.25">
      <c r="B160" s="165"/>
      <c r="D160" s="158" t="s">
        <v>196</v>
      </c>
      <c r="E160" s="166" t="s">
        <v>1</v>
      </c>
      <c r="F160" s="167" t="s">
        <v>211</v>
      </c>
      <c r="H160" s="168">
        <v>0.8</v>
      </c>
      <c r="I160" s="169"/>
      <c r="L160" s="165"/>
      <c r="M160" s="170"/>
      <c r="T160" s="171"/>
      <c r="AT160" s="166" t="s">
        <v>196</v>
      </c>
      <c r="AU160" s="166" t="s">
        <v>88</v>
      </c>
      <c r="AV160" s="13" t="s">
        <v>194</v>
      </c>
      <c r="AW160" s="13" t="s">
        <v>31</v>
      </c>
      <c r="AX160" s="13" t="s">
        <v>83</v>
      </c>
      <c r="AY160" s="166" t="s">
        <v>188</v>
      </c>
    </row>
    <row r="161" spans="2:65" s="1" customFormat="1" ht="33" customHeight="1">
      <c r="B161" s="32"/>
      <c r="C161" s="143" t="s">
        <v>269</v>
      </c>
      <c r="D161" s="143" t="s">
        <v>190</v>
      </c>
      <c r="E161" s="144" t="s">
        <v>1438</v>
      </c>
      <c r="F161" s="145" t="s">
        <v>1439</v>
      </c>
      <c r="G161" s="146" t="s">
        <v>193</v>
      </c>
      <c r="H161" s="147">
        <v>1.9</v>
      </c>
      <c r="I161" s="148"/>
      <c r="J161" s="149">
        <f>ROUND(I161*H161,2)</f>
        <v>0</v>
      </c>
      <c r="K161" s="150"/>
      <c r="L161" s="32"/>
      <c r="M161" s="151" t="s">
        <v>1</v>
      </c>
      <c r="N161" s="152" t="s">
        <v>42</v>
      </c>
      <c r="P161" s="153">
        <f>O161*H161</f>
        <v>0</v>
      </c>
      <c r="Q161" s="153">
        <v>1.8907799999999999</v>
      </c>
      <c r="R161" s="153">
        <f>Q161*H161</f>
        <v>3.5924819999999995</v>
      </c>
      <c r="S161" s="153">
        <v>0</v>
      </c>
      <c r="T161" s="154">
        <f>S161*H161</f>
        <v>0</v>
      </c>
      <c r="AR161" s="155" t="s">
        <v>194</v>
      </c>
      <c r="AT161" s="155" t="s">
        <v>190</v>
      </c>
      <c r="AU161" s="155" t="s">
        <v>88</v>
      </c>
      <c r="AY161" s="17" t="s">
        <v>188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7" t="s">
        <v>88</v>
      </c>
      <c r="BK161" s="156">
        <f>ROUND(I161*H161,2)</f>
        <v>0</v>
      </c>
      <c r="BL161" s="17" t="s">
        <v>194</v>
      </c>
      <c r="BM161" s="155" t="s">
        <v>2658</v>
      </c>
    </row>
    <row r="162" spans="2:65" s="12" customFormat="1" ht="11.25">
      <c r="B162" s="157"/>
      <c r="D162" s="158" t="s">
        <v>196</v>
      </c>
      <c r="E162" s="159" t="s">
        <v>1</v>
      </c>
      <c r="F162" s="160" t="s">
        <v>2659</v>
      </c>
      <c r="H162" s="161">
        <v>1.8480000000000001</v>
      </c>
      <c r="I162" s="162"/>
      <c r="L162" s="157"/>
      <c r="M162" s="163"/>
      <c r="T162" s="164"/>
      <c r="AT162" s="159" t="s">
        <v>196</v>
      </c>
      <c r="AU162" s="159" t="s">
        <v>88</v>
      </c>
      <c r="AV162" s="12" t="s">
        <v>88</v>
      </c>
      <c r="AW162" s="12" t="s">
        <v>31</v>
      </c>
      <c r="AX162" s="12" t="s">
        <v>76</v>
      </c>
      <c r="AY162" s="159" t="s">
        <v>188</v>
      </c>
    </row>
    <row r="163" spans="2:65" s="12" customFormat="1" ht="11.25">
      <c r="B163" s="157"/>
      <c r="D163" s="158" t="s">
        <v>196</v>
      </c>
      <c r="E163" s="159" t="s">
        <v>1</v>
      </c>
      <c r="F163" s="160" t="s">
        <v>2660</v>
      </c>
      <c r="H163" s="161">
        <v>5.1999999999999998E-2</v>
      </c>
      <c r="I163" s="162"/>
      <c r="L163" s="157"/>
      <c r="M163" s="163"/>
      <c r="T163" s="164"/>
      <c r="AT163" s="159" t="s">
        <v>196</v>
      </c>
      <c r="AU163" s="159" t="s">
        <v>88</v>
      </c>
      <c r="AV163" s="12" t="s">
        <v>88</v>
      </c>
      <c r="AW163" s="12" t="s">
        <v>31</v>
      </c>
      <c r="AX163" s="12" t="s">
        <v>76</v>
      </c>
      <c r="AY163" s="159" t="s">
        <v>188</v>
      </c>
    </row>
    <row r="164" spans="2:65" s="13" customFormat="1" ht="11.25">
      <c r="B164" s="165"/>
      <c r="D164" s="158" t="s">
        <v>196</v>
      </c>
      <c r="E164" s="166" t="s">
        <v>1</v>
      </c>
      <c r="F164" s="167" t="s">
        <v>211</v>
      </c>
      <c r="H164" s="168">
        <v>1.9000000000000001</v>
      </c>
      <c r="I164" s="169"/>
      <c r="L164" s="165"/>
      <c r="M164" s="170"/>
      <c r="T164" s="171"/>
      <c r="AT164" s="166" t="s">
        <v>196</v>
      </c>
      <c r="AU164" s="166" t="s">
        <v>88</v>
      </c>
      <c r="AV164" s="13" t="s">
        <v>194</v>
      </c>
      <c r="AW164" s="13" t="s">
        <v>31</v>
      </c>
      <c r="AX164" s="13" t="s">
        <v>83</v>
      </c>
      <c r="AY164" s="166" t="s">
        <v>188</v>
      </c>
    </row>
    <row r="165" spans="2:65" s="1" customFormat="1" ht="24.2" customHeight="1">
      <c r="B165" s="32"/>
      <c r="C165" s="143" t="s">
        <v>276</v>
      </c>
      <c r="D165" s="143" t="s">
        <v>190</v>
      </c>
      <c r="E165" s="144" t="s">
        <v>2661</v>
      </c>
      <c r="F165" s="145" t="s">
        <v>2662</v>
      </c>
      <c r="G165" s="146" t="s">
        <v>388</v>
      </c>
      <c r="H165" s="147">
        <v>1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42</v>
      </c>
      <c r="P165" s="153">
        <f>O165*H165</f>
        <v>0</v>
      </c>
      <c r="Q165" s="153">
        <v>6.6E-3</v>
      </c>
      <c r="R165" s="153">
        <f>Q165*H165</f>
        <v>6.6E-3</v>
      </c>
      <c r="S165" s="153">
        <v>0</v>
      </c>
      <c r="T165" s="154">
        <f>S165*H165</f>
        <v>0</v>
      </c>
      <c r="AR165" s="155" t="s">
        <v>194</v>
      </c>
      <c r="AT165" s="155" t="s">
        <v>190</v>
      </c>
      <c r="AU165" s="155" t="s">
        <v>88</v>
      </c>
      <c r="AY165" s="17" t="s">
        <v>188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88</v>
      </c>
      <c r="BK165" s="156">
        <f>ROUND(I165*H165,2)</f>
        <v>0</v>
      </c>
      <c r="BL165" s="17" t="s">
        <v>194</v>
      </c>
      <c r="BM165" s="155" t="s">
        <v>2663</v>
      </c>
    </row>
    <row r="166" spans="2:65" s="1" customFormat="1" ht="21.75" customHeight="1">
      <c r="B166" s="32"/>
      <c r="C166" s="185" t="s">
        <v>285</v>
      </c>
      <c r="D166" s="185" t="s">
        <v>677</v>
      </c>
      <c r="E166" s="186" t="s">
        <v>2664</v>
      </c>
      <c r="F166" s="187" t="s">
        <v>2665</v>
      </c>
      <c r="G166" s="188" t="s">
        <v>388</v>
      </c>
      <c r="H166" s="189">
        <v>1</v>
      </c>
      <c r="I166" s="190"/>
      <c r="J166" s="191">
        <f>ROUND(I166*H166,2)</f>
        <v>0</v>
      </c>
      <c r="K166" s="192"/>
      <c r="L166" s="193"/>
      <c r="M166" s="194" t="s">
        <v>1</v>
      </c>
      <c r="N166" s="195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238</v>
      </c>
      <c r="AT166" s="155" t="s">
        <v>677</v>
      </c>
      <c r="AU166" s="155" t="s">
        <v>88</v>
      </c>
      <c r="AY166" s="17" t="s">
        <v>188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88</v>
      </c>
      <c r="BK166" s="156">
        <f>ROUND(I166*H166,2)</f>
        <v>0</v>
      </c>
      <c r="BL166" s="17" t="s">
        <v>194</v>
      </c>
      <c r="BM166" s="155" t="s">
        <v>2666</v>
      </c>
    </row>
    <row r="167" spans="2:65" s="1" customFormat="1" ht="66.75" customHeight="1">
      <c r="B167" s="32"/>
      <c r="C167" s="143" t="s">
        <v>291</v>
      </c>
      <c r="D167" s="143" t="s">
        <v>190</v>
      </c>
      <c r="E167" s="144" t="s">
        <v>2667</v>
      </c>
      <c r="F167" s="145" t="s">
        <v>2668</v>
      </c>
      <c r="G167" s="146" t="s">
        <v>193</v>
      </c>
      <c r="H167" s="147">
        <v>2.2999999999999998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42</v>
      </c>
      <c r="P167" s="153">
        <f>O167*H167</f>
        <v>0</v>
      </c>
      <c r="Q167" s="153">
        <v>2.1922799999999998</v>
      </c>
      <c r="R167" s="153">
        <f>Q167*H167</f>
        <v>5.0422439999999993</v>
      </c>
      <c r="S167" s="153">
        <v>0</v>
      </c>
      <c r="T167" s="154">
        <f>S167*H167</f>
        <v>0</v>
      </c>
      <c r="AR167" s="155" t="s">
        <v>194</v>
      </c>
      <c r="AT167" s="155" t="s">
        <v>190</v>
      </c>
      <c r="AU167" s="155" t="s">
        <v>88</v>
      </c>
      <c r="AY167" s="17" t="s">
        <v>188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88</v>
      </c>
      <c r="BK167" s="156">
        <f>ROUND(I167*H167,2)</f>
        <v>0</v>
      </c>
      <c r="BL167" s="17" t="s">
        <v>194</v>
      </c>
      <c r="BM167" s="155" t="s">
        <v>2669</v>
      </c>
    </row>
    <row r="168" spans="2:65" s="12" customFormat="1" ht="11.25">
      <c r="B168" s="157"/>
      <c r="D168" s="158" t="s">
        <v>196</v>
      </c>
      <c r="E168" s="159" t="s">
        <v>1</v>
      </c>
      <c r="F168" s="160" t="s">
        <v>2670</v>
      </c>
      <c r="H168" s="161">
        <v>2.31</v>
      </c>
      <c r="I168" s="162"/>
      <c r="L168" s="157"/>
      <c r="M168" s="163"/>
      <c r="T168" s="164"/>
      <c r="AT168" s="159" t="s">
        <v>196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188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475</v>
      </c>
      <c r="H169" s="161">
        <v>-0.01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3" customFormat="1" ht="11.25">
      <c r="B170" s="165"/>
      <c r="D170" s="158" t="s">
        <v>196</v>
      </c>
      <c r="E170" s="166" t="s">
        <v>1</v>
      </c>
      <c r="F170" s="167" t="s">
        <v>211</v>
      </c>
      <c r="H170" s="168">
        <v>2.3000000000000003</v>
      </c>
      <c r="I170" s="169"/>
      <c r="L170" s="165"/>
      <c r="M170" s="170"/>
      <c r="T170" s="171"/>
      <c r="AT170" s="166" t="s">
        <v>196</v>
      </c>
      <c r="AU170" s="166" t="s">
        <v>88</v>
      </c>
      <c r="AV170" s="13" t="s">
        <v>194</v>
      </c>
      <c r="AW170" s="13" t="s">
        <v>31</v>
      </c>
      <c r="AX170" s="13" t="s">
        <v>83</v>
      </c>
      <c r="AY170" s="166" t="s">
        <v>188</v>
      </c>
    </row>
    <row r="171" spans="2:65" s="1" customFormat="1" ht="24.2" customHeight="1">
      <c r="B171" s="32"/>
      <c r="C171" s="143" t="s">
        <v>295</v>
      </c>
      <c r="D171" s="143" t="s">
        <v>190</v>
      </c>
      <c r="E171" s="144" t="s">
        <v>2671</v>
      </c>
      <c r="F171" s="145" t="s">
        <v>2672</v>
      </c>
      <c r="G171" s="146" t="s">
        <v>388</v>
      </c>
      <c r="H171" s="147">
        <v>1</v>
      </c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42</v>
      </c>
      <c r="P171" s="153">
        <f>O171*H171</f>
        <v>0</v>
      </c>
      <c r="Q171" s="153">
        <v>3.49E-3</v>
      </c>
      <c r="R171" s="153">
        <f>Q171*H171</f>
        <v>3.49E-3</v>
      </c>
      <c r="S171" s="153">
        <v>0</v>
      </c>
      <c r="T171" s="154">
        <f>S171*H171</f>
        <v>0</v>
      </c>
      <c r="AR171" s="155" t="s">
        <v>194</v>
      </c>
      <c r="AT171" s="155" t="s">
        <v>190</v>
      </c>
      <c r="AU171" s="155" t="s">
        <v>88</v>
      </c>
      <c r="AY171" s="17" t="s">
        <v>188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88</v>
      </c>
      <c r="BK171" s="156">
        <f>ROUND(I171*H171,2)</f>
        <v>0</v>
      </c>
      <c r="BL171" s="17" t="s">
        <v>194</v>
      </c>
      <c r="BM171" s="155" t="s">
        <v>2673</v>
      </c>
    </row>
    <row r="172" spans="2:65" s="11" customFormat="1" ht="22.9" customHeight="1">
      <c r="B172" s="131"/>
      <c r="D172" s="132" t="s">
        <v>75</v>
      </c>
      <c r="E172" s="141" t="s">
        <v>238</v>
      </c>
      <c r="F172" s="141" t="s">
        <v>1442</v>
      </c>
      <c r="I172" s="134"/>
      <c r="J172" s="142">
        <f>BK172</f>
        <v>0</v>
      </c>
      <c r="L172" s="131"/>
      <c r="M172" s="136"/>
      <c r="P172" s="137">
        <f>SUM(P173:P175)</f>
        <v>0</v>
      </c>
      <c r="R172" s="137">
        <f>SUM(R173:R175)</f>
        <v>6.3E-3</v>
      </c>
      <c r="T172" s="138">
        <f>SUM(T173:T175)</f>
        <v>0</v>
      </c>
      <c r="AR172" s="132" t="s">
        <v>83</v>
      </c>
      <c r="AT172" s="139" t="s">
        <v>75</v>
      </c>
      <c r="AU172" s="139" t="s">
        <v>83</v>
      </c>
      <c r="AY172" s="132" t="s">
        <v>188</v>
      </c>
      <c r="BK172" s="140">
        <f>SUM(BK173:BK175)</f>
        <v>0</v>
      </c>
    </row>
    <row r="173" spans="2:65" s="1" customFormat="1" ht="24.2" customHeight="1">
      <c r="B173" s="32"/>
      <c r="C173" s="143" t="s">
        <v>305</v>
      </c>
      <c r="D173" s="143" t="s">
        <v>190</v>
      </c>
      <c r="E173" s="144" t="s">
        <v>2674</v>
      </c>
      <c r="F173" s="145" t="s">
        <v>2675</v>
      </c>
      <c r="G173" s="146" t="s">
        <v>388</v>
      </c>
      <c r="H173" s="147">
        <v>1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AR173" s="155" t="s">
        <v>194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194</v>
      </c>
      <c r="BM173" s="155" t="s">
        <v>2676</v>
      </c>
    </row>
    <row r="174" spans="2:65" s="1" customFormat="1" ht="16.5" customHeight="1">
      <c r="B174" s="32"/>
      <c r="C174" s="185" t="s">
        <v>312</v>
      </c>
      <c r="D174" s="185" t="s">
        <v>677</v>
      </c>
      <c r="E174" s="186" t="s">
        <v>2677</v>
      </c>
      <c r="F174" s="187" t="s">
        <v>2678</v>
      </c>
      <c r="G174" s="188" t="s">
        <v>388</v>
      </c>
      <c r="H174" s="189">
        <v>1</v>
      </c>
      <c r="I174" s="190"/>
      <c r="J174" s="191">
        <f>ROUND(I174*H174,2)</f>
        <v>0</v>
      </c>
      <c r="K174" s="192"/>
      <c r="L174" s="193"/>
      <c r="M174" s="194" t="s">
        <v>1</v>
      </c>
      <c r="N174" s="195" t="s">
        <v>42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238</v>
      </c>
      <c r="AT174" s="155" t="s">
        <v>677</v>
      </c>
      <c r="AU174" s="155" t="s">
        <v>88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194</v>
      </c>
      <c r="BM174" s="155" t="s">
        <v>2679</v>
      </c>
    </row>
    <row r="175" spans="2:65" s="1" customFormat="1" ht="24.2" customHeight="1">
      <c r="B175" s="32"/>
      <c r="C175" s="143" t="s">
        <v>319</v>
      </c>
      <c r="D175" s="143" t="s">
        <v>190</v>
      </c>
      <c r="E175" s="144" t="s">
        <v>2680</v>
      </c>
      <c r="F175" s="145" t="s">
        <v>2681</v>
      </c>
      <c r="G175" s="146" t="s">
        <v>388</v>
      </c>
      <c r="H175" s="147">
        <v>1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42</v>
      </c>
      <c r="P175" s="153">
        <f>O175*H175</f>
        <v>0</v>
      </c>
      <c r="Q175" s="153">
        <v>6.3E-3</v>
      </c>
      <c r="R175" s="153">
        <f>Q175*H175</f>
        <v>6.3E-3</v>
      </c>
      <c r="S175" s="153">
        <v>0</v>
      </c>
      <c r="T175" s="154">
        <f>S175*H175</f>
        <v>0</v>
      </c>
      <c r="AR175" s="155" t="s">
        <v>194</v>
      </c>
      <c r="AT175" s="155" t="s">
        <v>190</v>
      </c>
      <c r="AU175" s="155" t="s">
        <v>88</v>
      </c>
      <c r="AY175" s="17" t="s">
        <v>188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88</v>
      </c>
      <c r="BK175" s="156">
        <f>ROUND(I175*H175,2)</f>
        <v>0</v>
      </c>
      <c r="BL175" s="17" t="s">
        <v>194</v>
      </c>
      <c r="BM175" s="155" t="s">
        <v>2682</v>
      </c>
    </row>
    <row r="176" spans="2:65" s="11" customFormat="1" ht="22.9" customHeight="1">
      <c r="B176" s="131"/>
      <c r="D176" s="132" t="s">
        <v>75</v>
      </c>
      <c r="E176" s="141" t="s">
        <v>739</v>
      </c>
      <c r="F176" s="141" t="s">
        <v>740</v>
      </c>
      <c r="I176" s="134"/>
      <c r="J176" s="142">
        <f>BK176</f>
        <v>0</v>
      </c>
      <c r="L176" s="131"/>
      <c r="M176" s="136"/>
      <c r="P176" s="137">
        <f>P177</f>
        <v>0</v>
      </c>
      <c r="R176" s="137">
        <f>R177</f>
        <v>0</v>
      </c>
      <c r="T176" s="138">
        <f>T177</f>
        <v>0</v>
      </c>
      <c r="AR176" s="132" t="s">
        <v>83</v>
      </c>
      <c r="AT176" s="139" t="s">
        <v>75</v>
      </c>
      <c r="AU176" s="139" t="s">
        <v>83</v>
      </c>
      <c r="AY176" s="132" t="s">
        <v>188</v>
      </c>
      <c r="BK176" s="140">
        <f>BK177</f>
        <v>0</v>
      </c>
    </row>
    <row r="177" spans="2:65" s="1" customFormat="1" ht="24.2" customHeight="1">
      <c r="B177" s="32"/>
      <c r="C177" s="143" t="s">
        <v>7</v>
      </c>
      <c r="D177" s="143" t="s">
        <v>190</v>
      </c>
      <c r="E177" s="144" t="s">
        <v>2683</v>
      </c>
      <c r="F177" s="145" t="s">
        <v>2684</v>
      </c>
      <c r="G177" s="146" t="s">
        <v>333</v>
      </c>
      <c r="H177" s="147">
        <v>10.241</v>
      </c>
      <c r="I177" s="148"/>
      <c r="J177" s="149">
        <f>ROUND(I177*H177,2)</f>
        <v>0</v>
      </c>
      <c r="K177" s="150"/>
      <c r="L177" s="32"/>
      <c r="M177" s="199" t="s">
        <v>1</v>
      </c>
      <c r="N177" s="200" t="s">
        <v>42</v>
      </c>
      <c r="O177" s="201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155" t="s">
        <v>194</v>
      </c>
      <c r="AT177" s="155" t="s">
        <v>190</v>
      </c>
      <c r="AU177" s="155" t="s">
        <v>88</v>
      </c>
      <c r="AY177" s="17" t="s">
        <v>188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88</v>
      </c>
      <c r="BK177" s="156">
        <f>ROUND(I177*H177,2)</f>
        <v>0</v>
      </c>
      <c r="BL177" s="17" t="s">
        <v>194</v>
      </c>
      <c r="BM177" s="155" t="s">
        <v>2685</v>
      </c>
    </row>
    <row r="178" spans="2:65" s="1" customFormat="1" ht="6.95" customHeight="1"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2"/>
    </row>
  </sheetData>
  <sheetProtection algorithmName="SHA-512" hashValue="YthNZVEdwL1dM7KJlLKoY005uNmkE2O5+H+xJ1LvicgswNF25ZIgH93G+7CC7w/SOV1ccllXKHGyU11wL0a+Lg==" saltValue="Gbbs7Voeb3UJpyYezs/O7XNDHC57t3zgN/JQay8WEe20wPOemWggk6xaa7b6uBnABARC0ZRfKGHl83olaRtqUQ==" spinCount="100000" sheet="1" objects="1" scenarios="1" formatColumns="0" formatRows="0" autoFilter="0"/>
  <autoFilter ref="C125:K177" xr:uid="{00000000-0009-0000-0000-00000D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2686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2687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ROUND((SUM(BE125:BE179)),  2)</f>
        <v>0</v>
      </c>
      <c r="G35" s="100"/>
      <c r="H35" s="100"/>
      <c r="I35" s="101">
        <v>0.2</v>
      </c>
      <c r="J35" s="99">
        <f>ROUND(((SUM(BE125:BE179))*I35),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ROUND((SUM(BF125:BF179)),  2)</f>
        <v>0</v>
      </c>
      <c r="G36" s="100"/>
      <c r="H36" s="100"/>
      <c r="I36" s="101">
        <v>0.2</v>
      </c>
      <c r="J36" s="99">
        <f>ROUND(((SUM(BF125:BF179))*I36),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ROUND((SUM(BG125:BG179)),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ROUND((SUM(BH125:BH179)),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ROUND((SUM(BI125:BI179)),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2686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01 - SO-04.1  Vonkajší domový vodovod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J125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155</v>
      </c>
      <c r="E101" s="120"/>
      <c r="F101" s="120"/>
      <c r="G101" s="120"/>
      <c r="H101" s="120"/>
      <c r="I101" s="120"/>
      <c r="J101" s="121">
        <f>J158</f>
        <v>0</v>
      </c>
      <c r="L101" s="118"/>
    </row>
    <row r="102" spans="2:47" s="9" customFormat="1" ht="19.899999999999999" customHeight="1">
      <c r="B102" s="118"/>
      <c r="D102" s="119" t="s">
        <v>1412</v>
      </c>
      <c r="E102" s="120"/>
      <c r="F102" s="120"/>
      <c r="G102" s="120"/>
      <c r="H102" s="120"/>
      <c r="I102" s="120"/>
      <c r="J102" s="121">
        <f>J163</f>
        <v>0</v>
      </c>
      <c r="L102" s="118"/>
    </row>
    <row r="103" spans="2:47" s="9" customFormat="1" ht="19.899999999999999" customHeight="1">
      <c r="B103" s="118"/>
      <c r="D103" s="119" t="s">
        <v>158</v>
      </c>
      <c r="E103" s="120"/>
      <c r="F103" s="120"/>
      <c r="G103" s="120"/>
      <c r="H103" s="120"/>
      <c r="I103" s="120"/>
      <c r="J103" s="121">
        <f>J178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174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3" t="str">
        <f>E7</f>
        <v>Budova na spracovanie hrozna a výrobu vína</v>
      </c>
      <c r="F113" s="254"/>
      <c r="G113" s="254"/>
      <c r="H113" s="254"/>
      <c r="L113" s="32"/>
    </row>
    <row r="114" spans="2:65" ht="12" customHeight="1">
      <c r="B114" s="20"/>
      <c r="C114" s="27" t="s">
        <v>142</v>
      </c>
      <c r="L114" s="20"/>
    </row>
    <row r="115" spans="2:65" s="1" customFormat="1" ht="16.5" customHeight="1">
      <c r="B115" s="32"/>
      <c r="E115" s="253" t="s">
        <v>2686</v>
      </c>
      <c r="F115" s="255"/>
      <c r="G115" s="255"/>
      <c r="H115" s="255"/>
      <c r="L115" s="32"/>
    </row>
    <row r="116" spans="2:65" s="1" customFormat="1" ht="12" customHeight="1">
      <c r="B116" s="32"/>
      <c r="C116" s="27" t="s">
        <v>144</v>
      </c>
      <c r="L116" s="32"/>
    </row>
    <row r="117" spans="2:65" s="1" customFormat="1" ht="16.5" customHeight="1">
      <c r="B117" s="32"/>
      <c r="E117" s="208" t="str">
        <f>E11</f>
        <v>01 - SO-04.1  Vonkajší domový vodovod</v>
      </c>
      <c r="F117" s="255"/>
      <c r="G117" s="255"/>
      <c r="H117" s="255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Chotín, p. č. 6616</v>
      </c>
      <c r="I119" s="27" t="s">
        <v>21</v>
      </c>
      <c r="J119" s="55" t="str">
        <f>IF(J14="","",J14)</f>
        <v>22. 1. 2024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Gábor Ondrej, Kostolná 228, Chotín</v>
      </c>
      <c r="I121" s="27" t="s">
        <v>29</v>
      </c>
      <c r="J121" s="30" t="str">
        <f>E23</f>
        <v>Ing. Lengyel Tibor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175</v>
      </c>
      <c r="D124" s="124" t="s">
        <v>61</v>
      </c>
      <c r="E124" s="124" t="s">
        <v>57</v>
      </c>
      <c r="F124" s="124" t="s">
        <v>58</v>
      </c>
      <c r="G124" s="124" t="s">
        <v>176</v>
      </c>
      <c r="H124" s="124" t="s">
        <v>177</v>
      </c>
      <c r="I124" s="124" t="s">
        <v>178</v>
      </c>
      <c r="J124" s="125" t="s">
        <v>148</v>
      </c>
      <c r="K124" s="126" t="s">
        <v>179</v>
      </c>
      <c r="L124" s="122"/>
      <c r="M124" s="62" t="s">
        <v>1</v>
      </c>
      <c r="N124" s="63" t="s">
        <v>40</v>
      </c>
      <c r="O124" s="63" t="s">
        <v>180</v>
      </c>
      <c r="P124" s="63" t="s">
        <v>181</v>
      </c>
      <c r="Q124" s="63" t="s">
        <v>182</v>
      </c>
      <c r="R124" s="63" t="s">
        <v>183</v>
      </c>
      <c r="S124" s="63" t="s">
        <v>184</v>
      </c>
      <c r="T124" s="64" t="s">
        <v>185</v>
      </c>
    </row>
    <row r="125" spans="2:65" s="1" customFormat="1" ht="22.9" customHeight="1">
      <c r="B125" s="32"/>
      <c r="C125" s="67" t="s">
        <v>149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6.9200059999999999</v>
      </c>
      <c r="S125" s="56"/>
      <c r="T125" s="129">
        <f>T126</f>
        <v>0</v>
      </c>
      <c r="AT125" s="17" t="s">
        <v>75</v>
      </c>
      <c r="AU125" s="17" t="s">
        <v>150</v>
      </c>
      <c r="BK125" s="130">
        <f>BK126</f>
        <v>0</v>
      </c>
    </row>
    <row r="126" spans="2:65" s="11" customFormat="1" ht="25.9" customHeight="1">
      <c r="B126" s="131"/>
      <c r="D126" s="132" t="s">
        <v>75</v>
      </c>
      <c r="E126" s="133" t="s">
        <v>186</v>
      </c>
      <c r="F126" s="133" t="s">
        <v>187</v>
      </c>
      <c r="I126" s="134"/>
      <c r="J126" s="135">
        <f>BK126</f>
        <v>0</v>
      </c>
      <c r="L126" s="131"/>
      <c r="M126" s="136"/>
      <c r="P126" s="137">
        <f>P127+P158+P163+P178</f>
        <v>0</v>
      </c>
      <c r="R126" s="137">
        <f>R127+R158+R163+R178</f>
        <v>6.9200059999999999</v>
      </c>
      <c r="T126" s="138">
        <f>T127+T158+T163+T178</f>
        <v>0</v>
      </c>
      <c r="AR126" s="132" t="s">
        <v>83</v>
      </c>
      <c r="AT126" s="139" t="s">
        <v>75</v>
      </c>
      <c r="AU126" s="139" t="s">
        <v>76</v>
      </c>
      <c r="AY126" s="132" t="s">
        <v>188</v>
      </c>
      <c r="BK126" s="140">
        <f>BK127+BK158+BK163+BK178</f>
        <v>0</v>
      </c>
    </row>
    <row r="127" spans="2:65" s="11" customFormat="1" ht="22.9" customHeight="1">
      <c r="B127" s="131"/>
      <c r="D127" s="132" t="s">
        <v>75</v>
      </c>
      <c r="E127" s="141" t="s">
        <v>83</v>
      </c>
      <c r="F127" s="141" t="s">
        <v>189</v>
      </c>
      <c r="I127" s="134"/>
      <c r="J127" s="142">
        <f>BK127</f>
        <v>0</v>
      </c>
      <c r="L127" s="131"/>
      <c r="M127" s="136"/>
      <c r="P127" s="137">
        <f>SUM(P128:P157)</f>
        <v>0</v>
      </c>
      <c r="R127" s="137">
        <f>SUM(R128:R157)</f>
        <v>4.7300000000000004</v>
      </c>
      <c r="T127" s="138">
        <f>SUM(T128:T157)</f>
        <v>0</v>
      </c>
      <c r="AR127" s="132" t="s">
        <v>83</v>
      </c>
      <c r="AT127" s="139" t="s">
        <v>75</v>
      </c>
      <c r="AU127" s="139" t="s">
        <v>83</v>
      </c>
      <c r="AY127" s="132" t="s">
        <v>188</v>
      </c>
      <c r="BK127" s="140">
        <f>SUM(BK128:BK157)</f>
        <v>0</v>
      </c>
    </row>
    <row r="128" spans="2:65" s="1" customFormat="1" ht="24.2" customHeight="1">
      <c r="B128" s="32"/>
      <c r="C128" s="143" t="s">
        <v>83</v>
      </c>
      <c r="D128" s="143" t="s">
        <v>190</v>
      </c>
      <c r="E128" s="144" t="s">
        <v>204</v>
      </c>
      <c r="F128" s="145" t="s">
        <v>205</v>
      </c>
      <c r="G128" s="146" t="s">
        <v>193</v>
      </c>
      <c r="H128" s="147">
        <v>1.9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194</v>
      </c>
      <c r="AT128" s="155" t="s">
        <v>190</v>
      </c>
      <c r="AU128" s="155" t="s">
        <v>88</v>
      </c>
      <c r="AY128" s="17" t="s">
        <v>188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194</v>
      </c>
      <c r="BM128" s="155" t="s">
        <v>2688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2689</v>
      </c>
      <c r="H129" s="161">
        <v>1.897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2690</v>
      </c>
      <c r="H130" s="161">
        <v>3.0000000000000001E-3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1.9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16.5" customHeight="1">
      <c r="B132" s="32"/>
      <c r="C132" s="143" t="s">
        <v>88</v>
      </c>
      <c r="D132" s="143" t="s">
        <v>190</v>
      </c>
      <c r="E132" s="144" t="s">
        <v>226</v>
      </c>
      <c r="F132" s="145" t="s">
        <v>227</v>
      </c>
      <c r="G132" s="146" t="s">
        <v>193</v>
      </c>
      <c r="H132" s="147">
        <v>10.8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194</v>
      </c>
      <c r="AT132" s="155" t="s">
        <v>190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194</v>
      </c>
      <c r="BM132" s="155" t="s">
        <v>2691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2692</v>
      </c>
      <c r="H133" s="161">
        <v>12.648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76</v>
      </c>
      <c r="AY133" s="159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2693</v>
      </c>
      <c r="H134" s="161">
        <v>-1.897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4" customFormat="1" ht="11.25">
      <c r="B135" s="172"/>
      <c r="D135" s="158" t="s">
        <v>196</v>
      </c>
      <c r="E135" s="173" t="s">
        <v>1</v>
      </c>
      <c r="F135" s="174" t="s">
        <v>209</v>
      </c>
      <c r="H135" s="175">
        <v>10.750999999999999</v>
      </c>
      <c r="I135" s="176"/>
      <c r="L135" s="172"/>
      <c r="M135" s="177"/>
      <c r="T135" s="178"/>
      <c r="AT135" s="173" t="s">
        <v>196</v>
      </c>
      <c r="AU135" s="173" t="s">
        <v>88</v>
      </c>
      <c r="AV135" s="14" t="s">
        <v>203</v>
      </c>
      <c r="AW135" s="14" t="s">
        <v>31</v>
      </c>
      <c r="AX135" s="14" t="s">
        <v>76</v>
      </c>
      <c r="AY135" s="173" t="s">
        <v>188</v>
      </c>
    </row>
    <row r="136" spans="2:65" s="12" customFormat="1" ht="11.25">
      <c r="B136" s="157"/>
      <c r="D136" s="158" t="s">
        <v>196</v>
      </c>
      <c r="E136" s="159" t="s">
        <v>1</v>
      </c>
      <c r="F136" s="160" t="s">
        <v>2694</v>
      </c>
      <c r="H136" s="161">
        <v>4.9000000000000002E-2</v>
      </c>
      <c r="I136" s="162"/>
      <c r="L136" s="157"/>
      <c r="M136" s="163"/>
      <c r="T136" s="164"/>
      <c r="AT136" s="159" t="s">
        <v>196</v>
      </c>
      <c r="AU136" s="159" t="s">
        <v>88</v>
      </c>
      <c r="AV136" s="12" t="s">
        <v>88</v>
      </c>
      <c r="AW136" s="12" t="s">
        <v>31</v>
      </c>
      <c r="AX136" s="12" t="s">
        <v>76</v>
      </c>
      <c r="AY136" s="159" t="s">
        <v>188</v>
      </c>
    </row>
    <row r="137" spans="2:65" s="13" customFormat="1" ht="11.25">
      <c r="B137" s="165"/>
      <c r="D137" s="158" t="s">
        <v>196</v>
      </c>
      <c r="E137" s="166" t="s">
        <v>1</v>
      </c>
      <c r="F137" s="167" t="s">
        <v>211</v>
      </c>
      <c r="H137" s="168">
        <v>10.799999999999999</v>
      </c>
      <c r="I137" s="169"/>
      <c r="L137" s="165"/>
      <c r="M137" s="170"/>
      <c r="T137" s="171"/>
      <c r="AT137" s="166" t="s">
        <v>196</v>
      </c>
      <c r="AU137" s="166" t="s">
        <v>88</v>
      </c>
      <c r="AV137" s="13" t="s">
        <v>194</v>
      </c>
      <c r="AW137" s="13" t="s">
        <v>31</v>
      </c>
      <c r="AX137" s="13" t="s">
        <v>83</v>
      </c>
      <c r="AY137" s="166" t="s">
        <v>188</v>
      </c>
    </row>
    <row r="138" spans="2:65" s="1" customFormat="1" ht="37.9" customHeight="1">
      <c r="B138" s="32"/>
      <c r="C138" s="143" t="s">
        <v>203</v>
      </c>
      <c r="D138" s="143" t="s">
        <v>190</v>
      </c>
      <c r="E138" s="144" t="s">
        <v>235</v>
      </c>
      <c r="F138" s="145" t="s">
        <v>236</v>
      </c>
      <c r="G138" s="146" t="s">
        <v>193</v>
      </c>
      <c r="H138" s="147">
        <v>10.8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42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194</v>
      </c>
      <c r="AT138" s="155" t="s">
        <v>190</v>
      </c>
      <c r="AU138" s="155" t="s">
        <v>88</v>
      </c>
      <c r="AY138" s="17" t="s">
        <v>188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194</v>
      </c>
      <c r="BM138" s="155" t="s">
        <v>2695</v>
      </c>
    </row>
    <row r="139" spans="2:65" s="1" customFormat="1" ht="24.2" customHeight="1">
      <c r="B139" s="32"/>
      <c r="C139" s="143" t="s">
        <v>194</v>
      </c>
      <c r="D139" s="143" t="s">
        <v>190</v>
      </c>
      <c r="E139" s="144" t="s">
        <v>239</v>
      </c>
      <c r="F139" s="145" t="s">
        <v>240</v>
      </c>
      <c r="G139" s="146" t="s">
        <v>193</v>
      </c>
      <c r="H139" s="147">
        <v>3.6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194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194</v>
      </c>
      <c r="BM139" s="155" t="s">
        <v>2696</v>
      </c>
    </row>
    <row r="140" spans="2:65" s="12" customFormat="1" ht="11.25">
      <c r="B140" s="157"/>
      <c r="D140" s="158" t="s">
        <v>196</v>
      </c>
      <c r="E140" s="159" t="s">
        <v>1</v>
      </c>
      <c r="F140" s="160" t="s">
        <v>2697</v>
      </c>
      <c r="H140" s="161">
        <v>12.7</v>
      </c>
      <c r="I140" s="162"/>
      <c r="L140" s="157"/>
      <c r="M140" s="163"/>
      <c r="T140" s="164"/>
      <c r="AT140" s="159" t="s">
        <v>196</v>
      </c>
      <c r="AU140" s="159" t="s">
        <v>88</v>
      </c>
      <c r="AV140" s="12" t="s">
        <v>88</v>
      </c>
      <c r="AW140" s="12" t="s">
        <v>31</v>
      </c>
      <c r="AX140" s="12" t="s">
        <v>76</v>
      </c>
      <c r="AY140" s="159" t="s">
        <v>188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2698</v>
      </c>
      <c r="H141" s="161">
        <v>-9.1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76</v>
      </c>
      <c r="AY141" s="159" t="s">
        <v>188</v>
      </c>
    </row>
    <row r="142" spans="2:65" s="13" customFormat="1" ht="11.25">
      <c r="B142" s="165"/>
      <c r="D142" s="158" t="s">
        <v>196</v>
      </c>
      <c r="E142" s="166" t="s">
        <v>1</v>
      </c>
      <c r="F142" s="167" t="s">
        <v>2699</v>
      </c>
      <c r="H142" s="168">
        <v>3.5999999999999996</v>
      </c>
      <c r="I142" s="169"/>
      <c r="L142" s="165"/>
      <c r="M142" s="170"/>
      <c r="T142" s="171"/>
      <c r="AT142" s="166" t="s">
        <v>196</v>
      </c>
      <c r="AU142" s="166" t="s">
        <v>88</v>
      </c>
      <c r="AV142" s="13" t="s">
        <v>194</v>
      </c>
      <c r="AW142" s="13" t="s">
        <v>31</v>
      </c>
      <c r="AX142" s="13" t="s">
        <v>83</v>
      </c>
      <c r="AY142" s="166" t="s">
        <v>188</v>
      </c>
    </row>
    <row r="143" spans="2:65" s="1" customFormat="1" ht="24.2" customHeight="1">
      <c r="B143" s="32"/>
      <c r="C143" s="143" t="s">
        <v>221</v>
      </c>
      <c r="D143" s="143" t="s">
        <v>190</v>
      </c>
      <c r="E143" s="144" t="s">
        <v>246</v>
      </c>
      <c r="F143" s="145" t="s">
        <v>247</v>
      </c>
      <c r="G143" s="146" t="s">
        <v>193</v>
      </c>
      <c r="H143" s="147">
        <v>1.9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194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194</v>
      </c>
      <c r="BM143" s="155" t="s">
        <v>2700</v>
      </c>
    </row>
    <row r="144" spans="2:65" s="12" customFormat="1" ht="11.25">
      <c r="B144" s="157"/>
      <c r="D144" s="158" t="s">
        <v>196</v>
      </c>
      <c r="E144" s="159" t="s">
        <v>1</v>
      </c>
      <c r="F144" s="160" t="s">
        <v>2701</v>
      </c>
      <c r="H144" s="161">
        <v>1.9</v>
      </c>
      <c r="I144" s="162"/>
      <c r="L144" s="157"/>
      <c r="M144" s="163"/>
      <c r="T144" s="164"/>
      <c r="AT144" s="159" t="s">
        <v>196</v>
      </c>
      <c r="AU144" s="159" t="s">
        <v>88</v>
      </c>
      <c r="AV144" s="12" t="s">
        <v>88</v>
      </c>
      <c r="AW144" s="12" t="s">
        <v>31</v>
      </c>
      <c r="AX144" s="12" t="s">
        <v>83</v>
      </c>
      <c r="AY144" s="159" t="s">
        <v>188</v>
      </c>
    </row>
    <row r="145" spans="2:65" s="1" customFormat="1" ht="16.5" customHeight="1">
      <c r="B145" s="32"/>
      <c r="C145" s="143" t="s">
        <v>225</v>
      </c>
      <c r="D145" s="143" t="s">
        <v>190</v>
      </c>
      <c r="E145" s="144" t="s">
        <v>1425</v>
      </c>
      <c r="F145" s="145" t="s">
        <v>1426</v>
      </c>
      <c r="G145" s="146" t="s">
        <v>193</v>
      </c>
      <c r="H145" s="147">
        <v>3.6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194</v>
      </c>
      <c r="AT145" s="155" t="s">
        <v>190</v>
      </c>
      <c r="AU145" s="155" t="s">
        <v>88</v>
      </c>
      <c r="AY145" s="17" t="s">
        <v>188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194</v>
      </c>
      <c r="BM145" s="155" t="s">
        <v>2702</v>
      </c>
    </row>
    <row r="146" spans="2:65" s="1" customFormat="1" ht="24.2" customHeight="1">
      <c r="B146" s="32"/>
      <c r="C146" s="143" t="s">
        <v>234</v>
      </c>
      <c r="D146" s="143" t="s">
        <v>190</v>
      </c>
      <c r="E146" s="144" t="s">
        <v>2572</v>
      </c>
      <c r="F146" s="145" t="s">
        <v>2573</v>
      </c>
      <c r="G146" s="146" t="s">
        <v>193</v>
      </c>
      <c r="H146" s="147">
        <v>9.1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42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194</v>
      </c>
      <c r="AT146" s="155" t="s">
        <v>190</v>
      </c>
      <c r="AU146" s="155" t="s">
        <v>88</v>
      </c>
      <c r="AY146" s="17" t="s">
        <v>188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88</v>
      </c>
      <c r="BK146" s="156">
        <f>ROUND(I146*H146,2)</f>
        <v>0</v>
      </c>
      <c r="BL146" s="17" t="s">
        <v>194</v>
      </c>
      <c r="BM146" s="155" t="s">
        <v>2703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2704</v>
      </c>
      <c r="H147" s="161">
        <v>12.7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2705</v>
      </c>
      <c r="H148" s="161">
        <v>-3.6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3" customFormat="1" ht="11.25">
      <c r="B149" s="165"/>
      <c r="D149" s="158" t="s">
        <v>196</v>
      </c>
      <c r="E149" s="166" t="s">
        <v>1</v>
      </c>
      <c r="F149" s="167" t="s">
        <v>211</v>
      </c>
      <c r="H149" s="168">
        <v>9.1</v>
      </c>
      <c r="I149" s="169"/>
      <c r="L149" s="165"/>
      <c r="M149" s="170"/>
      <c r="T149" s="171"/>
      <c r="AT149" s="166" t="s">
        <v>196</v>
      </c>
      <c r="AU149" s="166" t="s">
        <v>88</v>
      </c>
      <c r="AV149" s="13" t="s">
        <v>194</v>
      </c>
      <c r="AW149" s="13" t="s">
        <v>31</v>
      </c>
      <c r="AX149" s="13" t="s">
        <v>83</v>
      </c>
      <c r="AY149" s="166" t="s">
        <v>188</v>
      </c>
    </row>
    <row r="150" spans="2:65" s="1" customFormat="1" ht="24.2" customHeight="1">
      <c r="B150" s="32"/>
      <c r="C150" s="143" t="s">
        <v>238</v>
      </c>
      <c r="D150" s="143" t="s">
        <v>190</v>
      </c>
      <c r="E150" s="144" t="s">
        <v>1430</v>
      </c>
      <c r="F150" s="145" t="s">
        <v>1431</v>
      </c>
      <c r="G150" s="146" t="s">
        <v>193</v>
      </c>
      <c r="H150" s="147">
        <v>2.5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194</v>
      </c>
      <c r="AT150" s="155" t="s">
        <v>190</v>
      </c>
      <c r="AU150" s="155" t="s">
        <v>88</v>
      </c>
      <c r="AY150" s="17" t="s">
        <v>188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194</v>
      </c>
      <c r="BM150" s="155" t="s">
        <v>2706</v>
      </c>
    </row>
    <row r="151" spans="2:65" s="12" customFormat="1" ht="11.25">
      <c r="B151" s="157"/>
      <c r="D151" s="158" t="s">
        <v>196</v>
      </c>
      <c r="E151" s="159" t="s">
        <v>1</v>
      </c>
      <c r="F151" s="160" t="s">
        <v>2707</v>
      </c>
      <c r="H151" s="161">
        <v>2.448</v>
      </c>
      <c r="I151" s="162"/>
      <c r="L151" s="157"/>
      <c r="M151" s="163"/>
      <c r="T151" s="164"/>
      <c r="AT151" s="159" t="s">
        <v>196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188</v>
      </c>
    </row>
    <row r="152" spans="2:65" s="12" customFormat="1" ht="11.25">
      <c r="B152" s="157"/>
      <c r="D152" s="158" t="s">
        <v>196</v>
      </c>
      <c r="E152" s="159" t="s">
        <v>1</v>
      </c>
      <c r="F152" s="160" t="s">
        <v>2660</v>
      </c>
      <c r="H152" s="161">
        <v>5.1999999999999998E-2</v>
      </c>
      <c r="I152" s="162"/>
      <c r="L152" s="157"/>
      <c r="M152" s="163"/>
      <c r="T152" s="164"/>
      <c r="AT152" s="159" t="s">
        <v>196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188</v>
      </c>
    </row>
    <row r="153" spans="2:65" s="13" customFormat="1" ht="11.25">
      <c r="B153" s="165"/>
      <c r="D153" s="158" t="s">
        <v>196</v>
      </c>
      <c r="E153" s="166" t="s">
        <v>1</v>
      </c>
      <c r="F153" s="167" t="s">
        <v>211</v>
      </c>
      <c r="H153" s="168">
        <v>2.5</v>
      </c>
      <c r="I153" s="169"/>
      <c r="L153" s="165"/>
      <c r="M153" s="170"/>
      <c r="T153" s="171"/>
      <c r="AT153" s="166" t="s">
        <v>196</v>
      </c>
      <c r="AU153" s="166" t="s">
        <v>88</v>
      </c>
      <c r="AV153" s="13" t="s">
        <v>194</v>
      </c>
      <c r="AW153" s="13" t="s">
        <v>31</v>
      </c>
      <c r="AX153" s="13" t="s">
        <v>83</v>
      </c>
      <c r="AY153" s="166" t="s">
        <v>188</v>
      </c>
    </row>
    <row r="154" spans="2:65" s="1" customFormat="1" ht="16.5" customHeight="1">
      <c r="B154" s="32"/>
      <c r="C154" s="185" t="s">
        <v>245</v>
      </c>
      <c r="D154" s="185" t="s">
        <v>677</v>
      </c>
      <c r="E154" s="186" t="s">
        <v>2708</v>
      </c>
      <c r="F154" s="187" t="s">
        <v>1435</v>
      </c>
      <c r="G154" s="188" t="s">
        <v>333</v>
      </c>
      <c r="H154" s="189">
        <v>4.7300000000000004</v>
      </c>
      <c r="I154" s="190"/>
      <c r="J154" s="191">
        <f>ROUND(I154*H154,2)</f>
        <v>0</v>
      </c>
      <c r="K154" s="192"/>
      <c r="L154" s="193"/>
      <c r="M154" s="194" t="s">
        <v>1</v>
      </c>
      <c r="N154" s="195" t="s">
        <v>42</v>
      </c>
      <c r="P154" s="153">
        <f>O154*H154</f>
        <v>0</v>
      </c>
      <c r="Q154" s="153">
        <v>1</v>
      </c>
      <c r="R154" s="153">
        <f>Q154*H154</f>
        <v>4.7300000000000004</v>
      </c>
      <c r="S154" s="153">
        <v>0</v>
      </c>
      <c r="T154" s="154">
        <f>S154*H154</f>
        <v>0</v>
      </c>
      <c r="AR154" s="155" t="s">
        <v>238</v>
      </c>
      <c r="AT154" s="155" t="s">
        <v>677</v>
      </c>
      <c r="AU154" s="155" t="s">
        <v>88</v>
      </c>
      <c r="AY154" s="17" t="s">
        <v>188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88</v>
      </c>
      <c r="BK154" s="156">
        <f>ROUND(I154*H154,2)</f>
        <v>0</v>
      </c>
      <c r="BL154" s="17" t="s">
        <v>194</v>
      </c>
      <c r="BM154" s="155" t="s">
        <v>2709</v>
      </c>
    </row>
    <row r="155" spans="2:65" s="12" customFormat="1" ht="11.25">
      <c r="B155" s="157"/>
      <c r="D155" s="158" t="s">
        <v>196</v>
      </c>
      <c r="E155" s="159" t="s">
        <v>1</v>
      </c>
      <c r="F155" s="160" t="s">
        <v>2710</v>
      </c>
      <c r="H155" s="161">
        <v>4.7249999999999996</v>
      </c>
      <c r="I155" s="162"/>
      <c r="L155" s="157"/>
      <c r="M155" s="163"/>
      <c r="T155" s="164"/>
      <c r="AT155" s="159" t="s">
        <v>196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188</v>
      </c>
    </row>
    <row r="156" spans="2:65" s="12" customFormat="1" ht="11.25">
      <c r="B156" s="157"/>
      <c r="D156" s="158" t="s">
        <v>196</v>
      </c>
      <c r="E156" s="159" t="s">
        <v>1</v>
      </c>
      <c r="F156" s="160" t="s">
        <v>439</v>
      </c>
      <c r="H156" s="161">
        <v>5.0000000000000001E-3</v>
      </c>
      <c r="I156" s="162"/>
      <c r="L156" s="157"/>
      <c r="M156" s="163"/>
      <c r="T156" s="164"/>
      <c r="AT156" s="159" t="s">
        <v>196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188</v>
      </c>
    </row>
    <row r="157" spans="2:65" s="13" customFormat="1" ht="11.25">
      <c r="B157" s="165"/>
      <c r="D157" s="158" t="s">
        <v>196</v>
      </c>
      <c r="E157" s="166" t="s">
        <v>1</v>
      </c>
      <c r="F157" s="167" t="s">
        <v>211</v>
      </c>
      <c r="H157" s="168">
        <v>4.7299999999999995</v>
      </c>
      <c r="I157" s="169"/>
      <c r="L157" s="165"/>
      <c r="M157" s="170"/>
      <c r="T157" s="171"/>
      <c r="AT157" s="166" t="s">
        <v>196</v>
      </c>
      <c r="AU157" s="166" t="s">
        <v>88</v>
      </c>
      <c r="AV157" s="13" t="s">
        <v>194</v>
      </c>
      <c r="AW157" s="13" t="s">
        <v>31</v>
      </c>
      <c r="AX157" s="13" t="s">
        <v>83</v>
      </c>
      <c r="AY157" s="166" t="s">
        <v>188</v>
      </c>
    </row>
    <row r="158" spans="2:65" s="11" customFormat="1" ht="22.9" customHeight="1">
      <c r="B158" s="131"/>
      <c r="D158" s="132" t="s">
        <v>75</v>
      </c>
      <c r="E158" s="141" t="s">
        <v>194</v>
      </c>
      <c r="F158" s="141" t="s">
        <v>485</v>
      </c>
      <c r="I158" s="134"/>
      <c r="J158" s="142">
        <f>BK158</f>
        <v>0</v>
      </c>
      <c r="L158" s="131"/>
      <c r="M158" s="136"/>
      <c r="P158" s="137">
        <f>SUM(P159:P162)</f>
        <v>0</v>
      </c>
      <c r="R158" s="137">
        <f>SUM(R159:R162)</f>
        <v>2.0798580000000002</v>
      </c>
      <c r="T158" s="138">
        <f>SUM(T159:T162)</f>
        <v>0</v>
      </c>
      <c r="AR158" s="132" t="s">
        <v>83</v>
      </c>
      <c r="AT158" s="139" t="s">
        <v>75</v>
      </c>
      <c r="AU158" s="139" t="s">
        <v>83</v>
      </c>
      <c r="AY158" s="132" t="s">
        <v>188</v>
      </c>
      <c r="BK158" s="140">
        <f>SUM(BK159:BK162)</f>
        <v>0</v>
      </c>
    </row>
    <row r="159" spans="2:65" s="1" customFormat="1" ht="33" customHeight="1">
      <c r="B159" s="32"/>
      <c r="C159" s="143" t="s">
        <v>252</v>
      </c>
      <c r="D159" s="143" t="s">
        <v>190</v>
      </c>
      <c r="E159" s="144" t="s">
        <v>1438</v>
      </c>
      <c r="F159" s="145" t="s">
        <v>1439</v>
      </c>
      <c r="G159" s="146" t="s">
        <v>193</v>
      </c>
      <c r="H159" s="147">
        <v>1.1000000000000001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42</v>
      </c>
      <c r="P159" s="153">
        <f>O159*H159</f>
        <v>0</v>
      </c>
      <c r="Q159" s="153">
        <v>1.8907799999999999</v>
      </c>
      <c r="R159" s="153">
        <f>Q159*H159</f>
        <v>2.0798580000000002</v>
      </c>
      <c r="S159" s="153">
        <v>0</v>
      </c>
      <c r="T159" s="154">
        <f>S159*H159</f>
        <v>0</v>
      </c>
      <c r="AR159" s="155" t="s">
        <v>194</v>
      </c>
      <c r="AT159" s="155" t="s">
        <v>190</v>
      </c>
      <c r="AU159" s="155" t="s">
        <v>88</v>
      </c>
      <c r="AY159" s="17" t="s">
        <v>188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88</v>
      </c>
      <c r="BK159" s="156">
        <f>ROUND(I159*H159,2)</f>
        <v>0</v>
      </c>
      <c r="BL159" s="17" t="s">
        <v>194</v>
      </c>
      <c r="BM159" s="155" t="s">
        <v>2711</v>
      </c>
    </row>
    <row r="160" spans="2:65" s="12" customFormat="1" ht="11.25">
      <c r="B160" s="157"/>
      <c r="D160" s="158" t="s">
        <v>196</v>
      </c>
      <c r="E160" s="159" t="s">
        <v>1</v>
      </c>
      <c r="F160" s="160" t="s">
        <v>2712</v>
      </c>
      <c r="H160" s="161">
        <v>1.071</v>
      </c>
      <c r="I160" s="162"/>
      <c r="L160" s="157"/>
      <c r="M160" s="163"/>
      <c r="T160" s="164"/>
      <c r="AT160" s="159" t="s">
        <v>196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188</v>
      </c>
    </row>
    <row r="161" spans="2:65" s="12" customFormat="1" ht="11.25">
      <c r="B161" s="157"/>
      <c r="D161" s="158" t="s">
        <v>196</v>
      </c>
      <c r="E161" s="159" t="s">
        <v>1</v>
      </c>
      <c r="F161" s="160" t="s">
        <v>492</v>
      </c>
      <c r="H161" s="161">
        <v>2.9000000000000001E-2</v>
      </c>
      <c r="I161" s="162"/>
      <c r="L161" s="157"/>
      <c r="M161" s="163"/>
      <c r="T161" s="164"/>
      <c r="AT161" s="159" t="s">
        <v>196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188</v>
      </c>
    </row>
    <row r="162" spans="2:65" s="13" customFormat="1" ht="11.25">
      <c r="B162" s="165"/>
      <c r="D162" s="158" t="s">
        <v>196</v>
      </c>
      <c r="E162" s="166" t="s">
        <v>1</v>
      </c>
      <c r="F162" s="167" t="s">
        <v>211</v>
      </c>
      <c r="H162" s="168">
        <v>1.0999999999999999</v>
      </c>
      <c r="I162" s="169"/>
      <c r="L162" s="165"/>
      <c r="M162" s="170"/>
      <c r="T162" s="171"/>
      <c r="AT162" s="166" t="s">
        <v>196</v>
      </c>
      <c r="AU162" s="166" t="s">
        <v>88</v>
      </c>
      <c r="AV162" s="13" t="s">
        <v>194</v>
      </c>
      <c r="AW162" s="13" t="s">
        <v>31</v>
      </c>
      <c r="AX162" s="13" t="s">
        <v>83</v>
      </c>
      <c r="AY162" s="166" t="s">
        <v>188</v>
      </c>
    </row>
    <row r="163" spans="2:65" s="11" customFormat="1" ht="22.9" customHeight="1">
      <c r="B163" s="131"/>
      <c r="D163" s="132" t="s">
        <v>75</v>
      </c>
      <c r="E163" s="141" t="s">
        <v>238</v>
      </c>
      <c r="F163" s="141" t="s">
        <v>1442</v>
      </c>
      <c r="I163" s="134"/>
      <c r="J163" s="142">
        <f>BK163</f>
        <v>0</v>
      </c>
      <c r="L163" s="131"/>
      <c r="M163" s="136"/>
      <c r="P163" s="137">
        <f>SUM(P164:P177)</f>
        <v>0</v>
      </c>
      <c r="R163" s="137">
        <f>SUM(R164:R177)</f>
        <v>0.11014800000000001</v>
      </c>
      <c r="T163" s="138">
        <f>SUM(T164:T177)</f>
        <v>0</v>
      </c>
      <c r="AR163" s="132" t="s">
        <v>83</v>
      </c>
      <c r="AT163" s="139" t="s">
        <v>75</v>
      </c>
      <c r="AU163" s="139" t="s">
        <v>83</v>
      </c>
      <c r="AY163" s="132" t="s">
        <v>188</v>
      </c>
      <c r="BK163" s="140">
        <f>SUM(BK164:BK177)</f>
        <v>0</v>
      </c>
    </row>
    <row r="164" spans="2:65" s="1" customFormat="1" ht="33" customHeight="1">
      <c r="B164" s="32"/>
      <c r="C164" s="143" t="s">
        <v>257</v>
      </c>
      <c r="D164" s="143" t="s">
        <v>190</v>
      </c>
      <c r="E164" s="144" t="s">
        <v>2713</v>
      </c>
      <c r="F164" s="145" t="s">
        <v>2714</v>
      </c>
      <c r="G164" s="146" t="s">
        <v>574</v>
      </c>
      <c r="H164" s="147">
        <v>11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42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55" t="s">
        <v>194</v>
      </c>
      <c r="AT164" s="155" t="s">
        <v>190</v>
      </c>
      <c r="AU164" s="155" t="s">
        <v>88</v>
      </c>
      <c r="AY164" s="17" t="s">
        <v>188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88</v>
      </c>
      <c r="BK164" s="156">
        <f>ROUND(I164*H164,2)</f>
        <v>0</v>
      </c>
      <c r="BL164" s="17" t="s">
        <v>194</v>
      </c>
      <c r="BM164" s="155" t="s">
        <v>2715</v>
      </c>
    </row>
    <row r="165" spans="2:65" s="12" customFormat="1" ht="11.25">
      <c r="B165" s="157"/>
      <c r="D165" s="158" t="s">
        <v>196</v>
      </c>
      <c r="E165" s="159" t="s">
        <v>1</v>
      </c>
      <c r="F165" s="160" t="s">
        <v>2716</v>
      </c>
      <c r="H165" s="161">
        <v>10.199999999999999</v>
      </c>
      <c r="I165" s="162"/>
      <c r="L165" s="157"/>
      <c r="M165" s="163"/>
      <c r="T165" s="164"/>
      <c r="AT165" s="159" t="s">
        <v>196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188</v>
      </c>
    </row>
    <row r="166" spans="2:65" s="12" customFormat="1" ht="11.25">
      <c r="B166" s="157"/>
      <c r="D166" s="158" t="s">
        <v>196</v>
      </c>
      <c r="E166" s="159" t="s">
        <v>1</v>
      </c>
      <c r="F166" s="160" t="s">
        <v>2717</v>
      </c>
      <c r="H166" s="161">
        <v>0.8</v>
      </c>
      <c r="I166" s="162"/>
      <c r="L166" s="157"/>
      <c r="M166" s="163"/>
      <c r="T166" s="164"/>
      <c r="AT166" s="159" t="s">
        <v>196</v>
      </c>
      <c r="AU166" s="159" t="s">
        <v>88</v>
      </c>
      <c r="AV166" s="12" t="s">
        <v>88</v>
      </c>
      <c r="AW166" s="12" t="s">
        <v>31</v>
      </c>
      <c r="AX166" s="12" t="s">
        <v>76</v>
      </c>
      <c r="AY166" s="159" t="s">
        <v>188</v>
      </c>
    </row>
    <row r="167" spans="2:65" s="13" customFormat="1" ht="11.25">
      <c r="B167" s="165"/>
      <c r="D167" s="158" t="s">
        <v>196</v>
      </c>
      <c r="E167" s="166" t="s">
        <v>1</v>
      </c>
      <c r="F167" s="167" t="s">
        <v>211</v>
      </c>
      <c r="H167" s="168">
        <v>11</v>
      </c>
      <c r="I167" s="169"/>
      <c r="L167" s="165"/>
      <c r="M167" s="170"/>
      <c r="T167" s="171"/>
      <c r="AT167" s="166" t="s">
        <v>196</v>
      </c>
      <c r="AU167" s="166" t="s">
        <v>88</v>
      </c>
      <c r="AV167" s="13" t="s">
        <v>194</v>
      </c>
      <c r="AW167" s="13" t="s">
        <v>31</v>
      </c>
      <c r="AX167" s="13" t="s">
        <v>83</v>
      </c>
      <c r="AY167" s="166" t="s">
        <v>188</v>
      </c>
    </row>
    <row r="168" spans="2:65" s="1" customFormat="1" ht="24.2" customHeight="1">
      <c r="B168" s="32"/>
      <c r="C168" s="185" t="s">
        <v>269</v>
      </c>
      <c r="D168" s="185" t="s">
        <v>677</v>
      </c>
      <c r="E168" s="186" t="s">
        <v>2718</v>
      </c>
      <c r="F168" s="187" t="s">
        <v>2719</v>
      </c>
      <c r="G168" s="188" t="s">
        <v>574</v>
      </c>
      <c r="H168" s="189">
        <v>11.6</v>
      </c>
      <c r="I168" s="190"/>
      <c r="J168" s="191">
        <f>ROUND(I168*H168,2)</f>
        <v>0</v>
      </c>
      <c r="K168" s="192"/>
      <c r="L168" s="193"/>
      <c r="M168" s="194" t="s">
        <v>1</v>
      </c>
      <c r="N168" s="195" t="s">
        <v>42</v>
      </c>
      <c r="P168" s="153">
        <f>O168*H168</f>
        <v>0</v>
      </c>
      <c r="Q168" s="153">
        <v>2.7999999999999998E-4</v>
      </c>
      <c r="R168" s="153">
        <f>Q168*H168</f>
        <v>3.2479999999999996E-3</v>
      </c>
      <c r="S168" s="153">
        <v>0</v>
      </c>
      <c r="T168" s="154">
        <f>S168*H168</f>
        <v>0</v>
      </c>
      <c r="AR168" s="155" t="s">
        <v>238</v>
      </c>
      <c r="AT168" s="155" t="s">
        <v>677</v>
      </c>
      <c r="AU168" s="155" t="s">
        <v>88</v>
      </c>
      <c r="AY168" s="17" t="s">
        <v>188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88</v>
      </c>
      <c r="BK168" s="156">
        <f>ROUND(I168*H168,2)</f>
        <v>0</v>
      </c>
      <c r="BL168" s="17" t="s">
        <v>194</v>
      </c>
      <c r="BM168" s="155" t="s">
        <v>2720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2721</v>
      </c>
      <c r="H169" s="161">
        <v>11.55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738</v>
      </c>
      <c r="H170" s="161">
        <v>0.05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3" customFormat="1" ht="11.25">
      <c r="B171" s="165"/>
      <c r="D171" s="158" t="s">
        <v>196</v>
      </c>
      <c r="E171" s="166" t="s">
        <v>1</v>
      </c>
      <c r="F171" s="167" t="s">
        <v>211</v>
      </c>
      <c r="H171" s="168">
        <v>11.600000000000001</v>
      </c>
      <c r="I171" s="169"/>
      <c r="L171" s="165"/>
      <c r="M171" s="170"/>
      <c r="T171" s="171"/>
      <c r="AT171" s="166" t="s">
        <v>196</v>
      </c>
      <c r="AU171" s="166" t="s">
        <v>88</v>
      </c>
      <c r="AV171" s="13" t="s">
        <v>194</v>
      </c>
      <c r="AW171" s="13" t="s">
        <v>31</v>
      </c>
      <c r="AX171" s="13" t="s">
        <v>83</v>
      </c>
      <c r="AY171" s="166" t="s">
        <v>188</v>
      </c>
    </row>
    <row r="172" spans="2:65" s="1" customFormat="1" ht="24.2" customHeight="1">
      <c r="B172" s="32"/>
      <c r="C172" s="143" t="s">
        <v>276</v>
      </c>
      <c r="D172" s="143" t="s">
        <v>190</v>
      </c>
      <c r="E172" s="144" t="s">
        <v>2722</v>
      </c>
      <c r="F172" s="145" t="s">
        <v>2723</v>
      </c>
      <c r="G172" s="146" t="s">
        <v>388</v>
      </c>
      <c r="H172" s="147">
        <v>1</v>
      </c>
      <c r="I172" s="148"/>
      <c r="J172" s="149">
        <f t="shared" ref="J172:J177" si="0">ROUND(I172*H172,2)</f>
        <v>0</v>
      </c>
      <c r="K172" s="150"/>
      <c r="L172" s="32"/>
      <c r="M172" s="151" t="s">
        <v>1</v>
      </c>
      <c r="N172" s="152" t="s">
        <v>42</v>
      </c>
      <c r="P172" s="153">
        <f t="shared" ref="P172:P177" si="1">O172*H172</f>
        <v>0</v>
      </c>
      <c r="Q172" s="153">
        <v>8.0000000000000007E-5</v>
      </c>
      <c r="R172" s="153">
        <f t="shared" ref="R172:R177" si="2">Q172*H172</f>
        <v>8.0000000000000007E-5</v>
      </c>
      <c r="S172" s="153">
        <v>0</v>
      </c>
      <c r="T172" s="154">
        <f t="shared" ref="T172:T177" si="3">S172*H172</f>
        <v>0</v>
      </c>
      <c r="AR172" s="155" t="s">
        <v>194</v>
      </c>
      <c r="AT172" s="155" t="s">
        <v>190</v>
      </c>
      <c r="AU172" s="155" t="s">
        <v>88</v>
      </c>
      <c r="AY172" s="17" t="s">
        <v>188</v>
      </c>
      <c r="BE172" s="156">
        <f t="shared" ref="BE172:BE177" si="4">IF(N172="základná",J172,0)</f>
        <v>0</v>
      </c>
      <c r="BF172" s="156">
        <f t="shared" ref="BF172:BF177" si="5">IF(N172="znížená",J172,0)</f>
        <v>0</v>
      </c>
      <c r="BG172" s="156">
        <f t="shared" ref="BG172:BG177" si="6">IF(N172="zákl. prenesená",J172,0)</f>
        <v>0</v>
      </c>
      <c r="BH172" s="156">
        <f t="shared" ref="BH172:BH177" si="7">IF(N172="zníž. prenesená",J172,0)</f>
        <v>0</v>
      </c>
      <c r="BI172" s="156">
        <f t="shared" ref="BI172:BI177" si="8">IF(N172="nulová",J172,0)</f>
        <v>0</v>
      </c>
      <c r="BJ172" s="17" t="s">
        <v>88</v>
      </c>
      <c r="BK172" s="156">
        <f t="shared" ref="BK172:BK177" si="9">ROUND(I172*H172,2)</f>
        <v>0</v>
      </c>
      <c r="BL172" s="17" t="s">
        <v>194</v>
      </c>
      <c r="BM172" s="155" t="s">
        <v>2724</v>
      </c>
    </row>
    <row r="173" spans="2:65" s="1" customFormat="1" ht="24.2" customHeight="1">
      <c r="B173" s="32"/>
      <c r="C173" s="143" t="s">
        <v>285</v>
      </c>
      <c r="D173" s="143" t="s">
        <v>190</v>
      </c>
      <c r="E173" s="144" t="s">
        <v>2725</v>
      </c>
      <c r="F173" s="145" t="s">
        <v>2726</v>
      </c>
      <c r="G173" s="146" t="s">
        <v>574</v>
      </c>
      <c r="H173" s="147">
        <v>11</v>
      </c>
      <c r="I173" s="148"/>
      <c r="J173" s="149">
        <f t="shared" si="0"/>
        <v>0</v>
      </c>
      <c r="K173" s="150"/>
      <c r="L173" s="32"/>
      <c r="M173" s="151" t="s">
        <v>1</v>
      </c>
      <c r="N173" s="152" t="s">
        <v>42</v>
      </c>
      <c r="P173" s="153">
        <f t="shared" si="1"/>
        <v>0</v>
      </c>
      <c r="Q173" s="153">
        <v>0</v>
      </c>
      <c r="R173" s="153">
        <f t="shared" si="2"/>
        <v>0</v>
      </c>
      <c r="S173" s="153">
        <v>0</v>
      </c>
      <c r="T173" s="154">
        <f t="shared" si="3"/>
        <v>0</v>
      </c>
      <c r="AR173" s="155" t="s">
        <v>194</v>
      </c>
      <c r="AT173" s="155" t="s">
        <v>190</v>
      </c>
      <c r="AU173" s="155" t="s">
        <v>88</v>
      </c>
      <c r="AY173" s="17" t="s">
        <v>188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7" t="s">
        <v>88</v>
      </c>
      <c r="BK173" s="156">
        <f t="shared" si="9"/>
        <v>0</v>
      </c>
      <c r="BL173" s="17" t="s">
        <v>194</v>
      </c>
      <c r="BM173" s="155" t="s">
        <v>2727</v>
      </c>
    </row>
    <row r="174" spans="2:65" s="1" customFormat="1" ht="24.2" customHeight="1">
      <c r="B174" s="32"/>
      <c r="C174" s="143" t="s">
        <v>291</v>
      </c>
      <c r="D174" s="143" t="s">
        <v>190</v>
      </c>
      <c r="E174" s="144" t="s">
        <v>2728</v>
      </c>
      <c r="F174" s="145" t="s">
        <v>2729</v>
      </c>
      <c r="G174" s="146" t="s">
        <v>574</v>
      </c>
      <c r="H174" s="147">
        <v>11</v>
      </c>
      <c r="I174" s="148"/>
      <c r="J174" s="149">
        <f t="shared" si="0"/>
        <v>0</v>
      </c>
      <c r="K174" s="150"/>
      <c r="L174" s="32"/>
      <c r="M174" s="151" t="s">
        <v>1</v>
      </c>
      <c r="N174" s="152" t="s">
        <v>42</v>
      </c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AR174" s="155" t="s">
        <v>194</v>
      </c>
      <c r="AT174" s="155" t="s">
        <v>190</v>
      </c>
      <c r="AU174" s="155" t="s">
        <v>88</v>
      </c>
      <c r="AY174" s="17" t="s">
        <v>188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7" t="s">
        <v>88</v>
      </c>
      <c r="BK174" s="156">
        <f t="shared" si="9"/>
        <v>0</v>
      </c>
      <c r="BL174" s="17" t="s">
        <v>194</v>
      </c>
      <c r="BM174" s="155" t="s">
        <v>2730</v>
      </c>
    </row>
    <row r="175" spans="2:65" s="1" customFormat="1" ht="24.2" customHeight="1">
      <c r="B175" s="32"/>
      <c r="C175" s="143" t="s">
        <v>295</v>
      </c>
      <c r="D175" s="143" t="s">
        <v>190</v>
      </c>
      <c r="E175" s="144" t="s">
        <v>2731</v>
      </c>
      <c r="F175" s="145" t="s">
        <v>2732</v>
      </c>
      <c r="G175" s="146" t="s">
        <v>388</v>
      </c>
      <c r="H175" s="147">
        <v>2</v>
      </c>
      <c r="I175" s="148"/>
      <c r="J175" s="149">
        <f t="shared" si="0"/>
        <v>0</v>
      </c>
      <c r="K175" s="150"/>
      <c r="L175" s="32"/>
      <c r="M175" s="151" t="s">
        <v>1</v>
      </c>
      <c r="N175" s="152" t="s">
        <v>42</v>
      </c>
      <c r="P175" s="153">
        <f t="shared" si="1"/>
        <v>0</v>
      </c>
      <c r="Q175" s="153">
        <v>5.2420000000000001E-2</v>
      </c>
      <c r="R175" s="153">
        <f t="shared" si="2"/>
        <v>0.10484</v>
      </c>
      <c r="S175" s="153">
        <v>0</v>
      </c>
      <c r="T175" s="154">
        <f t="shared" si="3"/>
        <v>0</v>
      </c>
      <c r="AR175" s="155" t="s">
        <v>194</v>
      </c>
      <c r="AT175" s="155" t="s">
        <v>190</v>
      </c>
      <c r="AU175" s="155" t="s">
        <v>88</v>
      </c>
      <c r="AY175" s="17" t="s">
        <v>188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7" t="s">
        <v>88</v>
      </c>
      <c r="BK175" s="156">
        <f t="shared" si="9"/>
        <v>0</v>
      </c>
      <c r="BL175" s="17" t="s">
        <v>194</v>
      </c>
      <c r="BM175" s="155" t="s">
        <v>2733</v>
      </c>
    </row>
    <row r="176" spans="2:65" s="1" customFormat="1" ht="16.5" customHeight="1">
      <c r="B176" s="32"/>
      <c r="C176" s="143" t="s">
        <v>305</v>
      </c>
      <c r="D176" s="143" t="s">
        <v>190</v>
      </c>
      <c r="E176" s="144" t="s">
        <v>2734</v>
      </c>
      <c r="F176" s="145" t="s">
        <v>2735</v>
      </c>
      <c r="G176" s="146" t="s">
        <v>574</v>
      </c>
      <c r="H176" s="147">
        <v>11</v>
      </c>
      <c r="I176" s="148"/>
      <c r="J176" s="149">
        <f t="shared" si="0"/>
        <v>0</v>
      </c>
      <c r="K176" s="150"/>
      <c r="L176" s="32"/>
      <c r="M176" s="151" t="s">
        <v>1</v>
      </c>
      <c r="N176" s="152" t="s">
        <v>42</v>
      </c>
      <c r="P176" s="153">
        <f t="shared" si="1"/>
        <v>0</v>
      </c>
      <c r="Q176" s="153">
        <v>8.0000000000000007E-5</v>
      </c>
      <c r="R176" s="153">
        <f t="shared" si="2"/>
        <v>8.8000000000000003E-4</v>
      </c>
      <c r="S176" s="153">
        <v>0</v>
      </c>
      <c r="T176" s="154">
        <f t="shared" si="3"/>
        <v>0</v>
      </c>
      <c r="AR176" s="155" t="s">
        <v>194</v>
      </c>
      <c r="AT176" s="155" t="s">
        <v>190</v>
      </c>
      <c r="AU176" s="155" t="s">
        <v>88</v>
      </c>
      <c r="AY176" s="17" t="s">
        <v>188</v>
      </c>
      <c r="BE176" s="156">
        <f t="shared" si="4"/>
        <v>0</v>
      </c>
      <c r="BF176" s="156">
        <f t="shared" si="5"/>
        <v>0</v>
      </c>
      <c r="BG176" s="156">
        <f t="shared" si="6"/>
        <v>0</v>
      </c>
      <c r="BH176" s="156">
        <f t="shared" si="7"/>
        <v>0</v>
      </c>
      <c r="BI176" s="156">
        <f t="shared" si="8"/>
        <v>0</v>
      </c>
      <c r="BJ176" s="17" t="s">
        <v>88</v>
      </c>
      <c r="BK176" s="156">
        <f t="shared" si="9"/>
        <v>0</v>
      </c>
      <c r="BL176" s="17" t="s">
        <v>194</v>
      </c>
      <c r="BM176" s="155" t="s">
        <v>2736</v>
      </c>
    </row>
    <row r="177" spans="2:65" s="1" customFormat="1" ht="24.2" customHeight="1">
      <c r="B177" s="32"/>
      <c r="C177" s="143" t="s">
        <v>312</v>
      </c>
      <c r="D177" s="143" t="s">
        <v>190</v>
      </c>
      <c r="E177" s="144" t="s">
        <v>2737</v>
      </c>
      <c r="F177" s="145" t="s">
        <v>2738</v>
      </c>
      <c r="G177" s="146" t="s">
        <v>574</v>
      </c>
      <c r="H177" s="147">
        <v>11</v>
      </c>
      <c r="I177" s="148"/>
      <c r="J177" s="149">
        <f t="shared" si="0"/>
        <v>0</v>
      </c>
      <c r="K177" s="150"/>
      <c r="L177" s="32"/>
      <c r="M177" s="151" t="s">
        <v>1</v>
      </c>
      <c r="N177" s="152" t="s">
        <v>42</v>
      </c>
      <c r="P177" s="153">
        <f t="shared" si="1"/>
        <v>0</v>
      </c>
      <c r="Q177" s="153">
        <v>1E-4</v>
      </c>
      <c r="R177" s="153">
        <f t="shared" si="2"/>
        <v>1.1000000000000001E-3</v>
      </c>
      <c r="S177" s="153">
        <v>0</v>
      </c>
      <c r="T177" s="154">
        <f t="shared" si="3"/>
        <v>0</v>
      </c>
      <c r="AR177" s="155" t="s">
        <v>194</v>
      </c>
      <c r="AT177" s="155" t="s">
        <v>190</v>
      </c>
      <c r="AU177" s="155" t="s">
        <v>88</v>
      </c>
      <c r="AY177" s="17" t="s">
        <v>188</v>
      </c>
      <c r="BE177" s="156">
        <f t="shared" si="4"/>
        <v>0</v>
      </c>
      <c r="BF177" s="156">
        <f t="shared" si="5"/>
        <v>0</v>
      </c>
      <c r="BG177" s="156">
        <f t="shared" si="6"/>
        <v>0</v>
      </c>
      <c r="BH177" s="156">
        <f t="shared" si="7"/>
        <v>0</v>
      </c>
      <c r="BI177" s="156">
        <f t="shared" si="8"/>
        <v>0</v>
      </c>
      <c r="BJ177" s="17" t="s">
        <v>88</v>
      </c>
      <c r="BK177" s="156">
        <f t="shared" si="9"/>
        <v>0</v>
      </c>
      <c r="BL177" s="17" t="s">
        <v>194</v>
      </c>
      <c r="BM177" s="155" t="s">
        <v>2739</v>
      </c>
    </row>
    <row r="178" spans="2:65" s="11" customFormat="1" ht="22.9" customHeight="1">
      <c r="B178" s="131"/>
      <c r="D178" s="132" t="s">
        <v>75</v>
      </c>
      <c r="E178" s="141" t="s">
        <v>739</v>
      </c>
      <c r="F178" s="141" t="s">
        <v>740</v>
      </c>
      <c r="I178" s="134"/>
      <c r="J178" s="142">
        <f>BK178</f>
        <v>0</v>
      </c>
      <c r="L178" s="131"/>
      <c r="M178" s="136"/>
      <c r="P178" s="137">
        <f>P179</f>
        <v>0</v>
      </c>
      <c r="R178" s="137">
        <f>R179</f>
        <v>0</v>
      </c>
      <c r="T178" s="138">
        <f>T179</f>
        <v>0</v>
      </c>
      <c r="AR178" s="132" t="s">
        <v>83</v>
      </c>
      <c r="AT178" s="139" t="s">
        <v>75</v>
      </c>
      <c r="AU178" s="139" t="s">
        <v>83</v>
      </c>
      <c r="AY178" s="132" t="s">
        <v>188</v>
      </c>
      <c r="BK178" s="140">
        <f>BK179</f>
        <v>0</v>
      </c>
    </row>
    <row r="179" spans="2:65" s="1" customFormat="1" ht="33" customHeight="1">
      <c r="B179" s="32"/>
      <c r="C179" s="143" t="s">
        <v>319</v>
      </c>
      <c r="D179" s="143" t="s">
        <v>190</v>
      </c>
      <c r="E179" s="144" t="s">
        <v>1518</v>
      </c>
      <c r="F179" s="145" t="s">
        <v>1519</v>
      </c>
      <c r="G179" s="146" t="s">
        <v>333</v>
      </c>
      <c r="H179" s="147">
        <v>6.92</v>
      </c>
      <c r="I179" s="148"/>
      <c r="J179" s="149">
        <f>ROUND(I179*H179,2)</f>
        <v>0</v>
      </c>
      <c r="K179" s="150"/>
      <c r="L179" s="32"/>
      <c r="M179" s="199" t="s">
        <v>1</v>
      </c>
      <c r="N179" s="200" t="s">
        <v>42</v>
      </c>
      <c r="O179" s="201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155" t="s">
        <v>194</v>
      </c>
      <c r="AT179" s="155" t="s">
        <v>190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194</v>
      </c>
      <c r="BM179" s="155" t="s">
        <v>2740</v>
      </c>
    </row>
    <row r="180" spans="2:65" s="1" customFormat="1" ht="6.95" customHeight="1">
      <c r="B180" s="47"/>
      <c r="C180" s="48"/>
      <c r="D180" s="48"/>
      <c r="E180" s="48"/>
      <c r="F180" s="48"/>
      <c r="G180" s="48"/>
      <c r="H180" s="48"/>
      <c r="I180" s="48"/>
      <c r="J180" s="48"/>
      <c r="K180" s="48"/>
      <c r="L180" s="32"/>
    </row>
  </sheetData>
  <sheetProtection algorithmName="SHA-512" hashValue="n0O+Kv3abBdBOqwn/hR+Cru74NYua+1+jiqND4ycptPGD3lue2kNKdtEKqMbw17cK5uk0Ol/BcjYKsV3RNTmjQ==" saltValue="+vxW34ZgTWzH3CNhJrgBea8aQA3v0dlmb1ZagN1XIQgVcu070dKsPHk/Wxh5MdH7/hhWkutiz0pSEh51QroizQ==" spinCount="100000" sheet="1" objects="1" scenarios="1" formatColumns="0" formatRows="0" autoFilter="0"/>
  <autoFilter ref="C124:K179" xr:uid="{00000000-0009-0000-0000-00000E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2686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2741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ROUND((SUM(BE128:BE182)),  2)</f>
        <v>0</v>
      </c>
      <c r="G35" s="100"/>
      <c r="H35" s="100"/>
      <c r="I35" s="101">
        <v>0.2</v>
      </c>
      <c r="J35" s="99">
        <f>ROUND(((SUM(BE128:BE182))*I35),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ROUND((SUM(BF128:BF182)),  2)</f>
        <v>0</v>
      </c>
      <c r="G36" s="100"/>
      <c r="H36" s="100"/>
      <c r="I36" s="101">
        <v>0.2</v>
      </c>
      <c r="J36" s="99">
        <f>ROUND(((SUM(BF128:BF182))*I36),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ROUND((SUM(BG128:BG182)),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ROUND((SUM(BH128:BH182)),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ROUND((SUM(BI128:BI182)),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2686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02 - SO-04.2  Studničná šachta a prečistenie studne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J128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153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2:47" s="9" customFormat="1" ht="19.899999999999999" customHeight="1">
      <c r="B102" s="118"/>
      <c r="D102" s="119" t="s">
        <v>155</v>
      </c>
      <c r="E102" s="120"/>
      <c r="F102" s="120"/>
      <c r="G102" s="120"/>
      <c r="H102" s="120"/>
      <c r="I102" s="120"/>
      <c r="J102" s="121">
        <f>J158</f>
        <v>0</v>
      </c>
      <c r="L102" s="118"/>
    </row>
    <row r="103" spans="2:47" s="9" customFormat="1" ht="19.899999999999999" customHeight="1">
      <c r="B103" s="118"/>
      <c r="D103" s="119" t="s">
        <v>1412</v>
      </c>
      <c r="E103" s="120"/>
      <c r="F103" s="120"/>
      <c r="G103" s="120"/>
      <c r="H103" s="120"/>
      <c r="I103" s="120"/>
      <c r="J103" s="121">
        <f>J168</f>
        <v>0</v>
      </c>
      <c r="L103" s="118"/>
    </row>
    <row r="104" spans="2:47" s="9" customFormat="1" ht="19.899999999999999" customHeight="1">
      <c r="B104" s="118"/>
      <c r="D104" s="119" t="s">
        <v>158</v>
      </c>
      <c r="E104" s="120"/>
      <c r="F104" s="120"/>
      <c r="G104" s="120"/>
      <c r="H104" s="120"/>
      <c r="I104" s="120"/>
      <c r="J104" s="121">
        <f>J174</f>
        <v>0</v>
      </c>
      <c r="L104" s="118"/>
    </row>
    <row r="105" spans="2:47" s="8" customFormat="1" ht="24.95" customHeight="1">
      <c r="B105" s="114"/>
      <c r="D105" s="115" t="s">
        <v>159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2:47" s="9" customFormat="1" ht="19.899999999999999" customHeight="1">
      <c r="B106" s="118"/>
      <c r="D106" s="119" t="s">
        <v>2278</v>
      </c>
      <c r="E106" s="120"/>
      <c r="F106" s="120"/>
      <c r="G106" s="120"/>
      <c r="H106" s="120"/>
      <c r="I106" s="120"/>
      <c r="J106" s="121">
        <f>J177</f>
        <v>0</v>
      </c>
      <c r="L106" s="118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174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3" t="str">
        <f>E7</f>
        <v>Budova na spracovanie hrozna a výrobu vína</v>
      </c>
      <c r="F116" s="254"/>
      <c r="G116" s="254"/>
      <c r="H116" s="254"/>
      <c r="L116" s="32"/>
    </row>
    <row r="117" spans="2:63" ht="12" customHeight="1">
      <c r="B117" s="20"/>
      <c r="C117" s="27" t="s">
        <v>142</v>
      </c>
      <c r="L117" s="20"/>
    </row>
    <row r="118" spans="2:63" s="1" customFormat="1" ht="16.5" customHeight="1">
      <c r="B118" s="32"/>
      <c r="E118" s="253" t="s">
        <v>2686</v>
      </c>
      <c r="F118" s="255"/>
      <c r="G118" s="255"/>
      <c r="H118" s="255"/>
      <c r="L118" s="32"/>
    </row>
    <row r="119" spans="2:63" s="1" customFormat="1" ht="12" customHeight="1">
      <c r="B119" s="32"/>
      <c r="C119" s="27" t="s">
        <v>144</v>
      </c>
      <c r="L119" s="32"/>
    </row>
    <row r="120" spans="2:63" s="1" customFormat="1" ht="16.5" customHeight="1">
      <c r="B120" s="32"/>
      <c r="E120" s="208" t="str">
        <f>E11</f>
        <v>02 - SO-04.2  Studničná šachta a prečistenie studne</v>
      </c>
      <c r="F120" s="255"/>
      <c r="G120" s="255"/>
      <c r="H120" s="255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Chotín, p. č. 6616</v>
      </c>
      <c r="I122" s="27" t="s">
        <v>21</v>
      </c>
      <c r="J122" s="55" t="str">
        <f>IF(J14="","",J14)</f>
        <v>22. 1. 2024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23</v>
      </c>
      <c r="F124" s="25" t="str">
        <f>E17</f>
        <v>Gábor Ondrej, Kostolná 228, Chotín</v>
      </c>
      <c r="I124" s="27" t="s">
        <v>29</v>
      </c>
      <c r="J124" s="30" t="str">
        <f>E23</f>
        <v>Ing. Lengyel Tibor</v>
      </c>
      <c r="L124" s="32"/>
    </row>
    <row r="125" spans="2:63" s="1" customFormat="1" ht="15.2" customHeight="1">
      <c r="B125" s="32"/>
      <c r="C125" s="27" t="s">
        <v>27</v>
      </c>
      <c r="F125" s="25" t="str">
        <f>IF(E20="","",E20)</f>
        <v>Vyplň údaj</v>
      </c>
      <c r="I125" s="27" t="s">
        <v>32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175</v>
      </c>
      <c r="D127" s="124" t="s">
        <v>61</v>
      </c>
      <c r="E127" s="124" t="s">
        <v>57</v>
      </c>
      <c r="F127" s="124" t="s">
        <v>58</v>
      </c>
      <c r="G127" s="124" t="s">
        <v>176</v>
      </c>
      <c r="H127" s="124" t="s">
        <v>177</v>
      </c>
      <c r="I127" s="124" t="s">
        <v>178</v>
      </c>
      <c r="J127" s="125" t="s">
        <v>148</v>
      </c>
      <c r="K127" s="126" t="s">
        <v>179</v>
      </c>
      <c r="L127" s="122"/>
      <c r="M127" s="62" t="s">
        <v>1</v>
      </c>
      <c r="N127" s="63" t="s">
        <v>40</v>
      </c>
      <c r="O127" s="63" t="s">
        <v>180</v>
      </c>
      <c r="P127" s="63" t="s">
        <v>181</v>
      </c>
      <c r="Q127" s="63" t="s">
        <v>182</v>
      </c>
      <c r="R127" s="63" t="s">
        <v>183</v>
      </c>
      <c r="S127" s="63" t="s">
        <v>184</v>
      </c>
      <c r="T127" s="64" t="s">
        <v>185</v>
      </c>
    </row>
    <row r="128" spans="2:63" s="1" customFormat="1" ht="22.9" customHeight="1">
      <c r="B128" s="32"/>
      <c r="C128" s="67" t="s">
        <v>149</v>
      </c>
      <c r="J128" s="127">
        <f>BK128</f>
        <v>0</v>
      </c>
      <c r="L128" s="32"/>
      <c r="M128" s="65"/>
      <c r="N128" s="56"/>
      <c r="O128" s="56"/>
      <c r="P128" s="128">
        <f>P129+P176</f>
        <v>0</v>
      </c>
      <c r="Q128" s="56"/>
      <c r="R128" s="128">
        <f>R129+R176</f>
        <v>11.410091999999999</v>
      </c>
      <c r="S128" s="56"/>
      <c r="T128" s="129">
        <f>T129+T176</f>
        <v>0</v>
      </c>
      <c r="AT128" s="17" t="s">
        <v>75</v>
      </c>
      <c r="AU128" s="17" t="s">
        <v>150</v>
      </c>
      <c r="BK128" s="130">
        <f>BK129+BK176</f>
        <v>0</v>
      </c>
    </row>
    <row r="129" spans="2:65" s="11" customFormat="1" ht="25.9" customHeight="1">
      <c r="B129" s="131"/>
      <c r="D129" s="132" t="s">
        <v>75</v>
      </c>
      <c r="E129" s="133" t="s">
        <v>186</v>
      </c>
      <c r="F129" s="133" t="s">
        <v>187</v>
      </c>
      <c r="I129" s="134"/>
      <c r="J129" s="135">
        <f>BK129</f>
        <v>0</v>
      </c>
      <c r="L129" s="131"/>
      <c r="M129" s="136"/>
      <c r="P129" s="137">
        <f>P130+P151+P158+P168+P174</f>
        <v>0</v>
      </c>
      <c r="R129" s="137">
        <f>R130+R151+R158+R168+R174</f>
        <v>11.322641999999998</v>
      </c>
      <c r="T129" s="138">
        <f>T130+T151+T158+T168+T174</f>
        <v>0</v>
      </c>
      <c r="AR129" s="132" t="s">
        <v>83</v>
      </c>
      <c r="AT129" s="139" t="s">
        <v>75</v>
      </c>
      <c r="AU129" s="139" t="s">
        <v>76</v>
      </c>
      <c r="AY129" s="132" t="s">
        <v>188</v>
      </c>
      <c r="BK129" s="140">
        <f>BK130+BK151+BK158+BK168+BK174</f>
        <v>0</v>
      </c>
    </row>
    <row r="130" spans="2:65" s="11" customFormat="1" ht="22.9" customHeight="1">
      <c r="B130" s="131"/>
      <c r="D130" s="132" t="s">
        <v>75</v>
      </c>
      <c r="E130" s="141" t="s">
        <v>83</v>
      </c>
      <c r="F130" s="141" t="s">
        <v>189</v>
      </c>
      <c r="I130" s="134"/>
      <c r="J130" s="142">
        <f>BK130</f>
        <v>0</v>
      </c>
      <c r="L130" s="131"/>
      <c r="M130" s="136"/>
      <c r="P130" s="137">
        <f>SUM(P131:P150)</f>
        <v>0</v>
      </c>
      <c r="R130" s="137">
        <f>SUM(R131:R150)</f>
        <v>0</v>
      </c>
      <c r="T130" s="138">
        <f>SUM(T131:T150)</f>
        <v>0</v>
      </c>
      <c r="AR130" s="132" t="s">
        <v>83</v>
      </c>
      <c r="AT130" s="139" t="s">
        <v>75</v>
      </c>
      <c r="AU130" s="139" t="s">
        <v>83</v>
      </c>
      <c r="AY130" s="132" t="s">
        <v>188</v>
      </c>
      <c r="BK130" s="140">
        <f>SUM(BK131:BK150)</f>
        <v>0</v>
      </c>
    </row>
    <row r="131" spans="2:65" s="1" customFormat="1" ht="21.75" customHeight="1">
      <c r="B131" s="32"/>
      <c r="C131" s="143" t="s">
        <v>83</v>
      </c>
      <c r="D131" s="143" t="s">
        <v>190</v>
      </c>
      <c r="E131" s="144" t="s">
        <v>2742</v>
      </c>
      <c r="F131" s="145" t="s">
        <v>2743</v>
      </c>
      <c r="G131" s="146" t="s">
        <v>193</v>
      </c>
      <c r="H131" s="147">
        <v>33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194</v>
      </c>
      <c r="AT131" s="155" t="s">
        <v>190</v>
      </c>
      <c r="AU131" s="155" t="s">
        <v>88</v>
      </c>
      <c r="AY131" s="17" t="s">
        <v>188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194</v>
      </c>
      <c r="BM131" s="155" t="s">
        <v>2744</v>
      </c>
    </row>
    <row r="132" spans="2:65" s="15" customFormat="1" ht="11.25">
      <c r="B132" s="179"/>
      <c r="D132" s="158" t="s">
        <v>196</v>
      </c>
      <c r="E132" s="180" t="s">
        <v>1</v>
      </c>
      <c r="F132" s="181" t="s">
        <v>2745</v>
      </c>
      <c r="H132" s="180" t="s">
        <v>1</v>
      </c>
      <c r="I132" s="182"/>
      <c r="L132" s="179"/>
      <c r="M132" s="183"/>
      <c r="T132" s="184"/>
      <c r="AT132" s="180" t="s">
        <v>196</v>
      </c>
      <c r="AU132" s="180" t="s">
        <v>88</v>
      </c>
      <c r="AV132" s="15" t="s">
        <v>83</v>
      </c>
      <c r="AW132" s="15" t="s">
        <v>31</v>
      </c>
      <c r="AX132" s="15" t="s">
        <v>76</v>
      </c>
      <c r="AY132" s="180" t="s">
        <v>188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2746</v>
      </c>
      <c r="H133" s="161">
        <v>30.911999999999999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76</v>
      </c>
      <c r="AY133" s="159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2747</v>
      </c>
      <c r="H134" s="161">
        <v>1.4330000000000001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4" customFormat="1" ht="11.25">
      <c r="B135" s="172"/>
      <c r="D135" s="158" t="s">
        <v>196</v>
      </c>
      <c r="E135" s="173" t="s">
        <v>1</v>
      </c>
      <c r="F135" s="174" t="s">
        <v>209</v>
      </c>
      <c r="H135" s="175">
        <v>32.344999999999999</v>
      </c>
      <c r="I135" s="176"/>
      <c r="L135" s="172"/>
      <c r="M135" s="177"/>
      <c r="T135" s="178"/>
      <c r="AT135" s="173" t="s">
        <v>196</v>
      </c>
      <c r="AU135" s="173" t="s">
        <v>88</v>
      </c>
      <c r="AV135" s="14" t="s">
        <v>203</v>
      </c>
      <c r="AW135" s="14" t="s">
        <v>31</v>
      </c>
      <c r="AX135" s="14" t="s">
        <v>76</v>
      </c>
      <c r="AY135" s="173" t="s">
        <v>188</v>
      </c>
    </row>
    <row r="136" spans="2:65" s="12" customFormat="1" ht="11.25">
      <c r="B136" s="157"/>
      <c r="D136" s="158" t="s">
        <v>196</v>
      </c>
      <c r="E136" s="159" t="s">
        <v>1</v>
      </c>
      <c r="F136" s="160" t="s">
        <v>2748</v>
      </c>
      <c r="H136" s="161">
        <v>0.65500000000000003</v>
      </c>
      <c r="I136" s="162"/>
      <c r="L136" s="157"/>
      <c r="M136" s="163"/>
      <c r="T136" s="164"/>
      <c r="AT136" s="159" t="s">
        <v>196</v>
      </c>
      <c r="AU136" s="159" t="s">
        <v>88</v>
      </c>
      <c r="AV136" s="12" t="s">
        <v>88</v>
      </c>
      <c r="AW136" s="12" t="s">
        <v>31</v>
      </c>
      <c r="AX136" s="12" t="s">
        <v>76</v>
      </c>
      <c r="AY136" s="159" t="s">
        <v>188</v>
      </c>
    </row>
    <row r="137" spans="2:65" s="13" customFormat="1" ht="11.25">
      <c r="B137" s="165"/>
      <c r="D137" s="158" t="s">
        <v>196</v>
      </c>
      <c r="E137" s="166" t="s">
        <v>1</v>
      </c>
      <c r="F137" s="167" t="s">
        <v>211</v>
      </c>
      <c r="H137" s="168">
        <v>33</v>
      </c>
      <c r="I137" s="169"/>
      <c r="L137" s="165"/>
      <c r="M137" s="170"/>
      <c r="T137" s="171"/>
      <c r="AT137" s="166" t="s">
        <v>196</v>
      </c>
      <c r="AU137" s="166" t="s">
        <v>88</v>
      </c>
      <c r="AV137" s="13" t="s">
        <v>194</v>
      </c>
      <c r="AW137" s="13" t="s">
        <v>31</v>
      </c>
      <c r="AX137" s="13" t="s">
        <v>83</v>
      </c>
      <c r="AY137" s="166" t="s">
        <v>188</v>
      </c>
    </row>
    <row r="138" spans="2:65" s="1" customFormat="1" ht="24.2" customHeight="1">
      <c r="B138" s="32"/>
      <c r="C138" s="143" t="s">
        <v>88</v>
      </c>
      <c r="D138" s="143" t="s">
        <v>190</v>
      </c>
      <c r="E138" s="144" t="s">
        <v>222</v>
      </c>
      <c r="F138" s="145" t="s">
        <v>223</v>
      </c>
      <c r="G138" s="146" t="s">
        <v>193</v>
      </c>
      <c r="H138" s="147">
        <v>33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42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194</v>
      </c>
      <c r="AT138" s="155" t="s">
        <v>190</v>
      </c>
      <c r="AU138" s="155" t="s">
        <v>88</v>
      </c>
      <c r="AY138" s="17" t="s">
        <v>188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194</v>
      </c>
      <c r="BM138" s="155" t="s">
        <v>2749</v>
      </c>
    </row>
    <row r="139" spans="2:65" s="1" customFormat="1" ht="24.2" customHeight="1">
      <c r="B139" s="32"/>
      <c r="C139" s="143" t="s">
        <v>203</v>
      </c>
      <c r="D139" s="143" t="s">
        <v>190</v>
      </c>
      <c r="E139" s="144" t="s">
        <v>239</v>
      </c>
      <c r="F139" s="145" t="s">
        <v>240</v>
      </c>
      <c r="G139" s="146" t="s">
        <v>193</v>
      </c>
      <c r="H139" s="147">
        <v>10.4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194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194</v>
      </c>
      <c r="BM139" s="155" t="s">
        <v>2750</v>
      </c>
    </row>
    <row r="140" spans="2:65" s="12" customFormat="1" ht="11.25">
      <c r="B140" s="157"/>
      <c r="D140" s="158" t="s">
        <v>196</v>
      </c>
      <c r="E140" s="159" t="s">
        <v>1</v>
      </c>
      <c r="F140" s="160" t="s">
        <v>2751</v>
      </c>
      <c r="H140" s="161">
        <v>33</v>
      </c>
      <c r="I140" s="162"/>
      <c r="L140" s="157"/>
      <c r="M140" s="163"/>
      <c r="T140" s="164"/>
      <c r="AT140" s="159" t="s">
        <v>196</v>
      </c>
      <c r="AU140" s="159" t="s">
        <v>88</v>
      </c>
      <c r="AV140" s="12" t="s">
        <v>88</v>
      </c>
      <c r="AW140" s="12" t="s">
        <v>31</v>
      </c>
      <c r="AX140" s="12" t="s">
        <v>76</v>
      </c>
      <c r="AY140" s="159" t="s">
        <v>188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2752</v>
      </c>
      <c r="H141" s="161">
        <v>-22.6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76</v>
      </c>
      <c r="AY141" s="159" t="s">
        <v>188</v>
      </c>
    </row>
    <row r="142" spans="2:65" s="13" customFormat="1" ht="11.25">
      <c r="B142" s="165"/>
      <c r="D142" s="158" t="s">
        <v>196</v>
      </c>
      <c r="E142" s="166" t="s">
        <v>1</v>
      </c>
      <c r="F142" s="167" t="s">
        <v>2568</v>
      </c>
      <c r="H142" s="168">
        <v>10.399999999999999</v>
      </c>
      <c r="I142" s="169"/>
      <c r="L142" s="165"/>
      <c r="M142" s="170"/>
      <c r="T142" s="171"/>
      <c r="AT142" s="166" t="s">
        <v>196</v>
      </c>
      <c r="AU142" s="166" t="s">
        <v>88</v>
      </c>
      <c r="AV142" s="13" t="s">
        <v>194</v>
      </c>
      <c r="AW142" s="13" t="s">
        <v>31</v>
      </c>
      <c r="AX142" s="13" t="s">
        <v>83</v>
      </c>
      <c r="AY142" s="166" t="s">
        <v>188</v>
      </c>
    </row>
    <row r="143" spans="2:65" s="1" customFormat="1" ht="16.5" customHeight="1">
      <c r="B143" s="32"/>
      <c r="C143" s="143" t="s">
        <v>194</v>
      </c>
      <c r="D143" s="143" t="s">
        <v>190</v>
      </c>
      <c r="E143" s="144" t="s">
        <v>1425</v>
      </c>
      <c r="F143" s="145" t="s">
        <v>1426</v>
      </c>
      <c r="G143" s="146" t="s">
        <v>193</v>
      </c>
      <c r="H143" s="147">
        <v>10.4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194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194</v>
      </c>
      <c r="BM143" s="155" t="s">
        <v>2753</v>
      </c>
    </row>
    <row r="144" spans="2:65" s="1" customFormat="1" ht="24.2" customHeight="1">
      <c r="B144" s="32"/>
      <c r="C144" s="143" t="s">
        <v>221</v>
      </c>
      <c r="D144" s="143" t="s">
        <v>190</v>
      </c>
      <c r="E144" s="144" t="s">
        <v>2754</v>
      </c>
      <c r="F144" s="145" t="s">
        <v>2755</v>
      </c>
      <c r="G144" s="146" t="s">
        <v>193</v>
      </c>
      <c r="H144" s="147">
        <v>22.6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194</v>
      </c>
      <c r="AT144" s="155" t="s">
        <v>190</v>
      </c>
      <c r="AU144" s="155" t="s">
        <v>88</v>
      </c>
      <c r="AY144" s="17" t="s">
        <v>188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88</v>
      </c>
      <c r="BK144" s="156">
        <f>ROUND(I144*H144,2)</f>
        <v>0</v>
      </c>
      <c r="BL144" s="17" t="s">
        <v>194</v>
      </c>
      <c r="BM144" s="155" t="s">
        <v>2756</v>
      </c>
    </row>
    <row r="145" spans="2:65" s="12" customFormat="1" ht="11.25">
      <c r="B145" s="157"/>
      <c r="D145" s="158" t="s">
        <v>196</v>
      </c>
      <c r="E145" s="159" t="s">
        <v>1</v>
      </c>
      <c r="F145" s="160" t="s">
        <v>2757</v>
      </c>
      <c r="H145" s="161">
        <v>33</v>
      </c>
      <c r="I145" s="162"/>
      <c r="L145" s="157"/>
      <c r="M145" s="163"/>
      <c r="T145" s="164"/>
      <c r="AT145" s="159" t="s">
        <v>196</v>
      </c>
      <c r="AU145" s="159" t="s">
        <v>88</v>
      </c>
      <c r="AV145" s="12" t="s">
        <v>88</v>
      </c>
      <c r="AW145" s="12" t="s">
        <v>31</v>
      </c>
      <c r="AX145" s="12" t="s">
        <v>76</v>
      </c>
      <c r="AY145" s="159" t="s">
        <v>188</v>
      </c>
    </row>
    <row r="146" spans="2:65" s="12" customFormat="1" ht="11.25">
      <c r="B146" s="157"/>
      <c r="D146" s="158" t="s">
        <v>196</v>
      </c>
      <c r="E146" s="159" t="s">
        <v>1</v>
      </c>
      <c r="F146" s="160" t="s">
        <v>2758</v>
      </c>
      <c r="H146" s="161">
        <v>-9.077</v>
      </c>
      <c r="I146" s="162"/>
      <c r="L146" s="157"/>
      <c r="M146" s="163"/>
      <c r="T146" s="164"/>
      <c r="AT146" s="159" t="s">
        <v>196</v>
      </c>
      <c r="AU146" s="159" t="s">
        <v>88</v>
      </c>
      <c r="AV146" s="12" t="s">
        <v>88</v>
      </c>
      <c r="AW146" s="12" t="s">
        <v>31</v>
      </c>
      <c r="AX146" s="12" t="s">
        <v>76</v>
      </c>
      <c r="AY146" s="159" t="s">
        <v>188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2759</v>
      </c>
      <c r="H147" s="161">
        <v>-1.4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4" customFormat="1" ht="11.25">
      <c r="B148" s="172"/>
      <c r="D148" s="158" t="s">
        <v>196</v>
      </c>
      <c r="E148" s="173" t="s">
        <v>1</v>
      </c>
      <c r="F148" s="174" t="s">
        <v>209</v>
      </c>
      <c r="H148" s="175">
        <v>22.523</v>
      </c>
      <c r="I148" s="176"/>
      <c r="L148" s="172"/>
      <c r="M148" s="177"/>
      <c r="T148" s="178"/>
      <c r="AT148" s="173" t="s">
        <v>196</v>
      </c>
      <c r="AU148" s="173" t="s">
        <v>88</v>
      </c>
      <c r="AV148" s="14" t="s">
        <v>203</v>
      </c>
      <c r="AW148" s="14" t="s">
        <v>31</v>
      </c>
      <c r="AX148" s="14" t="s">
        <v>76</v>
      </c>
      <c r="AY148" s="173" t="s">
        <v>188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2760</v>
      </c>
      <c r="H149" s="161">
        <v>7.6999999999999999E-2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76</v>
      </c>
      <c r="AY149" s="159" t="s">
        <v>188</v>
      </c>
    </row>
    <row r="150" spans="2:65" s="13" customFormat="1" ht="11.25">
      <c r="B150" s="165"/>
      <c r="D150" s="158" t="s">
        <v>196</v>
      </c>
      <c r="E150" s="166" t="s">
        <v>1</v>
      </c>
      <c r="F150" s="167" t="s">
        <v>211</v>
      </c>
      <c r="H150" s="168">
        <v>22.6</v>
      </c>
      <c r="I150" s="169"/>
      <c r="L150" s="165"/>
      <c r="M150" s="170"/>
      <c r="T150" s="171"/>
      <c r="AT150" s="166" t="s">
        <v>196</v>
      </c>
      <c r="AU150" s="166" t="s">
        <v>88</v>
      </c>
      <c r="AV150" s="13" t="s">
        <v>194</v>
      </c>
      <c r="AW150" s="13" t="s">
        <v>31</v>
      </c>
      <c r="AX150" s="13" t="s">
        <v>83</v>
      </c>
      <c r="AY150" s="166" t="s">
        <v>188</v>
      </c>
    </row>
    <row r="151" spans="2:65" s="11" customFormat="1" ht="22.9" customHeight="1">
      <c r="B151" s="131"/>
      <c r="D151" s="132" t="s">
        <v>75</v>
      </c>
      <c r="E151" s="141" t="s">
        <v>88</v>
      </c>
      <c r="F151" s="141" t="s">
        <v>268</v>
      </c>
      <c r="I151" s="134"/>
      <c r="J151" s="142">
        <f>BK151</f>
        <v>0</v>
      </c>
      <c r="L151" s="131"/>
      <c r="M151" s="136"/>
      <c r="P151" s="137">
        <f>SUM(P152:P157)</f>
        <v>0</v>
      </c>
      <c r="R151" s="137">
        <f>SUM(R152:R157)</f>
        <v>0</v>
      </c>
      <c r="T151" s="138">
        <f>SUM(T152:T157)</f>
        <v>0</v>
      </c>
      <c r="AR151" s="132" t="s">
        <v>83</v>
      </c>
      <c r="AT151" s="139" t="s">
        <v>75</v>
      </c>
      <c r="AU151" s="139" t="s">
        <v>83</v>
      </c>
      <c r="AY151" s="132" t="s">
        <v>188</v>
      </c>
      <c r="BK151" s="140">
        <f>SUM(BK152:BK157)</f>
        <v>0</v>
      </c>
    </row>
    <row r="152" spans="2:65" s="1" customFormat="1" ht="33" customHeight="1">
      <c r="B152" s="32"/>
      <c r="C152" s="143" t="s">
        <v>225</v>
      </c>
      <c r="D152" s="143" t="s">
        <v>190</v>
      </c>
      <c r="E152" s="144" t="s">
        <v>270</v>
      </c>
      <c r="F152" s="145" t="s">
        <v>271</v>
      </c>
      <c r="G152" s="146" t="s">
        <v>272</v>
      </c>
      <c r="H152" s="147">
        <v>4.8</v>
      </c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194</v>
      </c>
      <c r="AT152" s="155" t="s">
        <v>190</v>
      </c>
      <c r="AU152" s="155" t="s">
        <v>88</v>
      </c>
      <c r="AY152" s="17" t="s">
        <v>188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88</v>
      </c>
      <c r="BK152" s="156">
        <f>ROUND(I152*H152,2)</f>
        <v>0</v>
      </c>
      <c r="BL152" s="17" t="s">
        <v>194</v>
      </c>
      <c r="BM152" s="155" t="s">
        <v>2761</v>
      </c>
    </row>
    <row r="153" spans="2:65" s="12" customFormat="1" ht="11.25">
      <c r="B153" s="157"/>
      <c r="D153" s="158" t="s">
        <v>196</v>
      </c>
      <c r="E153" s="159" t="s">
        <v>1</v>
      </c>
      <c r="F153" s="160" t="s">
        <v>2762</v>
      </c>
      <c r="H153" s="161">
        <v>4.7779999999999996</v>
      </c>
      <c r="I153" s="162"/>
      <c r="L153" s="157"/>
      <c r="M153" s="163"/>
      <c r="T153" s="164"/>
      <c r="AT153" s="159" t="s">
        <v>196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188</v>
      </c>
    </row>
    <row r="154" spans="2:65" s="12" customFormat="1" ht="11.25">
      <c r="B154" s="157"/>
      <c r="D154" s="158" t="s">
        <v>196</v>
      </c>
      <c r="E154" s="159" t="s">
        <v>1</v>
      </c>
      <c r="F154" s="160" t="s">
        <v>2763</v>
      </c>
      <c r="H154" s="161">
        <v>2.1999999999999999E-2</v>
      </c>
      <c r="I154" s="162"/>
      <c r="L154" s="157"/>
      <c r="M154" s="163"/>
      <c r="T154" s="164"/>
      <c r="AT154" s="159" t="s">
        <v>196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188</v>
      </c>
    </row>
    <row r="155" spans="2:65" s="13" customFormat="1" ht="11.25">
      <c r="B155" s="165"/>
      <c r="D155" s="158" t="s">
        <v>196</v>
      </c>
      <c r="E155" s="166" t="s">
        <v>1</v>
      </c>
      <c r="F155" s="167" t="s">
        <v>251</v>
      </c>
      <c r="H155" s="168">
        <v>4.8</v>
      </c>
      <c r="I155" s="169"/>
      <c r="L155" s="165"/>
      <c r="M155" s="170"/>
      <c r="T155" s="171"/>
      <c r="AT155" s="166" t="s">
        <v>196</v>
      </c>
      <c r="AU155" s="166" t="s">
        <v>88</v>
      </c>
      <c r="AV155" s="13" t="s">
        <v>194</v>
      </c>
      <c r="AW155" s="13" t="s">
        <v>31</v>
      </c>
      <c r="AX155" s="13" t="s">
        <v>83</v>
      </c>
      <c r="AY155" s="166" t="s">
        <v>188</v>
      </c>
    </row>
    <row r="156" spans="2:65" s="1" customFormat="1" ht="24.2" customHeight="1">
      <c r="B156" s="32"/>
      <c r="C156" s="143" t="s">
        <v>234</v>
      </c>
      <c r="D156" s="143" t="s">
        <v>190</v>
      </c>
      <c r="E156" s="144" t="s">
        <v>2764</v>
      </c>
      <c r="F156" s="145" t="s">
        <v>2765</v>
      </c>
      <c r="G156" s="146" t="s">
        <v>388</v>
      </c>
      <c r="H156" s="147">
        <v>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42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194</v>
      </c>
      <c r="AT156" s="155" t="s">
        <v>190</v>
      </c>
      <c r="AU156" s="155" t="s">
        <v>88</v>
      </c>
      <c r="AY156" s="17" t="s">
        <v>188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194</v>
      </c>
      <c r="BM156" s="155" t="s">
        <v>2766</v>
      </c>
    </row>
    <row r="157" spans="2:65" s="1" customFormat="1" ht="24.2" customHeight="1">
      <c r="B157" s="32"/>
      <c r="C157" s="143" t="s">
        <v>238</v>
      </c>
      <c r="D157" s="143" t="s">
        <v>190</v>
      </c>
      <c r="E157" s="144" t="s">
        <v>2767</v>
      </c>
      <c r="F157" s="145" t="s">
        <v>2768</v>
      </c>
      <c r="G157" s="146" t="s">
        <v>388</v>
      </c>
      <c r="H157" s="147">
        <v>2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194</v>
      </c>
      <c r="AT157" s="155" t="s">
        <v>190</v>
      </c>
      <c r="AU157" s="155" t="s">
        <v>88</v>
      </c>
      <c r="AY157" s="17" t="s">
        <v>188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194</v>
      </c>
      <c r="BM157" s="155" t="s">
        <v>2769</v>
      </c>
    </row>
    <row r="158" spans="2:65" s="11" customFormat="1" ht="22.9" customHeight="1">
      <c r="B158" s="131"/>
      <c r="D158" s="132" t="s">
        <v>75</v>
      </c>
      <c r="E158" s="141" t="s">
        <v>194</v>
      </c>
      <c r="F158" s="141" t="s">
        <v>485</v>
      </c>
      <c r="I158" s="134"/>
      <c r="J158" s="142">
        <f>BK158</f>
        <v>0</v>
      </c>
      <c r="L158" s="131"/>
      <c r="M158" s="136"/>
      <c r="P158" s="137">
        <f>SUM(P159:P167)</f>
        <v>0</v>
      </c>
      <c r="R158" s="137">
        <f>SUM(R159:R167)</f>
        <v>2.8651219999999999</v>
      </c>
      <c r="T158" s="138">
        <f>SUM(T159:T167)</f>
        <v>0</v>
      </c>
      <c r="AR158" s="132" t="s">
        <v>83</v>
      </c>
      <c r="AT158" s="139" t="s">
        <v>75</v>
      </c>
      <c r="AU158" s="139" t="s">
        <v>83</v>
      </c>
      <c r="AY158" s="132" t="s">
        <v>188</v>
      </c>
      <c r="BK158" s="140">
        <f>SUM(BK159:BK167)</f>
        <v>0</v>
      </c>
    </row>
    <row r="159" spans="2:65" s="1" customFormat="1" ht="33" customHeight="1">
      <c r="B159" s="32"/>
      <c r="C159" s="143" t="s">
        <v>245</v>
      </c>
      <c r="D159" s="143" t="s">
        <v>190</v>
      </c>
      <c r="E159" s="144" t="s">
        <v>1438</v>
      </c>
      <c r="F159" s="145" t="s">
        <v>1439</v>
      </c>
      <c r="G159" s="146" t="s">
        <v>193</v>
      </c>
      <c r="H159" s="147">
        <v>0.7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42</v>
      </c>
      <c r="P159" s="153">
        <f>O159*H159</f>
        <v>0</v>
      </c>
      <c r="Q159" s="153">
        <v>1.8907799999999999</v>
      </c>
      <c r="R159" s="153">
        <f>Q159*H159</f>
        <v>1.3235459999999999</v>
      </c>
      <c r="S159" s="153">
        <v>0</v>
      </c>
      <c r="T159" s="154">
        <f>S159*H159</f>
        <v>0</v>
      </c>
      <c r="AR159" s="155" t="s">
        <v>194</v>
      </c>
      <c r="AT159" s="155" t="s">
        <v>190</v>
      </c>
      <c r="AU159" s="155" t="s">
        <v>88</v>
      </c>
      <c r="AY159" s="17" t="s">
        <v>188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88</v>
      </c>
      <c r="BK159" s="156">
        <f>ROUND(I159*H159,2)</f>
        <v>0</v>
      </c>
      <c r="BL159" s="17" t="s">
        <v>194</v>
      </c>
      <c r="BM159" s="155" t="s">
        <v>2770</v>
      </c>
    </row>
    <row r="160" spans="2:65" s="12" customFormat="1" ht="11.25">
      <c r="B160" s="157"/>
      <c r="D160" s="158" t="s">
        <v>196</v>
      </c>
      <c r="E160" s="159" t="s">
        <v>1</v>
      </c>
      <c r="F160" s="160" t="s">
        <v>2771</v>
      </c>
      <c r="H160" s="161">
        <v>0.71699999999999997</v>
      </c>
      <c r="I160" s="162"/>
      <c r="L160" s="157"/>
      <c r="M160" s="163"/>
      <c r="T160" s="164"/>
      <c r="AT160" s="159" t="s">
        <v>196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188</v>
      </c>
    </row>
    <row r="161" spans="2:65" s="12" customFormat="1" ht="11.25">
      <c r="B161" s="157"/>
      <c r="D161" s="158" t="s">
        <v>196</v>
      </c>
      <c r="E161" s="159" t="s">
        <v>1</v>
      </c>
      <c r="F161" s="160" t="s">
        <v>304</v>
      </c>
      <c r="H161" s="161">
        <v>-1.7000000000000001E-2</v>
      </c>
      <c r="I161" s="162"/>
      <c r="L161" s="157"/>
      <c r="M161" s="163"/>
      <c r="T161" s="164"/>
      <c r="AT161" s="159" t="s">
        <v>196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188</v>
      </c>
    </row>
    <row r="162" spans="2:65" s="13" customFormat="1" ht="11.25">
      <c r="B162" s="165"/>
      <c r="D162" s="158" t="s">
        <v>196</v>
      </c>
      <c r="E162" s="166" t="s">
        <v>1</v>
      </c>
      <c r="F162" s="167" t="s">
        <v>251</v>
      </c>
      <c r="H162" s="168">
        <v>0.7</v>
      </c>
      <c r="I162" s="169"/>
      <c r="L162" s="165"/>
      <c r="M162" s="170"/>
      <c r="T162" s="171"/>
      <c r="AT162" s="166" t="s">
        <v>196</v>
      </c>
      <c r="AU162" s="166" t="s">
        <v>88</v>
      </c>
      <c r="AV162" s="13" t="s">
        <v>194</v>
      </c>
      <c r="AW162" s="13" t="s">
        <v>31</v>
      </c>
      <c r="AX162" s="13" t="s">
        <v>83</v>
      </c>
      <c r="AY162" s="166" t="s">
        <v>188</v>
      </c>
    </row>
    <row r="163" spans="2:65" s="1" customFormat="1" ht="66.75" customHeight="1">
      <c r="B163" s="32"/>
      <c r="C163" s="143" t="s">
        <v>252</v>
      </c>
      <c r="D163" s="143" t="s">
        <v>190</v>
      </c>
      <c r="E163" s="144" t="s">
        <v>2667</v>
      </c>
      <c r="F163" s="145" t="s">
        <v>2668</v>
      </c>
      <c r="G163" s="146" t="s">
        <v>193</v>
      </c>
      <c r="H163" s="147">
        <v>0.7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42</v>
      </c>
      <c r="P163" s="153">
        <f>O163*H163</f>
        <v>0</v>
      </c>
      <c r="Q163" s="153">
        <v>2.1922799999999998</v>
      </c>
      <c r="R163" s="153">
        <f>Q163*H163</f>
        <v>1.5345959999999998</v>
      </c>
      <c r="S163" s="153">
        <v>0</v>
      </c>
      <c r="T163" s="154">
        <f>S163*H163</f>
        <v>0</v>
      </c>
      <c r="AR163" s="155" t="s">
        <v>194</v>
      </c>
      <c r="AT163" s="155" t="s">
        <v>190</v>
      </c>
      <c r="AU163" s="155" t="s">
        <v>88</v>
      </c>
      <c r="AY163" s="17" t="s">
        <v>188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88</v>
      </c>
      <c r="BK163" s="156">
        <f>ROUND(I163*H163,2)</f>
        <v>0</v>
      </c>
      <c r="BL163" s="17" t="s">
        <v>194</v>
      </c>
      <c r="BM163" s="155" t="s">
        <v>2772</v>
      </c>
    </row>
    <row r="164" spans="2:65" s="12" customFormat="1" ht="11.25">
      <c r="B164" s="157"/>
      <c r="D164" s="158" t="s">
        <v>196</v>
      </c>
      <c r="E164" s="159" t="s">
        <v>1</v>
      </c>
      <c r="F164" s="160" t="s">
        <v>2771</v>
      </c>
      <c r="H164" s="161">
        <v>0.71699999999999997</v>
      </c>
      <c r="I164" s="162"/>
      <c r="L164" s="157"/>
      <c r="M164" s="163"/>
      <c r="T164" s="164"/>
      <c r="AT164" s="159" t="s">
        <v>196</v>
      </c>
      <c r="AU164" s="159" t="s">
        <v>88</v>
      </c>
      <c r="AV164" s="12" t="s">
        <v>88</v>
      </c>
      <c r="AW164" s="12" t="s">
        <v>31</v>
      </c>
      <c r="AX164" s="12" t="s">
        <v>76</v>
      </c>
      <c r="AY164" s="159" t="s">
        <v>188</v>
      </c>
    </row>
    <row r="165" spans="2:65" s="12" customFormat="1" ht="11.25">
      <c r="B165" s="157"/>
      <c r="D165" s="158" t="s">
        <v>196</v>
      </c>
      <c r="E165" s="159" t="s">
        <v>1</v>
      </c>
      <c r="F165" s="160" t="s">
        <v>304</v>
      </c>
      <c r="H165" s="161">
        <v>-1.7000000000000001E-2</v>
      </c>
      <c r="I165" s="162"/>
      <c r="L165" s="157"/>
      <c r="M165" s="163"/>
      <c r="T165" s="164"/>
      <c r="AT165" s="159" t="s">
        <v>196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188</v>
      </c>
    </row>
    <row r="166" spans="2:65" s="13" customFormat="1" ht="11.25">
      <c r="B166" s="165"/>
      <c r="D166" s="158" t="s">
        <v>196</v>
      </c>
      <c r="E166" s="166" t="s">
        <v>1</v>
      </c>
      <c r="F166" s="167" t="s">
        <v>251</v>
      </c>
      <c r="H166" s="168">
        <v>0.7</v>
      </c>
      <c r="I166" s="169"/>
      <c r="L166" s="165"/>
      <c r="M166" s="170"/>
      <c r="T166" s="171"/>
      <c r="AT166" s="166" t="s">
        <v>196</v>
      </c>
      <c r="AU166" s="166" t="s">
        <v>88</v>
      </c>
      <c r="AV166" s="13" t="s">
        <v>194</v>
      </c>
      <c r="AW166" s="13" t="s">
        <v>31</v>
      </c>
      <c r="AX166" s="13" t="s">
        <v>83</v>
      </c>
      <c r="AY166" s="166" t="s">
        <v>188</v>
      </c>
    </row>
    <row r="167" spans="2:65" s="1" customFormat="1" ht="24.2" customHeight="1">
      <c r="B167" s="32"/>
      <c r="C167" s="143" t="s">
        <v>257</v>
      </c>
      <c r="D167" s="143" t="s">
        <v>190</v>
      </c>
      <c r="E167" s="144" t="s">
        <v>2671</v>
      </c>
      <c r="F167" s="145" t="s">
        <v>2672</v>
      </c>
      <c r="G167" s="146" t="s">
        <v>388</v>
      </c>
      <c r="H167" s="147">
        <v>2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42</v>
      </c>
      <c r="P167" s="153">
        <f>O167*H167</f>
        <v>0</v>
      </c>
      <c r="Q167" s="153">
        <v>3.49E-3</v>
      </c>
      <c r="R167" s="153">
        <f>Q167*H167</f>
        <v>6.9800000000000001E-3</v>
      </c>
      <c r="S167" s="153">
        <v>0</v>
      </c>
      <c r="T167" s="154">
        <f>S167*H167</f>
        <v>0</v>
      </c>
      <c r="AR167" s="155" t="s">
        <v>194</v>
      </c>
      <c r="AT167" s="155" t="s">
        <v>190</v>
      </c>
      <c r="AU167" s="155" t="s">
        <v>88</v>
      </c>
      <c r="AY167" s="17" t="s">
        <v>188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88</v>
      </c>
      <c r="BK167" s="156">
        <f>ROUND(I167*H167,2)</f>
        <v>0</v>
      </c>
      <c r="BL167" s="17" t="s">
        <v>194</v>
      </c>
      <c r="BM167" s="155" t="s">
        <v>2773</v>
      </c>
    </row>
    <row r="168" spans="2:65" s="11" customFormat="1" ht="22.9" customHeight="1">
      <c r="B168" s="131"/>
      <c r="D168" s="132" t="s">
        <v>75</v>
      </c>
      <c r="E168" s="141" t="s">
        <v>238</v>
      </c>
      <c r="F168" s="141" t="s">
        <v>1442</v>
      </c>
      <c r="I168" s="134"/>
      <c r="J168" s="142">
        <f>BK168</f>
        <v>0</v>
      </c>
      <c r="L168" s="131"/>
      <c r="M168" s="136"/>
      <c r="P168" s="137">
        <f>SUM(P169:P173)</f>
        <v>0</v>
      </c>
      <c r="R168" s="137">
        <f>SUM(R169:R173)</f>
        <v>8.4575199999999988</v>
      </c>
      <c r="T168" s="138">
        <f>SUM(T169:T173)</f>
        <v>0</v>
      </c>
      <c r="AR168" s="132" t="s">
        <v>83</v>
      </c>
      <c r="AT168" s="139" t="s">
        <v>75</v>
      </c>
      <c r="AU168" s="139" t="s">
        <v>83</v>
      </c>
      <c r="AY168" s="132" t="s">
        <v>188</v>
      </c>
      <c r="BK168" s="140">
        <f>SUM(BK169:BK173)</f>
        <v>0</v>
      </c>
    </row>
    <row r="169" spans="2:65" s="1" customFormat="1" ht="24.2" customHeight="1">
      <c r="B169" s="32"/>
      <c r="C169" s="143" t="s">
        <v>269</v>
      </c>
      <c r="D169" s="143" t="s">
        <v>190</v>
      </c>
      <c r="E169" s="144" t="s">
        <v>2774</v>
      </c>
      <c r="F169" s="145" t="s">
        <v>2775</v>
      </c>
      <c r="G169" s="146" t="s">
        <v>388</v>
      </c>
      <c r="H169" s="147">
        <v>2</v>
      </c>
      <c r="I169" s="148"/>
      <c r="J169" s="149">
        <f>ROUND(I169*H169,2)</f>
        <v>0</v>
      </c>
      <c r="K169" s="150"/>
      <c r="L169" s="32"/>
      <c r="M169" s="151" t="s">
        <v>1</v>
      </c>
      <c r="N169" s="152" t="s">
        <v>42</v>
      </c>
      <c r="P169" s="153">
        <f>O169*H169</f>
        <v>0</v>
      </c>
      <c r="Q169" s="153">
        <v>2.0000000000000002E-5</v>
      </c>
      <c r="R169" s="153">
        <f>Q169*H169</f>
        <v>4.0000000000000003E-5</v>
      </c>
      <c r="S169" s="153">
        <v>0</v>
      </c>
      <c r="T169" s="154">
        <f>S169*H169</f>
        <v>0</v>
      </c>
      <c r="AR169" s="155" t="s">
        <v>194</v>
      </c>
      <c r="AT169" s="155" t="s">
        <v>190</v>
      </c>
      <c r="AU169" s="155" t="s">
        <v>88</v>
      </c>
      <c r="AY169" s="17" t="s">
        <v>188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194</v>
      </c>
      <c r="BM169" s="155" t="s">
        <v>2776</v>
      </c>
    </row>
    <row r="170" spans="2:65" s="1" customFormat="1" ht="16.5" customHeight="1">
      <c r="B170" s="32"/>
      <c r="C170" s="185" t="s">
        <v>276</v>
      </c>
      <c r="D170" s="185" t="s">
        <v>677</v>
      </c>
      <c r="E170" s="186" t="s">
        <v>2777</v>
      </c>
      <c r="F170" s="187" t="s">
        <v>1671</v>
      </c>
      <c r="G170" s="188" t="s">
        <v>388</v>
      </c>
      <c r="H170" s="189">
        <v>2</v>
      </c>
      <c r="I170" s="190"/>
      <c r="J170" s="191">
        <f>ROUND(I170*H170,2)</f>
        <v>0</v>
      </c>
      <c r="K170" s="192"/>
      <c r="L170" s="193"/>
      <c r="M170" s="194" t="s">
        <v>1</v>
      </c>
      <c r="N170" s="195" t="s">
        <v>42</v>
      </c>
      <c r="P170" s="153">
        <f>O170*H170</f>
        <v>0</v>
      </c>
      <c r="Q170" s="153">
        <v>5.9000000000000003E-4</v>
      </c>
      <c r="R170" s="153">
        <f>Q170*H170</f>
        <v>1.1800000000000001E-3</v>
      </c>
      <c r="S170" s="153">
        <v>0</v>
      </c>
      <c r="T170" s="154">
        <f>S170*H170</f>
        <v>0</v>
      </c>
      <c r="AR170" s="155" t="s">
        <v>238</v>
      </c>
      <c r="AT170" s="155" t="s">
        <v>677</v>
      </c>
      <c r="AU170" s="155" t="s">
        <v>88</v>
      </c>
      <c r="AY170" s="17" t="s">
        <v>188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88</v>
      </c>
      <c r="BK170" s="156">
        <f>ROUND(I170*H170,2)</f>
        <v>0</v>
      </c>
      <c r="BL170" s="17" t="s">
        <v>194</v>
      </c>
      <c r="BM170" s="155" t="s">
        <v>2778</v>
      </c>
    </row>
    <row r="171" spans="2:65" s="1" customFormat="1" ht="24.2" customHeight="1">
      <c r="B171" s="32"/>
      <c r="C171" s="143" t="s">
        <v>285</v>
      </c>
      <c r="D171" s="143" t="s">
        <v>190</v>
      </c>
      <c r="E171" s="144" t="s">
        <v>2779</v>
      </c>
      <c r="F171" s="145" t="s">
        <v>2780</v>
      </c>
      <c r="G171" s="146" t="s">
        <v>388</v>
      </c>
      <c r="H171" s="147">
        <v>1</v>
      </c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42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194</v>
      </c>
      <c r="AT171" s="155" t="s">
        <v>190</v>
      </c>
      <c r="AU171" s="155" t="s">
        <v>88</v>
      </c>
      <c r="AY171" s="17" t="s">
        <v>188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88</v>
      </c>
      <c r="BK171" s="156">
        <f>ROUND(I171*H171,2)</f>
        <v>0</v>
      </c>
      <c r="BL171" s="17" t="s">
        <v>194</v>
      </c>
      <c r="BM171" s="155" t="s">
        <v>2781</v>
      </c>
    </row>
    <row r="172" spans="2:65" s="1" customFormat="1" ht="24.2" customHeight="1">
      <c r="B172" s="32"/>
      <c r="C172" s="185" t="s">
        <v>291</v>
      </c>
      <c r="D172" s="185" t="s">
        <v>677</v>
      </c>
      <c r="E172" s="186" t="s">
        <v>2782</v>
      </c>
      <c r="F172" s="187" t="s">
        <v>2783</v>
      </c>
      <c r="G172" s="188" t="s">
        <v>388</v>
      </c>
      <c r="H172" s="189">
        <v>1</v>
      </c>
      <c r="I172" s="190"/>
      <c r="J172" s="191">
        <f>ROUND(I172*H172,2)</f>
        <v>0</v>
      </c>
      <c r="K172" s="192"/>
      <c r="L172" s="193"/>
      <c r="M172" s="194" t="s">
        <v>1</v>
      </c>
      <c r="N172" s="195" t="s">
        <v>42</v>
      </c>
      <c r="P172" s="153">
        <f>O172*H172</f>
        <v>0</v>
      </c>
      <c r="Q172" s="153">
        <v>8.4499999999999993</v>
      </c>
      <c r="R172" s="153">
        <f>Q172*H172</f>
        <v>8.4499999999999993</v>
      </c>
      <c r="S172" s="153">
        <v>0</v>
      </c>
      <c r="T172" s="154">
        <f>S172*H172</f>
        <v>0</v>
      </c>
      <c r="AR172" s="155" t="s">
        <v>238</v>
      </c>
      <c r="AT172" s="155" t="s">
        <v>677</v>
      </c>
      <c r="AU172" s="155" t="s">
        <v>88</v>
      </c>
      <c r="AY172" s="17" t="s">
        <v>188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194</v>
      </c>
      <c r="BM172" s="155" t="s">
        <v>2784</v>
      </c>
    </row>
    <row r="173" spans="2:65" s="1" customFormat="1" ht="24.2" customHeight="1">
      <c r="B173" s="32"/>
      <c r="C173" s="143" t="s">
        <v>295</v>
      </c>
      <c r="D173" s="143" t="s">
        <v>190</v>
      </c>
      <c r="E173" s="144" t="s">
        <v>2785</v>
      </c>
      <c r="F173" s="145" t="s">
        <v>2786</v>
      </c>
      <c r="G173" s="146" t="s">
        <v>388</v>
      </c>
      <c r="H173" s="147">
        <v>1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6.3E-3</v>
      </c>
      <c r="R173" s="153">
        <f>Q173*H173</f>
        <v>6.3E-3</v>
      </c>
      <c r="S173" s="153">
        <v>0</v>
      </c>
      <c r="T173" s="154">
        <f>S173*H173</f>
        <v>0</v>
      </c>
      <c r="AR173" s="155" t="s">
        <v>194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194</v>
      </c>
      <c r="BM173" s="155" t="s">
        <v>2787</v>
      </c>
    </row>
    <row r="174" spans="2:65" s="11" customFormat="1" ht="22.9" customHeight="1">
      <c r="B174" s="131"/>
      <c r="D174" s="132" t="s">
        <v>75</v>
      </c>
      <c r="E174" s="141" t="s">
        <v>739</v>
      </c>
      <c r="F174" s="141" t="s">
        <v>740</v>
      </c>
      <c r="I174" s="134"/>
      <c r="J174" s="142">
        <f>BK174</f>
        <v>0</v>
      </c>
      <c r="L174" s="131"/>
      <c r="M174" s="136"/>
      <c r="P174" s="137">
        <f>P175</f>
        <v>0</v>
      </c>
      <c r="R174" s="137">
        <f>R175</f>
        <v>0</v>
      </c>
      <c r="T174" s="138">
        <f>T175</f>
        <v>0</v>
      </c>
      <c r="AR174" s="132" t="s">
        <v>83</v>
      </c>
      <c r="AT174" s="139" t="s">
        <v>75</v>
      </c>
      <c r="AU174" s="139" t="s">
        <v>83</v>
      </c>
      <c r="AY174" s="132" t="s">
        <v>188</v>
      </c>
      <c r="BK174" s="140">
        <f>BK175</f>
        <v>0</v>
      </c>
    </row>
    <row r="175" spans="2:65" s="1" customFormat="1" ht="24.2" customHeight="1">
      <c r="B175" s="32"/>
      <c r="C175" s="143" t="s">
        <v>305</v>
      </c>
      <c r="D175" s="143" t="s">
        <v>190</v>
      </c>
      <c r="E175" s="144" t="s">
        <v>2683</v>
      </c>
      <c r="F175" s="145" t="s">
        <v>2684</v>
      </c>
      <c r="G175" s="146" t="s">
        <v>333</v>
      </c>
      <c r="H175" s="147">
        <v>11.323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42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AR175" s="155" t="s">
        <v>194</v>
      </c>
      <c r="AT175" s="155" t="s">
        <v>190</v>
      </c>
      <c r="AU175" s="155" t="s">
        <v>88</v>
      </c>
      <c r="AY175" s="17" t="s">
        <v>188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88</v>
      </c>
      <c r="BK175" s="156">
        <f>ROUND(I175*H175,2)</f>
        <v>0</v>
      </c>
      <c r="BL175" s="17" t="s">
        <v>194</v>
      </c>
      <c r="BM175" s="155" t="s">
        <v>2788</v>
      </c>
    </row>
    <row r="176" spans="2:65" s="11" customFormat="1" ht="25.9" customHeight="1">
      <c r="B176" s="131"/>
      <c r="D176" s="132" t="s">
        <v>75</v>
      </c>
      <c r="E176" s="133" t="s">
        <v>745</v>
      </c>
      <c r="F176" s="133" t="s">
        <v>746</v>
      </c>
      <c r="I176" s="134"/>
      <c r="J176" s="135">
        <f>BK176</f>
        <v>0</v>
      </c>
      <c r="L176" s="131"/>
      <c r="M176" s="136"/>
      <c r="P176" s="137">
        <f>P177</f>
        <v>0</v>
      </c>
      <c r="R176" s="137">
        <f>R177</f>
        <v>8.745E-2</v>
      </c>
      <c r="T176" s="138">
        <f>T177</f>
        <v>0</v>
      </c>
      <c r="AR176" s="132" t="s">
        <v>88</v>
      </c>
      <c r="AT176" s="139" t="s">
        <v>75</v>
      </c>
      <c r="AU176" s="139" t="s">
        <v>76</v>
      </c>
      <c r="AY176" s="132" t="s">
        <v>188</v>
      </c>
      <c r="BK176" s="140">
        <f>BK177</f>
        <v>0</v>
      </c>
    </row>
    <row r="177" spans="2:65" s="11" customFormat="1" ht="22.9" customHeight="1">
      <c r="B177" s="131"/>
      <c r="D177" s="132" t="s">
        <v>75</v>
      </c>
      <c r="E177" s="141" t="s">
        <v>2317</v>
      </c>
      <c r="F177" s="141" t="s">
        <v>2318</v>
      </c>
      <c r="I177" s="134"/>
      <c r="J177" s="142">
        <f>BK177</f>
        <v>0</v>
      </c>
      <c r="L177" s="131"/>
      <c r="M177" s="136"/>
      <c r="P177" s="137">
        <f>SUM(P178:P182)</f>
        <v>0</v>
      </c>
      <c r="R177" s="137">
        <f>SUM(R178:R182)</f>
        <v>8.745E-2</v>
      </c>
      <c r="T177" s="138">
        <f>SUM(T178:T182)</f>
        <v>0</v>
      </c>
      <c r="AR177" s="132" t="s">
        <v>88</v>
      </c>
      <c r="AT177" s="139" t="s">
        <v>75</v>
      </c>
      <c r="AU177" s="139" t="s">
        <v>83</v>
      </c>
      <c r="AY177" s="132" t="s">
        <v>188</v>
      </c>
      <c r="BK177" s="140">
        <f>SUM(BK178:BK182)</f>
        <v>0</v>
      </c>
    </row>
    <row r="178" spans="2:65" s="1" customFormat="1" ht="37.9" customHeight="1">
      <c r="B178" s="32"/>
      <c r="C178" s="143" t="s">
        <v>319</v>
      </c>
      <c r="D178" s="143" t="s">
        <v>190</v>
      </c>
      <c r="E178" s="144" t="s">
        <v>2789</v>
      </c>
      <c r="F178" s="145" t="s">
        <v>2790</v>
      </c>
      <c r="G178" s="146" t="s">
        <v>2448</v>
      </c>
      <c r="H178" s="147">
        <v>1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42</v>
      </c>
      <c r="P178" s="153">
        <f>O178*H178</f>
        <v>0</v>
      </c>
      <c r="Q178" s="153">
        <v>2.4499999999999999E-3</v>
      </c>
      <c r="R178" s="153">
        <f>Q178*H178</f>
        <v>2.4499999999999999E-3</v>
      </c>
      <c r="S178" s="153">
        <v>0</v>
      </c>
      <c r="T178" s="154">
        <f>S178*H178</f>
        <v>0</v>
      </c>
      <c r="AR178" s="155" t="s">
        <v>295</v>
      </c>
      <c r="AT178" s="155" t="s">
        <v>190</v>
      </c>
      <c r="AU178" s="155" t="s">
        <v>88</v>
      </c>
      <c r="AY178" s="17" t="s">
        <v>188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295</v>
      </c>
      <c r="BM178" s="155" t="s">
        <v>2791</v>
      </c>
    </row>
    <row r="179" spans="2:65" s="1" customFormat="1" ht="24.2" customHeight="1">
      <c r="B179" s="32"/>
      <c r="C179" s="185" t="s">
        <v>7</v>
      </c>
      <c r="D179" s="185" t="s">
        <v>677</v>
      </c>
      <c r="E179" s="186" t="s">
        <v>2792</v>
      </c>
      <c r="F179" s="187" t="s">
        <v>2793</v>
      </c>
      <c r="G179" s="188" t="s">
        <v>388</v>
      </c>
      <c r="H179" s="189">
        <v>1</v>
      </c>
      <c r="I179" s="190"/>
      <c r="J179" s="191">
        <f>ROUND(I179*H179,2)</f>
        <v>0</v>
      </c>
      <c r="K179" s="192"/>
      <c r="L179" s="193"/>
      <c r="M179" s="194" t="s">
        <v>1</v>
      </c>
      <c r="N179" s="195" t="s">
        <v>42</v>
      </c>
      <c r="P179" s="153">
        <f>O179*H179</f>
        <v>0</v>
      </c>
      <c r="Q179" s="153">
        <v>8.5000000000000006E-2</v>
      </c>
      <c r="R179" s="153">
        <f>Q179*H179</f>
        <v>8.5000000000000006E-2</v>
      </c>
      <c r="S179" s="153">
        <v>0</v>
      </c>
      <c r="T179" s="154">
        <f>S179*H179</f>
        <v>0</v>
      </c>
      <c r="AR179" s="155" t="s">
        <v>398</v>
      </c>
      <c r="AT179" s="155" t="s">
        <v>677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295</v>
      </c>
      <c r="BM179" s="155" t="s">
        <v>2794</v>
      </c>
    </row>
    <row r="180" spans="2:65" s="1" customFormat="1" ht="24.2" customHeight="1">
      <c r="B180" s="32"/>
      <c r="C180" s="143" t="s">
        <v>330</v>
      </c>
      <c r="D180" s="143" t="s">
        <v>190</v>
      </c>
      <c r="E180" s="144" t="s">
        <v>2795</v>
      </c>
      <c r="F180" s="145" t="s">
        <v>2796</v>
      </c>
      <c r="G180" s="146" t="s">
        <v>2448</v>
      </c>
      <c r="H180" s="147">
        <v>0.193</v>
      </c>
      <c r="I180" s="148"/>
      <c r="J180" s="149">
        <f>ROUND(I180*H180,2)</f>
        <v>0</v>
      </c>
      <c r="K180" s="150"/>
      <c r="L180" s="32"/>
      <c r="M180" s="151" t="s">
        <v>1</v>
      </c>
      <c r="N180" s="152" t="s">
        <v>42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295</v>
      </c>
      <c r="AT180" s="155" t="s">
        <v>190</v>
      </c>
      <c r="AU180" s="155" t="s">
        <v>88</v>
      </c>
      <c r="AY180" s="17" t="s">
        <v>188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88</v>
      </c>
      <c r="BK180" s="156">
        <f>ROUND(I180*H180,2)</f>
        <v>0</v>
      </c>
      <c r="BL180" s="17" t="s">
        <v>295</v>
      </c>
      <c r="BM180" s="155" t="s">
        <v>2797</v>
      </c>
    </row>
    <row r="181" spans="2:65" s="1" customFormat="1" ht="24.2" customHeight="1">
      <c r="B181" s="32"/>
      <c r="C181" s="143" t="s">
        <v>337</v>
      </c>
      <c r="D181" s="143" t="s">
        <v>190</v>
      </c>
      <c r="E181" s="144" t="s">
        <v>2798</v>
      </c>
      <c r="F181" s="145" t="s">
        <v>2799</v>
      </c>
      <c r="G181" s="146" t="s">
        <v>388</v>
      </c>
      <c r="H181" s="147">
        <v>0.193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42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295</v>
      </c>
      <c r="AT181" s="155" t="s">
        <v>190</v>
      </c>
      <c r="AU181" s="155" t="s">
        <v>88</v>
      </c>
      <c r="AY181" s="17" t="s">
        <v>188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295</v>
      </c>
      <c r="BM181" s="155" t="s">
        <v>2800</v>
      </c>
    </row>
    <row r="182" spans="2:65" s="1" customFormat="1" ht="24.2" customHeight="1">
      <c r="B182" s="32"/>
      <c r="C182" s="143" t="s">
        <v>342</v>
      </c>
      <c r="D182" s="143" t="s">
        <v>190</v>
      </c>
      <c r="E182" s="144" t="s">
        <v>2325</v>
      </c>
      <c r="F182" s="145" t="s">
        <v>2326</v>
      </c>
      <c r="G182" s="146" t="s">
        <v>333</v>
      </c>
      <c r="H182" s="147">
        <v>8.6999999999999994E-2</v>
      </c>
      <c r="I182" s="148"/>
      <c r="J182" s="149">
        <f>ROUND(I182*H182,2)</f>
        <v>0</v>
      </c>
      <c r="K182" s="150"/>
      <c r="L182" s="32"/>
      <c r="M182" s="199" t="s">
        <v>1</v>
      </c>
      <c r="N182" s="200" t="s">
        <v>42</v>
      </c>
      <c r="O182" s="201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155" t="s">
        <v>295</v>
      </c>
      <c r="AT182" s="155" t="s">
        <v>190</v>
      </c>
      <c r="AU182" s="155" t="s">
        <v>88</v>
      </c>
      <c r="AY182" s="17" t="s">
        <v>188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7" t="s">
        <v>88</v>
      </c>
      <c r="BK182" s="156">
        <f>ROUND(I182*H182,2)</f>
        <v>0</v>
      </c>
      <c r="BL182" s="17" t="s">
        <v>295</v>
      </c>
      <c r="BM182" s="155" t="s">
        <v>2801</v>
      </c>
    </row>
    <row r="183" spans="2:65" s="1" customFormat="1" ht="6.95" customHeight="1">
      <c r="B183" s="47"/>
      <c r="C183" s="48"/>
      <c r="D183" s="48"/>
      <c r="E183" s="48"/>
      <c r="F183" s="48"/>
      <c r="G183" s="48"/>
      <c r="H183" s="48"/>
      <c r="I183" s="48"/>
      <c r="J183" s="48"/>
      <c r="K183" s="48"/>
      <c r="L183" s="32"/>
    </row>
  </sheetData>
  <sheetProtection algorithmName="SHA-512" hashValue="3FKM6OiDeyCLfeZYu5Lh3VVTIYFn71rDZqiyO4btinWRE43LZtqMpF/aA2L8t5jPsNaYpfY0TMGZhsCEcLczHQ==" saltValue="7gVTdWgehllYToWR0/bz7GwkCmi1+4KWslPlp1mkaQY/V8OI62Ez9j6ycN/NYvMbPEnnGNsbWoB6gWGNew6WAg==" spinCount="100000" sheet="1" objects="1" scenarios="1" formatColumns="0" formatRows="0" autoFilter="0"/>
  <autoFilter ref="C127:K182" xr:uid="{00000000-0009-0000-0000-00000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132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2802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2803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ROUND((SUM(BE124:BE174)),  2)</f>
        <v>0</v>
      </c>
      <c r="G35" s="100"/>
      <c r="H35" s="100"/>
      <c r="I35" s="101">
        <v>0.2</v>
      </c>
      <c r="J35" s="99">
        <f>ROUND(((SUM(BE124:BE174))*I35),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ROUND((SUM(BF124:BF174)),  2)</f>
        <v>0</v>
      </c>
      <c r="G36" s="100"/>
      <c r="H36" s="100"/>
      <c r="I36" s="101">
        <v>0.2</v>
      </c>
      <c r="J36" s="99">
        <f>ROUND(((SUM(BF124:BF174))*I36),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ROUND((SUM(BG124:BG174)),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ROUND((SUM(BH124:BH174)),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ROUND((SUM(BI124:BI174)),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2802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01 - SO-05.1  NN káblová prípojka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J124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899999999999999" customHeight="1">
      <c r="B101" s="118"/>
      <c r="D101" s="119" t="s">
        <v>2804</v>
      </c>
      <c r="E101" s="120"/>
      <c r="F101" s="120"/>
      <c r="G101" s="120"/>
      <c r="H101" s="120"/>
      <c r="I101" s="120"/>
      <c r="J101" s="121">
        <f>J154</f>
        <v>0</v>
      </c>
      <c r="L101" s="118"/>
    </row>
    <row r="102" spans="2:47" s="8" customFormat="1" ht="24.95" customHeight="1">
      <c r="B102" s="114"/>
      <c r="D102" s="115" t="s">
        <v>1837</v>
      </c>
      <c r="E102" s="116"/>
      <c r="F102" s="116"/>
      <c r="G102" s="116"/>
      <c r="H102" s="116"/>
      <c r="I102" s="116"/>
      <c r="J102" s="117">
        <f>J173</f>
        <v>0</v>
      </c>
      <c r="L102" s="114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174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3" t="str">
        <f>E7</f>
        <v>Budova na spracovanie hrozna a výrobu vína</v>
      </c>
      <c r="F112" s="254"/>
      <c r="G112" s="254"/>
      <c r="H112" s="254"/>
      <c r="L112" s="32"/>
    </row>
    <row r="113" spans="2:65" ht="12" customHeight="1">
      <c r="B113" s="20"/>
      <c r="C113" s="27" t="s">
        <v>142</v>
      </c>
      <c r="L113" s="20"/>
    </row>
    <row r="114" spans="2:65" s="1" customFormat="1" ht="16.5" customHeight="1">
      <c r="B114" s="32"/>
      <c r="E114" s="253" t="s">
        <v>2802</v>
      </c>
      <c r="F114" s="255"/>
      <c r="G114" s="255"/>
      <c r="H114" s="255"/>
      <c r="L114" s="32"/>
    </row>
    <row r="115" spans="2:65" s="1" customFormat="1" ht="12" customHeight="1">
      <c r="B115" s="32"/>
      <c r="C115" s="27" t="s">
        <v>144</v>
      </c>
      <c r="L115" s="32"/>
    </row>
    <row r="116" spans="2:65" s="1" customFormat="1" ht="16.5" customHeight="1">
      <c r="B116" s="32"/>
      <c r="E116" s="208" t="str">
        <f>E11</f>
        <v>01 - SO-05.1  NN káblová prípojka</v>
      </c>
      <c r="F116" s="255"/>
      <c r="G116" s="255"/>
      <c r="H116" s="25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Chotín, p. č. 6616</v>
      </c>
      <c r="I118" s="27" t="s">
        <v>21</v>
      </c>
      <c r="J118" s="55" t="str">
        <f>IF(J14="","",J14)</f>
        <v>22. 1. 2024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23</v>
      </c>
      <c r="F120" s="25" t="str">
        <f>E17</f>
        <v>Gábor Ondrej, Kostolná 228, Chotín</v>
      </c>
      <c r="I120" s="27" t="s">
        <v>29</v>
      </c>
      <c r="J120" s="30" t="str">
        <f>E23</f>
        <v>Ing. Lengyel Tibor</v>
      </c>
      <c r="L120" s="32"/>
    </row>
    <row r="121" spans="2:65" s="1" customFormat="1" ht="15.2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175</v>
      </c>
      <c r="D123" s="124" t="s">
        <v>61</v>
      </c>
      <c r="E123" s="124" t="s">
        <v>57</v>
      </c>
      <c r="F123" s="124" t="s">
        <v>58</v>
      </c>
      <c r="G123" s="124" t="s">
        <v>176</v>
      </c>
      <c r="H123" s="124" t="s">
        <v>177</v>
      </c>
      <c r="I123" s="124" t="s">
        <v>178</v>
      </c>
      <c r="J123" s="125" t="s">
        <v>148</v>
      </c>
      <c r="K123" s="126" t="s">
        <v>179</v>
      </c>
      <c r="L123" s="122"/>
      <c r="M123" s="62" t="s">
        <v>1</v>
      </c>
      <c r="N123" s="63" t="s">
        <v>40</v>
      </c>
      <c r="O123" s="63" t="s">
        <v>180</v>
      </c>
      <c r="P123" s="63" t="s">
        <v>181</v>
      </c>
      <c r="Q123" s="63" t="s">
        <v>182</v>
      </c>
      <c r="R123" s="63" t="s">
        <v>183</v>
      </c>
      <c r="S123" s="63" t="s">
        <v>184</v>
      </c>
      <c r="T123" s="64" t="s">
        <v>185</v>
      </c>
    </row>
    <row r="124" spans="2:65" s="1" customFormat="1" ht="22.9" customHeight="1">
      <c r="B124" s="32"/>
      <c r="C124" s="67" t="s">
        <v>149</v>
      </c>
      <c r="J124" s="127">
        <f>BK124</f>
        <v>0</v>
      </c>
      <c r="L124" s="32"/>
      <c r="M124" s="65"/>
      <c r="N124" s="56"/>
      <c r="O124" s="56"/>
      <c r="P124" s="128">
        <f>P125+P173</f>
        <v>0</v>
      </c>
      <c r="Q124" s="56"/>
      <c r="R124" s="128">
        <f>R125+R173</f>
        <v>0.20323850000000002</v>
      </c>
      <c r="S124" s="56"/>
      <c r="T124" s="129">
        <f>T125+T173</f>
        <v>0</v>
      </c>
      <c r="AT124" s="17" t="s">
        <v>75</v>
      </c>
      <c r="AU124" s="17" t="s">
        <v>150</v>
      </c>
      <c r="BK124" s="130">
        <f>BK125+BK173</f>
        <v>0</v>
      </c>
    </row>
    <row r="125" spans="2:65" s="11" customFormat="1" ht="25.9" customHeight="1">
      <c r="B125" s="131"/>
      <c r="D125" s="132" t="s">
        <v>75</v>
      </c>
      <c r="E125" s="133" t="s">
        <v>677</v>
      </c>
      <c r="F125" s="133" t="s">
        <v>1988</v>
      </c>
      <c r="I125" s="134"/>
      <c r="J125" s="135">
        <f>BK125</f>
        <v>0</v>
      </c>
      <c r="L125" s="131"/>
      <c r="M125" s="136"/>
      <c r="P125" s="137">
        <f>P126+P154</f>
        <v>0</v>
      </c>
      <c r="R125" s="137">
        <f>R126+R154</f>
        <v>0.20323850000000002</v>
      </c>
      <c r="T125" s="138">
        <f>T126+T154</f>
        <v>0</v>
      </c>
      <c r="AR125" s="132" t="s">
        <v>203</v>
      </c>
      <c r="AT125" s="139" t="s">
        <v>75</v>
      </c>
      <c r="AU125" s="139" t="s">
        <v>76</v>
      </c>
      <c r="AY125" s="132" t="s">
        <v>188</v>
      </c>
      <c r="BK125" s="140">
        <f>BK126+BK154</f>
        <v>0</v>
      </c>
    </row>
    <row r="126" spans="2:65" s="11" customFormat="1" ht="22.9" customHeight="1">
      <c r="B126" s="131"/>
      <c r="D126" s="132" t="s">
        <v>75</v>
      </c>
      <c r="E126" s="141" t="s">
        <v>1989</v>
      </c>
      <c r="F126" s="141" t="s">
        <v>1990</v>
      </c>
      <c r="I126" s="134"/>
      <c r="J126" s="142">
        <f>BK126</f>
        <v>0</v>
      </c>
      <c r="L126" s="131"/>
      <c r="M126" s="136"/>
      <c r="P126" s="137">
        <f>SUM(P127:P153)</f>
        <v>0</v>
      </c>
      <c r="R126" s="137">
        <f>SUM(R127:R153)</f>
        <v>6.0572500000000001E-2</v>
      </c>
      <c r="T126" s="138">
        <f>SUM(T127:T153)</f>
        <v>0</v>
      </c>
      <c r="AR126" s="132" t="s">
        <v>203</v>
      </c>
      <c r="AT126" s="139" t="s">
        <v>75</v>
      </c>
      <c r="AU126" s="139" t="s">
        <v>83</v>
      </c>
      <c r="AY126" s="132" t="s">
        <v>188</v>
      </c>
      <c r="BK126" s="140">
        <f>SUM(BK127:BK153)</f>
        <v>0</v>
      </c>
    </row>
    <row r="127" spans="2:65" s="1" customFormat="1" ht="24.2" customHeight="1">
      <c r="B127" s="32"/>
      <c r="C127" s="143" t="s">
        <v>83</v>
      </c>
      <c r="D127" s="143" t="s">
        <v>190</v>
      </c>
      <c r="E127" s="144" t="s">
        <v>2805</v>
      </c>
      <c r="F127" s="145" t="s">
        <v>2806</v>
      </c>
      <c r="G127" s="146" t="s">
        <v>574</v>
      </c>
      <c r="H127" s="147">
        <v>5</v>
      </c>
      <c r="I127" s="148"/>
      <c r="J127" s="149">
        <f t="shared" ref="J127:J139" si="0">ROUND(I127*H127,2)</f>
        <v>0</v>
      </c>
      <c r="K127" s="150"/>
      <c r="L127" s="32"/>
      <c r="M127" s="151" t="s">
        <v>1</v>
      </c>
      <c r="N127" s="152" t="s">
        <v>42</v>
      </c>
      <c r="P127" s="153">
        <f t="shared" ref="P127:P139" si="1">O127*H127</f>
        <v>0</v>
      </c>
      <c r="Q127" s="153">
        <v>0</v>
      </c>
      <c r="R127" s="153">
        <f t="shared" ref="R127:R139" si="2">Q127*H127</f>
        <v>0</v>
      </c>
      <c r="S127" s="153">
        <v>0</v>
      </c>
      <c r="T127" s="154">
        <f t="shared" ref="T127:T139" si="3">S127*H127</f>
        <v>0</v>
      </c>
      <c r="AR127" s="155" t="s">
        <v>582</v>
      </c>
      <c r="AT127" s="155" t="s">
        <v>190</v>
      </c>
      <c r="AU127" s="155" t="s">
        <v>88</v>
      </c>
      <c r="AY127" s="17" t="s">
        <v>188</v>
      </c>
      <c r="BE127" s="156">
        <f t="shared" ref="BE127:BE139" si="4">IF(N127="základná",J127,0)</f>
        <v>0</v>
      </c>
      <c r="BF127" s="156">
        <f t="shared" ref="BF127:BF139" si="5">IF(N127="znížená",J127,0)</f>
        <v>0</v>
      </c>
      <c r="BG127" s="156">
        <f t="shared" ref="BG127:BG139" si="6">IF(N127="zákl. prenesená",J127,0)</f>
        <v>0</v>
      </c>
      <c r="BH127" s="156">
        <f t="shared" ref="BH127:BH139" si="7">IF(N127="zníž. prenesená",J127,0)</f>
        <v>0</v>
      </c>
      <c r="BI127" s="156">
        <f t="shared" ref="BI127:BI139" si="8">IF(N127="nulová",J127,0)</f>
        <v>0</v>
      </c>
      <c r="BJ127" s="17" t="s">
        <v>88</v>
      </c>
      <c r="BK127" s="156">
        <f t="shared" ref="BK127:BK139" si="9">ROUND(I127*H127,2)</f>
        <v>0</v>
      </c>
      <c r="BL127" s="17" t="s">
        <v>582</v>
      </c>
      <c r="BM127" s="155" t="s">
        <v>2807</v>
      </c>
    </row>
    <row r="128" spans="2:65" s="1" customFormat="1" ht="21.75" customHeight="1">
      <c r="B128" s="32"/>
      <c r="C128" s="185" t="s">
        <v>88</v>
      </c>
      <c r="D128" s="185" t="s">
        <v>677</v>
      </c>
      <c r="E128" s="186" t="s">
        <v>2808</v>
      </c>
      <c r="F128" s="187" t="s">
        <v>2809</v>
      </c>
      <c r="G128" s="188" t="s">
        <v>574</v>
      </c>
      <c r="H128" s="189">
        <v>5.25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42</v>
      </c>
      <c r="P128" s="153">
        <f t="shared" si="1"/>
        <v>0</v>
      </c>
      <c r="Q128" s="153">
        <v>2.5000000000000001E-4</v>
      </c>
      <c r="R128" s="153">
        <f t="shared" si="2"/>
        <v>1.3125000000000001E-3</v>
      </c>
      <c r="S128" s="153">
        <v>0</v>
      </c>
      <c r="T128" s="154">
        <f t="shared" si="3"/>
        <v>0</v>
      </c>
      <c r="AR128" s="155" t="s">
        <v>953</v>
      </c>
      <c r="AT128" s="155" t="s">
        <v>677</v>
      </c>
      <c r="AU128" s="155" t="s">
        <v>88</v>
      </c>
      <c r="AY128" s="17" t="s">
        <v>188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953</v>
      </c>
      <c r="BM128" s="155" t="s">
        <v>2810</v>
      </c>
    </row>
    <row r="129" spans="2:65" s="1" customFormat="1" ht="24.2" customHeight="1">
      <c r="B129" s="32"/>
      <c r="C129" s="143" t="s">
        <v>203</v>
      </c>
      <c r="D129" s="143" t="s">
        <v>190</v>
      </c>
      <c r="E129" s="144" t="s">
        <v>2811</v>
      </c>
      <c r="F129" s="145" t="s">
        <v>2812</v>
      </c>
      <c r="G129" s="146" t="s">
        <v>388</v>
      </c>
      <c r="H129" s="147">
        <v>16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42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582</v>
      </c>
      <c r="AT129" s="155" t="s">
        <v>190</v>
      </c>
      <c r="AU129" s="155" t="s">
        <v>88</v>
      </c>
      <c r="AY129" s="17" t="s">
        <v>188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582</v>
      </c>
      <c r="BM129" s="155" t="s">
        <v>2813</v>
      </c>
    </row>
    <row r="130" spans="2:65" s="1" customFormat="1" ht="16.5" customHeight="1">
      <c r="B130" s="32"/>
      <c r="C130" s="185" t="s">
        <v>194</v>
      </c>
      <c r="D130" s="185" t="s">
        <v>677</v>
      </c>
      <c r="E130" s="186" t="s">
        <v>2814</v>
      </c>
      <c r="F130" s="187" t="s">
        <v>2815</v>
      </c>
      <c r="G130" s="188" t="s">
        <v>388</v>
      </c>
      <c r="H130" s="189">
        <v>16</v>
      </c>
      <c r="I130" s="190"/>
      <c r="J130" s="191">
        <f t="shared" si="0"/>
        <v>0</v>
      </c>
      <c r="K130" s="192"/>
      <c r="L130" s="193"/>
      <c r="M130" s="194" t="s">
        <v>1</v>
      </c>
      <c r="N130" s="195" t="s">
        <v>42</v>
      </c>
      <c r="P130" s="153">
        <f t="shared" si="1"/>
        <v>0</v>
      </c>
      <c r="Q130" s="153">
        <v>1.0000000000000001E-5</v>
      </c>
      <c r="R130" s="153">
        <f t="shared" si="2"/>
        <v>1.6000000000000001E-4</v>
      </c>
      <c r="S130" s="153">
        <v>0</v>
      </c>
      <c r="T130" s="154">
        <f t="shared" si="3"/>
        <v>0</v>
      </c>
      <c r="AR130" s="155" t="s">
        <v>953</v>
      </c>
      <c r="AT130" s="155" t="s">
        <v>677</v>
      </c>
      <c r="AU130" s="155" t="s">
        <v>88</v>
      </c>
      <c r="AY130" s="17" t="s">
        <v>188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953</v>
      </c>
      <c r="BM130" s="155" t="s">
        <v>2816</v>
      </c>
    </row>
    <row r="131" spans="2:65" s="1" customFormat="1" ht="24.2" customHeight="1">
      <c r="B131" s="32"/>
      <c r="C131" s="143" t="s">
        <v>221</v>
      </c>
      <c r="D131" s="143" t="s">
        <v>190</v>
      </c>
      <c r="E131" s="144" t="s">
        <v>2817</v>
      </c>
      <c r="F131" s="145" t="s">
        <v>2818</v>
      </c>
      <c r="G131" s="146" t="s">
        <v>388</v>
      </c>
      <c r="H131" s="147">
        <v>2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42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582</v>
      </c>
      <c r="AT131" s="155" t="s">
        <v>190</v>
      </c>
      <c r="AU131" s="155" t="s">
        <v>88</v>
      </c>
      <c r="AY131" s="17" t="s">
        <v>188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582</v>
      </c>
      <c r="BM131" s="155" t="s">
        <v>2819</v>
      </c>
    </row>
    <row r="132" spans="2:65" s="1" customFormat="1" ht="16.5" customHeight="1">
      <c r="B132" s="32"/>
      <c r="C132" s="185" t="s">
        <v>225</v>
      </c>
      <c r="D132" s="185" t="s">
        <v>677</v>
      </c>
      <c r="E132" s="186" t="s">
        <v>2820</v>
      </c>
      <c r="F132" s="187" t="s">
        <v>2821</v>
      </c>
      <c r="G132" s="188" t="s">
        <v>388</v>
      </c>
      <c r="H132" s="189">
        <v>2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42</v>
      </c>
      <c r="P132" s="153">
        <f t="shared" si="1"/>
        <v>0</v>
      </c>
      <c r="Q132" s="153">
        <v>6.0000000000000002E-5</v>
      </c>
      <c r="R132" s="153">
        <f t="shared" si="2"/>
        <v>1.2E-4</v>
      </c>
      <c r="S132" s="153">
        <v>0</v>
      </c>
      <c r="T132" s="154">
        <f t="shared" si="3"/>
        <v>0</v>
      </c>
      <c r="AR132" s="155" t="s">
        <v>953</v>
      </c>
      <c r="AT132" s="155" t="s">
        <v>677</v>
      </c>
      <c r="AU132" s="155" t="s">
        <v>88</v>
      </c>
      <c r="AY132" s="17" t="s">
        <v>188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953</v>
      </c>
      <c r="BM132" s="155" t="s">
        <v>2822</v>
      </c>
    </row>
    <row r="133" spans="2:65" s="1" customFormat="1" ht="24.2" customHeight="1">
      <c r="B133" s="32"/>
      <c r="C133" s="143" t="s">
        <v>234</v>
      </c>
      <c r="D133" s="143" t="s">
        <v>190</v>
      </c>
      <c r="E133" s="144" t="s">
        <v>2823</v>
      </c>
      <c r="F133" s="145" t="s">
        <v>2824</v>
      </c>
      <c r="G133" s="146" t="s">
        <v>388</v>
      </c>
      <c r="H133" s="147">
        <v>1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42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582</v>
      </c>
      <c r="AT133" s="155" t="s">
        <v>190</v>
      </c>
      <c r="AU133" s="155" t="s">
        <v>88</v>
      </c>
      <c r="AY133" s="17" t="s">
        <v>188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582</v>
      </c>
      <c r="BM133" s="155" t="s">
        <v>2825</v>
      </c>
    </row>
    <row r="134" spans="2:65" s="1" customFormat="1" ht="24.2" customHeight="1">
      <c r="B134" s="32"/>
      <c r="C134" s="185" t="s">
        <v>238</v>
      </c>
      <c r="D134" s="185" t="s">
        <v>677</v>
      </c>
      <c r="E134" s="186" t="s">
        <v>2826</v>
      </c>
      <c r="F134" s="187" t="s">
        <v>2827</v>
      </c>
      <c r="G134" s="188" t="s">
        <v>388</v>
      </c>
      <c r="H134" s="189">
        <v>1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42</v>
      </c>
      <c r="P134" s="153">
        <f t="shared" si="1"/>
        <v>0</v>
      </c>
      <c r="Q134" s="153">
        <v>7.0000000000000001E-3</v>
      </c>
      <c r="R134" s="153">
        <f t="shared" si="2"/>
        <v>7.0000000000000001E-3</v>
      </c>
      <c r="S134" s="153">
        <v>0</v>
      </c>
      <c r="T134" s="154">
        <f t="shared" si="3"/>
        <v>0</v>
      </c>
      <c r="AR134" s="155" t="s">
        <v>953</v>
      </c>
      <c r="AT134" s="155" t="s">
        <v>677</v>
      </c>
      <c r="AU134" s="155" t="s">
        <v>88</v>
      </c>
      <c r="AY134" s="17" t="s">
        <v>188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953</v>
      </c>
      <c r="BM134" s="155" t="s">
        <v>2828</v>
      </c>
    </row>
    <row r="135" spans="2:65" s="1" customFormat="1" ht="16.5" customHeight="1">
      <c r="B135" s="32"/>
      <c r="C135" s="185" t="s">
        <v>245</v>
      </c>
      <c r="D135" s="185" t="s">
        <v>677</v>
      </c>
      <c r="E135" s="186" t="s">
        <v>2829</v>
      </c>
      <c r="F135" s="187" t="s">
        <v>2830</v>
      </c>
      <c r="G135" s="188" t="s">
        <v>388</v>
      </c>
      <c r="H135" s="189">
        <v>1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42</v>
      </c>
      <c r="P135" s="153">
        <f t="shared" si="1"/>
        <v>0</v>
      </c>
      <c r="Q135" s="153">
        <v>2.9999999999999997E-4</v>
      </c>
      <c r="R135" s="153">
        <f t="shared" si="2"/>
        <v>2.9999999999999997E-4</v>
      </c>
      <c r="S135" s="153">
        <v>0</v>
      </c>
      <c r="T135" s="154">
        <f t="shared" si="3"/>
        <v>0</v>
      </c>
      <c r="AR135" s="155" t="s">
        <v>953</v>
      </c>
      <c r="AT135" s="155" t="s">
        <v>677</v>
      </c>
      <c r="AU135" s="155" t="s">
        <v>88</v>
      </c>
      <c r="AY135" s="17" t="s">
        <v>188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953</v>
      </c>
      <c r="BM135" s="155" t="s">
        <v>2831</v>
      </c>
    </row>
    <row r="136" spans="2:65" s="1" customFormat="1" ht="24.2" customHeight="1">
      <c r="B136" s="32"/>
      <c r="C136" s="143" t="s">
        <v>252</v>
      </c>
      <c r="D136" s="143" t="s">
        <v>190</v>
      </c>
      <c r="E136" s="144" t="s">
        <v>2832</v>
      </c>
      <c r="F136" s="145" t="s">
        <v>2833</v>
      </c>
      <c r="G136" s="146" t="s">
        <v>388</v>
      </c>
      <c r="H136" s="147">
        <v>1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42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582</v>
      </c>
      <c r="AT136" s="155" t="s">
        <v>190</v>
      </c>
      <c r="AU136" s="155" t="s">
        <v>88</v>
      </c>
      <c r="AY136" s="17" t="s">
        <v>188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582</v>
      </c>
      <c r="BM136" s="155" t="s">
        <v>2834</v>
      </c>
    </row>
    <row r="137" spans="2:65" s="1" customFormat="1" ht="33" customHeight="1">
      <c r="B137" s="32"/>
      <c r="C137" s="185" t="s">
        <v>257</v>
      </c>
      <c r="D137" s="185" t="s">
        <v>677</v>
      </c>
      <c r="E137" s="186" t="s">
        <v>2835</v>
      </c>
      <c r="F137" s="187" t="s">
        <v>2836</v>
      </c>
      <c r="G137" s="188" t="s">
        <v>388</v>
      </c>
      <c r="H137" s="189">
        <v>1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42</v>
      </c>
      <c r="P137" s="153">
        <f t="shared" si="1"/>
        <v>0</v>
      </c>
      <c r="Q137" s="153">
        <v>0.03</v>
      </c>
      <c r="R137" s="153">
        <f t="shared" si="2"/>
        <v>0.03</v>
      </c>
      <c r="S137" s="153">
        <v>0</v>
      </c>
      <c r="T137" s="154">
        <f t="shared" si="3"/>
        <v>0</v>
      </c>
      <c r="AR137" s="155" t="s">
        <v>953</v>
      </c>
      <c r="AT137" s="155" t="s">
        <v>677</v>
      </c>
      <c r="AU137" s="155" t="s">
        <v>88</v>
      </c>
      <c r="AY137" s="17" t="s">
        <v>188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953</v>
      </c>
      <c r="BM137" s="155" t="s">
        <v>2837</v>
      </c>
    </row>
    <row r="138" spans="2:65" s="1" customFormat="1" ht="24.2" customHeight="1">
      <c r="B138" s="32"/>
      <c r="C138" s="143" t="s">
        <v>269</v>
      </c>
      <c r="D138" s="143" t="s">
        <v>190</v>
      </c>
      <c r="E138" s="144" t="s">
        <v>2077</v>
      </c>
      <c r="F138" s="145" t="s">
        <v>2078</v>
      </c>
      <c r="G138" s="146" t="s">
        <v>574</v>
      </c>
      <c r="H138" s="147">
        <v>5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42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582</v>
      </c>
      <c r="AT138" s="155" t="s">
        <v>190</v>
      </c>
      <c r="AU138" s="155" t="s">
        <v>88</v>
      </c>
      <c r="AY138" s="17" t="s">
        <v>188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582</v>
      </c>
      <c r="BM138" s="155" t="s">
        <v>2838</v>
      </c>
    </row>
    <row r="139" spans="2:65" s="1" customFormat="1" ht="16.5" customHeight="1">
      <c r="B139" s="32"/>
      <c r="C139" s="185" t="s">
        <v>276</v>
      </c>
      <c r="D139" s="185" t="s">
        <v>677</v>
      </c>
      <c r="E139" s="186" t="s">
        <v>2080</v>
      </c>
      <c r="F139" s="187" t="s">
        <v>2081</v>
      </c>
      <c r="G139" s="188" t="s">
        <v>2082</v>
      </c>
      <c r="H139" s="189">
        <v>3.25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42</v>
      </c>
      <c r="P139" s="153">
        <f t="shared" si="1"/>
        <v>0</v>
      </c>
      <c r="Q139" s="153">
        <v>1E-3</v>
      </c>
      <c r="R139" s="153">
        <f t="shared" si="2"/>
        <v>3.2500000000000003E-3</v>
      </c>
      <c r="S139" s="153">
        <v>0</v>
      </c>
      <c r="T139" s="154">
        <f t="shared" si="3"/>
        <v>0</v>
      </c>
      <c r="AR139" s="155" t="s">
        <v>953</v>
      </c>
      <c r="AT139" s="155" t="s">
        <v>677</v>
      </c>
      <c r="AU139" s="155" t="s">
        <v>88</v>
      </c>
      <c r="AY139" s="17" t="s">
        <v>188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953</v>
      </c>
      <c r="BM139" s="155" t="s">
        <v>2839</v>
      </c>
    </row>
    <row r="140" spans="2:65" s="12" customFormat="1" ht="11.25">
      <c r="B140" s="157"/>
      <c r="D140" s="158" t="s">
        <v>196</v>
      </c>
      <c r="E140" s="159" t="s">
        <v>1</v>
      </c>
      <c r="F140" s="160" t="s">
        <v>2084</v>
      </c>
      <c r="H140" s="161">
        <v>3.25</v>
      </c>
      <c r="I140" s="162"/>
      <c r="L140" s="157"/>
      <c r="M140" s="163"/>
      <c r="T140" s="164"/>
      <c r="AT140" s="159" t="s">
        <v>196</v>
      </c>
      <c r="AU140" s="159" t="s">
        <v>88</v>
      </c>
      <c r="AV140" s="12" t="s">
        <v>88</v>
      </c>
      <c r="AW140" s="12" t="s">
        <v>31</v>
      </c>
      <c r="AX140" s="12" t="s">
        <v>83</v>
      </c>
      <c r="AY140" s="159" t="s">
        <v>188</v>
      </c>
    </row>
    <row r="141" spans="2:65" s="1" customFormat="1" ht="16.5" customHeight="1">
      <c r="B141" s="32"/>
      <c r="C141" s="143" t="s">
        <v>285</v>
      </c>
      <c r="D141" s="143" t="s">
        <v>190</v>
      </c>
      <c r="E141" s="144" t="s">
        <v>2094</v>
      </c>
      <c r="F141" s="145" t="s">
        <v>2095</v>
      </c>
      <c r="G141" s="146" t="s">
        <v>574</v>
      </c>
      <c r="H141" s="147">
        <v>2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42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582</v>
      </c>
      <c r="AT141" s="155" t="s">
        <v>190</v>
      </c>
      <c r="AU141" s="155" t="s">
        <v>88</v>
      </c>
      <c r="AY141" s="17" t="s">
        <v>188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582</v>
      </c>
      <c r="BM141" s="155" t="s">
        <v>2840</v>
      </c>
    </row>
    <row r="142" spans="2:65" s="1" customFormat="1" ht="16.5" customHeight="1">
      <c r="B142" s="32"/>
      <c r="C142" s="185" t="s">
        <v>291</v>
      </c>
      <c r="D142" s="185" t="s">
        <v>677</v>
      </c>
      <c r="E142" s="186" t="s">
        <v>2097</v>
      </c>
      <c r="F142" s="187" t="s">
        <v>2098</v>
      </c>
      <c r="G142" s="188" t="s">
        <v>388</v>
      </c>
      <c r="H142" s="189">
        <v>1</v>
      </c>
      <c r="I142" s="190"/>
      <c r="J142" s="191">
        <f>ROUND(I142*H142,2)</f>
        <v>0</v>
      </c>
      <c r="K142" s="192"/>
      <c r="L142" s="193"/>
      <c r="M142" s="194" t="s">
        <v>1</v>
      </c>
      <c r="N142" s="195" t="s">
        <v>42</v>
      </c>
      <c r="P142" s="153">
        <f>O142*H142</f>
        <v>0</v>
      </c>
      <c r="Q142" s="153">
        <v>7.9299999999999995E-3</v>
      </c>
      <c r="R142" s="153">
        <f>Q142*H142</f>
        <v>7.9299999999999995E-3</v>
      </c>
      <c r="S142" s="153">
        <v>0</v>
      </c>
      <c r="T142" s="154">
        <f>S142*H142</f>
        <v>0</v>
      </c>
      <c r="AR142" s="155" t="s">
        <v>953</v>
      </c>
      <c r="AT142" s="155" t="s">
        <v>677</v>
      </c>
      <c r="AU142" s="155" t="s">
        <v>88</v>
      </c>
      <c r="AY142" s="17" t="s">
        <v>188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953</v>
      </c>
      <c r="BM142" s="155" t="s">
        <v>2841</v>
      </c>
    </row>
    <row r="143" spans="2:65" s="1" customFormat="1" ht="24.2" customHeight="1">
      <c r="B143" s="32"/>
      <c r="C143" s="143" t="s">
        <v>295</v>
      </c>
      <c r="D143" s="143" t="s">
        <v>190</v>
      </c>
      <c r="E143" s="144" t="s">
        <v>2842</v>
      </c>
      <c r="F143" s="145" t="s">
        <v>2843</v>
      </c>
      <c r="G143" s="146" t="s">
        <v>574</v>
      </c>
      <c r="H143" s="147">
        <v>10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582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582</v>
      </c>
      <c r="BM143" s="155" t="s">
        <v>2844</v>
      </c>
    </row>
    <row r="144" spans="2:65" s="12" customFormat="1" ht="11.25">
      <c r="B144" s="157"/>
      <c r="D144" s="158" t="s">
        <v>196</v>
      </c>
      <c r="E144" s="159" t="s">
        <v>1</v>
      </c>
      <c r="F144" s="160" t="s">
        <v>2845</v>
      </c>
      <c r="H144" s="161">
        <v>3.6</v>
      </c>
      <c r="I144" s="162"/>
      <c r="L144" s="157"/>
      <c r="M144" s="163"/>
      <c r="T144" s="164"/>
      <c r="AT144" s="159" t="s">
        <v>196</v>
      </c>
      <c r="AU144" s="159" t="s">
        <v>88</v>
      </c>
      <c r="AV144" s="12" t="s">
        <v>88</v>
      </c>
      <c r="AW144" s="12" t="s">
        <v>31</v>
      </c>
      <c r="AX144" s="12" t="s">
        <v>76</v>
      </c>
      <c r="AY144" s="159" t="s">
        <v>188</v>
      </c>
    </row>
    <row r="145" spans="2:65" s="12" customFormat="1" ht="11.25">
      <c r="B145" s="157"/>
      <c r="D145" s="158" t="s">
        <v>196</v>
      </c>
      <c r="E145" s="159" t="s">
        <v>1</v>
      </c>
      <c r="F145" s="160" t="s">
        <v>2846</v>
      </c>
      <c r="H145" s="161">
        <v>2</v>
      </c>
      <c r="I145" s="162"/>
      <c r="L145" s="157"/>
      <c r="M145" s="163"/>
      <c r="T145" s="164"/>
      <c r="AT145" s="159" t="s">
        <v>196</v>
      </c>
      <c r="AU145" s="159" t="s">
        <v>88</v>
      </c>
      <c r="AV145" s="12" t="s">
        <v>88</v>
      </c>
      <c r="AW145" s="12" t="s">
        <v>31</v>
      </c>
      <c r="AX145" s="12" t="s">
        <v>76</v>
      </c>
      <c r="AY145" s="159" t="s">
        <v>188</v>
      </c>
    </row>
    <row r="146" spans="2:65" s="12" customFormat="1" ht="11.25">
      <c r="B146" s="157"/>
      <c r="D146" s="158" t="s">
        <v>196</v>
      </c>
      <c r="E146" s="159" t="s">
        <v>1</v>
      </c>
      <c r="F146" s="160" t="s">
        <v>2847</v>
      </c>
      <c r="H146" s="161">
        <v>1.5</v>
      </c>
      <c r="I146" s="162"/>
      <c r="L146" s="157"/>
      <c r="M146" s="163"/>
      <c r="T146" s="164"/>
      <c r="AT146" s="159" t="s">
        <v>196</v>
      </c>
      <c r="AU146" s="159" t="s">
        <v>88</v>
      </c>
      <c r="AV146" s="12" t="s">
        <v>88</v>
      </c>
      <c r="AW146" s="12" t="s">
        <v>31</v>
      </c>
      <c r="AX146" s="12" t="s">
        <v>76</v>
      </c>
      <c r="AY146" s="159" t="s">
        <v>188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2848</v>
      </c>
      <c r="H147" s="161">
        <v>2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4" customFormat="1" ht="11.25">
      <c r="B148" s="172"/>
      <c r="D148" s="158" t="s">
        <v>196</v>
      </c>
      <c r="E148" s="173" t="s">
        <v>1</v>
      </c>
      <c r="F148" s="174" t="s">
        <v>209</v>
      </c>
      <c r="H148" s="175">
        <v>9.1</v>
      </c>
      <c r="I148" s="176"/>
      <c r="L148" s="172"/>
      <c r="M148" s="177"/>
      <c r="T148" s="178"/>
      <c r="AT148" s="173" t="s">
        <v>196</v>
      </c>
      <c r="AU148" s="173" t="s">
        <v>88</v>
      </c>
      <c r="AV148" s="14" t="s">
        <v>203</v>
      </c>
      <c r="AW148" s="14" t="s">
        <v>31</v>
      </c>
      <c r="AX148" s="14" t="s">
        <v>76</v>
      </c>
      <c r="AY148" s="173" t="s">
        <v>188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2849</v>
      </c>
      <c r="H149" s="161">
        <v>0.9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76</v>
      </c>
      <c r="AY149" s="159" t="s">
        <v>188</v>
      </c>
    </row>
    <row r="150" spans="2:65" s="13" customFormat="1" ht="11.25">
      <c r="B150" s="165"/>
      <c r="D150" s="158" t="s">
        <v>196</v>
      </c>
      <c r="E150" s="166" t="s">
        <v>1</v>
      </c>
      <c r="F150" s="167" t="s">
        <v>211</v>
      </c>
      <c r="H150" s="168">
        <v>10</v>
      </c>
      <c r="I150" s="169"/>
      <c r="L150" s="165"/>
      <c r="M150" s="170"/>
      <c r="T150" s="171"/>
      <c r="AT150" s="166" t="s">
        <v>196</v>
      </c>
      <c r="AU150" s="166" t="s">
        <v>88</v>
      </c>
      <c r="AV150" s="13" t="s">
        <v>194</v>
      </c>
      <c r="AW150" s="13" t="s">
        <v>31</v>
      </c>
      <c r="AX150" s="13" t="s">
        <v>83</v>
      </c>
      <c r="AY150" s="166" t="s">
        <v>188</v>
      </c>
    </row>
    <row r="151" spans="2:65" s="1" customFormat="1" ht="16.5" customHeight="1">
      <c r="B151" s="32"/>
      <c r="C151" s="185" t="s">
        <v>305</v>
      </c>
      <c r="D151" s="185" t="s">
        <v>677</v>
      </c>
      <c r="E151" s="186" t="s">
        <v>2850</v>
      </c>
      <c r="F151" s="187" t="s">
        <v>2851</v>
      </c>
      <c r="G151" s="188" t="s">
        <v>574</v>
      </c>
      <c r="H151" s="189">
        <v>10.5</v>
      </c>
      <c r="I151" s="190"/>
      <c r="J151" s="191">
        <f>ROUND(I151*H151,2)</f>
        <v>0</v>
      </c>
      <c r="K151" s="192"/>
      <c r="L151" s="193"/>
      <c r="M151" s="194" t="s">
        <v>1</v>
      </c>
      <c r="N151" s="195" t="s">
        <v>42</v>
      </c>
      <c r="P151" s="153">
        <f>O151*H151</f>
        <v>0</v>
      </c>
      <c r="Q151" s="153">
        <v>1E-3</v>
      </c>
      <c r="R151" s="153">
        <f>Q151*H151</f>
        <v>1.0500000000000001E-2</v>
      </c>
      <c r="S151" s="153">
        <v>0</v>
      </c>
      <c r="T151" s="154">
        <f>S151*H151</f>
        <v>0</v>
      </c>
      <c r="AR151" s="155" t="s">
        <v>953</v>
      </c>
      <c r="AT151" s="155" t="s">
        <v>677</v>
      </c>
      <c r="AU151" s="155" t="s">
        <v>88</v>
      </c>
      <c r="AY151" s="17" t="s">
        <v>188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88</v>
      </c>
      <c r="BK151" s="156">
        <f>ROUND(I151*H151,2)</f>
        <v>0</v>
      </c>
      <c r="BL151" s="17" t="s">
        <v>953</v>
      </c>
      <c r="BM151" s="155" t="s">
        <v>2852</v>
      </c>
    </row>
    <row r="152" spans="2:65" s="1" customFormat="1" ht="16.5" customHeight="1">
      <c r="B152" s="32"/>
      <c r="C152" s="143" t="s">
        <v>312</v>
      </c>
      <c r="D152" s="143" t="s">
        <v>190</v>
      </c>
      <c r="E152" s="144" t="s">
        <v>2108</v>
      </c>
      <c r="F152" s="145" t="s">
        <v>2109</v>
      </c>
      <c r="G152" s="146" t="s">
        <v>2110</v>
      </c>
      <c r="H152" s="204"/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953</v>
      </c>
      <c r="AT152" s="155" t="s">
        <v>190</v>
      </c>
      <c r="AU152" s="155" t="s">
        <v>88</v>
      </c>
      <c r="AY152" s="17" t="s">
        <v>188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88</v>
      </c>
      <c r="BK152" s="156">
        <f>ROUND(I152*H152,2)</f>
        <v>0</v>
      </c>
      <c r="BL152" s="17" t="s">
        <v>953</v>
      </c>
      <c r="BM152" s="155" t="s">
        <v>2853</v>
      </c>
    </row>
    <row r="153" spans="2:65" s="1" customFormat="1" ht="16.5" customHeight="1">
      <c r="B153" s="32"/>
      <c r="C153" s="143" t="s">
        <v>319</v>
      </c>
      <c r="D153" s="143" t="s">
        <v>190</v>
      </c>
      <c r="E153" s="144" t="s">
        <v>2112</v>
      </c>
      <c r="F153" s="145" t="s">
        <v>2113</v>
      </c>
      <c r="G153" s="146" t="s">
        <v>2110</v>
      </c>
      <c r="H153" s="204"/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42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582</v>
      </c>
      <c r="AT153" s="155" t="s">
        <v>190</v>
      </c>
      <c r="AU153" s="155" t="s">
        <v>88</v>
      </c>
      <c r="AY153" s="17" t="s">
        <v>188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88</v>
      </c>
      <c r="BK153" s="156">
        <f>ROUND(I153*H153,2)</f>
        <v>0</v>
      </c>
      <c r="BL153" s="17" t="s">
        <v>582</v>
      </c>
      <c r="BM153" s="155" t="s">
        <v>2854</v>
      </c>
    </row>
    <row r="154" spans="2:65" s="11" customFormat="1" ht="22.9" customHeight="1">
      <c r="B154" s="131"/>
      <c r="D154" s="132" t="s">
        <v>75</v>
      </c>
      <c r="E154" s="141" t="s">
        <v>2855</v>
      </c>
      <c r="F154" s="141" t="s">
        <v>2856</v>
      </c>
      <c r="I154" s="134"/>
      <c r="J154" s="142">
        <f>BK154</f>
        <v>0</v>
      </c>
      <c r="L154" s="131"/>
      <c r="M154" s="136"/>
      <c r="P154" s="137">
        <f>SUM(P155:P172)</f>
        <v>0</v>
      </c>
      <c r="R154" s="137">
        <f>SUM(R155:R172)</f>
        <v>0.14266600000000002</v>
      </c>
      <c r="T154" s="138">
        <f>SUM(T155:T172)</f>
        <v>0</v>
      </c>
      <c r="AR154" s="132" t="s">
        <v>203</v>
      </c>
      <c r="AT154" s="139" t="s">
        <v>75</v>
      </c>
      <c r="AU154" s="139" t="s">
        <v>83</v>
      </c>
      <c r="AY154" s="132" t="s">
        <v>188</v>
      </c>
      <c r="BK154" s="140">
        <f>SUM(BK155:BK172)</f>
        <v>0</v>
      </c>
    </row>
    <row r="155" spans="2:65" s="1" customFormat="1" ht="24.2" customHeight="1">
      <c r="B155" s="32"/>
      <c r="C155" s="143" t="s">
        <v>7</v>
      </c>
      <c r="D155" s="143" t="s">
        <v>190</v>
      </c>
      <c r="E155" s="144" t="s">
        <v>2857</v>
      </c>
      <c r="F155" s="145" t="s">
        <v>2858</v>
      </c>
      <c r="G155" s="146" t="s">
        <v>574</v>
      </c>
      <c r="H155" s="147">
        <v>2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42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582</v>
      </c>
      <c r="AT155" s="155" t="s">
        <v>190</v>
      </c>
      <c r="AU155" s="155" t="s">
        <v>88</v>
      </c>
      <c r="AY155" s="17" t="s">
        <v>188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582</v>
      </c>
      <c r="BM155" s="155" t="s">
        <v>2859</v>
      </c>
    </row>
    <row r="156" spans="2:65" s="15" customFormat="1" ht="11.25">
      <c r="B156" s="179"/>
      <c r="D156" s="158" t="s">
        <v>196</v>
      </c>
      <c r="E156" s="180" t="s">
        <v>1</v>
      </c>
      <c r="F156" s="181" t="s">
        <v>2860</v>
      </c>
      <c r="H156" s="180" t="s">
        <v>1</v>
      </c>
      <c r="I156" s="182"/>
      <c r="L156" s="179"/>
      <c r="M156" s="183"/>
      <c r="T156" s="184"/>
      <c r="AT156" s="180" t="s">
        <v>196</v>
      </c>
      <c r="AU156" s="180" t="s">
        <v>88</v>
      </c>
      <c r="AV156" s="15" t="s">
        <v>83</v>
      </c>
      <c r="AW156" s="15" t="s">
        <v>31</v>
      </c>
      <c r="AX156" s="15" t="s">
        <v>76</v>
      </c>
      <c r="AY156" s="180" t="s">
        <v>188</v>
      </c>
    </row>
    <row r="157" spans="2:65" s="12" customFormat="1" ht="11.25">
      <c r="B157" s="157"/>
      <c r="D157" s="158" t="s">
        <v>196</v>
      </c>
      <c r="E157" s="159" t="s">
        <v>1</v>
      </c>
      <c r="F157" s="160" t="s">
        <v>1885</v>
      </c>
      <c r="H157" s="161">
        <v>2</v>
      </c>
      <c r="I157" s="162"/>
      <c r="L157" s="157"/>
      <c r="M157" s="163"/>
      <c r="T157" s="164"/>
      <c r="AT157" s="159" t="s">
        <v>196</v>
      </c>
      <c r="AU157" s="159" t="s">
        <v>88</v>
      </c>
      <c r="AV157" s="12" t="s">
        <v>88</v>
      </c>
      <c r="AW157" s="12" t="s">
        <v>31</v>
      </c>
      <c r="AX157" s="12" t="s">
        <v>83</v>
      </c>
      <c r="AY157" s="159" t="s">
        <v>188</v>
      </c>
    </row>
    <row r="158" spans="2:65" s="1" customFormat="1" ht="33" customHeight="1">
      <c r="B158" s="32"/>
      <c r="C158" s="143" t="s">
        <v>330</v>
      </c>
      <c r="D158" s="143" t="s">
        <v>190</v>
      </c>
      <c r="E158" s="144" t="s">
        <v>2861</v>
      </c>
      <c r="F158" s="145" t="s">
        <v>2862</v>
      </c>
      <c r="G158" s="146" t="s">
        <v>574</v>
      </c>
      <c r="H158" s="147">
        <v>2</v>
      </c>
      <c r="I158" s="148"/>
      <c r="J158" s="149">
        <f>ROUND(I158*H158,2)</f>
        <v>0</v>
      </c>
      <c r="K158" s="150"/>
      <c r="L158" s="32"/>
      <c r="M158" s="151" t="s">
        <v>1</v>
      </c>
      <c r="N158" s="152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582</v>
      </c>
      <c r="AT158" s="155" t="s">
        <v>190</v>
      </c>
      <c r="AU158" s="155" t="s">
        <v>88</v>
      </c>
      <c r="AY158" s="17" t="s">
        <v>188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88</v>
      </c>
      <c r="BK158" s="156">
        <f>ROUND(I158*H158,2)</f>
        <v>0</v>
      </c>
      <c r="BL158" s="17" t="s">
        <v>582</v>
      </c>
      <c r="BM158" s="155" t="s">
        <v>2863</v>
      </c>
    </row>
    <row r="159" spans="2:65" s="1" customFormat="1" ht="16.5" customHeight="1">
      <c r="B159" s="32"/>
      <c r="C159" s="185" t="s">
        <v>337</v>
      </c>
      <c r="D159" s="185" t="s">
        <v>677</v>
      </c>
      <c r="E159" s="186" t="s">
        <v>2864</v>
      </c>
      <c r="F159" s="187" t="s">
        <v>2865</v>
      </c>
      <c r="G159" s="188" t="s">
        <v>333</v>
      </c>
      <c r="H159" s="189">
        <v>0.14000000000000001</v>
      </c>
      <c r="I159" s="190"/>
      <c r="J159" s="191">
        <f>ROUND(I159*H159,2)</f>
        <v>0</v>
      </c>
      <c r="K159" s="192"/>
      <c r="L159" s="193"/>
      <c r="M159" s="194" t="s">
        <v>1</v>
      </c>
      <c r="N159" s="195" t="s">
        <v>42</v>
      </c>
      <c r="P159" s="153">
        <f>O159*H159</f>
        <v>0</v>
      </c>
      <c r="Q159" s="153">
        <v>1</v>
      </c>
      <c r="R159" s="153">
        <f>Q159*H159</f>
        <v>0.14000000000000001</v>
      </c>
      <c r="S159" s="153">
        <v>0</v>
      </c>
      <c r="T159" s="154">
        <f>S159*H159</f>
        <v>0</v>
      </c>
      <c r="AR159" s="155" t="s">
        <v>953</v>
      </c>
      <c r="AT159" s="155" t="s">
        <v>677</v>
      </c>
      <c r="AU159" s="155" t="s">
        <v>88</v>
      </c>
      <c r="AY159" s="17" t="s">
        <v>188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88</v>
      </c>
      <c r="BK159" s="156">
        <f>ROUND(I159*H159,2)</f>
        <v>0</v>
      </c>
      <c r="BL159" s="17" t="s">
        <v>953</v>
      </c>
      <c r="BM159" s="155" t="s">
        <v>2866</v>
      </c>
    </row>
    <row r="160" spans="2:65" s="12" customFormat="1" ht="11.25">
      <c r="B160" s="157"/>
      <c r="D160" s="158" t="s">
        <v>196</v>
      </c>
      <c r="E160" s="159" t="s">
        <v>1</v>
      </c>
      <c r="F160" s="160" t="s">
        <v>2867</v>
      </c>
      <c r="H160" s="161">
        <v>0.13200000000000001</v>
      </c>
      <c r="I160" s="162"/>
      <c r="L160" s="157"/>
      <c r="M160" s="163"/>
      <c r="T160" s="164"/>
      <c r="AT160" s="159" t="s">
        <v>196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188</v>
      </c>
    </row>
    <row r="161" spans="2:65" s="12" customFormat="1" ht="11.25">
      <c r="B161" s="157"/>
      <c r="D161" s="158" t="s">
        <v>196</v>
      </c>
      <c r="E161" s="159" t="s">
        <v>1</v>
      </c>
      <c r="F161" s="160" t="s">
        <v>2868</v>
      </c>
      <c r="H161" s="161">
        <v>8.0000000000000002E-3</v>
      </c>
      <c r="I161" s="162"/>
      <c r="L161" s="157"/>
      <c r="M161" s="163"/>
      <c r="T161" s="164"/>
      <c r="AT161" s="159" t="s">
        <v>196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188</v>
      </c>
    </row>
    <row r="162" spans="2:65" s="13" customFormat="1" ht="11.25">
      <c r="B162" s="165"/>
      <c r="D162" s="158" t="s">
        <v>196</v>
      </c>
      <c r="E162" s="166" t="s">
        <v>1</v>
      </c>
      <c r="F162" s="167" t="s">
        <v>251</v>
      </c>
      <c r="H162" s="168">
        <v>0.14000000000000001</v>
      </c>
      <c r="I162" s="169"/>
      <c r="L162" s="165"/>
      <c r="M162" s="170"/>
      <c r="T162" s="171"/>
      <c r="AT162" s="166" t="s">
        <v>196</v>
      </c>
      <c r="AU162" s="166" t="s">
        <v>88</v>
      </c>
      <c r="AV162" s="13" t="s">
        <v>194</v>
      </c>
      <c r="AW162" s="13" t="s">
        <v>31</v>
      </c>
      <c r="AX162" s="13" t="s">
        <v>83</v>
      </c>
      <c r="AY162" s="166" t="s">
        <v>188</v>
      </c>
    </row>
    <row r="163" spans="2:65" s="1" customFormat="1" ht="24.2" customHeight="1">
      <c r="B163" s="32"/>
      <c r="C163" s="143" t="s">
        <v>342</v>
      </c>
      <c r="D163" s="143" t="s">
        <v>190</v>
      </c>
      <c r="E163" s="144" t="s">
        <v>2869</v>
      </c>
      <c r="F163" s="145" t="s">
        <v>2870</v>
      </c>
      <c r="G163" s="146" t="s">
        <v>574</v>
      </c>
      <c r="H163" s="147">
        <v>2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582</v>
      </c>
      <c r="AT163" s="155" t="s">
        <v>190</v>
      </c>
      <c r="AU163" s="155" t="s">
        <v>88</v>
      </c>
      <c r="AY163" s="17" t="s">
        <v>188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88</v>
      </c>
      <c r="BK163" s="156">
        <f>ROUND(I163*H163,2)</f>
        <v>0</v>
      </c>
      <c r="BL163" s="17" t="s">
        <v>582</v>
      </c>
      <c r="BM163" s="155" t="s">
        <v>2871</v>
      </c>
    </row>
    <row r="164" spans="2:65" s="1" customFormat="1" ht="24.2" customHeight="1">
      <c r="B164" s="32"/>
      <c r="C164" s="185" t="s">
        <v>349</v>
      </c>
      <c r="D164" s="185" t="s">
        <v>677</v>
      </c>
      <c r="E164" s="186" t="s">
        <v>2872</v>
      </c>
      <c r="F164" s="187" t="s">
        <v>2873</v>
      </c>
      <c r="G164" s="188" t="s">
        <v>574</v>
      </c>
      <c r="H164" s="189">
        <v>2</v>
      </c>
      <c r="I164" s="190"/>
      <c r="J164" s="191">
        <f>ROUND(I164*H164,2)</f>
        <v>0</v>
      </c>
      <c r="K164" s="192"/>
      <c r="L164" s="193"/>
      <c r="M164" s="194" t="s">
        <v>1</v>
      </c>
      <c r="N164" s="195" t="s">
        <v>42</v>
      </c>
      <c r="P164" s="153">
        <f>O164*H164</f>
        <v>0</v>
      </c>
      <c r="Q164" s="153">
        <v>2.1000000000000001E-4</v>
      </c>
      <c r="R164" s="153">
        <f>Q164*H164</f>
        <v>4.2000000000000002E-4</v>
      </c>
      <c r="S164" s="153">
        <v>0</v>
      </c>
      <c r="T164" s="154">
        <f>S164*H164</f>
        <v>0</v>
      </c>
      <c r="AR164" s="155" t="s">
        <v>953</v>
      </c>
      <c r="AT164" s="155" t="s">
        <v>677</v>
      </c>
      <c r="AU164" s="155" t="s">
        <v>88</v>
      </c>
      <c r="AY164" s="17" t="s">
        <v>188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88</v>
      </c>
      <c r="BK164" s="156">
        <f>ROUND(I164*H164,2)</f>
        <v>0</v>
      </c>
      <c r="BL164" s="17" t="s">
        <v>953</v>
      </c>
      <c r="BM164" s="155" t="s">
        <v>2874</v>
      </c>
    </row>
    <row r="165" spans="2:65" s="1" customFormat="1" ht="55.5" customHeight="1">
      <c r="B165" s="32"/>
      <c r="C165" s="143" t="s">
        <v>356</v>
      </c>
      <c r="D165" s="143" t="s">
        <v>190</v>
      </c>
      <c r="E165" s="144" t="s">
        <v>2875</v>
      </c>
      <c r="F165" s="145" t="s">
        <v>2876</v>
      </c>
      <c r="G165" s="146" t="s">
        <v>574</v>
      </c>
      <c r="H165" s="147">
        <v>2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582</v>
      </c>
      <c r="AT165" s="155" t="s">
        <v>190</v>
      </c>
      <c r="AU165" s="155" t="s">
        <v>88</v>
      </c>
      <c r="AY165" s="17" t="s">
        <v>188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88</v>
      </c>
      <c r="BK165" s="156">
        <f>ROUND(I165*H165,2)</f>
        <v>0</v>
      </c>
      <c r="BL165" s="17" t="s">
        <v>582</v>
      </c>
      <c r="BM165" s="155" t="s">
        <v>2877</v>
      </c>
    </row>
    <row r="166" spans="2:65" s="1" customFormat="1" ht="16.5" customHeight="1">
      <c r="B166" s="32"/>
      <c r="C166" s="185" t="s">
        <v>362</v>
      </c>
      <c r="D166" s="185" t="s">
        <v>677</v>
      </c>
      <c r="E166" s="186" t="s">
        <v>2878</v>
      </c>
      <c r="F166" s="187" t="s">
        <v>2879</v>
      </c>
      <c r="G166" s="188" t="s">
        <v>574</v>
      </c>
      <c r="H166" s="189">
        <v>2.1</v>
      </c>
      <c r="I166" s="190"/>
      <c r="J166" s="191">
        <f>ROUND(I166*H166,2)</f>
        <v>0</v>
      </c>
      <c r="K166" s="192"/>
      <c r="L166" s="193"/>
      <c r="M166" s="194" t="s">
        <v>1</v>
      </c>
      <c r="N166" s="195" t="s">
        <v>42</v>
      </c>
      <c r="P166" s="153">
        <f>O166*H166</f>
        <v>0</v>
      </c>
      <c r="Q166" s="153">
        <v>1.06E-3</v>
      </c>
      <c r="R166" s="153">
        <f>Q166*H166</f>
        <v>2.2260000000000001E-3</v>
      </c>
      <c r="S166" s="153">
        <v>0</v>
      </c>
      <c r="T166" s="154">
        <f>S166*H166</f>
        <v>0</v>
      </c>
      <c r="AR166" s="155" t="s">
        <v>953</v>
      </c>
      <c r="AT166" s="155" t="s">
        <v>677</v>
      </c>
      <c r="AU166" s="155" t="s">
        <v>88</v>
      </c>
      <c r="AY166" s="17" t="s">
        <v>188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88</v>
      </c>
      <c r="BK166" s="156">
        <f>ROUND(I166*H166,2)</f>
        <v>0</v>
      </c>
      <c r="BL166" s="17" t="s">
        <v>953</v>
      </c>
      <c r="BM166" s="155" t="s">
        <v>2880</v>
      </c>
    </row>
    <row r="167" spans="2:65" s="1" customFormat="1" ht="16.5" customHeight="1">
      <c r="B167" s="32"/>
      <c r="C167" s="185" t="s">
        <v>366</v>
      </c>
      <c r="D167" s="185" t="s">
        <v>677</v>
      </c>
      <c r="E167" s="186" t="s">
        <v>2881</v>
      </c>
      <c r="F167" s="187" t="s">
        <v>2882</v>
      </c>
      <c r="G167" s="188" t="s">
        <v>388</v>
      </c>
      <c r="H167" s="189">
        <v>0.02</v>
      </c>
      <c r="I167" s="190"/>
      <c r="J167" s="191">
        <f>ROUND(I167*H167,2)</f>
        <v>0</v>
      </c>
      <c r="K167" s="192"/>
      <c r="L167" s="193"/>
      <c r="M167" s="194" t="s">
        <v>1</v>
      </c>
      <c r="N167" s="195" t="s">
        <v>42</v>
      </c>
      <c r="P167" s="153">
        <f>O167*H167</f>
        <v>0</v>
      </c>
      <c r="Q167" s="153">
        <v>1E-3</v>
      </c>
      <c r="R167" s="153">
        <f>Q167*H167</f>
        <v>2.0000000000000002E-5</v>
      </c>
      <c r="S167" s="153">
        <v>0</v>
      </c>
      <c r="T167" s="154">
        <f>S167*H167</f>
        <v>0</v>
      </c>
      <c r="AR167" s="155" t="s">
        <v>953</v>
      </c>
      <c r="AT167" s="155" t="s">
        <v>677</v>
      </c>
      <c r="AU167" s="155" t="s">
        <v>88</v>
      </c>
      <c r="AY167" s="17" t="s">
        <v>188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88</v>
      </c>
      <c r="BK167" s="156">
        <f>ROUND(I167*H167,2)</f>
        <v>0</v>
      </c>
      <c r="BL167" s="17" t="s">
        <v>953</v>
      </c>
      <c r="BM167" s="155" t="s">
        <v>2883</v>
      </c>
    </row>
    <row r="168" spans="2:65" s="12" customFormat="1" ht="11.25">
      <c r="B168" s="157"/>
      <c r="D168" s="158" t="s">
        <v>196</v>
      </c>
      <c r="E168" s="159" t="s">
        <v>1</v>
      </c>
      <c r="F168" s="160" t="s">
        <v>2884</v>
      </c>
      <c r="H168" s="161">
        <v>0.02</v>
      </c>
      <c r="I168" s="162"/>
      <c r="L168" s="157"/>
      <c r="M168" s="163"/>
      <c r="T168" s="164"/>
      <c r="AT168" s="159" t="s">
        <v>196</v>
      </c>
      <c r="AU168" s="159" t="s">
        <v>88</v>
      </c>
      <c r="AV168" s="12" t="s">
        <v>88</v>
      </c>
      <c r="AW168" s="12" t="s">
        <v>31</v>
      </c>
      <c r="AX168" s="12" t="s">
        <v>83</v>
      </c>
      <c r="AY168" s="159" t="s">
        <v>188</v>
      </c>
    </row>
    <row r="169" spans="2:65" s="1" customFormat="1" ht="33" customHeight="1">
      <c r="B169" s="32"/>
      <c r="C169" s="143" t="s">
        <v>374</v>
      </c>
      <c r="D169" s="143" t="s">
        <v>190</v>
      </c>
      <c r="E169" s="144" t="s">
        <v>2885</v>
      </c>
      <c r="F169" s="145" t="s">
        <v>2886</v>
      </c>
      <c r="G169" s="146" t="s">
        <v>574</v>
      </c>
      <c r="H169" s="147">
        <v>2</v>
      </c>
      <c r="I169" s="148"/>
      <c r="J169" s="149">
        <f>ROUND(I169*H169,2)</f>
        <v>0</v>
      </c>
      <c r="K169" s="150"/>
      <c r="L169" s="32"/>
      <c r="M169" s="151" t="s">
        <v>1</v>
      </c>
      <c r="N169" s="152" t="s">
        <v>42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582</v>
      </c>
      <c r="AT169" s="155" t="s">
        <v>190</v>
      </c>
      <c r="AU169" s="155" t="s">
        <v>88</v>
      </c>
      <c r="AY169" s="17" t="s">
        <v>188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582</v>
      </c>
      <c r="BM169" s="155" t="s">
        <v>2887</v>
      </c>
    </row>
    <row r="170" spans="2:65" s="1" customFormat="1" ht="33" customHeight="1">
      <c r="B170" s="32"/>
      <c r="C170" s="143" t="s">
        <v>385</v>
      </c>
      <c r="D170" s="143" t="s">
        <v>190</v>
      </c>
      <c r="E170" s="144" t="s">
        <v>2888</v>
      </c>
      <c r="F170" s="145" t="s">
        <v>2889</v>
      </c>
      <c r="G170" s="146" t="s">
        <v>272</v>
      </c>
      <c r="H170" s="147">
        <v>1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582</v>
      </c>
      <c r="AT170" s="155" t="s">
        <v>190</v>
      </c>
      <c r="AU170" s="155" t="s">
        <v>88</v>
      </c>
      <c r="AY170" s="17" t="s">
        <v>188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88</v>
      </c>
      <c r="BK170" s="156">
        <f>ROUND(I170*H170,2)</f>
        <v>0</v>
      </c>
      <c r="BL170" s="17" t="s">
        <v>582</v>
      </c>
      <c r="BM170" s="155" t="s">
        <v>2890</v>
      </c>
    </row>
    <row r="171" spans="2:65" s="12" customFormat="1" ht="11.25">
      <c r="B171" s="157"/>
      <c r="D171" s="158" t="s">
        <v>196</v>
      </c>
      <c r="E171" s="159" t="s">
        <v>1</v>
      </c>
      <c r="F171" s="160" t="s">
        <v>2891</v>
      </c>
      <c r="H171" s="161">
        <v>1</v>
      </c>
      <c r="I171" s="162"/>
      <c r="L171" s="157"/>
      <c r="M171" s="163"/>
      <c r="T171" s="164"/>
      <c r="AT171" s="159" t="s">
        <v>196</v>
      </c>
      <c r="AU171" s="159" t="s">
        <v>88</v>
      </c>
      <c r="AV171" s="12" t="s">
        <v>88</v>
      </c>
      <c r="AW171" s="12" t="s">
        <v>31</v>
      </c>
      <c r="AX171" s="12" t="s">
        <v>83</v>
      </c>
      <c r="AY171" s="159" t="s">
        <v>188</v>
      </c>
    </row>
    <row r="172" spans="2:65" s="1" customFormat="1" ht="16.5" customHeight="1">
      <c r="B172" s="32"/>
      <c r="C172" s="143" t="s">
        <v>390</v>
      </c>
      <c r="D172" s="143" t="s">
        <v>190</v>
      </c>
      <c r="E172" s="144" t="s">
        <v>2112</v>
      </c>
      <c r="F172" s="145" t="s">
        <v>2113</v>
      </c>
      <c r="G172" s="146" t="s">
        <v>2110</v>
      </c>
      <c r="H172" s="204"/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42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582</v>
      </c>
      <c r="AT172" s="155" t="s">
        <v>190</v>
      </c>
      <c r="AU172" s="155" t="s">
        <v>88</v>
      </c>
      <c r="AY172" s="17" t="s">
        <v>188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582</v>
      </c>
      <c r="BM172" s="155" t="s">
        <v>2892</v>
      </c>
    </row>
    <row r="173" spans="2:65" s="11" customFormat="1" ht="25.9" customHeight="1">
      <c r="B173" s="131"/>
      <c r="D173" s="132" t="s">
        <v>75</v>
      </c>
      <c r="E173" s="133" t="s">
        <v>1970</v>
      </c>
      <c r="F173" s="133" t="s">
        <v>1971</v>
      </c>
      <c r="I173" s="134"/>
      <c r="J173" s="135">
        <f>BK173</f>
        <v>0</v>
      </c>
      <c r="L173" s="131"/>
      <c r="M173" s="136"/>
      <c r="P173" s="137">
        <f>P174</f>
        <v>0</v>
      </c>
      <c r="R173" s="137">
        <f>R174</f>
        <v>0</v>
      </c>
      <c r="T173" s="138">
        <f>T174</f>
        <v>0</v>
      </c>
      <c r="AR173" s="132" t="s">
        <v>194</v>
      </c>
      <c r="AT173" s="139" t="s">
        <v>75</v>
      </c>
      <c r="AU173" s="139" t="s">
        <v>76</v>
      </c>
      <c r="AY173" s="132" t="s">
        <v>188</v>
      </c>
      <c r="BK173" s="140">
        <f>BK174</f>
        <v>0</v>
      </c>
    </row>
    <row r="174" spans="2:65" s="1" customFormat="1" ht="37.9" customHeight="1">
      <c r="B174" s="32"/>
      <c r="C174" s="143" t="s">
        <v>394</v>
      </c>
      <c r="D174" s="143" t="s">
        <v>190</v>
      </c>
      <c r="E174" s="144" t="s">
        <v>1972</v>
      </c>
      <c r="F174" s="145" t="s">
        <v>2893</v>
      </c>
      <c r="G174" s="146" t="s">
        <v>1974</v>
      </c>
      <c r="H174" s="147">
        <v>2</v>
      </c>
      <c r="I174" s="148"/>
      <c r="J174" s="149">
        <f>ROUND(I174*H174,2)</f>
        <v>0</v>
      </c>
      <c r="K174" s="150"/>
      <c r="L174" s="32"/>
      <c r="M174" s="199" t="s">
        <v>1</v>
      </c>
      <c r="N174" s="200" t="s">
        <v>42</v>
      </c>
      <c r="O174" s="201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155" t="s">
        <v>1975</v>
      </c>
      <c r="AT174" s="155" t="s">
        <v>190</v>
      </c>
      <c r="AU174" s="155" t="s">
        <v>83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1975</v>
      </c>
      <c r="BM174" s="155" t="s">
        <v>2894</v>
      </c>
    </row>
    <row r="175" spans="2:65" s="1" customFormat="1" ht="6.95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</sheetData>
  <sheetProtection algorithmName="SHA-512" hashValue="fhq6kuu9MbEUveUdebrRWR0VYhHPN2baCHLaaw40/lusERc8LNtdE4pkCN01kcUQUs36ktJzane2m4Dm/33SMA==" saltValue="s225kbD74vttIIeYhkToupoEe9sCncEMBKPSeDfpr2kL/TFt2pZjoc8/7sfZ0Sxqu/68zOhfvhK2CovfgHKKeA==" spinCount="100000" sheet="1" objects="1" scenarios="1" formatColumns="0" formatRows="0" autoFilter="0"/>
  <autoFilter ref="C123:K174" xr:uid="{00000000-0009-0000-0000-000010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134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2802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2895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ROUND((SUM(BE123:BE160)),  2)</f>
        <v>0</v>
      </c>
      <c r="G35" s="100"/>
      <c r="H35" s="100"/>
      <c r="I35" s="101">
        <v>0.2</v>
      </c>
      <c r="J35" s="99">
        <f>ROUND(((SUM(BE123:BE160))*I35),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ROUND((SUM(BF123:BF160)),  2)</f>
        <v>0</v>
      </c>
      <c r="G36" s="100"/>
      <c r="H36" s="100"/>
      <c r="I36" s="101">
        <v>0.2</v>
      </c>
      <c r="J36" s="99">
        <f>ROUND(((SUM(BF123:BF160))*I36),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ROUND((SUM(BG123:BG160)),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ROUND((SUM(BH123:BH160)),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ROUND((SUM(BI123:BI160)),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2802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02 - SO-05.2  Vonkajšie NN vedenie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J123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9" customFormat="1" ht="19.899999999999999" customHeight="1">
      <c r="B101" s="118"/>
      <c r="D101" s="119" t="s">
        <v>2804</v>
      </c>
      <c r="E101" s="120"/>
      <c r="F101" s="120"/>
      <c r="G101" s="120"/>
      <c r="H101" s="120"/>
      <c r="I101" s="120"/>
      <c r="J101" s="121">
        <f>J146</f>
        <v>0</v>
      </c>
      <c r="L101" s="118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174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3" t="str">
        <f>E7</f>
        <v>Budova na spracovanie hrozna a výrobu vína</v>
      </c>
      <c r="F111" s="254"/>
      <c r="G111" s="254"/>
      <c r="H111" s="254"/>
      <c r="L111" s="32"/>
    </row>
    <row r="112" spans="2:47" ht="12" customHeight="1">
      <c r="B112" s="20"/>
      <c r="C112" s="27" t="s">
        <v>142</v>
      </c>
      <c r="L112" s="20"/>
    </row>
    <row r="113" spans="2:65" s="1" customFormat="1" ht="16.5" customHeight="1">
      <c r="B113" s="32"/>
      <c r="E113" s="253" t="s">
        <v>2802</v>
      </c>
      <c r="F113" s="255"/>
      <c r="G113" s="255"/>
      <c r="H113" s="255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08" t="str">
        <f>E11</f>
        <v>02 - SO-05.2  Vonkajšie NN vedenie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Chotín, p. č. 6616</v>
      </c>
      <c r="I117" s="27" t="s">
        <v>21</v>
      </c>
      <c r="J117" s="55" t="str">
        <f>IF(J14="","",J14)</f>
        <v>22. 1. 2024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Gábor Ondrej, Kostolná 228, Chotín</v>
      </c>
      <c r="I119" s="27" t="s">
        <v>29</v>
      </c>
      <c r="J119" s="30" t="str">
        <f>E23</f>
        <v>Ing. Lengyel Tibor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175</v>
      </c>
      <c r="D122" s="124" t="s">
        <v>61</v>
      </c>
      <c r="E122" s="124" t="s">
        <v>57</v>
      </c>
      <c r="F122" s="124" t="s">
        <v>58</v>
      </c>
      <c r="G122" s="124" t="s">
        <v>176</v>
      </c>
      <c r="H122" s="124" t="s">
        <v>177</v>
      </c>
      <c r="I122" s="124" t="s">
        <v>178</v>
      </c>
      <c r="J122" s="125" t="s">
        <v>148</v>
      </c>
      <c r="K122" s="126" t="s">
        <v>179</v>
      </c>
      <c r="L122" s="122"/>
      <c r="M122" s="62" t="s">
        <v>1</v>
      </c>
      <c r="N122" s="63" t="s">
        <v>40</v>
      </c>
      <c r="O122" s="63" t="s">
        <v>180</v>
      </c>
      <c r="P122" s="63" t="s">
        <v>181</v>
      </c>
      <c r="Q122" s="63" t="s">
        <v>182</v>
      </c>
      <c r="R122" s="63" t="s">
        <v>183</v>
      </c>
      <c r="S122" s="63" t="s">
        <v>184</v>
      </c>
      <c r="T122" s="64" t="s">
        <v>185</v>
      </c>
    </row>
    <row r="123" spans="2:65" s="1" customFormat="1" ht="22.9" customHeight="1">
      <c r="B123" s="32"/>
      <c r="C123" s="67" t="s">
        <v>149</v>
      </c>
      <c r="J123" s="127">
        <f>BK123</f>
        <v>0</v>
      </c>
      <c r="L123" s="32"/>
      <c r="M123" s="65"/>
      <c r="N123" s="56"/>
      <c r="O123" s="56"/>
      <c r="P123" s="128">
        <f>P124</f>
        <v>0</v>
      </c>
      <c r="Q123" s="56"/>
      <c r="R123" s="128">
        <f>R124</f>
        <v>3.0748850000000001</v>
      </c>
      <c r="S123" s="56"/>
      <c r="T123" s="129">
        <f>T124</f>
        <v>0</v>
      </c>
      <c r="AT123" s="17" t="s">
        <v>75</v>
      </c>
      <c r="AU123" s="17" t="s">
        <v>150</v>
      </c>
      <c r="BK123" s="130">
        <f>BK124</f>
        <v>0</v>
      </c>
    </row>
    <row r="124" spans="2:65" s="11" customFormat="1" ht="25.9" customHeight="1">
      <c r="B124" s="131"/>
      <c r="D124" s="132" t="s">
        <v>75</v>
      </c>
      <c r="E124" s="133" t="s">
        <v>677</v>
      </c>
      <c r="F124" s="133" t="s">
        <v>1988</v>
      </c>
      <c r="I124" s="134"/>
      <c r="J124" s="135">
        <f>BK124</f>
        <v>0</v>
      </c>
      <c r="L124" s="131"/>
      <c r="M124" s="136"/>
      <c r="P124" s="137">
        <f>P125+P146</f>
        <v>0</v>
      </c>
      <c r="R124" s="137">
        <f>R125+R146</f>
        <v>3.0748850000000001</v>
      </c>
      <c r="T124" s="138">
        <f>T125+T146</f>
        <v>0</v>
      </c>
      <c r="AR124" s="132" t="s">
        <v>203</v>
      </c>
      <c r="AT124" s="139" t="s">
        <v>75</v>
      </c>
      <c r="AU124" s="139" t="s">
        <v>76</v>
      </c>
      <c r="AY124" s="132" t="s">
        <v>188</v>
      </c>
      <c r="BK124" s="140">
        <f>BK125+BK146</f>
        <v>0</v>
      </c>
    </row>
    <row r="125" spans="2:65" s="11" customFormat="1" ht="22.9" customHeight="1">
      <c r="B125" s="131"/>
      <c r="D125" s="132" t="s">
        <v>75</v>
      </c>
      <c r="E125" s="141" t="s">
        <v>1989</v>
      </c>
      <c r="F125" s="141" t="s">
        <v>1990</v>
      </c>
      <c r="I125" s="134"/>
      <c r="J125" s="142">
        <f>BK125</f>
        <v>0</v>
      </c>
      <c r="L125" s="131"/>
      <c r="M125" s="136"/>
      <c r="P125" s="137">
        <f>SUM(P126:P145)</f>
        <v>0</v>
      </c>
      <c r="R125" s="137">
        <f>SUM(R126:R145)</f>
        <v>8.5434999999999983E-2</v>
      </c>
      <c r="T125" s="138">
        <f>SUM(T126:T145)</f>
        <v>0</v>
      </c>
      <c r="AR125" s="132" t="s">
        <v>203</v>
      </c>
      <c r="AT125" s="139" t="s">
        <v>75</v>
      </c>
      <c r="AU125" s="139" t="s">
        <v>83</v>
      </c>
      <c r="AY125" s="132" t="s">
        <v>188</v>
      </c>
      <c r="BK125" s="140">
        <f>SUM(BK126:BK145)</f>
        <v>0</v>
      </c>
    </row>
    <row r="126" spans="2:65" s="1" customFormat="1" ht="24.2" customHeight="1">
      <c r="B126" s="32"/>
      <c r="C126" s="143" t="s">
        <v>83</v>
      </c>
      <c r="D126" s="143" t="s">
        <v>190</v>
      </c>
      <c r="E126" s="144" t="s">
        <v>2805</v>
      </c>
      <c r="F126" s="145" t="s">
        <v>2806</v>
      </c>
      <c r="G126" s="146" t="s">
        <v>574</v>
      </c>
      <c r="H126" s="147">
        <v>2</v>
      </c>
      <c r="I126" s="148"/>
      <c r="J126" s="149">
        <f t="shared" ref="J126:J134" si="0">ROUND(I126*H126,2)</f>
        <v>0</v>
      </c>
      <c r="K126" s="150"/>
      <c r="L126" s="32"/>
      <c r="M126" s="151" t="s">
        <v>1</v>
      </c>
      <c r="N126" s="152" t="s">
        <v>42</v>
      </c>
      <c r="P126" s="153">
        <f t="shared" ref="P126:P134" si="1">O126*H126</f>
        <v>0</v>
      </c>
      <c r="Q126" s="153">
        <v>0</v>
      </c>
      <c r="R126" s="153">
        <f t="shared" ref="R126:R134" si="2">Q126*H126</f>
        <v>0</v>
      </c>
      <c r="S126" s="153">
        <v>0</v>
      </c>
      <c r="T126" s="154">
        <f t="shared" ref="T126:T134" si="3">S126*H126</f>
        <v>0</v>
      </c>
      <c r="AR126" s="155" t="s">
        <v>582</v>
      </c>
      <c r="AT126" s="155" t="s">
        <v>190</v>
      </c>
      <c r="AU126" s="155" t="s">
        <v>88</v>
      </c>
      <c r="AY126" s="17" t="s">
        <v>188</v>
      </c>
      <c r="BE126" s="156">
        <f t="shared" ref="BE126:BE134" si="4">IF(N126="základná",J126,0)</f>
        <v>0</v>
      </c>
      <c r="BF126" s="156">
        <f t="shared" ref="BF126:BF134" si="5">IF(N126="znížená",J126,0)</f>
        <v>0</v>
      </c>
      <c r="BG126" s="156">
        <f t="shared" ref="BG126:BG134" si="6">IF(N126="zákl. prenesená",J126,0)</f>
        <v>0</v>
      </c>
      <c r="BH126" s="156">
        <f t="shared" ref="BH126:BH134" si="7">IF(N126="zníž. prenesená",J126,0)</f>
        <v>0</v>
      </c>
      <c r="BI126" s="156">
        <f t="shared" ref="BI126:BI134" si="8">IF(N126="nulová",J126,0)</f>
        <v>0</v>
      </c>
      <c r="BJ126" s="17" t="s">
        <v>88</v>
      </c>
      <c r="BK126" s="156">
        <f t="shared" ref="BK126:BK134" si="9">ROUND(I126*H126,2)</f>
        <v>0</v>
      </c>
      <c r="BL126" s="17" t="s">
        <v>582</v>
      </c>
      <c r="BM126" s="155" t="s">
        <v>2896</v>
      </c>
    </row>
    <row r="127" spans="2:65" s="1" customFormat="1" ht="21.75" customHeight="1">
      <c r="B127" s="32"/>
      <c r="C127" s="185" t="s">
        <v>88</v>
      </c>
      <c r="D127" s="185" t="s">
        <v>677</v>
      </c>
      <c r="E127" s="186" t="s">
        <v>2808</v>
      </c>
      <c r="F127" s="187" t="s">
        <v>2809</v>
      </c>
      <c r="G127" s="188" t="s">
        <v>574</v>
      </c>
      <c r="H127" s="189">
        <v>2.1</v>
      </c>
      <c r="I127" s="190"/>
      <c r="J127" s="191">
        <f t="shared" si="0"/>
        <v>0</v>
      </c>
      <c r="K127" s="192"/>
      <c r="L127" s="193"/>
      <c r="M127" s="194" t="s">
        <v>1</v>
      </c>
      <c r="N127" s="195" t="s">
        <v>42</v>
      </c>
      <c r="P127" s="153">
        <f t="shared" si="1"/>
        <v>0</v>
      </c>
      <c r="Q127" s="153">
        <v>2.5000000000000001E-4</v>
      </c>
      <c r="R127" s="153">
        <f t="shared" si="2"/>
        <v>5.2500000000000008E-4</v>
      </c>
      <c r="S127" s="153">
        <v>0</v>
      </c>
      <c r="T127" s="154">
        <f t="shared" si="3"/>
        <v>0</v>
      </c>
      <c r="AR127" s="155" t="s">
        <v>953</v>
      </c>
      <c r="AT127" s="155" t="s">
        <v>677</v>
      </c>
      <c r="AU127" s="155" t="s">
        <v>88</v>
      </c>
      <c r="AY127" s="17" t="s">
        <v>188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88</v>
      </c>
      <c r="BK127" s="156">
        <f t="shared" si="9"/>
        <v>0</v>
      </c>
      <c r="BL127" s="17" t="s">
        <v>953</v>
      </c>
      <c r="BM127" s="155" t="s">
        <v>2897</v>
      </c>
    </row>
    <row r="128" spans="2:65" s="1" customFormat="1" ht="24.2" customHeight="1">
      <c r="B128" s="32"/>
      <c r="C128" s="143" t="s">
        <v>203</v>
      </c>
      <c r="D128" s="143" t="s">
        <v>190</v>
      </c>
      <c r="E128" s="144" t="s">
        <v>2004</v>
      </c>
      <c r="F128" s="145" t="s">
        <v>2005</v>
      </c>
      <c r="G128" s="146" t="s">
        <v>388</v>
      </c>
      <c r="H128" s="147">
        <v>6</v>
      </c>
      <c r="I128" s="148"/>
      <c r="J128" s="149">
        <f t="shared" si="0"/>
        <v>0</v>
      </c>
      <c r="K128" s="150"/>
      <c r="L128" s="32"/>
      <c r="M128" s="151" t="s">
        <v>1</v>
      </c>
      <c r="N128" s="152" t="s">
        <v>42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582</v>
      </c>
      <c r="AT128" s="155" t="s">
        <v>190</v>
      </c>
      <c r="AU128" s="155" t="s">
        <v>88</v>
      </c>
      <c r="AY128" s="17" t="s">
        <v>188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88</v>
      </c>
      <c r="BK128" s="156">
        <f t="shared" si="9"/>
        <v>0</v>
      </c>
      <c r="BL128" s="17" t="s">
        <v>582</v>
      </c>
      <c r="BM128" s="155" t="s">
        <v>2898</v>
      </c>
    </row>
    <row r="129" spans="2:65" s="1" customFormat="1" ht="16.5" customHeight="1">
      <c r="B129" s="32"/>
      <c r="C129" s="185" t="s">
        <v>194</v>
      </c>
      <c r="D129" s="185" t="s">
        <v>677</v>
      </c>
      <c r="E129" s="186" t="s">
        <v>2007</v>
      </c>
      <c r="F129" s="187" t="s">
        <v>2899</v>
      </c>
      <c r="G129" s="188" t="s">
        <v>388</v>
      </c>
      <c r="H129" s="189">
        <v>6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42</v>
      </c>
      <c r="P129" s="153">
        <f t="shared" si="1"/>
        <v>0</v>
      </c>
      <c r="Q129" s="153">
        <v>3.0000000000000001E-5</v>
      </c>
      <c r="R129" s="153">
        <f t="shared" si="2"/>
        <v>1.8000000000000001E-4</v>
      </c>
      <c r="S129" s="153">
        <v>0</v>
      </c>
      <c r="T129" s="154">
        <f t="shared" si="3"/>
        <v>0</v>
      </c>
      <c r="AR129" s="155" t="s">
        <v>953</v>
      </c>
      <c r="AT129" s="155" t="s">
        <v>677</v>
      </c>
      <c r="AU129" s="155" t="s">
        <v>88</v>
      </c>
      <c r="AY129" s="17" t="s">
        <v>188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88</v>
      </c>
      <c r="BK129" s="156">
        <f t="shared" si="9"/>
        <v>0</v>
      </c>
      <c r="BL129" s="17" t="s">
        <v>953</v>
      </c>
      <c r="BM129" s="155" t="s">
        <v>2900</v>
      </c>
    </row>
    <row r="130" spans="2:65" s="1" customFormat="1" ht="24.2" customHeight="1">
      <c r="B130" s="32"/>
      <c r="C130" s="143" t="s">
        <v>221</v>
      </c>
      <c r="D130" s="143" t="s">
        <v>190</v>
      </c>
      <c r="E130" s="144" t="s">
        <v>2901</v>
      </c>
      <c r="F130" s="145" t="s">
        <v>2902</v>
      </c>
      <c r="G130" s="146" t="s">
        <v>388</v>
      </c>
      <c r="H130" s="147">
        <v>10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42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582</v>
      </c>
      <c r="AT130" s="155" t="s">
        <v>190</v>
      </c>
      <c r="AU130" s="155" t="s">
        <v>88</v>
      </c>
      <c r="AY130" s="17" t="s">
        <v>188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88</v>
      </c>
      <c r="BK130" s="156">
        <f t="shared" si="9"/>
        <v>0</v>
      </c>
      <c r="BL130" s="17" t="s">
        <v>582</v>
      </c>
      <c r="BM130" s="155" t="s">
        <v>2903</v>
      </c>
    </row>
    <row r="131" spans="2:65" s="1" customFormat="1" ht="16.5" customHeight="1">
      <c r="B131" s="32"/>
      <c r="C131" s="185" t="s">
        <v>225</v>
      </c>
      <c r="D131" s="185" t="s">
        <v>677</v>
      </c>
      <c r="E131" s="186" t="s">
        <v>2904</v>
      </c>
      <c r="F131" s="187" t="s">
        <v>2905</v>
      </c>
      <c r="G131" s="188" t="s">
        <v>388</v>
      </c>
      <c r="H131" s="189">
        <v>10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42</v>
      </c>
      <c r="P131" s="153">
        <f t="shared" si="1"/>
        <v>0</v>
      </c>
      <c r="Q131" s="153">
        <v>1.0000000000000001E-5</v>
      </c>
      <c r="R131" s="153">
        <f t="shared" si="2"/>
        <v>1E-4</v>
      </c>
      <c r="S131" s="153">
        <v>0</v>
      </c>
      <c r="T131" s="154">
        <f t="shared" si="3"/>
        <v>0</v>
      </c>
      <c r="AR131" s="155" t="s">
        <v>953</v>
      </c>
      <c r="AT131" s="155" t="s">
        <v>677</v>
      </c>
      <c r="AU131" s="155" t="s">
        <v>88</v>
      </c>
      <c r="AY131" s="17" t="s">
        <v>188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88</v>
      </c>
      <c r="BK131" s="156">
        <f t="shared" si="9"/>
        <v>0</v>
      </c>
      <c r="BL131" s="17" t="s">
        <v>953</v>
      </c>
      <c r="BM131" s="155" t="s">
        <v>2906</v>
      </c>
    </row>
    <row r="132" spans="2:65" s="1" customFormat="1" ht="21.75" customHeight="1">
      <c r="B132" s="32"/>
      <c r="C132" s="143" t="s">
        <v>234</v>
      </c>
      <c r="D132" s="143" t="s">
        <v>190</v>
      </c>
      <c r="E132" s="144" t="s">
        <v>2907</v>
      </c>
      <c r="F132" s="145" t="s">
        <v>2908</v>
      </c>
      <c r="G132" s="146" t="s">
        <v>574</v>
      </c>
      <c r="H132" s="147">
        <v>65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42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582</v>
      </c>
      <c r="AT132" s="155" t="s">
        <v>190</v>
      </c>
      <c r="AU132" s="155" t="s">
        <v>88</v>
      </c>
      <c r="AY132" s="17" t="s">
        <v>188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88</v>
      </c>
      <c r="BK132" s="156">
        <f t="shared" si="9"/>
        <v>0</v>
      </c>
      <c r="BL132" s="17" t="s">
        <v>582</v>
      </c>
      <c r="BM132" s="155" t="s">
        <v>2909</v>
      </c>
    </row>
    <row r="133" spans="2:65" s="1" customFormat="1" ht="16.5" customHeight="1">
      <c r="B133" s="32"/>
      <c r="C133" s="185" t="s">
        <v>238</v>
      </c>
      <c r="D133" s="185" t="s">
        <v>677</v>
      </c>
      <c r="E133" s="186" t="s">
        <v>2910</v>
      </c>
      <c r="F133" s="187" t="s">
        <v>2911</v>
      </c>
      <c r="G133" s="188" t="s">
        <v>574</v>
      </c>
      <c r="H133" s="189">
        <v>68.25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42</v>
      </c>
      <c r="P133" s="153">
        <f t="shared" si="1"/>
        <v>0</v>
      </c>
      <c r="Q133" s="153">
        <v>1.9000000000000001E-4</v>
      </c>
      <c r="R133" s="153">
        <f t="shared" si="2"/>
        <v>1.29675E-2</v>
      </c>
      <c r="S133" s="153">
        <v>0</v>
      </c>
      <c r="T133" s="154">
        <f t="shared" si="3"/>
        <v>0</v>
      </c>
      <c r="AR133" s="155" t="s">
        <v>953</v>
      </c>
      <c r="AT133" s="155" t="s">
        <v>677</v>
      </c>
      <c r="AU133" s="155" t="s">
        <v>88</v>
      </c>
      <c r="AY133" s="17" t="s">
        <v>188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88</v>
      </c>
      <c r="BK133" s="156">
        <f t="shared" si="9"/>
        <v>0</v>
      </c>
      <c r="BL133" s="17" t="s">
        <v>953</v>
      </c>
      <c r="BM133" s="155" t="s">
        <v>2912</v>
      </c>
    </row>
    <row r="134" spans="2:65" s="1" customFormat="1" ht="21.75" customHeight="1">
      <c r="B134" s="32"/>
      <c r="C134" s="143" t="s">
        <v>245</v>
      </c>
      <c r="D134" s="143" t="s">
        <v>190</v>
      </c>
      <c r="E134" s="144" t="s">
        <v>2913</v>
      </c>
      <c r="F134" s="145" t="s">
        <v>2914</v>
      </c>
      <c r="G134" s="146" t="s">
        <v>574</v>
      </c>
      <c r="H134" s="147">
        <v>65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42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582</v>
      </c>
      <c r="AT134" s="155" t="s">
        <v>190</v>
      </c>
      <c r="AU134" s="155" t="s">
        <v>88</v>
      </c>
      <c r="AY134" s="17" t="s">
        <v>188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88</v>
      </c>
      <c r="BK134" s="156">
        <f t="shared" si="9"/>
        <v>0</v>
      </c>
      <c r="BL134" s="17" t="s">
        <v>582</v>
      </c>
      <c r="BM134" s="155" t="s">
        <v>2915</v>
      </c>
    </row>
    <row r="135" spans="2:65" s="12" customFormat="1" ht="11.25">
      <c r="B135" s="157"/>
      <c r="D135" s="158" t="s">
        <v>196</v>
      </c>
      <c r="E135" s="159" t="s">
        <v>1</v>
      </c>
      <c r="F135" s="160" t="s">
        <v>2916</v>
      </c>
      <c r="H135" s="161">
        <v>1.8</v>
      </c>
      <c r="I135" s="162"/>
      <c r="L135" s="157"/>
      <c r="M135" s="163"/>
      <c r="T135" s="164"/>
      <c r="AT135" s="159" t="s">
        <v>196</v>
      </c>
      <c r="AU135" s="159" t="s">
        <v>88</v>
      </c>
      <c r="AV135" s="12" t="s">
        <v>88</v>
      </c>
      <c r="AW135" s="12" t="s">
        <v>31</v>
      </c>
      <c r="AX135" s="12" t="s">
        <v>76</v>
      </c>
      <c r="AY135" s="159" t="s">
        <v>188</v>
      </c>
    </row>
    <row r="136" spans="2:65" s="12" customFormat="1" ht="11.25">
      <c r="B136" s="157"/>
      <c r="D136" s="158" t="s">
        <v>196</v>
      </c>
      <c r="E136" s="159" t="s">
        <v>1</v>
      </c>
      <c r="F136" s="160" t="s">
        <v>2917</v>
      </c>
      <c r="H136" s="161">
        <v>45</v>
      </c>
      <c r="I136" s="162"/>
      <c r="L136" s="157"/>
      <c r="M136" s="163"/>
      <c r="T136" s="164"/>
      <c r="AT136" s="159" t="s">
        <v>196</v>
      </c>
      <c r="AU136" s="159" t="s">
        <v>88</v>
      </c>
      <c r="AV136" s="12" t="s">
        <v>88</v>
      </c>
      <c r="AW136" s="12" t="s">
        <v>31</v>
      </c>
      <c r="AX136" s="12" t="s">
        <v>76</v>
      </c>
      <c r="AY136" s="159" t="s">
        <v>188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2918</v>
      </c>
      <c r="H137" s="161">
        <v>12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76</v>
      </c>
      <c r="AY137" s="159" t="s">
        <v>188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2919</v>
      </c>
      <c r="H138" s="161">
        <v>2.2999999999999998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76</v>
      </c>
      <c r="AY138" s="159" t="s">
        <v>188</v>
      </c>
    </row>
    <row r="139" spans="2:65" s="12" customFormat="1" ht="11.25">
      <c r="B139" s="157"/>
      <c r="D139" s="158" t="s">
        <v>196</v>
      </c>
      <c r="E139" s="159" t="s">
        <v>1</v>
      </c>
      <c r="F139" s="160" t="s">
        <v>2920</v>
      </c>
      <c r="H139" s="161">
        <v>2</v>
      </c>
      <c r="I139" s="162"/>
      <c r="L139" s="157"/>
      <c r="M139" s="163"/>
      <c r="T139" s="164"/>
      <c r="AT139" s="159" t="s">
        <v>196</v>
      </c>
      <c r="AU139" s="159" t="s">
        <v>88</v>
      </c>
      <c r="AV139" s="12" t="s">
        <v>88</v>
      </c>
      <c r="AW139" s="12" t="s">
        <v>31</v>
      </c>
      <c r="AX139" s="12" t="s">
        <v>76</v>
      </c>
      <c r="AY139" s="159" t="s">
        <v>188</v>
      </c>
    </row>
    <row r="140" spans="2:65" s="14" customFormat="1" ht="11.25">
      <c r="B140" s="172"/>
      <c r="D140" s="158" t="s">
        <v>196</v>
      </c>
      <c r="E140" s="173" t="s">
        <v>1</v>
      </c>
      <c r="F140" s="174" t="s">
        <v>209</v>
      </c>
      <c r="H140" s="175">
        <v>63.099999999999994</v>
      </c>
      <c r="I140" s="176"/>
      <c r="L140" s="172"/>
      <c r="M140" s="177"/>
      <c r="T140" s="178"/>
      <c r="AT140" s="173" t="s">
        <v>196</v>
      </c>
      <c r="AU140" s="173" t="s">
        <v>88</v>
      </c>
      <c r="AV140" s="14" t="s">
        <v>203</v>
      </c>
      <c r="AW140" s="14" t="s">
        <v>31</v>
      </c>
      <c r="AX140" s="14" t="s">
        <v>76</v>
      </c>
      <c r="AY140" s="173" t="s">
        <v>188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2921</v>
      </c>
      <c r="H141" s="161">
        <v>1.9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76</v>
      </c>
      <c r="AY141" s="159" t="s">
        <v>188</v>
      </c>
    </row>
    <row r="142" spans="2:65" s="13" customFormat="1" ht="11.25">
      <c r="B142" s="165"/>
      <c r="D142" s="158" t="s">
        <v>196</v>
      </c>
      <c r="E142" s="166" t="s">
        <v>1</v>
      </c>
      <c r="F142" s="167" t="s">
        <v>211</v>
      </c>
      <c r="H142" s="168">
        <v>65</v>
      </c>
      <c r="I142" s="169"/>
      <c r="L142" s="165"/>
      <c r="M142" s="170"/>
      <c r="T142" s="171"/>
      <c r="AT142" s="166" t="s">
        <v>196</v>
      </c>
      <c r="AU142" s="166" t="s">
        <v>88</v>
      </c>
      <c r="AV142" s="13" t="s">
        <v>194</v>
      </c>
      <c r="AW142" s="13" t="s">
        <v>31</v>
      </c>
      <c r="AX142" s="13" t="s">
        <v>83</v>
      </c>
      <c r="AY142" s="166" t="s">
        <v>188</v>
      </c>
    </row>
    <row r="143" spans="2:65" s="1" customFormat="1" ht="16.5" customHeight="1">
      <c r="B143" s="32"/>
      <c r="C143" s="185" t="s">
        <v>252</v>
      </c>
      <c r="D143" s="185" t="s">
        <v>677</v>
      </c>
      <c r="E143" s="186" t="s">
        <v>2922</v>
      </c>
      <c r="F143" s="187" t="s">
        <v>2923</v>
      </c>
      <c r="G143" s="188" t="s">
        <v>574</v>
      </c>
      <c r="H143" s="189">
        <v>68.25</v>
      </c>
      <c r="I143" s="190"/>
      <c r="J143" s="191">
        <f>ROUND(I143*H143,2)</f>
        <v>0</v>
      </c>
      <c r="K143" s="192"/>
      <c r="L143" s="193"/>
      <c r="M143" s="194" t="s">
        <v>1</v>
      </c>
      <c r="N143" s="195" t="s">
        <v>42</v>
      </c>
      <c r="P143" s="153">
        <f>O143*H143</f>
        <v>0</v>
      </c>
      <c r="Q143" s="153">
        <v>1.0499999999999999E-3</v>
      </c>
      <c r="R143" s="153">
        <f>Q143*H143</f>
        <v>7.166249999999999E-2</v>
      </c>
      <c r="S143" s="153">
        <v>0</v>
      </c>
      <c r="T143" s="154">
        <f>S143*H143</f>
        <v>0</v>
      </c>
      <c r="AR143" s="155" t="s">
        <v>953</v>
      </c>
      <c r="AT143" s="155" t="s">
        <v>677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953</v>
      </c>
      <c r="BM143" s="155" t="s">
        <v>2924</v>
      </c>
    </row>
    <row r="144" spans="2:65" s="1" customFormat="1" ht="16.5" customHeight="1">
      <c r="B144" s="32"/>
      <c r="C144" s="143" t="s">
        <v>257</v>
      </c>
      <c r="D144" s="143" t="s">
        <v>190</v>
      </c>
      <c r="E144" s="144" t="s">
        <v>2108</v>
      </c>
      <c r="F144" s="145" t="s">
        <v>2109</v>
      </c>
      <c r="G144" s="146" t="s">
        <v>2110</v>
      </c>
      <c r="H144" s="204"/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953</v>
      </c>
      <c r="AT144" s="155" t="s">
        <v>190</v>
      </c>
      <c r="AU144" s="155" t="s">
        <v>88</v>
      </c>
      <c r="AY144" s="17" t="s">
        <v>188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88</v>
      </c>
      <c r="BK144" s="156">
        <f>ROUND(I144*H144,2)</f>
        <v>0</v>
      </c>
      <c r="BL144" s="17" t="s">
        <v>953</v>
      </c>
      <c r="BM144" s="155" t="s">
        <v>2925</v>
      </c>
    </row>
    <row r="145" spans="2:65" s="1" customFormat="1" ht="16.5" customHeight="1">
      <c r="B145" s="32"/>
      <c r="C145" s="143" t="s">
        <v>269</v>
      </c>
      <c r="D145" s="143" t="s">
        <v>190</v>
      </c>
      <c r="E145" s="144" t="s">
        <v>2112</v>
      </c>
      <c r="F145" s="145" t="s">
        <v>2113</v>
      </c>
      <c r="G145" s="146" t="s">
        <v>2110</v>
      </c>
      <c r="H145" s="204"/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582</v>
      </c>
      <c r="AT145" s="155" t="s">
        <v>190</v>
      </c>
      <c r="AU145" s="155" t="s">
        <v>88</v>
      </c>
      <c r="AY145" s="17" t="s">
        <v>188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582</v>
      </c>
      <c r="BM145" s="155" t="s">
        <v>2926</v>
      </c>
    </row>
    <row r="146" spans="2:65" s="11" customFormat="1" ht="22.9" customHeight="1">
      <c r="B146" s="131"/>
      <c r="D146" s="132" t="s">
        <v>75</v>
      </c>
      <c r="E146" s="141" t="s">
        <v>2855</v>
      </c>
      <c r="F146" s="141" t="s">
        <v>2856</v>
      </c>
      <c r="I146" s="134"/>
      <c r="J146" s="142">
        <f>BK146</f>
        <v>0</v>
      </c>
      <c r="L146" s="131"/>
      <c r="M146" s="136"/>
      <c r="P146" s="137">
        <f>SUM(P147:P160)</f>
        <v>0</v>
      </c>
      <c r="R146" s="137">
        <f>SUM(R147:R160)</f>
        <v>2.9894500000000002</v>
      </c>
      <c r="T146" s="138">
        <f>SUM(T147:T160)</f>
        <v>0</v>
      </c>
      <c r="AR146" s="132" t="s">
        <v>203</v>
      </c>
      <c r="AT146" s="139" t="s">
        <v>75</v>
      </c>
      <c r="AU146" s="139" t="s">
        <v>83</v>
      </c>
      <c r="AY146" s="132" t="s">
        <v>188</v>
      </c>
      <c r="BK146" s="140">
        <f>SUM(BK147:BK160)</f>
        <v>0</v>
      </c>
    </row>
    <row r="147" spans="2:65" s="1" customFormat="1" ht="24.2" customHeight="1">
      <c r="B147" s="32"/>
      <c r="C147" s="143" t="s">
        <v>276</v>
      </c>
      <c r="D147" s="143" t="s">
        <v>190</v>
      </c>
      <c r="E147" s="144" t="s">
        <v>2857</v>
      </c>
      <c r="F147" s="145" t="s">
        <v>2858</v>
      </c>
      <c r="G147" s="146" t="s">
        <v>574</v>
      </c>
      <c r="H147" s="147">
        <v>45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42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582</v>
      </c>
      <c r="AT147" s="155" t="s">
        <v>190</v>
      </c>
      <c r="AU147" s="155" t="s">
        <v>88</v>
      </c>
      <c r="AY147" s="17" t="s">
        <v>188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88</v>
      </c>
      <c r="BK147" s="156">
        <f>ROUND(I147*H147,2)</f>
        <v>0</v>
      </c>
      <c r="BL147" s="17" t="s">
        <v>582</v>
      </c>
      <c r="BM147" s="155" t="s">
        <v>2927</v>
      </c>
    </row>
    <row r="148" spans="2:65" s="15" customFormat="1" ht="11.25">
      <c r="B148" s="179"/>
      <c r="D148" s="158" t="s">
        <v>196</v>
      </c>
      <c r="E148" s="180" t="s">
        <v>1</v>
      </c>
      <c r="F148" s="181" t="s">
        <v>2928</v>
      </c>
      <c r="H148" s="180" t="s">
        <v>1</v>
      </c>
      <c r="I148" s="182"/>
      <c r="L148" s="179"/>
      <c r="M148" s="183"/>
      <c r="T148" s="184"/>
      <c r="AT148" s="180" t="s">
        <v>196</v>
      </c>
      <c r="AU148" s="180" t="s">
        <v>88</v>
      </c>
      <c r="AV148" s="15" t="s">
        <v>83</v>
      </c>
      <c r="AW148" s="15" t="s">
        <v>31</v>
      </c>
      <c r="AX148" s="15" t="s">
        <v>76</v>
      </c>
      <c r="AY148" s="180" t="s">
        <v>188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2929</v>
      </c>
      <c r="H149" s="161">
        <v>45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83</v>
      </c>
      <c r="AY149" s="159" t="s">
        <v>188</v>
      </c>
    </row>
    <row r="150" spans="2:65" s="1" customFormat="1" ht="33" customHeight="1">
      <c r="B150" s="32"/>
      <c r="C150" s="143" t="s">
        <v>285</v>
      </c>
      <c r="D150" s="143" t="s">
        <v>190</v>
      </c>
      <c r="E150" s="144" t="s">
        <v>2861</v>
      </c>
      <c r="F150" s="145" t="s">
        <v>2862</v>
      </c>
      <c r="G150" s="146" t="s">
        <v>574</v>
      </c>
      <c r="H150" s="147">
        <v>45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582</v>
      </c>
      <c r="AT150" s="155" t="s">
        <v>190</v>
      </c>
      <c r="AU150" s="155" t="s">
        <v>88</v>
      </c>
      <c r="AY150" s="17" t="s">
        <v>188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582</v>
      </c>
      <c r="BM150" s="155" t="s">
        <v>2930</v>
      </c>
    </row>
    <row r="151" spans="2:65" s="1" customFormat="1" ht="16.5" customHeight="1">
      <c r="B151" s="32"/>
      <c r="C151" s="185" t="s">
        <v>291</v>
      </c>
      <c r="D151" s="185" t="s">
        <v>677</v>
      </c>
      <c r="E151" s="186" t="s">
        <v>2864</v>
      </c>
      <c r="F151" s="187" t="s">
        <v>2865</v>
      </c>
      <c r="G151" s="188" t="s">
        <v>333</v>
      </c>
      <c r="H151" s="189">
        <v>2.98</v>
      </c>
      <c r="I151" s="190"/>
      <c r="J151" s="191">
        <f>ROUND(I151*H151,2)</f>
        <v>0</v>
      </c>
      <c r="K151" s="192"/>
      <c r="L151" s="193"/>
      <c r="M151" s="194" t="s">
        <v>1</v>
      </c>
      <c r="N151" s="195" t="s">
        <v>42</v>
      </c>
      <c r="P151" s="153">
        <f>O151*H151</f>
        <v>0</v>
      </c>
      <c r="Q151" s="153">
        <v>1</v>
      </c>
      <c r="R151" s="153">
        <f>Q151*H151</f>
        <v>2.98</v>
      </c>
      <c r="S151" s="153">
        <v>0</v>
      </c>
      <c r="T151" s="154">
        <f>S151*H151</f>
        <v>0</v>
      </c>
      <c r="AR151" s="155" t="s">
        <v>953</v>
      </c>
      <c r="AT151" s="155" t="s">
        <v>677</v>
      </c>
      <c r="AU151" s="155" t="s">
        <v>88</v>
      </c>
      <c r="AY151" s="17" t="s">
        <v>188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88</v>
      </c>
      <c r="BK151" s="156">
        <f>ROUND(I151*H151,2)</f>
        <v>0</v>
      </c>
      <c r="BL151" s="17" t="s">
        <v>953</v>
      </c>
      <c r="BM151" s="155" t="s">
        <v>2931</v>
      </c>
    </row>
    <row r="152" spans="2:65" s="12" customFormat="1" ht="11.25">
      <c r="B152" s="157"/>
      <c r="D152" s="158" t="s">
        <v>196</v>
      </c>
      <c r="E152" s="159" t="s">
        <v>1</v>
      </c>
      <c r="F152" s="160" t="s">
        <v>2932</v>
      </c>
      <c r="H152" s="161">
        <v>2.9769999999999999</v>
      </c>
      <c r="I152" s="162"/>
      <c r="L152" s="157"/>
      <c r="M152" s="163"/>
      <c r="T152" s="164"/>
      <c r="AT152" s="159" t="s">
        <v>196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188</v>
      </c>
    </row>
    <row r="153" spans="2:65" s="12" customFormat="1" ht="11.25">
      <c r="B153" s="157"/>
      <c r="D153" s="158" t="s">
        <v>196</v>
      </c>
      <c r="E153" s="159" t="s">
        <v>1</v>
      </c>
      <c r="F153" s="160" t="s">
        <v>2690</v>
      </c>
      <c r="H153" s="161">
        <v>3.0000000000000001E-3</v>
      </c>
      <c r="I153" s="162"/>
      <c r="L153" s="157"/>
      <c r="M153" s="163"/>
      <c r="T153" s="164"/>
      <c r="AT153" s="159" t="s">
        <v>196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188</v>
      </c>
    </row>
    <row r="154" spans="2:65" s="13" customFormat="1" ht="11.25">
      <c r="B154" s="165"/>
      <c r="D154" s="158" t="s">
        <v>196</v>
      </c>
      <c r="E154" s="166" t="s">
        <v>1</v>
      </c>
      <c r="F154" s="167" t="s">
        <v>251</v>
      </c>
      <c r="H154" s="168">
        <v>2.98</v>
      </c>
      <c r="I154" s="169"/>
      <c r="L154" s="165"/>
      <c r="M154" s="170"/>
      <c r="T154" s="171"/>
      <c r="AT154" s="166" t="s">
        <v>196</v>
      </c>
      <c r="AU154" s="166" t="s">
        <v>88</v>
      </c>
      <c r="AV154" s="13" t="s">
        <v>194</v>
      </c>
      <c r="AW154" s="13" t="s">
        <v>31</v>
      </c>
      <c r="AX154" s="13" t="s">
        <v>83</v>
      </c>
      <c r="AY154" s="166" t="s">
        <v>188</v>
      </c>
    </row>
    <row r="155" spans="2:65" s="1" customFormat="1" ht="24.2" customHeight="1">
      <c r="B155" s="32"/>
      <c r="C155" s="143" t="s">
        <v>295</v>
      </c>
      <c r="D155" s="143" t="s">
        <v>190</v>
      </c>
      <c r="E155" s="144" t="s">
        <v>2869</v>
      </c>
      <c r="F155" s="145" t="s">
        <v>2870</v>
      </c>
      <c r="G155" s="146" t="s">
        <v>574</v>
      </c>
      <c r="H155" s="147">
        <v>45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42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582</v>
      </c>
      <c r="AT155" s="155" t="s">
        <v>190</v>
      </c>
      <c r="AU155" s="155" t="s">
        <v>88</v>
      </c>
      <c r="AY155" s="17" t="s">
        <v>188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582</v>
      </c>
      <c r="BM155" s="155" t="s">
        <v>2933</v>
      </c>
    </row>
    <row r="156" spans="2:65" s="1" customFormat="1" ht="24.2" customHeight="1">
      <c r="B156" s="32"/>
      <c r="C156" s="185" t="s">
        <v>305</v>
      </c>
      <c r="D156" s="185" t="s">
        <v>677</v>
      </c>
      <c r="E156" s="186" t="s">
        <v>2872</v>
      </c>
      <c r="F156" s="187" t="s">
        <v>2873</v>
      </c>
      <c r="G156" s="188" t="s">
        <v>574</v>
      </c>
      <c r="H156" s="189">
        <v>45</v>
      </c>
      <c r="I156" s="190"/>
      <c r="J156" s="191">
        <f>ROUND(I156*H156,2)</f>
        <v>0</v>
      </c>
      <c r="K156" s="192"/>
      <c r="L156" s="193"/>
      <c r="M156" s="194" t="s">
        <v>1</v>
      </c>
      <c r="N156" s="195" t="s">
        <v>42</v>
      </c>
      <c r="P156" s="153">
        <f>O156*H156</f>
        <v>0</v>
      </c>
      <c r="Q156" s="153">
        <v>2.1000000000000001E-4</v>
      </c>
      <c r="R156" s="153">
        <f>Q156*H156</f>
        <v>9.4500000000000001E-3</v>
      </c>
      <c r="S156" s="153">
        <v>0</v>
      </c>
      <c r="T156" s="154">
        <f>S156*H156</f>
        <v>0</v>
      </c>
      <c r="AR156" s="155" t="s">
        <v>953</v>
      </c>
      <c r="AT156" s="155" t="s">
        <v>677</v>
      </c>
      <c r="AU156" s="155" t="s">
        <v>88</v>
      </c>
      <c r="AY156" s="17" t="s">
        <v>188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953</v>
      </c>
      <c r="BM156" s="155" t="s">
        <v>2934</v>
      </c>
    </row>
    <row r="157" spans="2:65" s="1" customFormat="1" ht="33" customHeight="1">
      <c r="B157" s="32"/>
      <c r="C157" s="143" t="s">
        <v>312</v>
      </c>
      <c r="D157" s="143" t="s">
        <v>190</v>
      </c>
      <c r="E157" s="144" t="s">
        <v>2885</v>
      </c>
      <c r="F157" s="145" t="s">
        <v>2886</v>
      </c>
      <c r="G157" s="146" t="s">
        <v>574</v>
      </c>
      <c r="H157" s="147">
        <v>45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582</v>
      </c>
      <c r="AT157" s="155" t="s">
        <v>190</v>
      </c>
      <c r="AU157" s="155" t="s">
        <v>88</v>
      </c>
      <c r="AY157" s="17" t="s">
        <v>188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582</v>
      </c>
      <c r="BM157" s="155" t="s">
        <v>2935</v>
      </c>
    </row>
    <row r="158" spans="2:65" s="1" customFormat="1" ht="33" customHeight="1">
      <c r="B158" s="32"/>
      <c r="C158" s="143" t="s">
        <v>319</v>
      </c>
      <c r="D158" s="143" t="s">
        <v>190</v>
      </c>
      <c r="E158" s="144" t="s">
        <v>2888</v>
      </c>
      <c r="F158" s="145" t="s">
        <v>2889</v>
      </c>
      <c r="G158" s="146" t="s">
        <v>272</v>
      </c>
      <c r="H158" s="147">
        <v>22.5</v>
      </c>
      <c r="I158" s="148"/>
      <c r="J158" s="149">
        <f>ROUND(I158*H158,2)</f>
        <v>0</v>
      </c>
      <c r="K158" s="150"/>
      <c r="L158" s="32"/>
      <c r="M158" s="151" t="s">
        <v>1</v>
      </c>
      <c r="N158" s="152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582</v>
      </c>
      <c r="AT158" s="155" t="s">
        <v>190</v>
      </c>
      <c r="AU158" s="155" t="s">
        <v>88</v>
      </c>
      <c r="AY158" s="17" t="s">
        <v>188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88</v>
      </c>
      <c r="BK158" s="156">
        <f>ROUND(I158*H158,2)</f>
        <v>0</v>
      </c>
      <c r="BL158" s="17" t="s">
        <v>582</v>
      </c>
      <c r="BM158" s="155" t="s">
        <v>2936</v>
      </c>
    </row>
    <row r="159" spans="2:65" s="12" customFormat="1" ht="11.25">
      <c r="B159" s="157"/>
      <c r="D159" s="158" t="s">
        <v>196</v>
      </c>
      <c r="E159" s="159" t="s">
        <v>1</v>
      </c>
      <c r="F159" s="160" t="s">
        <v>2937</v>
      </c>
      <c r="H159" s="161">
        <v>22.5</v>
      </c>
      <c r="I159" s="162"/>
      <c r="L159" s="157"/>
      <c r="M159" s="163"/>
      <c r="T159" s="164"/>
      <c r="AT159" s="159" t="s">
        <v>196</v>
      </c>
      <c r="AU159" s="159" t="s">
        <v>88</v>
      </c>
      <c r="AV159" s="12" t="s">
        <v>88</v>
      </c>
      <c r="AW159" s="12" t="s">
        <v>31</v>
      </c>
      <c r="AX159" s="12" t="s">
        <v>83</v>
      </c>
      <c r="AY159" s="159" t="s">
        <v>188</v>
      </c>
    </row>
    <row r="160" spans="2:65" s="1" customFormat="1" ht="16.5" customHeight="1">
      <c r="B160" s="32"/>
      <c r="C160" s="143" t="s">
        <v>7</v>
      </c>
      <c r="D160" s="143" t="s">
        <v>190</v>
      </c>
      <c r="E160" s="144" t="s">
        <v>2112</v>
      </c>
      <c r="F160" s="145" t="s">
        <v>2113</v>
      </c>
      <c r="G160" s="146" t="s">
        <v>2110</v>
      </c>
      <c r="H160" s="204"/>
      <c r="I160" s="148"/>
      <c r="J160" s="149">
        <f>ROUND(I160*H160,2)</f>
        <v>0</v>
      </c>
      <c r="K160" s="150"/>
      <c r="L160" s="32"/>
      <c r="M160" s="199" t="s">
        <v>1</v>
      </c>
      <c r="N160" s="200" t="s">
        <v>42</v>
      </c>
      <c r="O160" s="201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155" t="s">
        <v>582</v>
      </c>
      <c r="AT160" s="155" t="s">
        <v>190</v>
      </c>
      <c r="AU160" s="155" t="s">
        <v>88</v>
      </c>
      <c r="AY160" s="17" t="s">
        <v>188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88</v>
      </c>
      <c r="BK160" s="156">
        <f>ROUND(I160*H160,2)</f>
        <v>0</v>
      </c>
      <c r="BL160" s="17" t="s">
        <v>582</v>
      </c>
      <c r="BM160" s="155" t="s">
        <v>2938</v>
      </c>
    </row>
    <row r="161" spans="2:12" s="1" customFormat="1" ht="6.95" customHeight="1">
      <c r="B161" s="47"/>
      <c r="C161" s="48"/>
      <c r="D161" s="48"/>
      <c r="E161" s="48"/>
      <c r="F161" s="48"/>
      <c r="G161" s="48"/>
      <c r="H161" s="48"/>
      <c r="I161" s="48"/>
      <c r="J161" s="48"/>
      <c r="K161" s="48"/>
      <c r="L161" s="32"/>
    </row>
  </sheetData>
  <sheetProtection algorithmName="SHA-512" hashValue="vafFXNHTBRuajglvWI3khEibwhECJTuWNgjO0ZB6C6KkoTef/vmlp4fAjww9zvZkhIVTc9RTQLo9tU/FBpnArA==" saltValue="3pXfLTJhPuB57YTlr/wSKfwM+2LzCfJd4u0sG5kUXaHl09va+OAHulpifq43m9SrS38CVQMRWfhp0N2B4NxgHA==" spinCount="100000" sheet="1" objects="1" scenarios="1" formatColumns="0" formatRows="0" autoFilter="0"/>
  <autoFilter ref="C122:K160" xr:uid="{00000000-0009-0000-0000-000011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137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s="1" customFormat="1" ht="12" customHeight="1">
      <c r="B8" s="32"/>
      <c r="D8" s="27" t="s">
        <v>142</v>
      </c>
      <c r="L8" s="32"/>
    </row>
    <row r="9" spans="2:46" s="1" customFormat="1" ht="16.5" customHeight="1">
      <c r="B9" s="32"/>
      <c r="E9" s="208" t="s">
        <v>2939</v>
      </c>
      <c r="F9" s="255"/>
      <c r="G9" s="255"/>
      <c r="H9" s="25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22. 1. 2024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6" t="str">
        <f>'Rekapitulácia stavby'!E14</f>
        <v>Vyplň údaj</v>
      </c>
      <c r="F18" s="234"/>
      <c r="G18" s="234"/>
      <c r="H18" s="234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9" t="s">
        <v>35</v>
      </c>
      <c r="F27" s="239"/>
      <c r="G27" s="239"/>
      <c r="H27" s="239"/>
      <c r="L27" s="9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36</v>
      </c>
      <c r="J30" s="69">
        <f>ROUND(J118,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9">
        <f>ROUND((SUM(BE118:BE124)),  2)</f>
        <v>0</v>
      </c>
      <c r="G33" s="100"/>
      <c r="H33" s="100"/>
      <c r="I33" s="101">
        <v>0.2</v>
      </c>
      <c r="J33" s="99">
        <f>ROUND(((SUM(BE118:BE124))*I33),  2)</f>
        <v>0</v>
      </c>
      <c r="L33" s="32"/>
    </row>
    <row r="34" spans="2:12" s="1" customFormat="1" ht="14.45" customHeight="1">
      <c r="B34" s="32"/>
      <c r="E34" s="37" t="s">
        <v>42</v>
      </c>
      <c r="F34" s="99">
        <f>ROUND((SUM(BF118:BF124)),  2)</f>
        <v>0</v>
      </c>
      <c r="G34" s="100"/>
      <c r="H34" s="100"/>
      <c r="I34" s="101">
        <v>0.2</v>
      </c>
      <c r="J34" s="99">
        <f>ROUND(((SUM(BF118:BF124))*I34),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9">
        <f>ROUND((SUM(BG118:BG124)),  2)</f>
        <v>0</v>
      </c>
      <c r="I35" s="102">
        <v>0.2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9">
        <f>ROUND((SUM(BH118:BH124)),  2)</f>
        <v>0</v>
      </c>
      <c r="I36" s="102">
        <v>0.2</v>
      </c>
      <c r="J36" s="89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9">
        <f>ROUND((SUM(BI118:BI124)),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3"/>
      <c r="D39" s="104" t="s">
        <v>46</v>
      </c>
      <c r="E39" s="60"/>
      <c r="F39" s="60"/>
      <c r="G39" s="105" t="s">
        <v>47</v>
      </c>
      <c r="H39" s="106" t="s">
        <v>48</v>
      </c>
      <c r="I39" s="60"/>
      <c r="J39" s="107">
        <f>SUM(J30:J37)</f>
        <v>0</v>
      </c>
      <c r="K39" s="10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142</v>
      </c>
      <c r="L86" s="32"/>
    </row>
    <row r="87" spans="2:47" s="1" customFormat="1" ht="16.5" customHeight="1">
      <c r="B87" s="32"/>
      <c r="E87" s="208" t="str">
        <f>E9</f>
        <v>07 - SO-06  Oplotenie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Chotín, p. č. 6616</v>
      </c>
      <c r="I89" s="27" t="s">
        <v>21</v>
      </c>
      <c r="J89" s="55" t="str">
        <f>IF(J12="","",J12)</f>
        <v>22. 1. 2024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Gábor Ondrej, Kostolná 228, Chotín</v>
      </c>
      <c r="I91" s="27" t="s">
        <v>29</v>
      </c>
      <c r="J91" s="30" t="str">
        <f>E21</f>
        <v>Ing. Lengyel Tibor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147</v>
      </c>
      <c r="D94" s="103"/>
      <c r="E94" s="103"/>
      <c r="F94" s="103"/>
      <c r="G94" s="103"/>
      <c r="H94" s="103"/>
      <c r="I94" s="103"/>
      <c r="J94" s="112" t="s">
        <v>148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3" t="s">
        <v>149</v>
      </c>
      <c r="J96" s="69">
        <f>J118</f>
        <v>0</v>
      </c>
      <c r="L96" s="32"/>
      <c r="AU96" s="17" t="s">
        <v>150</v>
      </c>
    </row>
    <row r="97" spans="2:12" s="8" customFormat="1" ht="24.95" customHeight="1">
      <c r="B97" s="114"/>
      <c r="D97" s="115" t="s">
        <v>159</v>
      </c>
      <c r="E97" s="116"/>
      <c r="F97" s="116"/>
      <c r="G97" s="116"/>
      <c r="H97" s="116"/>
      <c r="I97" s="116"/>
      <c r="J97" s="117">
        <f>J119</f>
        <v>0</v>
      </c>
      <c r="L97" s="114"/>
    </row>
    <row r="98" spans="2:12" s="9" customFormat="1" ht="19.899999999999999" customHeight="1">
      <c r="B98" s="118"/>
      <c r="D98" s="119" t="s">
        <v>2940</v>
      </c>
      <c r="E98" s="120"/>
      <c r="F98" s="120"/>
      <c r="G98" s="120"/>
      <c r="H98" s="120"/>
      <c r="I98" s="120"/>
      <c r="J98" s="121">
        <f>J120</f>
        <v>0</v>
      </c>
      <c r="L98" s="118"/>
    </row>
    <row r="99" spans="2:12" s="1" customFormat="1" ht="21.75" customHeight="1">
      <c r="B99" s="32"/>
      <c r="L99" s="32"/>
    </row>
    <row r="100" spans="2:12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4.95" customHeight="1">
      <c r="B105" s="32"/>
      <c r="C105" s="21" t="s">
        <v>174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16.5" customHeight="1">
      <c r="B108" s="32"/>
      <c r="E108" s="253" t="str">
        <f>E7</f>
        <v>Budova na spracovanie hrozna a výrobu vína</v>
      </c>
      <c r="F108" s="254"/>
      <c r="G108" s="254"/>
      <c r="H108" s="254"/>
      <c r="L108" s="32"/>
    </row>
    <row r="109" spans="2:12" s="1" customFormat="1" ht="12" customHeight="1">
      <c r="B109" s="32"/>
      <c r="C109" s="27" t="s">
        <v>142</v>
      </c>
      <c r="L109" s="32"/>
    </row>
    <row r="110" spans="2:12" s="1" customFormat="1" ht="16.5" customHeight="1">
      <c r="B110" s="32"/>
      <c r="E110" s="208" t="str">
        <f>E9</f>
        <v>07 - SO-06  Oplotenie</v>
      </c>
      <c r="F110" s="255"/>
      <c r="G110" s="255"/>
      <c r="H110" s="25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Chotín, p. č. 6616</v>
      </c>
      <c r="I112" s="27" t="s">
        <v>21</v>
      </c>
      <c r="J112" s="55" t="str">
        <f>IF(J12="","",J12)</f>
        <v>22. 1. 2024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23</v>
      </c>
      <c r="F114" s="25" t="str">
        <f>E15</f>
        <v>Gábor Ondrej, Kostolná 228, Chotín</v>
      </c>
      <c r="I114" s="27" t="s">
        <v>29</v>
      </c>
      <c r="J114" s="30" t="str">
        <f>E21</f>
        <v>Ing. Lengyel Tibor</v>
      </c>
      <c r="L114" s="32"/>
    </row>
    <row r="115" spans="2:65" s="1" customFormat="1" ht="15.2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22"/>
      <c r="C117" s="123" t="s">
        <v>175</v>
      </c>
      <c r="D117" s="124" t="s">
        <v>61</v>
      </c>
      <c r="E117" s="124" t="s">
        <v>57</v>
      </c>
      <c r="F117" s="124" t="s">
        <v>58</v>
      </c>
      <c r="G117" s="124" t="s">
        <v>176</v>
      </c>
      <c r="H117" s="124" t="s">
        <v>177</v>
      </c>
      <c r="I117" s="124" t="s">
        <v>178</v>
      </c>
      <c r="J117" s="125" t="s">
        <v>148</v>
      </c>
      <c r="K117" s="126" t="s">
        <v>179</v>
      </c>
      <c r="L117" s="122"/>
      <c r="M117" s="62" t="s">
        <v>1</v>
      </c>
      <c r="N117" s="63" t="s">
        <v>40</v>
      </c>
      <c r="O117" s="63" t="s">
        <v>180</v>
      </c>
      <c r="P117" s="63" t="s">
        <v>181</v>
      </c>
      <c r="Q117" s="63" t="s">
        <v>182</v>
      </c>
      <c r="R117" s="63" t="s">
        <v>183</v>
      </c>
      <c r="S117" s="63" t="s">
        <v>184</v>
      </c>
      <c r="T117" s="64" t="s">
        <v>185</v>
      </c>
    </row>
    <row r="118" spans="2:65" s="1" customFormat="1" ht="22.9" customHeight="1">
      <c r="B118" s="32"/>
      <c r="C118" s="67" t="s">
        <v>149</v>
      </c>
      <c r="J118" s="127">
        <f>BK118</f>
        <v>0</v>
      </c>
      <c r="L118" s="32"/>
      <c r="M118" s="65"/>
      <c r="N118" s="56"/>
      <c r="O118" s="56"/>
      <c r="P118" s="128">
        <f>P119</f>
        <v>0</v>
      </c>
      <c r="Q118" s="56"/>
      <c r="R118" s="128">
        <f>R119</f>
        <v>0</v>
      </c>
      <c r="S118" s="56"/>
      <c r="T118" s="129">
        <f>T119</f>
        <v>0</v>
      </c>
      <c r="AT118" s="17" t="s">
        <v>75</v>
      </c>
      <c r="AU118" s="17" t="s">
        <v>150</v>
      </c>
      <c r="BK118" s="130">
        <f>BK119</f>
        <v>0</v>
      </c>
    </row>
    <row r="119" spans="2:65" s="11" customFormat="1" ht="25.9" customHeight="1">
      <c r="B119" s="131"/>
      <c r="D119" s="132" t="s">
        <v>75</v>
      </c>
      <c r="E119" s="133" t="s">
        <v>745</v>
      </c>
      <c r="F119" s="133" t="s">
        <v>746</v>
      </c>
      <c r="I119" s="134"/>
      <c r="J119" s="135">
        <f>BK119</f>
        <v>0</v>
      </c>
      <c r="L119" s="131"/>
      <c r="M119" s="136"/>
      <c r="P119" s="137">
        <f>P120</f>
        <v>0</v>
      </c>
      <c r="R119" s="137">
        <f>R120</f>
        <v>0</v>
      </c>
      <c r="T119" s="138">
        <f>T120</f>
        <v>0</v>
      </c>
      <c r="AR119" s="132" t="s">
        <v>88</v>
      </c>
      <c r="AT119" s="139" t="s">
        <v>75</v>
      </c>
      <c r="AU119" s="139" t="s">
        <v>76</v>
      </c>
      <c r="AY119" s="132" t="s">
        <v>188</v>
      </c>
      <c r="BK119" s="140">
        <f>BK120</f>
        <v>0</v>
      </c>
    </row>
    <row r="120" spans="2:65" s="11" customFormat="1" ht="22.9" customHeight="1">
      <c r="B120" s="131"/>
      <c r="D120" s="132" t="s">
        <v>75</v>
      </c>
      <c r="E120" s="141" t="s">
        <v>2941</v>
      </c>
      <c r="F120" s="141" t="s">
        <v>2942</v>
      </c>
      <c r="I120" s="134"/>
      <c r="J120" s="142">
        <f>BK120</f>
        <v>0</v>
      </c>
      <c r="L120" s="131"/>
      <c r="M120" s="136"/>
      <c r="P120" s="137">
        <f>SUM(P121:P124)</f>
        <v>0</v>
      </c>
      <c r="R120" s="137">
        <f>SUM(R121:R124)</f>
        <v>0</v>
      </c>
      <c r="T120" s="138">
        <f>SUM(T121:T124)</f>
        <v>0</v>
      </c>
      <c r="AR120" s="132" t="s">
        <v>88</v>
      </c>
      <c r="AT120" s="139" t="s">
        <v>75</v>
      </c>
      <c r="AU120" s="139" t="s">
        <v>83</v>
      </c>
      <c r="AY120" s="132" t="s">
        <v>188</v>
      </c>
      <c r="BK120" s="140">
        <f>SUM(BK121:BK124)</f>
        <v>0</v>
      </c>
    </row>
    <row r="121" spans="2:65" s="1" customFormat="1" ht="16.5" customHeight="1">
      <c r="B121" s="32"/>
      <c r="C121" s="143" t="s">
        <v>83</v>
      </c>
      <c r="D121" s="143" t="s">
        <v>190</v>
      </c>
      <c r="E121" s="144" t="s">
        <v>2943</v>
      </c>
      <c r="F121" s="145" t="s">
        <v>2944</v>
      </c>
      <c r="G121" s="146" t="s">
        <v>574</v>
      </c>
      <c r="H121" s="147">
        <v>345.5</v>
      </c>
      <c r="I121" s="148"/>
      <c r="J121" s="149">
        <f>ROUND(I121*H121,2)</f>
        <v>0</v>
      </c>
      <c r="K121" s="150"/>
      <c r="L121" s="32"/>
      <c r="M121" s="151" t="s">
        <v>1</v>
      </c>
      <c r="N121" s="152" t="s">
        <v>42</v>
      </c>
      <c r="P121" s="153">
        <f>O121*H121</f>
        <v>0</v>
      </c>
      <c r="Q121" s="153">
        <v>0</v>
      </c>
      <c r="R121" s="153">
        <f>Q121*H121</f>
        <v>0</v>
      </c>
      <c r="S121" s="153">
        <v>0</v>
      </c>
      <c r="T121" s="154">
        <f>S121*H121</f>
        <v>0</v>
      </c>
      <c r="AR121" s="155" t="s">
        <v>295</v>
      </c>
      <c r="AT121" s="155" t="s">
        <v>190</v>
      </c>
      <c r="AU121" s="155" t="s">
        <v>88</v>
      </c>
      <c r="AY121" s="17" t="s">
        <v>188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7" t="s">
        <v>88</v>
      </c>
      <c r="BK121" s="156">
        <f>ROUND(I121*H121,2)</f>
        <v>0</v>
      </c>
      <c r="BL121" s="17" t="s">
        <v>295</v>
      </c>
      <c r="BM121" s="155" t="s">
        <v>2945</v>
      </c>
    </row>
    <row r="122" spans="2:65" s="12" customFormat="1" ht="11.25">
      <c r="B122" s="157"/>
      <c r="D122" s="158" t="s">
        <v>196</v>
      </c>
      <c r="E122" s="159" t="s">
        <v>1</v>
      </c>
      <c r="F122" s="160" t="s">
        <v>2946</v>
      </c>
      <c r="H122" s="161">
        <v>345.5</v>
      </c>
      <c r="I122" s="162"/>
      <c r="L122" s="157"/>
      <c r="M122" s="163"/>
      <c r="T122" s="164"/>
      <c r="AT122" s="159" t="s">
        <v>196</v>
      </c>
      <c r="AU122" s="159" t="s">
        <v>88</v>
      </c>
      <c r="AV122" s="12" t="s">
        <v>88</v>
      </c>
      <c r="AW122" s="12" t="s">
        <v>31</v>
      </c>
      <c r="AX122" s="12" t="s">
        <v>83</v>
      </c>
      <c r="AY122" s="159" t="s">
        <v>188</v>
      </c>
    </row>
    <row r="123" spans="2:65" s="1" customFormat="1" ht="16.5" customHeight="1">
      <c r="B123" s="32"/>
      <c r="C123" s="143" t="s">
        <v>88</v>
      </c>
      <c r="D123" s="143" t="s">
        <v>190</v>
      </c>
      <c r="E123" s="144" t="s">
        <v>2947</v>
      </c>
      <c r="F123" s="145" t="s">
        <v>2948</v>
      </c>
      <c r="G123" s="146" t="s">
        <v>574</v>
      </c>
      <c r="H123" s="147">
        <v>10</v>
      </c>
      <c r="I123" s="148"/>
      <c r="J123" s="149">
        <f>ROUND(I123*H123,2)</f>
        <v>0</v>
      </c>
      <c r="K123" s="150"/>
      <c r="L123" s="32"/>
      <c r="M123" s="151" t="s">
        <v>1</v>
      </c>
      <c r="N123" s="152" t="s">
        <v>42</v>
      </c>
      <c r="P123" s="153">
        <f>O123*H123</f>
        <v>0</v>
      </c>
      <c r="Q123" s="153">
        <v>0</v>
      </c>
      <c r="R123" s="153">
        <f>Q123*H123</f>
        <v>0</v>
      </c>
      <c r="S123" s="153">
        <v>0</v>
      </c>
      <c r="T123" s="154">
        <f>S123*H123</f>
        <v>0</v>
      </c>
      <c r="AR123" s="155" t="s">
        <v>295</v>
      </c>
      <c r="AT123" s="155" t="s">
        <v>190</v>
      </c>
      <c r="AU123" s="155" t="s">
        <v>88</v>
      </c>
      <c r="AY123" s="17" t="s">
        <v>188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7" t="s">
        <v>88</v>
      </c>
      <c r="BK123" s="156">
        <f>ROUND(I123*H123,2)</f>
        <v>0</v>
      </c>
      <c r="BL123" s="17" t="s">
        <v>295</v>
      </c>
      <c r="BM123" s="155" t="s">
        <v>2949</v>
      </c>
    </row>
    <row r="124" spans="2:65" s="12" customFormat="1" ht="11.25">
      <c r="B124" s="157"/>
      <c r="D124" s="158" t="s">
        <v>196</v>
      </c>
      <c r="E124" s="159" t="s">
        <v>1</v>
      </c>
      <c r="F124" s="160" t="s">
        <v>2950</v>
      </c>
      <c r="H124" s="161">
        <v>10</v>
      </c>
      <c r="I124" s="162"/>
      <c r="L124" s="157"/>
      <c r="M124" s="205"/>
      <c r="N124" s="206"/>
      <c r="O124" s="206"/>
      <c r="P124" s="206"/>
      <c r="Q124" s="206"/>
      <c r="R124" s="206"/>
      <c r="S124" s="206"/>
      <c r="T124" s="207"/>
      <c r="AT124" s="159" t="s">
        <v>196</v>
      </c>
      <c r="AU124" s="159" t="s">
        <v>88</v>
      </c>
      <c r="AV124" s="12" t="s">
        <v>88</v>
      </c>
      <c r="AW124" s="12" t="s">
        <v>31</v>
      </c>
      <c r="AX124" s="12" t="s">
        <v>83</v>
      </c>
      <c r="AY124" s="159" t="s">
        <v>188</v>
      </c>
    </row>
    <row r="125" spans="2:65" s="1" customFormat="1" ht="6.95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</sheetData>
  <sheetProtection algorithmName="SHA-512" hashValue="F5KH/qVK/+9IwBh0GjZBzxxb+W4KqPEtZk1OPuWNMT0IW7vlFH5Kr2dLJ/yK6M5yB6o8COXBLLgCVsBE3Hs6WQ==" saltValue="V/eFmElkhTdWFaprSrVCSH8ZWWy1l5hk8T0fEwEsPeO7tphtJuNOuIRyuXAfhnPIj2kn0A0TUjd022OQ9RFyAQ==" spinCount="100000" sheet="1" objects="1" scenarios="1" formatColumns="0" formatRows="0" autoFilter="0"/>
  <autoFilter ref="C117:K124" xr:uid="{00000000-0009-0000-0000-00001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09"/>
  <sheetViews>
    <sheetView showGridLines="0" topLeftCell="A35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143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145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ROUND(J143,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ROUND((SUM(BE143:BE908)),  2)</f>
        <v>0</v>
      </c>
      <c r="G35" s="100"/>
      <c r="H35" s="100"/>
      <c r="I35" s="101">
        <v>0.2</v>
      </c>
      <c r="J35" s="99">
        <f>ROUND(((SUM(BE143:BE908))*I35),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ROUND((SUM(BF143:BF908)),  2)</f>
        <v>0</v>
      </c>
      <c r="G36" s="100"/>
      <c r="H36" s="100"/>
      <c r="I36" s="101">
        <v>0.2</v>
      </c>
      <c r="J36" s="99">
        <f>ROUND(((SUM(BF143:BF908))*I36),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ROUND((SUM(BG143:BG908)),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ROUND((SUM(BH143:BH908)),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ROUND((SUM(BI143:BI908)),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143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01 - SO-01A.1  Architektúra a statika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J143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J144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J145</f>
        <v>0</v>
      </c>
      <c r="L100" s="118"/>
    </row>
    <row r="101" spans="2:47" s="9" customFormat="1" ht="19.899999999999999" customHeight="1">
      <c r="B101" s="118"/>
      <c r="D101" s="119" t="s">
        <v>153</v>
      </c>
      <c r="E101" s="120"/>
      <c r="F101" s="120"/>
      <c r="G101" s="120"/>
      <c r="H101" s="120"/>
      <c r="I101" s="120"/>
      <c r="J101" s="121">
        <f>J196</f>
        <v>0</v>
      </c>
      <c r="L101" s="118"/>
    </row>
    <row r="102" spans="2:47" s="9" customFormat="1" ht="19.899999999999999" customHeight="1">
      <c r="B102" s="118"/>
      <c r="D102" s="119" t="s">
        <v>154</v>
      </c>
      <c r="E102" s="120"/>
      <c r="F102" s="120"/>
      <c r="G102" s="120"/>
      <c r="H102" s="120"/>
      <c r="I102" s="120"/>
      <c r="J102" s="121">
        <f>J272</f>
        <v>0</v>
      </c>
      <c r="L102" s="118"/>
    </row>
    <row r="103" spans="2:47" s="9" customFormat="1" ht="19.899999999999999" customHeight="1">
      <c r="B103" s="118"/>
      <c r="D103" s="119" t="s">
        <v>155</v>
      </c>
      <c r="E103" s="120"/>
      <c r="F103" s="120"/>
      <c r="G103" s="120"/>
      <c r="H103" s="120"/>
      <c r="I103" s="120"/>
      <c r="J103" s="121">
        <f>J337</f>
        <v>0</v>
      </c>
      <c r="L103" s="118"/>
    </row>
    <row r="104" spans="2:47" s="9" customFormat="1" ht="19.899999999999999" customHeight="1">
      <c r="B104" s="118"/>
      <c r="D104" s="119" t="s">
        <v>156</v>
      </c>
      <c r="E104" s="120"/>
      <c r="F104" s="120"/>
      <c r="G104" s="120"/>
      <c r="H104" s="120"/>
      <c r="I104" s="120"/>
      <c r="J104" s="121">
        <f>J404</f>
        <v>0</v>
      </c>
      <c r="L104" s="118"/>
    </row>
    <row r="105" spans="2:47" s="9" customFormat="1" ht="19.899999999999999" customHeight="1">
      <c r="B105" s="118"/>
      <c r="D105" s="119" t="s">
        <v>157</v>
      </c>
      <c r="E105" s="120"/>
      <c r="F105" s="120"/>
      <c r="G105" s="120"/>
      <c r="H105" s="120"/>
      <c r="I105" s="120"/>
      <c r="J105" s="121">
        <f>J472</f>
        <v>0</v>
      </c>
      <c r="L105" s="118"/>
    </row>
    <row r="106" spans="2:47" s="9" customFormat="1" ht="19.899999999999999" customHeight="1">
      <c r="B106" s="118"/>
      <c r="D106" s="119" t="s">
        <v>158</v>
      </c>
      <c r="E106" s="120"/>
      <c r="F106" s="120"/>
      <c r="G106" s="120"/>
      <c r="H106" s="120"/>
      <c r="I106" s="120"/>
      <c r="J106" s="121">
        <f>J503</f>
        <v>0</v>
      </c>
      <c r="L106" s="118"/>
    </row>
    <row r="107" spans="2:47" s="8" customFormat="1" ht="24.95" customHeight="1">
      <c r="B107" s="114"/>
      <c r="D107" s="115" t="s">
        <v>159</v>
      </c>
      <c r="E107" s="116"/>
      <c r="F107" s="116"/>
      <c r="G107" s="116"/>
      <c r="H107" s="116"/>
      <c r="I107" s="116"/>
      <c r="J107" s="117">
        <f>J505</f>
        <v>0</v>
      </c>
      <c r="L107" s="114"/>
    </row>
    <row r="108" spans="2:47" s="9" customFormat="1" ht="19.899999999999999" customHeight="1">
      <c r="B108" s="118"/>
      <c r="D108" s="119" t="s">
        <v>160</v>
      </c>
      <c r="E108" s="120"/>
      <c r="F108" s="120"/>
      <c r="G108" s="120"/>
      <c r="H108" s="120"/>
      <c r="I108" s="120"/>
      <c r="J108" s="121">
        <f>J506</f>
        <v>0</v>
      </c>
      <c r="L108" s="118"/>
    </row>
    <row r="109" spans="2:47" s="9" customFormat="1" ht="19.899999999999999" customHeight="1">
      <c r="B109" s="118"/>
      <c r="D109" s="119" t="s">
        <v>161</v>
      </c>
      <c r="E109" s="120"/>
      <c r="F109" s="120"/>
      <c r="G109" s="120"/>
      <c r="H109" s="120"/>
      <c r="I109" s="120"/>
      <c r="J109" s="121">
        <f>J539</f>
        <v>0</v>
      </c>
      <c r="L109" s="118"/>
    </row>
    <row r="110" spans="2:47" s="9" customFormat="1" ht="19.899999999999999" customHeight="1">
      <c r="B110" s="118"/>
      <c r="D110" s="119" t="s">
        <v>162</v>
      </c>
      <c r="E110" s="120"/>
      <c r="F110" s="120"/>
      <c r="G110" s="120"/>
      <c r="H110" s="120"/>
      <c r="I110" s="120"/>
      <c r="J110" s="121">
        <f>J551</f>
        <v>0</v>
      </c>
      <c r="L110" s="118"/>
    </row>
    <row r="111" spans="2:47" s="9" customFormat="1" ht="19.899999999999999" customHeight="1">
      <c r="B111" s="118"/>
      <c r="D111" s="119" t="s">
        <v>163</v>
      </c>
      <c r="E111" s="120"/>
      <c r="F111" s="120"/>
      <c r="G111" s="120"/>
      <c r="H111" s="120"/>
      <c r="I111" s="120"/>
      <c r="J111" s="121">
        <f>J576</f>
        <v>0</v>
      </c>
      <c r="L111" s="118"/>
    </row>
    <row r="112" spans="2:47" s="9" customFormat="1" ht="19.899999999999999" customHeight="1">
      <c r="B112" s="118"/>
      <c r="D112" s="119" t="s">
        <v>164</v>
      </c>
      <c r="E112" s="120"/>
      <c r="F112" s="120"/>
      <c r="G112" s="120"/>
      <c r="H112" s="120"/>
      <c r="I112" s="120"/>
      <c r="J112" s="121">
        <f>J580</f>
        <v>0</v>
      </c>
      <c r="L112" s="118"/>
    </row>
    <row r="113" spans="2:12" s="9" customFormat="1" ht="19.899999999999999" customHeight="1">
      <c r="B113" s="118"/>
      <c r="D113" s="119" t="s">
        <v>165</v>
      </c>
      <c r="E113" s="120"/>
      <c r="F113" s="120"/>
      <c r="G113" s="120"/>
      <c r="H113" s="120"/>
      <c r="I113" s="120"/>
      <c r="J113" s="121">
        <f>J654</f>
        <v>0</v>
      </c>
      <c r="L113" s="118"/>
    </row>
    <row r="114" spans="2:12" s="9" customFormat="1" ht="19.899999999999999" customHeight="1">
      <c r="B114" s="118"/>
      <c r="D114" s="119" t="s">
        <v>166</v>
      </c>
      <c r="E114" s="120"/>
      <c r="F114" s="120"/>
      <c r="G114" s="120"/>
      <c r="H114" s="120"/>
      <c r="I114" s="120"/>
      <c r="J114" s="121">
        <f>J674</f>
        <v>0</v>
      </c>
      <c r="L114" s="118"/>
    </row>
    <row r="115" spans="2:12" s="9" customFormat="1" ht="19.899999999999999" customHeight="1">
      <c r="B115" s="118"/>
      <c r="D115" s="119" t="s">
        <v>167</v>
      </c>
      <c r="E115" s="120"/>
      <c r="F115" s="120"/>
      <c r="G115" s="120"/>
      <c r="H115" s="120"/>
      <c r="I115" s="120"/>
      <c r="J115" s="121">
        <f>J697</f>
        <v>0</v>
      </c>
      <c r="L115" s="118"/>
    </row>
    <row r="116" spans="2:12" s="9" customFormat="1" ht="19.899999999999999" customHeight="1">
      <c r="B116" s="118"/>
      <c r="D116" s="119" t="s">
        <v>168</v>
      </c>
      <c r="E116" s="120"/>
      <c r="F116" s="120"/>
      <c r="G116" s="120"/>
      <c r="H116" s="120"/>
      <c r="I116" s="120"/>
      <c r="J116" s="121">
        <f>J700</f>
        <v>0</v>
      </c>
      <c r="L116" s="118"/>
    </row>
    <row r="117" spans="2:12" s="9" customFormat="1" ht="19.899999999999999" customHeight="1">
      <c r="B117" s="118"/>
      <c r="D117" s="119" t="s">
        <v>169</v>
      </c>
      <c r="E117" s="120"/>
      <c r="F117" s="120"/>
      <c r="G117" s="120"/>
      <c r="H117" s="120"/>
      <c r="I117" s="120"/>
      <c r="J117" s="121">
        <f>J762</f>
        <v>0</v>
      </c>
      <c r="L117" s="118"/>
    </row>
    <row r="118" spans="2:12" s="9" customFormat="1" ht="19.899999999999999" customHeight="1">
      <c r="B118" s="118"/>
      <c r="D118" s="119" t="s">
        <v>170</v>
      </c>
      <c r="E118" s="120"/>
      <c r="F118" s="120"/>
      <c r="G118" s="120"/>
      <c r="H118" s="120"/>
      <c r="I118" s="120"/>
      <c r="J118" s="121">
        <f>J821</f>
        <v>0</v>
      </c>
      <c r="L118" s="118"/>
    </row>
    <row r="119" spans="2:12" s="9" customFormat="1" ht="19.899999999999999" customHeight="1">
      <c r="B119" s="118"/>
      <c r="D119" s="119" t="s">
        <v>171</v>
      </c>
      <c r="E119" s="120"/>
      <c r="F119" s="120"/>
      <c r="G119" s="120"/>
      <c r="H119" s="120"/>
      <c r="I119" s="120"/>
      <c r="J119" s="121">
        <f>J844</f>
        <v>0</v>
      </c>
      <c r="L119" s="118"/>
    </row>
    <row r="120" spans="2:12" s="9" customFormat="1" ht="19.899999999999999" customHeight="1">
      <c r="B120" s="118"/>
      <c r="D120" s="119" t="s">
        <v>172</v>
      </c>
      <c r="E120" s="120"/>
      <c r="F120" s="120"/>
      <c r="G120" s="120"/>
      <c r="H120" s="120"/>
      <c r="I120" s="120"/>
      <c r="J120" s="121">
        <f>J880</f>
        <v>0</v>
      </c>
      <c r="L120" s="118"/>
    </row>
    <row r="121" spans="2:12" s="9" customFormat="1" ht="19.899999999999999" customHeight="1">
      <c r="B121" s="118"/>
      <c r="D121" s="119" t="s">
        <v>173</v>
      </c>
      <c r="E121" s="120"/>
      <c r="F121" s="120"/>
      <c r="G121" s="120"/>
      <c r="H121" s="120"/>
      <c r="I121" s="120"/>
      <c r="J121" s="121">
        <f>J899</f>
        <v>0</v>
      </c>
      <c r="L121" s="118"/>
    </row>
    <row r="122" spans="2:12" s="1" customFormat="1" ht="21.75" customHeight="1">
      <c r="B122" s="32"/>
      <c r="L122" s="32"/>
    </row>
    <row r="123" spans="2:12" s="1" customFormat="1" ht="6.95" customHeight="1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</row>
    <row r="127" spans="2:12" s="1" customFormat="1" ht="6.95" customHeight="1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</row>
    <row r="128" spans="2:12" s="1" customFormat="1" ht="24.95" customHeight="1">
      <c r="B128" s="32"/>
      <c r="C128" s="21" t="s">
        <v>174</v>
      </c>
      <c r="L128" s="32"/>
    </row>
    <row r="129" spans="2:63" s="1" customFormat="1" ht="6.95" customHeight="1">
      <c r="B129" s="32"/>
      <c r="L129" s="32"/>
    </row>
    <row r="130" spans="2:63" s="1" customFormat="1" ht="12" customHeight="1">
      <c r="B130" s="32"/>
      <c r="C130" s="27" t="s">
        <v>15</v>
      </c>
      <c r="L130" s="32"/>
    </row>
    <row r="131" spans="2:63" s="1" customFormat="1" ht="16.5" customHeight="1">
      <c r="B131" s="32"/>
      <c r="E131" s="253" t="str">
        <f>E7</f>
        <v>Budova na spracovanie hrozna a výrobu vína</v>
      </c>
      <c r="F131" s="254"/>
      <c r="G131" s="254"/>
      <c r="H131" s="254"/>
      <c r="L131" s="32"/>
    </row>
    <row r="132" spans="2:63" ht="12" customHeight="1">
      <c r="B132" s="20"/>
      <c r="C132" s="27" t="s">
        <v>142</v>
      </c>
      <c r="L132" s="20"/>
    </row>
    <row r="133" spans="2:63" s="1" customFormat="1" ht="16.5" customHeight="1">
      <c r="B133" s="32"/>
      <c r="E133" s="253" t="s">
        <v>143</v>
      </c>
      <c r="F133" s="255"/>
      <c r="G133" s="255"/>
      <c r="H133" s="255"/>
      <c r="L133" s="32"/>
    </row>
    <row r="134" spans="2:63" s="1" customFormat="1" ht="12" customHeight="1">
      <c r="B134" s="32"/>
      <c r="C134" s="27" t="s">
        <v>144</v>
      </c>
      <c r="L134" s="32"/>
    </row>
    <row r="135" spans="2:63" s="1" customFormat="1" ht="16.5" customHeight="1">
      <c r="B135" s="32"/>
      <c r="E135" s="208" t="str">
        <f>E11</f>
        <v>01 - SO-01A.1  Architektúra a statika</v>
      </c>
      <c r="F135" s="255"/>
      <c r="G135" s="255"/>
      <c r="H135" s="255"/>
      <c r="L135" s="32"/>
    </row>
    <row r="136" spans="2:63" s="1" customFormat="1" ht="6.95" customHeight="1">
      <c r="B136" s="32"/>
      <c r="L136" s="32"/>
    </row>
    <row r="137" spans="2:63" s="1" customFormat="1" ht="12" customHeight="1">
      <c r="B137" s="32"/>
      <c r="C137" s="27" t="s">
        <v>19</v>
      </c>
      <c r="F137" s="25" t="str">
        <f>F14</f>
        <v>Chotín, p. č. 6616</v>
      </c>
      <c r="I137" s="27" t="s">
        <v>21</v>
      </c>
      <c r="J137" s="55" t="str">
        <f>IF(J14="","",J14)</f>
        <v>22. 1. 2024</v>
      </c>
      <c r="L137" s="32"/>
    </row>
    <row r="138" spans="2:63" s="1" customFormat="1" ht="6.95" customHeight="1">
      <c r="B138" s="32"/>
      <c r="L138" s="32"/>
    </row>
    <row r="139" spans="2:63" s="1" customFormat="1" ht="15.2" customHeight="1">
      <c r="B139" s="32"/>
      <c r="C139" s="27" t="s">
        <v>23</v>
      </c>
      <c r="F139" s="25" t="str">
        <f>E17</f>
        <v>Gábor Ondrej, Kostolná 228, Chotín</v>
      </c>
      <c r="I139" s="27" t="s">
        <v>29</v>
      </c>
      <c r="J139" s="30" t="str">
        <f>E23</f>
        <v>Ing. Lengyel Tibor</v>
      </c>
      <c r="L139" s="32"/>
    </row>
    <row r="140" spans="2:63" s="1" customFormat="1" ht="15.2" customHeight="1">
      <c r="B140" s="32"/>
      <c r="C140" s="27" t="s">
        <v>27</v>
      </c>
      <c r="F140" s="25" t="str">
        <f>IF(E20="","",E20)</f>
        <v>Vyplň údaj</v>
      </c>
      <c r="I140" s="27" t="s">
        <v>32</v>
      </c>
      <c r="J140" s="30" t="str">
        <f>E26</f>
        <v xml:space="preserve"> 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22"/>
      <c r="C142" s="123" t="s">
        <v>175</v>
      </c>
      <c r="D142" s="124" t="s">
        <v>61</v>
      </c>
      <c r="E142" s="124" t="s">
        <v>57</v>
      </c>
      <c r="F142" s="124" t="s">
        <v>58</v>
      </c>
      <c r="G142" s="124" t="s">
        <v>176</v>
      </c>
      <c r="H142" s="124" t="s">
        <v>177</v>
      </c>
      <c r="I142" s="124" t="s">
        <v>178</v>
      </c>
      <c r="J142" s="125" t="s">
        <v>148</v>
      </c>
      <c r="K142" s="126" t="s">
        <v>179</v>
      </c>
      <c r="L142" s="122"/>
      <c r="M142" s="62" t="s">
        <v>1</v>
      </c>
      <c r="N142" s="63" t="s">
        <v>40</v>
      </c>
      <c r="O142" s="63" t="s">
        <v>180</v>
      </c>
      <c r="P142" s="63" t="s">
        <v>181</v>
      </c>
      <c r="Q142" s="63" t="s">
        <v>182</v>
      </c>
      <c r="R142" s="63" t="s">
        <v>183</v>
      </c>
      <c r="S142" s="63" t="s">
        <v>184</v>
      </c>
      <c r="T142" s="64" t="s">
        <v>185</v>
      </c>
    </row>
    <row r="143" spans="2:63" s="1" customFormat="1" ht="22.9" customHeight="1">
      <c r="B143" s="32"/>
      <c r="C143" s="67" t="s">
        <v>149</v>
      </c>
      <c r="J143" s="127">
        <f>BK143</f>
        <v>0</v>
      </c>
      <c r="L143" s="32"/>
      <c r="M143" s="65"/>
      <c r="N143" s="56"/>
      <c r="O143" s="56"/>
      <c r="P143" s="128">
        <f>P144+P505</f>
        <v>0</v>
      </c>
      <c r="Q143" s="56"/>
      <c r="R143" s="128">
        <f>R144+R505</f>
        <v>469.01419809999999</v>
      </c>
      <c r="S143" s="56"/>
      <c r="T143" s="129">
        <f>T144+T505</f>
        <v>0</v>
      </c>
      <c r="AT143" s="17" t="s">
        <v>75</v>
      </c>
      <c r="AU143" s="17" t="s">
        <v>150</v>
      </c>
      <c r="BK143" s="130">
        <f>BK144+BK505</f>
        <v>0</v>
      </c>
    </row>
    <row r="144" spans="2:63" s="11" customFormat="1" ht="25.9" customHeight="1">
      <c r="B144" s="131"/>
      <c r="D144" s="132" t="s">
        <v>75</v>
      </c>
      <c r="E144" s="133" t="s">
        <v>186</v>
      </c>
      <c r="F144" s="133" t="s">
        <v>187</v>
      </c>
      <c r="I144" s="134"/>
      <c r="J144" s="135">
        <f>BK144</f>
        <v>0</v>
      </c>
      <c r="L144" s="131"/>
      <c r="M144" s="136"/>
      <c r="P144" s="137">
        <f>P145+P196+P272+P337+P404+P472+P503</f>
        <v>0</v>
      </c>
      <c r="R144" s="137">
        <f>R145+R196+R272+R337+R404+R472+R503</f>
        <v>421.08214340000001</v>
      </c>
      <c r="T144" s="138">
        <f>T145+T196+T272+T337+T404+T472+T503</f>
        <v>0</v>
      </c>
      <c r="AR144" s="132" t="s">
        <v>83</v>
      </c>
      <c r="AT144" s="139" t="s">
        <v>75</v>
      </c>
      <c r="AU144" s="139" t="s">
        <v>76</v>
      </c>
      <c r="AY144" s="132" t="s">
        <v>188</v>
      </c>
      <c r="BK144" s="140">
        <f>BK145+BK196+BK272+BK337+BK404+BK472+BK503</f>
        <v>0</v>
      </c>
    </row>
    <row r="145" spans="2:65" s="11" customFormat="1" ht="22.9" customHeight="1">
      <c r="B145" s="131"/>
      <c r="D145" s="132" t="s">
        <v>75</v>
      </c>
      <c r="E145" s="141" t="s">
        <v>83</v>
      </c>
      <c r="F145" s="141" t="s">
        <v>189</v>
      </c>
      <c r="I145" s="134"/>
      <c r="J145" s="142">
        <f>BK145</f>
        <v>0</v>
      </c>
      <c r="L145" s="131"/>
      <c r="M145" s="136"/>
      <c r="P145" s="137">
        <f>SUM(P146:P195)</f>
        <v>0</v>
      </c>
      <c r="R145" s="137">
        <f>SUM(R146:R195)</f>
        <v>0</v>
      </c>
      <c r="T145" s="138">
        <f>SUM(T146:T195)</f>
        <v>0</v>
      </c>
      <c r="AR145" s="132" t="s">
        <v>83</v>
      </c>
      <c r="AT145" s="139" t="s">
        <v>75</v>
      </c>
      <c r="AU145" s="139" t="s">
        <v>83</v>
      </c>
      <c r="AY145" s="132" t="s">
        <v>188</v>
      </c>
      <c r="BK145" s="140">
        <f>SUM(BK146:BK195)</f>
        <v>0</v>
      </c>
    </row>
    <row r="146" spans="2:65" s="1" customFormat="1" ht="24.2" customHeight="1">
      <c r="B146" s="32"/>
      <c r="C146" s="143" t="s">
        <v>83</v>
      </c>
      <c r="D146" s="143" t="s">
        <v>190</v>
      </c>
      <c r="E146" s="144" t="s">
        <v>191</v>
      </c>
      <c r="F146" s="145" t="s">
        <v>192</v>
      </c>
      <c r="G146" s="146" t="s">
        <v>193</v>
      </c>
      <c r="H146" s="147">
        <v>69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42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194</v>
      </c>
      <c r="AT146" s="155" t="s">
        <v>190</v>
      </c>
      <c r="AU146" s="155" t="s">
        <v>88</v>
      </c>
      <c r="AY146" s="17" t="s">
        <v>188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88</v>
      </c>
      <c r="BK146" s="156">
        <f>ROUND(I146*H146,2)</f>
        <v>0</v>
      </c>
      <c r="BL146" s="17" t="s">
        <v>194</v>
      </c>
      <c r="BM146" s="155" t="s">
        <v>195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197</v>
      </c>
      <c r="H147" s="161">
        <v>68.293999999999997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198</v>
      </c>
      <c r="H148" s="161">
        <v>0.70599999999999996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3" customFormat="1" ht="11.25">
      <c r="B149" s="165"/>
      <c r="D149" s="158" t="s">
        <v>196</v>
      </c>
      <c r="E149" s="166" t="s">
        <v>1</v>
      </c>
      <c r="F149" s="167" t="s">
        <v>199</v>
      </c>
      <c r="H149" s="168">
        <v>69</v>
      </c>
      <c r="I149" s="169"/>
      <c r="L149" s="165"/>
      <c r="M149" s="170"/>
      <c r="T149" s="171"/>
      <c r="AT149" s="166" t="s">
        <v>196</v>
      </c>
      <c r="AU149" s="166" t="s">
        <v>88</v>
      </c>
      <c r="AV149" s="13" t="s">
        <v>194</v>
      </c>
      <c r="AW149" s="13" t="s">
        <v>31</v>
      </c>
      <c r="AX149" s="13" t="s">
        <v>83</v>
      </c>
      <c r="AY149" s="166" t="s">
        <v>188</v>
      </c>
    </row>
    <row r="150" spans="2:65" s="1" customFormat="1" ht="24.2" customHeight="1">
      <c r="B150" s="32"/>
      <c r="C150" s="143" t="s">
        <v>88</v>
      </c>
      <c r="D150" s="143" t="s">
        <v>190</v>
      </c>
      <c r="E150" s="144" t="s">
        <v>200</v>
      </c>
      <c r="F150" s="145" t="s">
        <v>201</v>
      </c>
      <c r="G150" s="146" t="s">
        <v>193</v>
      </c>
      <c r="H150" s="147">
        <v>69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194</v>
      </c>
      <c r="AT150" s="155" t="s">
        <v>190</v>
      </c>
      <c r="AU150" s="155" t="s">
        <v>88</v>
      </c>
      <c r="AY150" s="17" t="s">
        <v>188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194</v>
      </c>
      <c r="BM150" s="155" t="s">
        <v>202</v>
      </c>
    </row>
    <row r="151" spans="2:65" s="1" customFormat="1" ht="24.2" customHeight="1">
      <c r="B151" s="32"/>
      <c r="C151" s="143" t="s">
        <v>203</v>
      </c>
      <c r="D151" s="143" t="s">
        <v>190</v>
      </c>
      <c r="E151" s="144" t="s">
        <v>204</v>
      </c>
      <c r="F151" s="145" t="s">
        <v>205</v>
      </c>
      <c r="G151" s="146" t="s">
        <v>193</v>
      </c>
      <c r="H151" s="147">
        <v>5.7</v>
      </c>
      <c r="I151" s="148"/>
      <c r="J151" s="149">
        <f>ROUND(I151*H151,2)</f>
        <v>0</v>
      </c>
      <c r="K151" s="150"/>
      <c r="L151" s="32"/>
      <c r="M151" s="151" t="s">
        <v>1</v>
      </c>
      <c r="N151" s="152" t="s">
        <v>42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194</v>
      </c>
      <c r="AT151" s="155" t="s">
        <v>190</v>
      </c>
      <c r="AU151" s="155" t="s">
        <v>88</v>
      </c>
      <c r="AY151" s="17" t="s">
        <v>188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88</v>
      </c>
      <c r="BK151" s="156">
        <f>ROUND(I151*H151,2)</f>
        <v>0</v>
      </c>
      <c r="BL151" s="17" t="s">
        <v>194</v>
      </c>
      <c r="BM151" s="155" t="s">
        <v>206</v>
      </c>
    </row>
    <row r="152" spans="2:65" s="12" customFormat="1" ht="11.25">
      <c r="B152" s="157"/>
      <c r="D152" s="158" t="s">
        <v>196</v>
      </c>
      <c r="E152" s="159" t="s">
        <v>1</v>
      </c>
      <c r="F152" s="160" t="s">
        <v>207</v>
      </c>
      <c r="H152" s="161">
        <v>3</v>
      </c>
      <c r="I152" s="162"/>
      <c r="L152" s="157"/>
      <c r="M152" s="163"/>
      <c r="T152" s="164"/>
      <c r="AT152" s="159" t="s">
        <v>196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188</v>
      </c>
    </row>
    <row r="153" spans="2:65" s="12" customFormat="1" ht="11.25">
      <c r="B153" s="157"/>
      <c r="D153" s="158" t="s">
        <v>196</v>
      </c>
      <c r="E153" s="159" t="s">
        <v>1</v>
      </c>
      <c r="F153" s="160" t="s">
        <v>208</v>
      </c>
      <c r="H153" s="161">
        <v>2.649</v>
      </c>
      <c r="I153" s="162"/>
      <c r="L153" s="157"/>
      <c r="M153" s="163"/>
      <c r="T153" s="164"/>
      <c r="AT153" s="159" t="s">
        <v>196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188</v>
      </c>
    </row>
    <row r="154" spans="2:65" s="14" customFormat="1" ht="11.25">
      <c r="B154" s="172"/>
      <c r="D154" s="158" t="s">
        <v>196</v>
      </c>
      <c r="E154" s="173" t="s">
        <v>1</v>
      </c>
      <c r="F154" s="174" t="s">
        <v>209</v>
      </c>
      <c r="H154" s="175">
        <v>5.649</v>
      </c>
      <c r="I154" s="176"/>
      <c r="L154" s="172"/>
      <c r="M154" s="177"/>
      <c r="T154" s="178"/>
      <c r="AT154" s="173" t="s">
        <v>196</v>
      </c>
      <c r="AU154" s="173" t="s">
        <v>88</v>
      </c>
      <c r="AV154" s="14" t="s">
        <v>203</v>
      </c>
      <c r="AW154" s="14" t="s">
        <v>31</v>
      </c>
      <c r="AX154" s="14" t="s">
        <v>76</v>
      </c>
      <c r="AY154" s="173" t="s">
        <v>188</v>
      </c>
    </row>
    <row r="155" spans="2:65" s="12" customFormat="1" ht="11.25">
      <c r="B155" s="157"/>
      <c r="D155" s="158" t="s">
        <v>196</v>
      </c>
      <c r="E155" s="159" t="s">
        <v>1</v>
      </c>
      <c r="F155" s="160" t="s">
        <v>210</v>
      </c>
      <c r="H155" s="161">
        <v>5.0999999999999997E-2</v>
      </c>
      <c r="I155" s="162"/>
      <c r="L155" s="157"/>
      <c r="M155" s="163"/>
      <c r="T155" s="164"/>
      <c r="AT155" s="159" t="s">
        <v>196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188</v>
      </c>
    </row>
    <row r="156" spans="2:65" s="13" customFormat="1" ht="11.25">
      <c r="B156" s="165"/>
      <c r="D156" s="158" t="s">
        <v>196</v>
      </c>
      <c r="E156" s="166" t="s">
        <v>1</v>
      </c>
      <c r="F156" s="167" t="s">
        <v>211</v>
      </c>
      <c r="H156" s="168">
        <v>5.7</v>
      </c>
      <c r="I156" s="169"/>
      <c r="L156" s="165"/>
      <c r="M156" s="170"/>
      <c r="T156" s="171"/>
      <c r="AT156" s="166" t="s">
        <v>196</v>
      </c>
      <c r="AU156" s="166" t="s">
        <v>88</v>
      </c>
      <c r="AV156" s="13" t="s">
        <v>194</v>
      </c>
      <c r="AW156" s="13" t="s">
        <v>31</v>
      </c>
      <c r="AX156" s="13" t="s">
        <v>83</v>
      </c>
      <c r="AY156" s="166" t="s">
        <v>188</v>
      </c>
    </row>
    <row r="157" spans="2:65" s="1" customFormat="1" ht="24.2" customHeight="1">
      <c r="B157" s="32"/>
      <c r="C157" s="143" t="s">
        <v>194</v>
      </c>
      <c r="D157" s="143" t="s">
        <v>190</v>
      </c>
      <c r="E157" s="144" t="s">
        <v>212</v>
      </c>
      <c r="F157" s="145" t="s">
        <v>213</v>
      </c>
      <c r="G157" s="146" t="s">
        <v>193</v>
      </c>
      <c r="H157" s="147">
        <v>150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194</v>
      </c>
      <c r="AT157" s="155" t="s">
        <v>190</v>
      </c>
      <c r="AU157" s="155" t="s">
        <v>88</v>
      </c>
      <c r="AY157" s="17" t="s">
        <v>188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88</v>
      </c>
      <c r="BK157" s="156">
        <f>ROUND(I157*H157,2)</f>
        <v>0</v>
      </c>
      <c r="BL157" s="17" t="s">
        <v>194</v>
      </c>
      <c r="BM157" s="155" t="s">
        <v>214</v>
      </c>
    </row>
    <row r="158" spans="2:65" s="12" customFormat="1" ht="11.25">
      <c r="B158" s="157"/>
      <c r="D158" s="158" t="s">
        <v>196</v>
      </c>
      <c r="E158" s="159" t="s">
        <v>1</v>
      </c>
      <c r="F158" s="160" t="s">
        <v>215</v>
      </c>
      <c r="H158" s="161">
        <v>78.400000000000006</v>
      </c>
      <c r="I158" s="162"/>
      <c r="L158" s="157"/>
      <c r="M158" s="163"/>
      <c r="T158" s="164"/>
      <c r="AT158" s="159" t="s">
        <v>196</v>
      </c>
      <c r="AU158" s="159" t="s">
        <v>88</v>
      </c>
      <c r="AV158" s="12" t="s">
        <v>88</v>
      </c>
      <c r="AW158" s="12" t="s">
        <v>31</v>
      </c>
      <c r="AX158" s="12" t="s">
        <v>76</v>
      </c>
      <c r="AY158" s="159" t="s">
        <v>188</v>
      </c>
    </row>
    <row r="159" spans="2:65" s="12" customFormat="1" ht="11.25">
      <c r="B159" s="157"/>
      <c r="D159" s="158" t="s">
        <v>196</v>
      </c>
      <c r="E159" s="159" t="s">
        <v>1</v>
      </c>
      <c r="F159" s="160" t="s">
        <v>216</v>
      </c>
      <c r="H159" s="161">
        <v>14</v>
      </c>
      <c r="I159" s="162"/>
      <c r="L159" s="157"/>
      <c r="M159" s="163"/>
      <c r="T159" s="164"/>
      <c r="AT159" s="159" t="s">
        <v>196</v>
      </c>
      <c r="AU159" s="159" t="s">
        <v>88</v>
      </c>
      <c r="AV159" s="12" t="s">
        <v>88</v>
      </c>
      <c r="AW159" s="12" t="s">
        <v>31</v>
      </c>
      <c r="AX159" s="12" t="s">
        <v>76</v>
      </c>
      <c r="AY159" s="159" t="s">
        <v>188</v>
      </c>
    </row>
    <row r="160" spans="2:65" s="14" customFormat="1" ht="11.25">
      <c r="B160" s="172"/>
      <c r="D160" s="158" t="s">
        <v>196</v>
      </c>
      <c r="E160" s="173" t="s">
        <v>1</v>
      </c>
      <c r="F160" s="174" t="s">
        <v>217</v>
      </c>
      <c r="H160" s="175">
        <v>92.4</v>
      </c>
      <c r="I160" s="176"/>
      <c r="L160" s="172"/>
      <c r="M160" s="177"/>
      <c r="T160" s="178"/>
      <c r="AT160" s="173" t="s">
        <v>196</v>
      </c>
      <c r="AU160" s="173" t="s">
        <v>88</v>
      </c>
      <c r="AV160" s="14" t="s">
        <v>203</v>
      </c>
      <c r="AW160" s="14" t="s">
        <v>31</v>
      </c>
      <c r="AX160" s="14" t="s">
        <v>76</v>
      </c>
      <c r="AY160" s="173" t="s">
        <v>188</v>
      </c>
    </row>
    <row r="161" spans="2:65" s="12" customFormat="1" ht="11.25">
      <c r="B161" s="157"/>
      <c r="D161" s="158" t="s">
        <v>196</v>
      </c>
      <c r="E161" s="159" t="s">
        <v>1</v>
      </c>
      <c r="F161" s="160" t="s">
        <v>218</v>
      </c>
      <c r="H161" s="161">
        <v>30.8</v>
      </c>
      <c r="I161" s="162"/>
      <c r="L161" s="157"/>
      <c r="M161" s="163"/>
      <c r="T161" s="164"/>
      <c r="AT161" s="159" t="s">
        <v>196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188</v>
      </c>
    </row>
    <row r="162" spans="2:65" s="12" customFormat="1" ht="11.25">
      <c r="B162" s="157"/>
      <c r="D162" s="158" t="s">
        <v>196</v>
      </c>
      <c r="E162" s="159" t="s">
        <v>1</v>
      </c>
      <c r="F162" s="160" t="s">
        <v>219</v>
      </c>
      <c r="H162" s="161">
        <v>26.8</v>
      </c>
      <c r="I162" s="162"/>
      <c r="L162" s="157"/>
      <c r="M162" s="163"/>
      <c r="T162" s="164"/>
      <c r="AT162" s="159" t="s">
        <v>196</v>
      </c>
      <c r="AU162" s="159" t="s">
        <v>88</v>
      </c>
      <c r="AV162" s="12" t="s">
        <v>88</v>
      </c>
      <c r="AW162" s="12" t="s">
        <v>31</v>
      </c>
      <c r="AX162" s="12" t="s">
        <v>76</v>
      </c>
      <c r="AY162" s="159" t="s">
        <v>188</v>
      </c>
    </row>
    <row r="163" spans="2:65" s="13" customFormat="1" ht="11.25">
      <c r="B163" s="165"/>
      <c r="D163" s="158" t="s">
        <v>196</v>
      </c>
      <c r="E163" s="166" t="s">
        <v>1</v>
      </c>
      <c r="F163" s="167" t="s">
        <v>220</v>
      </c>
      <c r="H163" s="168">
        <v>150</v>
      </c>
      <c r="I163" s="169"/>
      <c r="L163" s="165"/>
      <c r="M163" s="170"/>
      <c r="T163" s="171"/>
      <c r="AT163" s="166" t="s">
        <v>196</v>
      </c>
      <c r="AU163" s="166" t="s">
        <v>88</v>
      </c>
      <c r="AV163" s="13" t="s">
        <v>194</v>
      </c>
      <c r="AW163" s="13" t="s">
        <v>31</v>
      </c>
      <c r="AX163" s="13" t="s">
        <v>83</v>
      </c>
      <c r="AY163" s="166" t="s">
        <v>188</v>
      </c>
    </row>
    <row r="164" spans="2:65" s="1" customFormat="1" ht="24.2" customHeight="1">
      <c r="B164" s="32"/>
      <c r="C164" s="143" t="s">
        <v>221</v>
      </c>
      <c r="D164" s="143" t="s">
        <v>190</v>
      </c>
      <c r="E164" s="144" t="s">
        <v>222</v>
      </c>
      <c r="F164" s="145" t="s">
        <v>223</v>
      </c>
      <c r="G164" s="146" t="s">
        <v>193</v>
      </c>
      <c r="H164" s="147">
        <v>150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42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55" t="s">
        <v>194</v>
      </c>
      <c r="AT164" s="155" t="s">
        <v>190</v>
      </c>
      <c r="AU164" s="155" t="s">
        <v>88</v>
      </c>
      <c r="AY164" s="17" t="s">
        <v>188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88</v>
      </c>
      <c r="BK164" s="156">
        <f>ROUND(I164*H164,2)</f>
        <v>0</v>
      </c>
      <c r="BL164" s="17" t="s">
        <v>194</v>
      </c>
      <c r="BM164" s="155" t="s">
        <v>224</v>
      </c>
    </row>
    <row r="165" spans="2:65" s="1" customFormat="1" ht="16.5" customHeight="1">
      <c r="B165" s="32"/>
      <c r="C165" s="143" t="s">
        <v>225</v>
      </c>
      <c r="D165" s="143" t="s">
        <v>190</v>
      </c>
      <c r="E165" s="144" t="s">
        <v>226</v>
      </c>
      <c r="F165" s="145" t="s">
        <v>227</v>
      </c>
      <c r="G165" s="146" t="s">
        <v>193</v>
      </c>
      <c r="H165" s="147">
        <v>17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194</v>
      </c>
      <c r="AT165" s="155" t="s">
        <v>190</v>
      </c>
      <c r="AU165" s="155" t="s">
        <v>88</v>
      </c>
      <c r="AY165" s="17" t="s">
        <v>188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88</v>
      </c>
      <c r="BK165" s="156">
        <f>ROUND(I165*H165,2)</f>
        <v>0</v>
      </c>
      <c r="BL165" s="17" t="s">
        <v>194</v>
      </c>
      <c r="BM165" s="155" t="s">
        <v>228</v>
      </c>
    </row>
    <row r="166" spans="2:65" s="12" customFormat="1" ht="11.25">
      <c r="B166" s="157"/>
      <c r="D166" s="158" t="s">
        <v>196</v>
      </c>
      <c r="E166" s="159" t="s">
        <v>1</v>
      </c>
      <c r="F166" s="160" t="s">
        <v>229</v>
      </c>
      <c r="H166" s="161">
        <v>11.875999999999999</v>
      </c>
      <c r="I166" s="162"/>
      <c r="L166" s="157"/>
      <c r="M166" s="163"/>
      <c r="T166" s="164"/>
      <c r="AT166" s="159" t="s">
        <v>196</v>
      </c>
      <c r="AU166" s="159" t="s">
        <v>88</v>
      </c>
      <c r="AV166" s="12" t="s">
        <v>88</v>
      </c>
      <c r="AW166" s="12" t="s">
        <v>31</v>
      </c>
      <c r="AX166" s="12" t="s">
        <v>76</v>
      </c>
      <c r="AY166" s="159" t="s">
        <v>188</v>
      </c>
    </row>
    <row r="167" spans="2:65" s="12" customFormat="1" ht="11.25">
      <c r="B167" s="157"/>
      <c r="D167" s="158" t="s">
        <v>196</v>
      </c>
      <c r="E167" s="159" t="s">
        <v>1</v>
      </c>
      <c r="F167" s="160" t="s">
        <v>230</v>
      </c>
      <c r="H167" s="161">
        <v>5.6360000000000001</v>
      </c>
      <c r="I167" s="162"/>
      <c r="L167" s="157"/>
      <c r="M167" s="163"/>
      <c r="T167" s="164"/>
      <c r="AT167" s="159" t="s">
        <v>196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188</v>
      </c>
    </row>
    <row r="168" spans="2:65" s="14" customFormat="1" ht="11.25">
      <c r="B168" s="172"/>
      <c r="D168" s="158" t="s">
        <v>196</v>
      </c>
      <c r="E168" s="173" t="s">
        <v>1</v>
      </c>
      <c r="F168" s="174" t="s">
        <v>209</v>
      </c>
      <c r="H168" s="175">
        <v>17.512</v>
      </c>
      <c r="I168" s="176"/>
      <c r="L168" s="172"/>
      <c r="M168" s="177"/>
      <c r="T168" s="178"/>
      <c r="AT168" s="173" t="s">
        <v>196</v>
      </c>
      <c r="AU168" s="173" t="s">
        <v>88</v>
      </c>
      <c r="AV168" s="14" t="s">
        <v>203</v>
      </c>
      <c r="AW168" s="14" t="s">
        <v>31</v>
      </c>
      <c r="AX168" s="14" t="s">
        <v>76</v>
      </c>
      <c r="AY168" s="173" t="s">
        <v>188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231</v>
      </c>
      <c r="H169" s="161">
        <v>2.488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232</v>
      </c>
      <c r="H170" s="161">
        <v>-3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3" customFormat="1" ht="11.25">
      <c r="B171" s="165"/>
      <c r="D171" s="158" t="s">
        <v>196</v>
      </c>
      <c r="E171" s="166" t="s">
        <v>1</v>
      </c>
      <c r="F171" s="167" t="s">
        <v>233</v>
      </c>
      <c r="H171" s="168">
        <v>17</v>
      </c>
      <c r="I171" s="169"/>
      <c r="L171" s="165"/>
      <c r="M171" s="170"/>
      <c r="T171" s="171"/>
      <c r="AT171" s="166" t="s">
        <v>196</v>
      </c>
      <c r="AU171" s="166" t="s">
        <v>88</v>
      </c>
      <c r="AV171" s="13" t="s">
        <v>194</v>
      </c>
      <c r="AW171" s="13" t="s">
        <v>31</v>
      </c>
      <c r="AX171" s="13" t="s">
        <v>83</v>
      </c>
      <c r="AY171" s="166" t="s">
        <v>188</v>
      </c>
    </row>
    <row r="172" spans="2:65" s="1" customFormat="1" ht="37.9" customHeight="1">
      <c r="B172" s="32"/>
      <c r="C172" s="143" t="s">
        <v>234</v>
      </c>
      <c r="D172" s="143" t="s">
        <v>190</v>
      </c>
      <c r="E172" s="144" t="s">
        <v>235</v>
      </c>
      <c r="F172" s="145" t="s">
        <v>236</v>
      </c>
      <c r="G172" s="146" t="s">
        <v>193</v>
      </c>
      <c r="H172" s="147">
        <v>17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42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194</v>
      </c>
      <c r="AT172" s="155" t="s">
        <v>190</v>
      </c>
      <c r="AU172" s="155" t="s">
        <v>88</v>
      </c>
      <c r="AY172" s="17" t="s">
        <v>188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194</v>
      </c>
      <c r="BM172" s="155" t="s">
        <v>237</v>
      </c>
    </row>
    <row r="173" spans="2:65" s="1" customFormat="1" ht="24.2" customHeight="1">
      <c r="B173" s="32"/>
      <c r="C173" s="143" t="s">
        <v>238</v>
      </c>
      <c r="D173" s="143" t="s">
        <v>190</v>
      </c>
      <c r="E173" s="144" t="s">
        <v>239</v>
      </c>
      <c r="F173" s="145" t="s">
        <v>240</v>
      </c>
      <c r="G173" s="146" t="s">
        <v>193</v>
      </c>
      <c r="H173" s="147">
        <v>314.7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AR173" s="155" t="s">
        <v>194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194</v>
      </c>
      <c r="BM173" s="155" t="s">
        <v>241</v>
      </c>
    </row>
    <row r="174" spans="2:65" s="12" customFormat="1" ht="11.25">
      <c r="B174" s="157"/>
      <c r="D174" s="158" t="s">
        <v>196</v>
      </c>
      <c r="E174" s="159" t="s">
        <v>1</v>
      </c>
      <c r="F174" s="160" t="s">
        <v>242</v>
      </c>
      <c r="H174" s="161">
        <v>224.7</v>
      </c>
      <c r="I174" s="162"/>
      <c r="L174" s="157"/>
      <c r="M174" s="163"/>
      <c r="T174" s="164"/>
      <c r="AT174" s="159" t="s">
        <v>196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188</v>
      </c>
    </row>
    <row r="175" spans="2:65" s="12" customFormat="1" ht="11.25">
      <c r="B175" s="157"/>
      <c r="D175" s="158" t="s">
        <v>196</v>
      </c>
      <c r="E175" s="159" t="s">
        <v>1</v>
      </c>
      <c r="F175" s="160" t="s">
        <v>243</v>
      </c>
      <c r="H175" s="161">
        <v>90</v>
      </c>
      <c r="I175" s="162"/>
      <c r="L175" s="157"/>
      <c r="M175" s="163"/>
      <c r="T175" s="164"/>
      <c r="AT175" s="159" t="s">
        <v>196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188</v>
      </c>
    </row>
    <row r="176" spans="2:65" s="13" customFormat="1" ht="11.25">
      <c r="B176" s="165"/>
      <c r="D176" s="158" t="s">
        <v>196</v>
      </c>
      <c r="E176" s="166" t="s">
        <v>1</v>
      </c>
      <c r="F176" s="167" t="s">
        <v>244</v>
      </c>
      <c r="H176" s="168">
        <v>314.7</v>
      </c>
      <c r="I176" s="169"/>
      <c r="L176" s="165"/>
      <c r="M176" s="170"/>
      <c r="T176" s="171"/>
      <c r="AT176" s="166" t="s">
        <v>196</v>
      </c>
      <c r="AU176" s="166" t="s">
        <v>88</v>
      </c>
      <c r="AV176" s="13" t="s">
        <v>194</v>
      </c>
      <c r="AW176" s="13" t="s">
        <v>31</v>
      </c>
      <c r="AX176" s="13" t="s">
        <v>83</v>
      </c>
      <c r="AY176" s="166" t="s">
        <v>188</v>
      </c>
    </row>
    <row r="177" spans="2:65" s="1" customFormat="1" ht="24.2" customHeight="1">
      <c r="B177" s="32"/>
      <c r="C177" s="143" t="s">
        <v>245</v>
      </c>
      <c r="D177" s="143" t="s">
        <v>190</v>
      </c>
      <c r="E177" s="144" t="s">
        <v>246</v>
      </c>
      <c r="F177" s="145" t="s">
        <v>247</v>
      </c>
      <c r="G177" s="146" t="s">
        <v>193</v>
      </c>
      <c r="H177" s="147">
        <v>50.7</v>
      </c>
      <c r="I177" s="148"/>
      <c r="J177" s="149">
        <f>ROUND(I177*H177,2)</f>
        <v>0</v>
      </c>
      <c r="K177" s="150"/>
      <c r="L177" s="32"/>
      <c r="M177" s="151" t="s">
        <v>1</v>
      </c>
      <c r="N177" s="152" t="s">
        <v>42</v>
      </c>
      <c r="P177" s="153">
        <f>O177*H177</f>
        <v>0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AR177" s="155" t="s">
        <v>194</v>
      </c>
      <c r="AT177" s="155" t="s">
        <v>190</v>
      </c>
      <c r="AU177" s="155" t="s">
        <v>88</v>
      </c>
      <c r="AY177" s="17" t="s">
        <v>188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88</v>
      </c>
      <c r="BK177" s="156">
        <f>ROUND(I177*H177,2)</f>
        <v>0</v>
      </c>
      <c r="BL177" s="17" t="s">
        <v>194</v>
      </c>
      <c r="BM177" s="155" t="s">
        <v>248</v>
      </c>
    </row>
    <row r="178" spans="2:65" s="12" customFormat="1" ht="11.25">
      <c r="B178" s="157"/>
      <c r="D178" s="158" t="s">
        <v>196</v>
      </c>
      <c r="E178" s="159" t="s">
        <v>1</v>
      </c>
      <c r="F178" s="160" t="s">
        <v>249</v>
      </c>
      <c r="H178" s="161">
        <v>5.7</v>
      </c>
      <c r="I178" s="162"/>
      <c r="L178" s="157"/>
      <c r="M178" s="163"/>
      <c r="T178" s="164"/>
      <c r="AT178" s="159" t="s">
        <v>196</v>
      </c>
      <c r="AU178" s="159" t="s">
        <v>88</v>
      </c>
      <c r="AV178" s="12" t="s">
        <v>88</v>
      </c>
      <c r="AW178" s="12" t="s">
        <v>31</v>
      </c>
      <c r="AX178" s="12" t="s">
        <v>76</v>
      </c>
      <c r="AY178" s="159" t="s">
        <v>188</v>
      </c>
    </row>
    <row r="179" spans="2:65" s="12" customFormat="1" ht="11.25">
      <c r="B179" s="157"/>
      <c r="D179" s="158" t="s">
        <v>196</v>
      </c>
      <c r="E179" s="159" t="s">
        <v>1</v>
      </c>
      <c r="F179" s="160" t="s">
        <v>250</v>
      </c>
      <c r="H179" s="161">
        <v>45</v>
      </c>
      <c r="I179" s="162"/>
      <c r="L179" s="157"/>
      <c r="M179" s="163"/>
      <c r="T179" s="164"/>
      <c r="AT179" s="159" t="s">
        <v>196</v>
      </c>
      <c r="AU179" s="159" t="s">
        <v>88</v>
      </c>
      <c r="AV179" s="12" t="s">
        <v>88</v>
      </c>
      <c r="AW179" s="12" t="s">
        <v>31</v>
      </c>
      <c r="AX179" s="12" t="s">
        <v>76</v>
      </c>
      <c r="AY179" s="159" t="s">
        <v>188</v>
      </c>
    </row>
    <row r="180" spans="2:65" s="13" customFormat="1" ht="11.25">
      <c r="B180" s="165"/>
      <c r="D180" s="158" t="s">
        <v>196</v>
      </c>
      <c r="E180" s="166" t="s">
        <v>1</v>
      </c>
      <c r="F180" s="167" t="s">
        <v>251</v>
      </c>
      <c r="H180" s="168">
        <v>50.7</v>
      </c>
      <c r="I180" s="169"/>
      <c r="L180" s="165"/>
      <c r="M180" s="170"/>
      <c r="T180" s="171"/>
      <c r="AT180" s="166" t="s">
        <v>196</v>
      </c>
      <c r="AU180" s="166" t="s">
        <v>88</v>
      </c>
      <c r="AV180" s="13" t="s">
        <v>194</v>
      </c>
      <c r="AW180" s="13" t="s">
        <v>31</v>
      </c>
      <c r="AX180" s="13" t="s">
        <v>83</v>
      </c>
      <c r="AY180" s="166" t="s">
        <v>188</v>
      </c>
    </row>
    <row r="181" spans="2:65" s="1" customFormat="1" ht="21.75" customHeight="1">
      <c r="B181" s="32"/>
      <c r="C181" s="143" t="s">
        <v>252</v>
      </c>
      <c r="D181" s="143" t="s">
        <v>190</v>
      </c>
      <c r="E181" s="144" t="s">
        <v>253</v>
      </c>
      <c r="F181" s="145" t="s">
        <v>254</v>
      </c>
      <c r="G181" s="146" t="s">
        <v>193</v>
      </c>
      <c r="H181" s="147">
        <v>224.7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42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194</v>
      </c>
      <c r="AT181" s="155" t="s">
        <v>190</v>
      </c>
      <c r="AU181" s="155" t="s">
        <v>88</v>
      </c>
      <c r="AY181" s="17" t="s">
        <v>188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194</v>
      </c>
      <c r="BM181" s="155" t="s">
        <v>255</v>
      </c>
    </row>
    <row r="182" spans="2:65" s="12" customFormat="1" ht="11.25">
      <c r="B182" s="157"/>
      <c r="D182" s="158" t="s">
        <v>196</v>
      </c>
      <c r="E182" s="159" t="s">
        <v>1</v>
      </c>
      <c r="F182" s="160" t="s">
        <v>242</v>
      </c>
      <c r="H182" s="161">
        <v>224.7</v>
      </c>
      <c r="I182" s="162"/>
      <c r="L182" s="157"/>
      <c r="M182" s="163"/>
      <c r="T182" s="164"/>
      <c r="AT182" s="159" t="s">
        <v>196</v>
      </c>
      <c r="AU182" s="159" t="s">
        <v>88</v>
      </c>
      <c r="AV182" s="12" t="s">
        <v>88</v>
      </c>
      <c r="AW182" s="12" t="s">
        <v>31</v>
      </c>
      <c r="AX182" s="12" t="s">
        <v>76</v>
      </c>
      <c r="AY182" s="159" t="s">
        <v>188</v>
      </c>
    </row>
    <row r="183" spans="2:65" s="13" customFormat="1" ht="11.25">
      <c r="B183" s="165"/>
      <c r="D183" s="158" t="s">
        <v>196</v>
      </c>
      <c r="E183" s="166" t="s">
        <v>1</v>
      </c>
      <c r="F183" s="167" t="s">
        <v>256</v>
      </c>
      <c r="H183" s="168">
        <v>224.7</v>
      </c>
      <c r="I183" s="169"/>
      <c r="L183" s="165"/>
      <c r="M183" s="170"/>
      <c r="T183" s="171"/>
      <c r="AT183" s="166" t="s">
        <v>196</v>
      </c>
      <c r="AU183" s="166" t="s">
        <v>88</v>
      </c>
      <c r="AV183" s="13" t="s">
        <v>194</v>
      </c>
      <c r="AW183" s="13" t="s">
        <v>31</v>
      </c>
      <c r="AX183" s="13" t="s">
        <v>83</v>
      </c>
      <c r="AY183" s="166" t="s">
        <v>188</v>
      </c>
    </row>
    <row r="184" spans="2:65" s="1" customFormat="1" ht="24.2" customHeight="1">
      <c r="B184" s="32"/>
      <c r="C184" s="143" t="s">
        <v>257</v>
      </c>
      <c r="D184" s="143" t="s">
        <v>190</v>
      </c>
      <c r="E184" s="144" t="s">
        <v>258</v>
      </c>
      <c r="F184" s="145" t="s">
        <v>259</v>
      </c>
      <c r="G184" s="146" t="s">
        <v>193</v>
      </c>
      <c r="H184" s="147">
        <v>90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42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194</v>
      </c>
      <c r="AT184" s="155" t="s">
        <v>190</v>
      </c>
      <c r="AU184" s="155" t="s">
        <v>88</v>
      </c>
      <c r="AY184" s="17" t="s">
        <v>188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88</v>
      </c>
      <c r="BK184" s="156">
        <f>ROUND(I184*H184,2)</f>
        <v>0</v>
      </c>
      <c r="BL184" s="17" t="s">
        <v>194</v>
      </c>
      <c r="BM184" s="155" t="s">
        <v>260</v>
      </c>
    </row>
    <row r="185" spans="2:65" s="12" customFormat="1" ht="11.25">
      <c r="B185" s="157"/>
      <c r="D185" s="158" t="s">
        <v>196</v>
      </c>
      <c r="E185" s="159" t="s">
        <v>1</v>
      </c>
      <c r="F185" s="160" t="s">
        <v>215</v>
      </c>
      <c r="H185" s="161">
        <v>78.400000000000006</v>
      </c>
      <c r="I185" s="162"/>
      <c r="L185" s="157"/>
      <c r="M185" s="163"/>
      <c r="T185" s="164"/>
      <c r="AT185" s="159" t="s">
        <v>196</v>
      </c>
      <c r="AU185" s="159" t="s">
        <v>88</v>
      </c>
      <c r="AV185" s="12" t="s">
        <v>88</v>
      </c>
      <c r="AW185" s="12" t="s">
        <v>31</v>
      </c>
      <c r="AX185" s="12" t="s">
        <v>76</v>
      </c>
      <c r="AY185" s="159" t="s">
        <v>188</v>
      </c>
    </row>
    <row r="186" spans="2:65" s="12" customFormat="1" ht="11.25">
      <c r="B186" s="157"/>
      <c r="D186" s="158" t="s">
        <v>196</v>
      </c>
      <c r="E186" s="159" t="s">
        <v>1</v>
      </c>
      <c r="F186" s="160" t="s">
        <v>216</v>
      </c>
      <c r="H186" s="161">
        <v>14</v>
      </c>
      <c r="I186" s="162"/>
      <c r="L186" s="157"/>
      <c r="M186" s="163"/>
      <c r="T186" s="164"/>
      <c r="AT186" s="159" t="s">
        <v>196</v>
      </c>
      <c r="AU186" s="159" t="s">
        <v>88</v>
      </c>
      <c r="AV186" s="12" t="s">
        <v>88</v>
      </c>
      <c r="AW186" s="12" t="s">
        <v>31</v>
      </c>
      <c r="AX186" s="12" t="s">
        <v>76</v>
      </c>
      <c r="AY186" s="159" t="s">
        <v>188</v>
      </c>
    </row>
    <row r="187" spans="2:65" s="14" customFormat="1" ht="11.25">
      <c r="B187" s="172"/>
      <c r="D187" s="158" t="s">
        <v>196</v>
      </c>
      <c r="E187" s="173" t="s">
        <v>1</v>
      </c>
      <c r="F187" s="174" t="s">
        <v>217</v>
      </c>
      <c r="H187" s="175">
        <v>92.4</v>
      </c>
      <c r="I187" s="176"/>
      <c r="L187" s="172"/>
      <c r="M187" s="177"/>
      <c r="T187" s="178"/>
      <c r="AT187" s="173" t="s">
        <v>196</v>
      </c>
      <c r="AU187" s="173" t="s">
        <v>88</v>
      </c>
      <c r="AV187" s="14" t="s">
        <v>203</v>
      </c>
      <c r="AW187" s="14" t="s">
        <v>31</v>
      </c>
      <c r="AX187" s="14" t="s">
        <v>76</v>
      </c>
      <c r="AY187" s="173" t="s">
        <v>188</v>
      </c>
    </row>
    <row r="188" spans="2:65" s="12" customFormat="1" ht="11.25">
      <c r="B188" s="157"/>
      <c r="D188" s="158" t="s">
        <v>196</v>
      </c>
      <c r="E188" s="159" t="s">
        <v>1</v>
      </c>
      <c r="F188" s="160" t="s">
        <v>261</v>
      </c>
      <c r="H188" s="161">
        <v>-5.5060000000000002</v>
      </c>
      <c r="I188" s="162"/>
      <c r="L188" s="157"/>
      <c r="M188" s="163"/>
      <c r="T188" s="164"/>
      <c r="AT188" s="159" t="s">
        <v>196</v>
      </c>
      <c r="AU188" s="159" t="s">
        <v>88</v>
      </c>
      <c r="AV188" s="12" t="s">
        <v>88</v>
      </c>
      <c r="AW188" s="12" t="s">
        <v>31</v>
      </c>
      <c r="AX188" s="12" t="s">
        <v>76</v>
      </c>
      <c r="AY188" s="159" t="s">
        <v>188</v>
      </c>
    </row>
    <row r="189" spans="2:65" s="12" customFormat="1" ht="11.25">
      <c r="B189" s="157"/>
      <c r="D189" s="158" t="s">
        <v>196</v>
      </c>
      <c r="E189" s="159" t="s">
        <v>1</v>
      </c>
      <c r="F189" s="160" t="s">
        <v>262</v>
      </c>
      <c r="H189" s="161">
        <v>-4.1630000000000003</v>
      </c>
      <c r="I189" s="162"/>
      <c r="L189" s="157"/>
      <c r="M189" s="163"/>
      <c r="T189" s="164"/>
      <c r="AT189" s="159" t="s">
        <v>196</v>
      </c>
      <c r="AU189" s="159" t="s">
        <v>88</v>
      </c>
      <c r="AV189" s="12" t="s">
        <v>88</v>
      </c>
      <c r="AW189" s="12" t="s">
        <v>31</v>
      </c>
      <c r="AX189" s="12" t="s">
        <v>76</v>
      </c>
      <c r="AY189" s="159" t="s">
        <v>188</v>
      </c>
    </row>
    <row r="190" spans="2:65" s="12" customFormat="1" ht="11.25">
      <c r="B190" s="157"/>
      <c r="D190" s="158" t="s">
        <v>196</v>
      </c>
      <c r="E190" s="159" t="s">
        <v>1</v>
      </c>
      <c r="F190" s="160" t="s">
        <v>263</v>
      </c>
      <c r="H190" s="161">
        <v>-5.3460000000000001</v>
      </c>
      <c r="I190" s="162"/>
      <c r="L190" s="157"/>
      <c r="M190" s="163"/>
      <c r="T190" s="164"/>
      <c r="AT190" s="159" t="s">
        <v>196</v>
      </c>
      <c r="AU190" s="159" t="s">
        <v>88</v>
      </c>
      <c r="AV190" s="12" t="s">
        <v>88</v>
      </c>
      <c r="AW190" s="12" t="s">
        <v>31</v>
      </c>
      <c r="AX190" s="12" t="s">
        <v>76</v>
      </c>
      <c r="AY190" s="159" t="s">
        <v>188</v>
      </c>
    </row>
    <row r="191" spans="2:65" s="14" customFormat="1" ht="11.25">
      <c r="B191" s="172"/>
      <c r="D191" s="158" t="s">
        <v>196</v>
      </c>
      <c r="E191" s="173" t="s">
        <v>1</v>
      </c>
      <c r="F191" s="174" t="s">
        <v>264</v>
      </c>
      <c r="H191" s="175">
        <v>-15.015000000000001</v>
      </c>
      <c r="I191" s="176"/>
      <c r="L191" s="172"/>
      <c r="M191" s="177"/>
      <c r="T191" s="178"/>
      <c r="AT191" s="173" t="s">
        <v>196</v>
      </c>
      <c r="AU191" s="173" t="s">
        <v>88</v>
      </c>
      <c r="AV191" s="14" t="s">
        <v>203</v>
      </c>
      <c r="AW191" s="14" t="s">
        <v>31</v>
      </c>
      <c r="AX191" s="14" t="s">
        <v>76</v>
      </c>
      <c r="AY191" s="173" t="s">
        <v>188</v>
      </c>
    </row>
    <row r="192" spans="2:65" s="12" customFormat="1" ht="11.25">
      <c r="B192" s="157"/>
      <c r="D192" s="158" t="s">
        <v>196</v>
      </c>
      <c r="E192" s="159" t="s">
        <v>1</v>
      </c>
      <c r="F192" s="160" t="s">
        <v>265</v>
      </c>
      <c r="H192" s="161">
        <v>10.224</v>
      </c>
      <c r="I192" s="162"/>
      <c r="L192" s="157"/>
      <c r="M192" s="163"/>
      <c r="T192" s="164"/>
      <c r="AT192" s="159" t="s">
        <v>196</v>
      </c>
      <c r="AU192" s="159" t="s">
        <v>88</v>
      </c>
      <c r="AV192" s="12" t="s">
        <v>88</v>
      </c>
      <c r="AW192" s="12" t="s">
        <v>31</v>
      </c>
      <c r="AX192" s="12" t="s">
        <v>76</v>
      </c>
      <c r="AY192" s="159" t="s">
        <v>188</v>
      </c>
    </row>
    <row r="193" spans="2:65" s="14" customFormat="1" ht="11.25">
      <c r="B193" s="172"/>
      <c r="D193" s="158" t="s">
        <v>196</v>
      </c>
      <c r="E193" s="173" t="s">
        <v>1</v>
      </c>
      <c r="F193" s="174" t="s">
        <v>266</v>
      </c>
      <c r="H193" s="175">
        <v>10.224</v>
      </c>
      <c r="I193" s="176"/>
      <c r="L193" s="172"/>
      <c r="M193" s="177"/>
      <c r="T193" s="178"/>
      <c r="AT193" s="173" t="s">
        <v>196</v>
      </c>
      <c r="AU193" s="173" t="s">
        <v>88</v>
      </c>
      <c r="AV193" s="14" t="s">
        <v>203</v>
      </c>
      <c r="AW193" s="14" t="s">
        <v>31</v>
      </c>
      <c r="AX193" s="14" t="s">
        <v>76</v>
      </c>
      <c r="AY193" s="173" t="s">
        <v>188</v>
      </c>
    </row>
    <row r="194" spans="2:65" s="12" customFormat="1" ht="11.25">
      <c r="B194" s="157"/>
      <c r="D194" s="158" t="s">
        <v>196</v>
      </c>
      <c r="E194" s="159" t="s">
        <v>1</v>
      </c>
      <c r="F194" s="160" t="s">
        <v>267</v>
      </c>
      <c r="H194" s="161">
        <v>2.391</v>
      </c>
      <c r="I194" s="162"/>
      <c r="L194" s="157"/>
      <c r="M194" s="163"/>
      <c r="T194" s="164"/>
      <c r="AT194" s="159" t="s">
        <v>196</v>
      </c>
      <c r="AU194" s="159" t="s">
        <v>88</v>
      </c>
      <c r="AV194" s="12" t="s">
        <v>88</v>
      </c>
      <c r="AW194" s="12" t="s">
        <v>31</v>
      </c>
      <c r="AX194" s="12" t="s">
        <v>76</v>
      </c>
      <c r="AY194" s="159" t="s">
        <v>188</v>
      </c>
    </row>
    <row r="195" spans="2:65" s="13" customFormat="1" ht="11.25">
      <c r="B195" s="165"/>
      <c r="D195" s="158" t="s">
        <v>196</v>
      </c>
      <c r="E195" s="166" t="s">
        <v>1</v>
      </c>
      <c r="F195" s="167" t="s">
        <v>211</v>
      </c>
      <c r="H195" s="168">
        <v>90.000000000000014</v>
      </c>
      <c r="I195" s="169"/>
      <c r="L195" s="165"/>
      <c r="M195" s="170"/>
      <c r="T195" s="171"/>
      <c r="AT195" s="166" t="s">
        <v>196</v>
      </c>
      <c r="AU195" s="166" t="s">
        <v>88</v>
      </c>
      <c r="AV195" s="13" t="s">
        <v>194</v>
      </c>
      <c r="AW195" s="13" t="s">
        <v>31</v>
      </c>
      <c r="AX195" s="13" t="s">
        <v>83</v>
      </c>
      <c r="AY195" s="166" t="s">
        <v>188</v>
      </c>
    </row>
    <row r="196" spans="2:65" s="11" customFormat="1" ht="22.9" customHeight="1">
      <c r="B196" s="131"/>
      <c r="D196" s="132" t="s">
        <v>75</v>
      </c>
      <c r="E196" s="141" t="s">
        <v>88</v>
      </c>
      <c r="F196" s="141" t="s">
        <v>268</v>
      </c>
      <c r="I196" s="134"/>
      <c r="J196" s="142">
        <f>BK196</f>
        <v>0</v>
      </c>
      <c r="L196" s="131"/>
      <c r="M196" s="136"/>
      <c r="P196" s="137">
        <f>SUM(P197:P271)</f>
        <v>0</v>
      </c>
      <c r="R196" s="137">
        <f>SUM(R197:R271)</f>
        <v>103.7645775</v>
      </c>
      <c r="T196" s="138">
        <f>SUM(T197:T271)</f>
        <v>0</v>
      </c>
      <c r="AR196" s="132" t="s">
        <v>83</v>
      </c>
      <c r="AT196" s="139" t="s">
        <v>75</v>
      </c>
      <c r="AU196" s="139" t="s">
        <v>83</v>
      </c>
      <c r="AY196" s="132" t="s">
        <v>188</v>
      </c>
      <c r="BK196" s="140">
        <f>SUM(BK197:BK271)</f>
        <v>0</v>
      </c>
    </row>
    <row r="197" spans="2:65" s="1" customFormat="1" ht="33" customHeight="1">
      <c r="B197" s="32"/>
      <c r="C197" s="143" t="s">
        <v>269</v>
      </c>
      <c r="D197" s="143" t="s">
        <v>190</v>
      </c>
      <c r="E197" s="144" t="s">
        <v>270</v>
      </c>
      <c r="F197" s="145" t="s">
        <v>271</v>
      </c>
      <c r="G197" s="146" t="s">
        <v>272</v>
      </c>
      <c r="H197" s="147">
        <v>179.7</v>
      </c>
      <c r="I197" s="148"/>
      <c r="J197" s="149">
        <f>ROUND(I197*H197,2)</f>
        <v>0</v>
      </c>
      <c r="K197" s="150"/>
      <c r="L197" s="32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194</v>
      </c>
      <c r="AT197" s="155" t="s">
        <v>190</v>
      </c>
      <c r="AU197" s="155" t="s">
        <v>88</v>
      </c>
      <c r="AY197" s="17" t="s">
        <v>188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7" t="s">
        <v>88</v>
      </c>
      <c r="BK197" s="156">
        <f>ROUND(I197*H197,2)</f>
        <v>0</v>
      </c>
      <c r="BL197" s="17" t="s">
        <v>194</v>
      </c>
      <c r="BM197" s="155" t="s">
        <v>273</v>
      </c>
    </row>
    <row r="198" spans="2:65" s="12" customFormat="1" ht="11.25">
      <c r="B198" s="157"/>
      <c r="D198" s="158" t="s">
        <v>196</v>
      </c>
      <c r="E198" s="159" t="s">
        <v>1</v>
      </c>
      <c r="F198" s="160" t="s">
        <v>274</v>
      </c>
      <c r="H198" s="161">
        <v>179.72</v>
      </c>
      <c r="I198" s="162"/>
      <c r="L198" s="157"/>
      <c r="M198" s="163"/>
      <c r="T198" s="164"/>
      <c r="AT198" s="159" t="s">
        <v>196</v>
      </c>
      <c r="AU198" s="159" t="s">
        <v>88</v>
      </c>
      <c r="AV198" s="12" t="s">
        <v>88</v>
      </c>
      <c r="AW198" s="12" t="s">
        <v>31</v>
      </c>
      <c r="AX198" s="12" t="s">
        <v>76</v>
      </c>
      <c r="AY198" s="159" t="s">
        <v>188</v>
      </c>
    </row>
    <row r="199" spans="2:65" s="12" customFormat="1" ht="11.25">
      <c r="B199" s="157"/>
      <c r="D199" s="158" t="s">
        <v>196</v>
      </c>
      <c r="E199" s="159" t="s">
        <v>1</v>
      </c>
      <c r="F199" s="160" t="s">
        <v>275</v>
      </c>
      <c r="H199" s="161">
        <v>-0.02</v>
      </c>
      <c r="I199" s="162"/>
      <c r="L199" s="157"/>
      <c r="M199" s="163"/>
      <c r="T199" s="164"/>
      <c r="AT199" s="159" t="s">
        <v>196</v>
      </c>
      <c r="AU199" s="159" t="s">
        <v>88</v>
      </c>
      <c r="AV199" s="12" t="s">
        <v>88</v>
      </c>
      <c r="AW199" s="12" t="s">
        <v>31</v>
      </c>
      <c r="AX199" s="12" t="s">
        <v>76</v>
      </c>
      <c r="AY199" s="159" t="s">
        <v>188</v>
      </c>
    </row>
    <row r="200" spans="2:65" s="13" customFormat="1" ht="11.25">
      <c r="B200" s="165"/>
      <c r="D200" s="158" t="s">
        <v>196</v>
      </c>
      <c r="E200" s="166" t="s">
        <v>1</v>
      </c>
      <c r="F200" s="167" t="s">
        <v>211</v>
      </c>
      <c r="H200" s="168">
        <v>179.7</v>
      </c>
      <c r="I200" s="169"/>
      <c r="L200" s="165"/>
      <c r="M200" s="170"/>
      <c r="T200" s="171"/>
      <c r="AT200" s="166" t="s">
        <v>196</v>
      </c>
      <c r="AU200" s="166" t="s">
        <v>88</v>
      </c>
      <c r="AV200" s="13" t="s">
        <v>194</v>
      </c>
      <c r="AW200" s="13" t="s">
        <v>31</v>
      </c>
      <c r="AX200" s="13" t="s">
        <v>83</v>
      </c>
      <c r="AY200" s="166" t="s">
        <v>188</v>
      </c>
    </row>
    <row r="201" spans="2:65" s="1" customFormat="1" ht="16.5" customHeight="1">
      <c r="B201" s="32"/>
      <c r="C201" s="143" t="s">
        <v>276</v>
      </c>
      <c r="D201" s="143" t="s">
        <v>190</v>
      </c>
      <c r="E201" s="144" t="s">
        <v>277</v>
      </c>
      <c r="F201" s="145" t="s">
        <v>278</v>
      </c>
      <c r="G201" s="146" t="s">
        <v>193</v>
      </c>
      <c r="H201" s="147">
        <v>4.0999999999999996</v>
      </c>
      <c r="I201" s="148"/>
      <c r="J201" s="149">
        <f>ROUND(I201*H201,2)</f>
        <v>0</v>
      </c>
      <c r="K201" s="150"/>
      <c r="L201" s="32"/>
      <c r="M201" s="151" t="s">
        <v>1</v>
      </c>
      <c r="N201" s="152" t="s">
        <v>42</v>
      </c>
      <c r="P201" s="153">
        <f>O201*H201</f>
        <v>0</v>
      </c>
      <c r="Q201" s="153">
        <v>2.0663999999999998</v>
      </c>
      <c r="R201" s="153">
        <f>Q201*H201</f>
        <v>8.4722399999999976</v>
      </c>
      <c r="S201" s="153">
        <v>0</v>
      </c>
      <c r="T201" s="154">
        <f>S201*H201</f>
        <v>0</v>
      </c>
      <c r="AR201" s="155" t="s">
        <v>194</v>
      </c>
      <c r="AT201" s="155" t="s">
        <v>190</v>
      </c>
      <c r="AU201" s="155" t="s">
        <v>88</v>
      </c>
      <c r="AY201" s="17" t="s">
        <v>188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7" t="s">
        <v>88</v>
      </c>
      <c r="BK201" s="156">
        <f>ROUND(I201*H201,2)</f>
        <v>0</v>
      </c>
      <c r="BL201" s="17" t="s">
        <v>194</v>
      </c>
      <c r="BM201" s="155" t="s">
        <v>279</v>
      </c>
    </row>
    <row r="202" spans="2:65" s="12" customFormat="1" ht="11.25">
      <c r="B202" s="157"/>
      <c r="D202" s="158" t="s">
        <v>196</v>
      </c>
      <c r="E202" s="159" t="s">
        <v>1</v>
      </c>
      <c r="F202" s="160" t="s">
        <v>280</v>
      </c>
      <c r="H202" s="161">
        <v>0.86699999999999999</v>
      </c>
      <c r="I202" s="162"/>
      <c r="L202" s="157"/>
      <c r="M202" s="163"/>
      <c r="T202" s="164"/>
      <c r="AT202" s="159" t="s">
        <v>196</v>
      </c>
      <c r="AU202" s="159" t="s">
        <v>88</v>
      </c>
      <c r="AV202" s="12" t="s">
        <v>88</v>
      </c>
      <c r="AW202" s="12" t="s">
        <v>31</v>
      </c>
      <c r="AX202" s="12" t="s">
        <v>76</v>
      </c>
      <c r="AY202" s="159" t="s">
        <v>188</v>
      </c>
    </row>
    <row r="203" spans="2:65" s="12" customFormat="1" ht="11.25">
      <c r="B203" s="157"/>
      <c r="D203" s="158" t="s">
        <v>196</v>
      </c>
      <c r="E203" s="159" t="s">
        <v>1</v>
      </c>
      <c r="F203" s="160" t="s">
        <v>281</v>
      </c>
      <c r="H203" s="161">
        <v>0.14399999999999999</v>
      </c>
      <c r="I203" s="162"/>
      <c r="L203" s="157"/>
      <c r="M203" s="163"/>
      <c r="T203" s="164"/>
      <c r="AT203" s="159" t="s">
        <v>196</v>
      </c>
      <c r="AU203" s="159" t="s">
        <v>88</v>
      </c>
      <c r="AV203" s="12" t="s">
        <v>88</v>
      </c>
      <c r="AW203" s="12" t="s">
        <v>31</v>
      </c>
      <c r="AX203" s="12" t="s">
        <v>76</v>
      </c>
      <c r="AY203" s="159" t="s">
        <v>188</v>
      </c>
    </row>
    <row r="204" spans="2:65" s="12" customFormat="1" ht="11.25">
      <c r="B204" s="157"/>
      <c r="D204" s="158" t="s">
        <v>196</v>
      </c>
      <c r="E204" s="159" t="s">
        <v>1</v>
      </c>
      <c r="F204" s="160" t="s">
        <v>282</v>
      </c>
      <c r="H204" s="161">
        <v>0.40799999999999997</v>
      </c>
      <c r="I204" s="162"/>
      <c r="L204" s="157"/>
      <c r="M204" s="163"/>
      <c r="T204" s="164"/>
      <c r="AT204" s="159" t="s">
        <v>196</v>
      </c>
      <c r="AU204" s="159" t="s">
        <v>88</v>
      </c>
      <c r="AV204" s="12" t="s">
        <v>88</v>
      </c>
      <c r="AW204" s="12" t="s">
        <v>31</v>
      </c>
      <c r="AX204" s="12" t="s">
        <v>76</v>
      </c>
      <c r="AY204" s="159" t="s">
        <v>188</v>
      </c>
    </row>
    <row r="205" spans="2:65" s="12" customFormat="1" ht="11.25">
      <c r="B205" s="157"/>
      <c r="D205" s="158" t="s">
        <v>196</v>
      </c>
      <c r="E205" s="159" t="s">
        <v>1</v>
      </c>
      <c r="F205" s="160" t="s">
        <v>283</v>
      </c>
      <c r="H205" s="161">
        <v>2.6989999999999998</v>
      </c>
      <c r="I205" s="162"/>
      <c r="L205" s="157"/>
      <c r="M205" s="163"/>
      <c r="T205" s="164"/>
      <c r="AT205" s="159" t="s">
        <v>196</v>
      </c>
      <c r="AU205" s="159" t="s">
        <v>88</v>
      </c>
      <c r="AV205" s="12" t="s">
        <v>88</v>
      </c>
      <c r="AW205" s="12" t="s">
        <v>31</v>
      </c>
      <c r="AX205" s="12" t="s">
        <v>76</v>
      </c>
      <c r="AY205" s="159" t="s">
        <v>188</v>
      </c>
    </row>
    <row r="206" spans="2:65" s="14" customFormat="1" ht="11.25">
      <c r="B206" s="172"/>
      <c r="D206" s="158" t="s">
        <v>196</v>
      </c>
      <c r="E206" s="173" t="s">
        <v>1</v>
      </c>
      <c r="F206" s="174" t="s">
        <v>209</v>
      </c>
      <c r="H206" s="175">
        <v>4.1179999999999994</v>
      </c>
      <c r="I206" s="176"/>
      <c r="L206" s="172"/>
      <c r="M206" s="177"/>
      <c r="T206" s="178"/>
      <c r="AT206" s="173" t="s">
        <v>196</v>
      </c>
      <c r="AU206" s="173" t="s">
        <v>88</v>
      </c>
      <c r="AV206" s="14" t="s">
        <v>203</v>
      </c>
      <c r="AW206" s="14" t="s">
        <v>31</v>
      </c>
      <c r="AX206" s="14" t="s">
        <v>76</v>
      </c>
      <c r="AY206" s="173" t="s">
        <v>188</v>
      </c>
    </row>
    <row r="207" spans="2:65" s="12" customFormat="1" ht="11.25">
      <c r="B207" s="157"/>
      <c r="D207" s="158" t="s">
        <v>196</v>
      </c>
      <c r="E207" s="159" t="s">
        <v>1</v>
      </c>
      <c r="F207" s="160" t="s">
        <v>284</v>
      </c>
      <c r="H207" s="161">
        <v>-1.7999999999999999E-2</v>
      </c>
      <c r="I207" s="162"/>
      <c r="L207" s="157"/>
      <c r="M207" s="163"/>
      <c r="T207" s="164"/>
      <c r="AT207" s="159" t="s">
        <v>196</v>
      </c>
      <c r="AU207" s="159" t="s">
        <v>88</v>
      </c>
      <c r="AV207" s="12" t="s">
        <v>88</v>
      </c>
      <c r="AW207" s="12" t="s">
        <v>31</v>
      </c>
      <c r="AX207" s="12" t="s">
        <v>76</v>
      </c>
      <c r="AY207" s="159" t="s">
        <v>188</v>
      </c>
    </row>
    <row r="208" spans="2:65" s="13" customFormat="1" ht="11.25">
      <c r="B208" s="165"/>
      <c r="D208" s="158" t="s">
        <v>196</v>
      </c>
      <c r="E208" s="166" t="s">
        <v>1</v>
      </c>
      <c r="F208" s="167" t="s">
        <v>211</v>
      </c>
      <c r="H208" s="168">
        <v>4.0999999999999996</v>
      </c>
      <c r="I208" s="169"/>
      <c r="L208" s="165"/>
      <c r="M208" s="170"/>
      <c r="T208" s="171"/>
      <c r="AT208" s="166" t="s">
        <v>196</v>
      </c>
      <c r="AU208" s="166" t="s">
        <v>88</v>
      </c>
      <c r="AV208" s="13" t="s">
        <v>194</v>
      </c>
      <c r="AW208" s="13" t="s">
        <v>31</v>
      </c>
      <c r="AX208" s="13" t="s">
        <v>83</v>
      </c>
      <c r="AY208" s="166" t="s">
        <v>188</v>
      </c>
    </row>
    <row r="209" spans="2:65" s="1" customFormat="1" ht="24.2" customHeight="1">
      <c r="B209" s="32"/>
      <c r="C209" s="143" t="s">
        <v>285</v>
      </c>
      <c r="D209" s="143" t="s">
        <v>190</v>
      </c>
      <c r="E209" s="144" t="s">
        <v>286</v>
      </c>
      <c r="F209" s="145" t="s">
        <v>287</v>
      </c>
      <c r="G209" s="146" t="s">
        <v>272</v>
      </c>
      <c r="H209" s="147">
        <v>7.5</v>
      </c>
      <c r="I209" s="148"/>
      <c r="J209" s="149">
        <f>ROUND(I209*H209,2)</f>
        <v>0</v>
      </c>
      <c r="K209" s="150"/>
      <c r="L209" s="32"/>
      <c r="M209" s="151" t="s">
        <v>1</v>
      </c>
      <c r="N209" s="152" t="s">
        <v>42</v>
      </c>
      <c r="P209" s="153">
        <f>O209*H209</f>
        <v>0</v>
      </c>
      <c r="Q209" s="153">
        <v>4.0699999999999998E-3</v>
      </c>
      <c r="R209" s="153">
        <f>Q209*H209</f>
        <v>3.0525E-2</v>
      </c>
      <c r="S209" s="153">
        <v>0</v>
      </c>
      <c r="T209" s="154">
        <f>S209*H209</f>
        <v>0</v>
      </c>
      <c r="AR209" s="155" t="s">
        <v>194</v>
      </c>
      <c r="AT209" s="155" t="s">
        <v>190</v>
      </c>
      <c r="AU209" s="155" t="s">
        <v>88</v>
      </c>
      <c r="AY209" s="17" t="s">
        <v>188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7" t="s">
        <v>88</v>
      </c>
      <c r="BK209" s="156">
        <f>ROUND(I209*H209,2)</f>
        <v>0</v>
      </c>
      <c r="BL209" s="17" t="s">
        <v>194</v>
      </c>
      <c r="BM209" s="155" t="s">
        <v>288</v>
      </c>
    </row>
    <row r="210" spans="2:65" s="12" customFormat="1" ht="11.25">
      <c r="B210" s="157"/>
      <c r="D210" s="158" t="s">
        <v>196</v>
      </c>
      <c r="E210" s="159" t="s">
        <v>1</v>
      </c>
      <c r="F210" s="160" t="s">
        <v>289</v>
      </c>
      <c r="H210" s="161">
        <v>7.5</v>
      </c>
      <c r="I210" s="162"/>
      <c r="L210" s="157"/>
      <c r="M210" s="163"/>
      <c r="T210" s="164"/>
      <c r="AT210" s="159" t="s">
        <v>196</v>
      </c>
      <c r="AU210" s="159" t="s">
        <v>88</v>
      </c>
      <c r="AV210" s="12" t="s">
        <v>88</v>
      </c>
      <c r="AW210" s="12" t="s">
        <v>31</v>
      </c>
      <c r="AX210" s="12" t="s">
        <v>76</v>
      </c>
      <c r="AY210" s="159" t="s">
        <v>188</v>
      </c>
    </row>
    <row r="211" spans="2:65" s="13" customFormat="1" ht="11.25">
      <c r="B211" s="165"/>
      <c r="D211" s="158" t="s">
        <v>196</v>
      </c>
      <c r="E211" s="166" t="s">
        <v>1</v>
      </c>
      <c r="F211" s="167" t="s">
        <v>290</v>
      </c>
      <c r="H211" s="168">
        <v>7.5</v>
      </c>
      <c r="I211" s="169"/>
      <c r="L211" s="165"/>
      <c r="M211" s="170"/>
      <c r="T211" s="171"/>
      <c r="AT211" s="166" t="s">
        <v>196</v>
      </c>
      <c r="AU211" s="166" t="s">
        <v>88</v>
      </c>
      <c r="AV211" s="13" t="s">
        <v>194</v>
      </c>
      <c r="AW211" s="13" t="s">
        <v>31</v>
      </c>
      <c r="AX211" s="13" t="s">
        <v>83</v>
      </c>
      <c r="AY211" s="166" t="s">
        <v>188</v>
      </c>
    </row>
    <row r="212" spans="2:65" s="1" customFormat="1" ht="24.2" customHeight="1">
      <c r="B212" s="32"/>
      <c r="C212" s="143" t="s">
        <v>291</v>
      </c>
      <c r="D212" s="143" t="s">
        <v>190</v>
      </c>
      <c r="E212" s="144" t="s">
        <v>292</v>
      </c>
      <c r="F212" s="145" t="s">
        <v>293</v>
      </c>
      <c r="G212" s="146" t="s">
        <v>272</v>
      </c>
      <c r="H212" s="147">
        <v>7.5</v>
      </c>
      <c r="I212" s="148"/>
      <c r="J212" s="149">
        <f>ROUND(I212*H212,2)</f>
        <v>0</v>
      </c>
      <c r="K212" s="150"/>
      <c r="L212" s="32"/>
      <c r="M212" s="151" t="s">
        <v>1</v>
      </c>
      <c r="N212" s="152" t="s">
        <v>42</v>
      </c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4">
        <f>S212*H212</f>
        <v>0</v>
      </c>
      <c r="AR212" s="155" t="s">
        <v>194</v>
      </c>
      <c r="AT212" s="155" t="s">
        <v>190</v>
      </c>
      <c r="AU212" s="155" t="s">
        <v>88</v>
      </c>
      <c r="AY212" s="17" t="s">
        <v>188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7" t="s">
        <v>88</v>
      </c>
      <c r="BK212" s="156">
        <f>ROUND(I212*H212,2)</f>
        <v>0</v>
      </c>
      <c r="BL212" s="17" t="s">
        <v>194</v>
      </c>
      <c r="BM212" s="155" t="s">
        <v>294</v>
      </c>
    </row>
    <row r="213" spans="2:65" s="1" customFormat="1" ht="37.9" customHeight="1">
      <c r="B213" s="32"/>
      <c r="C213" s="143" t="s">
        <v>295</v>
      </c>
      <c r="D213" s="143" t="s">
        <v>190</v>
      </c>
      <c r="E213" s="144" t="s">
        <v>296</v>
      </c>
      <c r="F213" s="145" t="s">
        <v>297</v>
      </c>
      <c r="G213" s="146" t="s">
        <v>193</v>
      </c>
      <c r="H213" s="147">
        <v>16</v>
      </c>
      <c r="I213" s="148"/>
      <c r="J213" s="149">
        <f>ROUND(I213*H213,2)</f>
        <v>0</v>
      </c>
      <c r="K213" s="150"/>
      <c r="L213" s="32"/>
      <c r="M213" s="151" t="s">
        <v>1</v>
      </c>
      <c r="N213" s="152" t="s">
        <v>42</v>
      </c>
      <c r="P213" s="153">
        <f>O213*H213</f>
        <v>0</v>
      </c>
      <c r="Q213" s="153">
        <v>2.1170900000000001</v>
      </c>
      <c r="R213" s="153">
        <f>Q213*H213</f>
        <v>33.873440000000002</v>
      </c>
      <c r="S213" s="153">
        <v>0</v>
      </c>
      <c r="T213" s="154">
        <f>S213*H213</f>
        <v>0</v>
      </c>
      <c r="AR213" s="155" t="s">
        <v>194</v>
      </c>
      <c r="AT213" s="155" t="s">
        <v>190</v>
      </c>
      <c r="AU213" s="155" t="s">
        <v>88</v>
      </c>
      <c r="AY213" s="17" t="s">
        <v>188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88</v>
      </c>
      <c r="BK213" s="156">
        <f>ROUND(I213*H213,2)</f>
        <v>0</v>
      </c>
      <c r="BL213" s="17" t="s">
        <v>194</v>
      </c>
      <c r="BM213" s="155" t="s">
        <v>298</v>
      </c>
    </row>
    <row r="214" spans="2:65" s="12" customFormat="1" ht="11.25">
      <c r="B214" s="157"/>
      <c r="D214" s="158" t="s">
        <v>196</v>
      </c>
      <c r="E214" s="159" t="s">
        <v>1</v>
      </c>
      <c r="F214" s="160" t="s">
        <v>299</v>
      </c>
      <c r="H214" s="161">
        <v>1.2230000000000001</v>
      </c>
      <c r="I214" s="162"/>
      <c r="L214" s="157"/>
      <c r="M214" s="163"/>
      <c r="T214" s="164"/>
      <c r="AT214" s="159" t="s">
        <v>196</v>
      </c>
      <c r="AU214" s="159" t="s">
        <v>88</v>
      </c>
      <c r="AV214" s="12" t="s">
        <v>88</v>
      </c>
      <c r="AW214" s="12" t="s">
        <v>31</v>
      </c>
      <c r="AX214" s="12" t="s">
        <v>76</v>
      </c>
      <c r="AY214" s="159" t="s">
        <v>188</v>
      </c>
    </row>
    <row r="215" spans="2:65" s="12" customFormat="1" ht="11.25">
      <c r="B215" s="157"/>
      <c r="D215" s="158" t="s">
        <v>196</v>
      </c>
      <c r="E215" s="159" t="s">
        <v>1</v>
      </c>
      <c r="F215" s="160" t="s">
        <v>300</v>
      </c>
      <c r="H215" s="161">
        <v>4.0650000000000004</v>
      </c>
      <c r="I215" s="162"/>
      <c r="L215" s="157"/>
      <c r="M215" s="163"/>
      <c r="T215" s="164"/>
      <c r="AT215" s="159" t="s">
        <v>196</v>
      </c>
      <c r="AU215" s="159" t="s">
        <v>88</v>
      </c>
      <c r="AV215" s="12" t="s">
        <v>88</v>
      </c>
      <c r="AW215" s="12" t="s">
        <v>31</v>
      </c>
      <c r="AX215" s="12" t="s">
        <v>76</v>
      </c>
      <c r="AY215" s="159" t="s">
        <v>188</v>
      </c>
    </row>
    <row r="216" spans="2:65" s="12" customFormat="1" ht="11.25">
      <c r="B216" s="157"/>
      <c r="D216" s="158" t="s">
        <v>196</v>
      </c>
      <c r="E216" s="159" t="s">
        <v>1</v>
      </c>
      <c r="F216" s="160" t="s">
        <v>301</v>
      </c>
      <c r="H216" s="161">
        <v>3.15</v>
      </c>
      <c r="I216" s="162"/>
      <c r="L216" s="157"/>
      <c r="M216" s="163"/>
      <c r="T216" s="164"/>
      <c r="AT216" s="159" t="s">
        <v>196</v>
      </c>
      <c r="AU216" s="159" t="s">
        <v>88</v>
      </c>
      <c r="AV216" s="12" t="s">
        <v>88</v>
      </c>
      <c r="AW216" s="12" t="s">
        <v>31</v>
      </c>
      <c r="AX216" s="12" t="s">
        <v>76</v>
      </c>
      <c r="AY216" s="159" t="s">
        <v>188</v>
      </c>
    </row>
    <row r="217" spans="2:65" s="12" customFormat="1" ht="11.25">
      <c r="B217" s="157"/>
      <c r="D217" s="158" t="s">
        <v>196</v>
      </c>
      <c r="E217" s="159" t="s">
        <v>1</v>
      </c>
      <c r="F217" s="160" t="s">
        <v>302</v>
      </c>
      <c r="H217" s="161">
        <v>1.83</v>
      </c>
      <c r="I217" s="162"/>
      <c r="L217" s="157"/>
      <c r="M217" s="163"/>
      <c r="T217" s="164"/>
      <c r="AT217" s="159" t="s">
        <v>196</v>
      </c>
      <c r="AU217" s="159" t="s">
        <v>88</v>
      </c>
      <c r="AV217" s="12" t="s">
        <v>88</v>
      </c>
      <c r="AW217" s="12" t="s">
        <v>31</v>
      </c>
      <c r="AX217" s="12" t="s">
        <v>76</v>
      </c>
      <c r="AY217" s="159" t="s">
        <v>188</v>
      </c>
    </row>
    <row r="218" spans="2:65" s="12" customFormat="1" ht="11.25">
      <c r="B218" s="157"/>
      <c r="D218" s="158" t="s">
        <v>196</v>
      </c>
      <c r="E218" s="159" t="s">
        <v>1</v>
      </c>
      <c r="F218" s="160" t="s">
        <v>303</v>
      </c>
      <c r="H218" s="161">
        <v>5.7489999999999997</v>
      </c>
      <c r="I218" s="162"/>
      <c r="L218" s="157"/>
      <c r="M218" s="163"/>
      <c r="T218" s="164"/>
      <c r="AT218" s="159" t="s">
        <v>196</v>
      </c>
      <c r="AU218" s="159" t="s">
        <v>88</v>
      </c>
      <c r="AV218" s="12" t="s">
        <v>88</v>
      </c>
      <c r="AW218" s="12" t="s">
        <v>31</v>
      </c>
      <c r="AX218" s="12" t="s">
        <v>76</v>
      </c>
      <c r="AY218" s="159" t="s">
        <v>188</v>
      </c>
    </row>
    <row r="219" spans="2:65" s="14" customFormat="1" ht="11.25">
      <c r="B219" s="172"/>
      <c r="D219" s="158" t="s">
        <v>196</v>
      </c>
      <c r="E219" s="173" t="s">
        <v>1</v>
      </c>
      <c r="F219" s="174" t="s">
        <v>209</v>
      </c>
      <c r="H219" s="175">
        <v>16.016999999999999</v>
      </c>
      <c r="I219" s="176"/>
      <c r="L219" s="172"/>
      <c r="M219" s="177"/>
      <c r="T219" s="178"/>
      <c r="AT219" s="173" t="s">
        <v>196</v>
      </c>
      <c r="AU219" s="173" t="s">
        <v>88</v>
      </c>
      <c r="AV219" s="14" t="s">
        <v>203</v>
      </c>
      <c r="AW219" s="14" t="s">
        <v>31</v>
      </c>
      <c r="AX219" s="14" t="s">
        <v>76</v>
      </c>
      <c r="AY219" s="173" t="s">
        <v>188</v>
      </c>
    </row>
    <row r="220" spans="2:65" s="12" customFormat="1" ht="11.25">
      <c r="B220" s="157"/>
      <c r="D220" s="158" t="s">
        <v>196</v>
      </c>
      <c r="E220" s="159" t="s">
        <v>1</v>
      </c>
      <c r="F220" s="160" t="s">
        <v>304</v>
      </c>
      <c r="H220" s="161">
        <v>-1.7000000000000001E-2</v>
      </c>
      <c r="I220" s="162"/>
      <c r="L220" s="157"/>
      <c r="M220" s="163"/>
      <c r="T220" s="164"/>
      <c r="AT220" s="159" t="s">
        <v>196</v>
      </c>
      <c r="AU220" s="159" t="s">
        <v>88</v>
      </c>
      <c r="AV220" s="12" t="s">
        <v>88</v>
      </c>
      <c r="AW220" s="12" t="s">
        <v>31</v>
      </c>
      <c r="AX220" s="12" t="s">
        <v>76</v>
      </c>
      <c r="AY220" s="159" t="s">
        <v>188</v>
      </c>
    </row>
    <row r="221" spans="2:65" s="13" customFormat="1" ht="11.25">
      <c r="B221" s="165"/>
      <c r="D221" s="158" t="s">
        <v>196</v>
      </c>
      <c r="E221" s="166" t="s">
        <v>1</v>
      </c>
      <c r="F221" s="167" t="s">
        <v>211</v>
      </c>
      <c r="H221" s="168">
        <v>16</v>
      </c>
      <c r="I221" s="169"/>
      <c r="L221" s="165"/>
      <c r="M221" s="170"/>
      <c r="T221" s="171"/>
      <c r="AT221" s="166" t="s">
        <v>196</v>
      </c>
      <c r="AU221" s="166" t="s">
        <v>88</v>
      </c>
      <c r="AV221" s="13" t="s">
        <v>194</v>
      </c>
      <c r="AW221" s="13" t="s">
        <v>31</v>
      </c>
      <c r="AX221" s="13" t="s">
        <v>83</v>
      </c>
      <c r="AY221" s="166" t="s">
        <v>188</v>
      </c>
    </row>
    <row r="222" spans="2:65" s="1" customFormat="1" ht="16.5" customHeight="1">
      <c r="B222" s="32"/>
      <c r="C222" s="143" t="s">
        <v>305</v>
      </c>
      <c r="D222" s="143" t="s">
        <v>190</v>
      </c>
      <c r="E222" s="144" t="s">
        <v>306</v>
      </c>
      <c r="F222" s="145" t="s">
        <v>307</v>
      </c>
      <c r="G222" s="146" t="s">
        <v>193</v>
      </c>
      <c r="H222" s="147">
        <v>1.6</v>
      </c>
      <c r="I222" s="148"/>
      <c r="J222" s="149">
        <f>ROUND(I222*H222,2)</f>
        <v>0</v>
      </c>
      <c r="K222" s="150"/>
      <c r="L222" s="32"/>
      <c r="M222" s="151" t="s">
        <v>1</v>
      </c>
      <c r="N222" s="152" t="s">
        <v>42</v>
      </c>
      <c r="P222" s="153">
        <f>O222*H222</f>
        <v>0</v>
      </c>
      <c r="Q222" s="153">
        <v>2.2910300000000001</v>
      </c>
      <c r="R222" s="153">
        <f>Q222*H222</f>
        <v>3.6656480000000005</v>
      </c>
      <c r="S222" s="153">
        <v>0</v>
      </c>
      <c r="T222" s="154">
        <f>S222*H222</f>
        <v>0</v>
      </c>
      <c r="AR222" s="155" t="s">
        <v>194</v>
      </c>
      <c r="AT222" s="155" t="s">
        <v>190</v>
      </c>
      <c r="AU222" s="155" t="s">
        <v>88</v>
      </c>
      <c r="AY222" s="17" t="s">
        <v>188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7" t="s">
        <v>88</v>
      </c>
      <c r="BK222" s="156">
        <f>ROUND(I222*H222,2)</f>
        <v>0</v>
      </c>
      <c r="BL222" s="17" t="s">
        <v>194</v>
      </c>
      <c r="BM222" s="155" t="s">
        <v>308</v>
      </c>
    </row>
    <row r="223" spans="2:65" s="12" customFormat="1" ht="11.25">
      <c r="B223" s="157"/>
      <c r="D223" s="158" t="s">
        <v>196</v>
      </c>
      <c r="E223" s="159" t="s">
        <v>1</v>
      </c>
      <c r="F223" s="160" t="s">
        <v>309</v>
      </c>
      <c r="H223" s="161">
        <v>0.20399999999999999</v>
      </c>
      <c r="I223" s="162"/>
      <c r="L223" s="157"/>
      <c r="M223" s="163"/>
      <c r="T223" s="164"/>
      <c r="AT223" s="159" t="s">
        <v>196</v>
      </c>
      <c r="AU223" s="159" t="s">
        <v>88</v>
      </c>
      <c r="AV223" s="12" t="s">
        <v>88</v>
      </c>
      <c r="AW223" s="12" t="s">
        <v>31</v>
      </c>
      <c r="AX223" s="12" t="s">
        <v>76</v>
      </c>
      <c r="AY223" s="159" t="s">
        <v>188</v>
      </c>
    </row>
    <row r="224" spans="2:65" s="12" customFormat="1" ht="11.25">
      <c r="B224" s="157"/>
      <c r="D224" s="158" t="s">
        <v>196</v>
      </c>
      <c r="E224" s="159" t="s">
        <v>1</v>
      </c>
      <c r="F224" s="160" t="s">
        <v>310</v>
      </c>
      <c r="H224" s="161">
        <v>1.36</v>
      </c>
      <c r="I224" s="162"/>
      <c r="L224" s="157"/>
      <c r="M224" s="163"/>
      <c r="T224" s="164"/>
      <c r="AT224" s="159" t="s">
        <v>196</v>
      </c>
      <c r="AU224" s="159" t="s">
        <v>88</v>
      </c>
      <c r="AV224" s="12" t="s">
        <v>88</v>
      </c>
      <c r="AW224" s="12" t="s">
        <v>31</v>
      </c>
      <c r="AX224" s="12" t="s">
        <v>76</v>
      </c>
      <c r="AY224" s="159" t="s">
        <v>188</v>
      </c>
    </row>
    <row r="225" spans="2:65" s="14" customFormat="1" ht="11.25">
      <c r="B225" s="172"/>
      <c r="D225" s="158" t="s">
        <v>196</v>
      </c>
      <c r="E225" s="173" t="s">
        <v>1</v>
      </c>
      <c r="F225" s="174" t="s">
        <v>209</v>
      </c>
      <c r="H225" s="175">
        <v>1.5640000000000001</v>
      </c>
      <c r="I225" s="176"/>
      <c r="L225" s="172"/>
      <c r="M225" s="177"/>
      <c r="T225" s="178"/>
      <c r="AT225" s="173" t="s">
        <v>196</v>
      </c>
      <c r="AU225" s="173" t="s">
        <v>88</v>
      </c>
      <c r="AV225" s="14" t="s">
        <v>203</v>
      </c>
      <c r="AW225" s="14" t="s">
        <v>31</v>
      </c>
      <c r="AX225" s="14" t="s">
        <v>76</v>
      </c>
      <c r="AY225" s="173" t="s">
        <v>188</v>
      </c>
    </row>
    <row r="226" spans="2:65" s="12" customFormat="1" ht="11.25">
      <c r="B226" s="157"/>
      <c r="D226" s="158" t="s">
        <v>196</v>
      </c>
      <c r="E226" s="159" t="s">
        <v>1</v>
      </c>
      <c r="F226" s="160" t="s">
        <v>311</v>
      </c>
      <c r="H226" s="161">
        <v>3.5999999999999997E-2</v>
      </c>
      <c r="I226" s="162"/>
      <c r="L226" s="157"/>
      <c r="M226" s="163"/>
      <c r="T226" s="164"/>
      <c r="AT226" s="159" t="s">
        <v>196</v>
      </c>
      <c r="AU226" s="159" t="s">
        <v>88</v>
      </c>
      <c r="AV226" s="12" t="s">
        <v>88</v>
      </c>
      <c r="AW226" s="12" t="s">
        <v>31</v>
      </c>
      <c r="AX226" s="12" t="s">
        <v>76</v>
      </c>
      <c r="AY226" s="159" t="s">
        <v>188</v>
      </c>
    </row>
    <row r="227" spans="2:65" s="13" customFormat="1" ht="11.25">
      <c r="B227" s="165"/>
      <c r="D227" s="158" t="s">
        <v>196</v>
      </c>
      <c r="E227" s="166" t="s">
        <v>1</v>
      </c>
      <c r="F227" s="167" t="s">
        <v>211</v>
      </c>
      <c r="H227" s="168">
        <v>1.6</v>
      </c>
      <c r="I227" s="169"/>
      <c r="L227" s="165"/>
      <c r="M227" s="170"/>
      <c r="T227" s="171"/>
      <c r="AT227" s="166" t="s">
        <v>196</v>
      </c>
      <c r="AU227" s="166" t="s">
        <v>88</v>
      </c>
      <c r="AV227" s="13" t="s">
        <v>194</v>
      </c>
      <c r="AW227" s="13" t="s">
        <v>31</v>
      </c>
      <c r="AX227" s="13" t="s">
        <v>83</v>
      </c>
      <c r="AY227" s="166" t="s">
        <v>188</v>
      </c>
    </row>
    <row r="228" spans="2:65" s="1" customFormat="1" ht="24.2" customHeight="1">
      <c r="B228" s="32"/>
      <c r="C228" s="143" t="s">
        <v>312</v>
      </c>
      <c r="D228" s="143" t="s">
        <v>190</v>
      </c>
      <c r="E228" s="144" t="s">
        <v>313</v>
      </c>
      <c r="F228" s="145" t="s">
        <v>314</v>
      </c>
      <c r="G228" s="146" t="s">
        <v>193</v>
      </c>
      <c r="H228" s="147">
        <v>18.600000000000001</v>
      </c>
      <c r="I228" s="148"/>
      <c r="J228" s="149">
        <f>ROUND(I228*H228,2)</f>
        <v>0</v>
      </c>
      <c r="K228" s="150"/>
      <c r="L228" s="32"/>
      <c r="M228" s="151" t="s">
        <v>1</v>
      </c>
      <c r="N228" s="152" t="s">
        <v>42</v>
      </c>
      <c r="P228" s="153">
        <f>O228*H228</f>
        <v>0</v>
      </c>
      <c r="Q228" s="153">
        <v>2.2151299999999998</v>
      </c>
      <c r="R228" s="153">
        <f>Q228*H228</f>
        <v>41.201417999999997</v>
      </c>
      <c r="S228" s="153">
        <v>0</v>
      </c>
      <c r="T228" s="154">
        <f>S228*H228</f>
        <v>0</v>
      </c>
      <c r="AR228" s="155" t="s">
        <v>194</v>
      </c>
      <c r="AT228" s="155" t="s">
        <v>190</v>
      </c>
      <c r="AU228" s="155" t="s">
        <v>88</v>
      </c>
      <c r="AY228" s="17" t="s">
        <v>188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7" t="s">
        <v>88</v>
      </c>
      <c r="BK228" s="156">
        <f>ROUND(I228*H228,2)</f>
        <v>0</v>
      </c>
      <c r="BL228" s="17" t="s">
        <v>194</v>
      </c>
      <c r="BM228" s="155" t="s">
        <v>315</v>
      </c>
    </row>
    <row r="229" spans="2:65" s="12" customFormat="1" ht="11.25">
      <c r="B229" s="157"/>
      <c r="D229" s="158" t="s">
        <v>196</v>
      </c>
      <c r="E229" s="159" t="s">
        <v>1</v>
      </c>
      <c r="F229" s="160" t="s">
        <v>316</v>
      </c>
      <c r="H229" s="161">
        <v>2.4449999999999998</v>
      </c>
      <c r="I229" s="162"/>
      <c r="L229" s="157"/>
      <c r="M229" s="163"/>
      <c r="T229" s="164"/>
      <c r="AT229" s="159" t="s">
        <v>196</v>
      </c>
      <c r="AU229" s="159" t="s">
        <v>88</v>
      </c>
      <c r="AV229" s="12" t="s">
        <v>88</v>
      </c>
      <c r="AW229" s="12" t="s">
        <v>31</v>
      </c>
      <c r="AX229" s="12" t="s">
        <v>76</v>
      </c>
      <c r="AY229" s="159" t="s">
        <v>188</v>
      </c>
    </row>
    <row r="230" spans="2:65" s="12" customFormat="1" ht="11.25">
      <c r="B230" s="157"/>
      <c r="D230" s="158" t="s">
        <v>196</v>
      </c>
      <c r="E230" s="159" t="s">
        <v>1</v>
      </c>
      <c r="F230" s="160" t="s">
        <v>317</v>
      </c>
      <c r="H230" s="161">
        <v>16.190999999999999</v>
      </c>
      <c r="I230" s="162"/>
      <c r="L230" s="157"/>
      <c r="M230" s="163"/>
      <c r="T230" s="164"/>
      <c r="AT230" s="159" t="s">
        <v>196</v>
      </c>
      <c r="AU230" s="159" t="s">
        <v>88</v>
      </c>
      <c r="AV230" s="12" t="s">
        <v>88</v>
      </c>
      <c r="AW230" s="12" t="s">
        <v>31</v>
      </c>
      <c r="AX230" s="12" t="s">
        <v>76</v>
      </c>
      <c r="AY230" s="159" t="s">
        <v>188</v>
      </c>
    </row>
    <row r="231" spans="2:65" s="14" customFormat="1" ht="11.25">
      <c r="B231" s="172"/>
      <c r="D231" s="158" t="s">
        <v>196</v>
      </c>
      <c r="E231" s="173" t="s">
        <v>1</v>
      </c>
      <c r="F231" s="174" t="s">
        <v>209</v>
      </c>
      <c r="H231" s="175">
        <v>18.635999999999999</v>
      </c>
      <c r="I231" s="176"/>
      <c r="L231" s="172"/>
      <c r="M231" s="177"/>
      <c r="T231" s="178"/>
      <c r="AT231" s="173" t="s">
        <v>196</v>
      </c>
      <c r="AU231" s="173" t="s">
        <v>88</v>
      </c>
      <c r="AV231" s="14" t="s">
        <v>203</v>
      </c>
      <c r="AW231" s="14" t="s">
        <v>31</v>
      </c>
      <c r="AX231" s="14" t="s">
        <v>76</v>
      </c>
      <c r="AY231" s="173" t="s">
        <v>188</v>
      </c>
    </row>
    <row r="232" spans="2:65" s="12" customFormat="1" ht="11.25">
      <c r="B232" s="157"/>
      <c r="D232" s="158" t="s">
        <v>196</v>
      </c>
      <c r="E232" s="159" t="s">
        <v>1</v>
      </c>
      <c r="F232" s="160" t="s">
        <v>318</v>
      </c>
      <c r="H232" s="161">
        <v>-3.5999999999999997E-2</v>
      </c>
      <c r="I232" s="162"/>
      <c r="L232" s="157"/>
      <c r="M232" s="163"/>
      <c r="T232" s="164"/>
      <c r="AT232" s="159" t="s">
        <v>196</v>
      </c>
      <c r="AU232" s="159" t="s">
        <v>88</v>
      </c>
      <c r="AV232" s="12" t="s">
        <v>88</v>
      </c>
      <c r="AW232" s="12" t="s">
        <v>31</v>
      </c>
      <c r="AX232" s="12" t="s">
        <v>76</v>
      </c>
      <c r="AY232" s="159" t="s">
        <v>188</v>
      </c>
    </row>
    <row r="233" spans="2:65" s="13" customFormat="1" ht="11.25">
      <c r="B233" s="165"/>
      <c r="D233" s="158" t="s">
        <v>196</v>
      </c>
      <c r="E233" s="166" t="s">
        <v>1</v>
      </c>
      <c r="F233" s="167" t="s">
        <v>211</v>
      </c>
      <c r="H233" s="168">
        <v>18.599999999999998</v>
      </c>
      <c r="I233" s="169"/>
      <c r="L233" s="165"/>
      <c r="M233" s="170"/>
      <c r="T233" s="171"/>
      <c r="AT233" s="166" t="s">
        <v>196</v>
      </c>
      <c r="AU233" s="166" t="s">
        <v>88</v>
      </c>
      <c r="AV233" s="13" t="s">
        <v>194</v>
      </c>
      <c r="AW233" s="13" t="s">
        <v>31</v>
      </c>
      <c r="AX233" s="13" t="s">
        <v>83</v>
      </c>
      <c r="AY233" s="166" t="s">
        <v>188</v>
      </c>
    </row>
    <row r="234" spans="2:65" s="1" customFormat="1" ht="21.75" customHeight="1">
      <c r="B234" s="32"/>
      <c r="C234" s="143" t="s">
        <v>319</v>
      </c>
      <c r="D234" s="143" t="s">
        <v>190</v>
      </c>
      <c r="E234" s="144" t="s">
        <v>320</v>
      </c>
      <c r="F234" s="145" t="s">
        <v>321</v>
      </c>
      <c r="G234" s="146" t="s">
        <v>272</v>
      </c>
      <c r="H234" s="147">
        <v>18</v>
      </c>
      <c r="I234" s="148"/>
      <c r="J234" s="149">
        <f>ROUND(I234*H234,2)</f>
        <v>0</v>
      </c>
      <c r="K234" s="150"/>
      <c r="L234" s="32"/>
      <c r="M234" s="151" t="s">
        <v>1</v>
      </c>
      <c r="N234" s="152" t="s">
        <v>42</v>
      </c>
      <c r="P234" s="153">
        <f>O234*H234</f>
        <v>0</v>
      </c>
      <c r="Q234" s="153">
        <v>6.7000000000000002E-4</v>
      </c>
      <c r="R234" s="153">
        <f>Q234*H234</f>
        <v>1.2060000000000001E-2</v>
      </c>
      <c r="S234" s="153">
        <v>0</v>
      </c>
      <c r="T234" s="154">
        <f>S234*H234</f>
        <v>0</v>
      </c>
      <c r="AR234" s="155" t="s">
        <v>194</v>
      </c>
      <c r="AT234" s="155" t="s">
        <v>190</v>
      </c>
      <c r="AU234" s="155" t="s">
        <v>88</v>
      </c>
      <c r="AY234" s="17" t="s">
        <v>188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7" t="s">
        <v>88</v>
      </c>
      <c r="BK234" s="156">
        <f>ROUND(I234*H234,2)</f>
        <v>0</v>
      </c>
      <c r="BL234" s="17" t="s">
        <v>194</v>
      </c>
      <c r="BM234" s="155" t="s">
        <v>322</v>
      </c>
    </row>
    <row r="235" spans="2:65" s="12" customFormat="1" ht="11.25">
      <c r="B235" s="157"/>
      <c r="D235" s="158" t="s">
        <v>196</v>
      </c>
      <c r="E235" s="159" t="s">
        <v>1</v>
      </c>
      <c r="F235" s="160" t="s">
        <v>323</v>
      </c>
      <c r="H235" s="161">
        <v>0</v>
      </c>
      <c r="I235" s="162"/>
      <c r="L235" s="157"/>
      <c r="M235" s="163"/>
      <c r="T235" s="164"/>
      <c r="AT235" s="159" t="s">
        <v>196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188</v>
      </c>
    </row>
    <row r="236" spans="2:65" s="12" customFormat="1" ht="11.25">
      <c r="B236" s="157"/>
      <c r="D236" s="158" t="s">
        <v>196</v>
      </c>
      <c r="E236" s="159" t="s">
        <v>1</v>
      </c>
      <c r="F236" s="160" t="s">
        <v>324</v>
      </c>
      <c r="H236" s="161">
        <v>0</v>
      </c>
      <c r="I236" s="162"/>
      <c r="L236" s="157"/>
      <c r="M236" s="163"/>
      <c r="T236" s="164"/>
      <c r="AT236" s="159" t="s">
        <v>196</v>
      </c>
      <c r="AU236" s="159" t="s">
        <v>88</v>
      </c>
      <c r="AV236" s="12" t="s">
        <v>88</v>
      </c>
      <c r="AW236" s="12" t="s">
        <v>31</v>
      </c>
      <c r="AX236" s="12" t="s">
        <v>76</v>
      </c>
      <c r="AY236" s="159" t="s">
        <v>188</v>
      </c>
    </row>
    <row r="237" spans="2:65" s="12" customFormat="1" ht="11.25">
      <c r="B237" s="157"/>
      <c r="D237" s="158" t="s">
        <v>196</v>
      </c>
      <c r="E237" s="159" t="s">
        <v>1</v>
      </c>
      <c r="F237" s="160" t="s">
        <v>325</v>
      </c>
      <c r="H237" s="161">
        <v>17.579999999999998</v>
      </c>
      <c r="I237" s="162"/>
      <c r="L237" s="157"/>
      <c r="M237" s="163"/>
      <c r="T237" s="164"/>
      <c r="AT237" s="159" t="s">
        <v>196</v>
      </c>
      <c r="AU237" s="159" t="s">
        <v>88</v>
      </c>
      <c r="AV237" s="12" t="s">
        <v>88</v>
      </c>
      <c r="AW237" s="12" t="s">
        <v>31</v>
      </c>
      <c r="AX237" s="12" t="s">
        <v>76</v>
      </c>
      <c r="AY237" s="159" t="s">
        <v>188</v>
      </c>
    </row>
    <row r="238" spans="2:65" s="14" customFormat="1" ht="11.25">
      <c r="B238" s="172"/>
      <c r="D238" s="158" t="s">
        <v>196</v>
      </c>
      <c r="E238" s="173" t="s">
        <v>1</v>
      </c>
      <c r="F238" s="174" t="s">
        <v>209</v>
      </c>
      <c r="H238" s="175">
        <v>17.579999999999998</v>
      </c>
      <c r="I238" s="176"/>
      <c r="L238" s="172"/>
      <c r="M238" s="177"/>
      <c r="T238" s="178"/>
      <c r="AT238" s="173" t="s">
        <v>196</v>
      </c>
      <c r="AU238" s="173" t="s">
        <v>88</v>
      </c>
      <c r="AV238" s="14" t="s">
        <v>203</v>
      </c>
      <c r="AW238" s="14" t="s">
        <v>31</v>
      </c>
      <c r="AX238" s="14" t="s">
        <v>76</v>
      </c>
      <c r="AY238" s="173" t="s">
        <v>188</v>
      </c>
    </row>
    <row r="239" spans="2:65" s="12" customFormat="1" ht="11.25">
      <c r="B239" s="157"/>
      <c r="D239" s="158" t="s">
        <v>196</v>
      </c>
      <c r="E239" s="159" t="s">
        <v>1</v>
      </c>
      <c r="F239" s="160" t="s">
        <v>326</v>
      </c>
      <c r="H239" s="161">
        <v>0.42</v>
      </c>
      <c r="I239" s="162"/>
      <c r="L239" s="157"/>
      <c r="M239" s="163"/>
      <c r="T239" s="164"/>
      <c r="AT239" s="159" t="s">
        <v>196</v>
      </c>
      <c r="AU239" s="159" t="s">
        <v>88</v>
      </c>
      <c r="AV239" s="12" t="s">
        <v>88</v>
      </c>
      <c r="AW239" s="12" t="s">
        <v>31</v>
      </c>
      <c r="AX239" s="12" t="s">
        <v>76</v>
      </c>
      <c r="AY239" s="159" t="s">
        <v>188</v>
      </c>
    </row>
    <row r="240" spans="2:65" s="13" customFormat="1" ht="11.25">
      <c r="B240" s="165"/>
      <c r="D240" s="158" t="s">
        <v>196</v>
      </c>
      <c r="E240" s="166" t="s">
        <v>1</v>
      </c>
      <c r="F240" s="167" t="s">
        <v>211</v>
      </c>
      <c r="H240" s="168">
        <v>18</v>
      </c>
      <c r="I240" s="169"/>
      <c r="L240" s="165"/>
      <c r="M240" s="170"/>
      <c r="T240" s="171"/>
      <c r="AT240" s="166" t="s">
        <v>196</v>
      </c>
      <c r="AU240" s="166" t="s">
        <v>88</v>
      </c>
      <c r="AV240" s="13" t="s">
        <v>194</v>
      </c>
      <c r="AW240" s="13" t="s">
        <v>31</v>
      </c>
      <c r="AX240" s="13" t="s">
        <v>83</v>
      </c>
      <c r="AY240" s="166" t="s">
        <v>188</v>
      </c>
    </row>
    <row r="241" spans="2:65" s="1" customFormat="1" ht="21.75" customHeight="1">
      <c r="B241" s="32"/>
      <c r="C241" s="143" t="s">
        <v>7</v>
      </c>
      <c r="D241" s="143" t="s">
        <v>190</v>
      </c>
      <c r="E241" s="144" t="s">
        <v>327</v>
      </c>
      <c r="F241" s="145" t="s">
        <v>328</v>
      </c>
      <c r="G241" s="146" t="s">
        <v>272</v>
      </c>
      <c r="H241" s="147">
        <v>18</v>
      </c>
      <c r="I241" s="148"/>
      <c r="J241" s="149">
        <f>ROUND(I241*H241,2)</f>
        <v>0</v>
      </c>
      <c r="K241" s="150"/>
      <c r="L241" s="32"/>
      <c r="M241" s="151" t="s">
        <v>1</v>
      </c>
      <c r="N241" s="152" t="s">
        <v>42</v>
      </c>
      <c r="P241" s="153">
        <f>O241*H241</f>
        <v>0</v>
      </c>
      <c r="Q241" s="153">
        <v>0</v>
      </c>
      <c r="R241" s="153">
        <f>Q241*H241</f>
        <v>0</v>
      </c>
      <c r="S241" s="153">
        <v>0</v>
      </c>
      <c r="T241" s="154">
        <f>S241*H241</f>
        <v>0</v>
      </c>
      <c r="AR241" s="155" t="s">
        <v>194</v>
      </c>
      <c r="AT241" s="155" t="s">
        <v>190</v>
      </c>
      <c r="AU241" s="155" t="s">
        <v>88</v>
      </c>
      <c r="AY241" s="17" t="s">
        <v>188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7" t="s">
        <v>88</v>
      </c>
      <c r="BK241" s="156">
        <f>ROUND(I241*H241,2)</f>
        <v>0</v>
      </c>
      <c r="BL241" s="17" t="s">
        <v>194</v>
      </c>
      <c r="BM241" s="155" t="s">
        <v>329</v>
      </c>
    </row>
    <row r="242" spans="2:65" s="1" customFormat="1" ht="16.5" customHeight="1">
      <c r="B242" s="32"/>
      <c r="C242" s="143" t="s">
        <v>330</v>
      </c>
      <c r="D242" s="143" t="s">
        <v>190</v>
      </c>
      <c r="E242" s="144" t="s">
        <v>331</v>
      </c>
      <c r="F242" s="145" t="s">
        <v>332</v>
      </c>
      <c r="G242" s="146" t="s">
        <v>333</v>
      </c>
      <c r="H242" s="147">
        <v>0.93</v>
      </c>
      <c r="I242" s="148"/>
      <c r="J242" s="149">
        <f>ROUND(I242*H242,2)</f>
        <v>0</v>
      </c>
      <c r="K242" s="150"/>
      <c r="L242" s="32"/>
      <c r="M242" s="151" t="s">
        <v>1</v>
      </c>
      <c r="N242" s="152" t="s">
        <v>42</v>
      </c>
      <c r="P242" s="153">
        <f>O242*H242</f>
        <v>0</v>
      </c>
      <c r="Q242" s="153">
        <v>1.01895</v>
      </c>
      <c r="R242" s="153">
        <f>Q242*H242</f>
        <v>0.94762350000000006</v>
      </c>
      <c r="S242" s="153">
        <v>0</v>
      </c>
      <c r="T242" s="154">
        <f>S242*H242</f>
        <v>0</v>
      </c>
      <c r="AR242" s="155" t="s">
        <v>194</v>
      </c>
      <c r="AT242" s="155" t="s">
        <v>190</v>
      </c>
      <c r="AU242" s="155" t="s">
        <v>88</v>
      </c>
      <c r="AY242" s="17" t="s">
        <v>188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7" t="s">
        <v>88</v>
      </c>
      <c r="BK242" s="156">
        <f>ROUND(I242*H242,2)</f>
        <v>0</v>
      </c>
      <c r="BL242" s="17" t="s">
        <v>194</v>
      </c>
      <c r="BM242" s="155" t="s">
        <v>334</v>
      </c>
    </row>
    <row r="243" spans="2:65" s="15" customFormat="1" ht="11.25">
      <c r="B243" s="179"/>
      <c r="D243" s="158" t="s">
        <v>196</v>
      </c>
      <c r="E243" s="180" t="s">
        <v>1</v>
      </c>
      <c r="F243" s="181" t="s">
        <v>335</v>
      </c>
      <c r="H243" s="180" t="s">
        <v>1</v>
      </c>
      <c r="I243" s="182"/>
      <c r="L243" s="179"/>
      <c r="M243" s="183"/>
      <c r="T243" s="184"/>
      <c r="AT243" s="180" t="s">
        <v>196</v>
      </c>
      <c r="AU243" s="180" t="s">
        <v>88</v>
      </c>
      <c r="AV243" s="15" t="s">
        <v>83</v>
      </c>
      <c r="AW243" s="15" t="s">
        <v>31</v>
      </c>
      <c r="AX243" s="15" t="s">
        <v>76</v>
      </c>
      <c r="AY243" s="180" t="s">
        <v>188</v>
      </c>
    </row>
    <row r="244" spans="2:65" s="12" customFormat="1" ht="11.25">
      <c r="B244" s="157"/>
      <c r="D244" s="158" t="s">
        <v>196</v>
      </c>
      <c r="E244" s="159" t="s">
        <v>1</v>
      </c>
      <c r="F244" s="160" t="s">
        <v>336</v>
      </c>
      <c r="H244" s="161">
        <v>0.93</v>
      </c>
      <c r="I244" s="162"/>
      <c r="L244" s="157"/>
      <c r="M244" s="163"/>
      <c r="T244" s="164"/>
      <c r="AT244" s="159" t="s">
        <v>196</v>
      </c>
      <c r="AU244" s="159" t="s">
        <v>88</v>
      </c>
      <c r="AV244" s="12" t="s">
        <v>88</v>
      </c>
      <c r="AW244" s="12" t="s">
        <v>31</v>
      </c>
      <c r="AX244" s="12" t="s">
        <v>83</v>
      </c>
      <c r="AY244" s="159" t="s">
        <v>188</v>
      </c>
    </row>
    <row r="245" spans="2:65" s="1" customFormat="1" ht="37.9" customHeight="1">
      <c r="B245" s="32"/>
      <c r="C245" s="143" t="s">
        <v>337</v>
      </c>
      <c r="D245" s="143" t="s">
        <v>190</v>
      </c>
      <c r="E245" s="144" t="s">
        <v>338</v>
      </c>
      <c r="F245" s="145" t="s">
        <v>339</v>
      </c>
      <c r="G245" s="146" t="s">
        <v>333</v>
      </c>
      <c r="H245" s="147">
        <v>0.8</v>
      </c>
      <c r="I245" s="148"/>
      <c r="J245" s="149">
        <f>ROUND(I245*H245,2)</f>
        <v>0</v>
      </c>
      <c r="K245" s="150"/>
      <c r="L245" s="32"/>
      <c r="M245" s="151" t="s">
        <v>1</v>
      </c>
      <c r="N245" s="152" t="s">
        <v>42</v>
      </c>
      <c r="P245" s="153">
        <f>O245*H245</f>
        <v>0</v>
      </c>
      <c r="Q245" s="153">
        <v>1.002</v>
      </c>
      <c r="R245" s="153">
        <f>Q245*H245</f>
        <v>0.80160000000000009</v>
      </c>
      <c r="S245" s="153">
        <v>0</v>
      </c>
      <c r="T245" s="154">
        <f>S245*H245</f>
        <v>0</v>
      </c>
      <c r="AR245" s="155" t="s">
        <v>194</v>
      </c>
      <c r="AT245" s="155" t="s">
        <v>190</v>
      </c>
      <c r="AU245" s="155" t="s">
        <v>88</v>
      </c>
      <c r="AY245" s="17" t="s">
        <v>188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7" t="s">
        <v>88</v>
      </c>
      <c r="BK245" s="156">
        <f>ROUND(I245*H245,2)</f>
        <v>0</v>
      </c>
      <c r="BL245" s="17" t="s">
        <v>194</v>
      </c>
      <c r="BM245" s="155" t="s">
        <v>340</v>
      </c>
    </row>
    <row r="246" spans="2:65" s="15" customFormat="1" ht="11.25">
      <c r="B246" s="179"/>
      <c r="D246" s="158" t="s">
        <v>196</v>
      </c>
      <c r="E246" s="180" t="s">
        <v>1</v>
      </c>
      <c r="F246" s="181" t="s">
        <v>335</v>
      </c>
      <c r="H246" s="180" t="s">
        <v>1</v>
      </c>
      <c r="I246" s="182"/>
      <c r="L246" s="179"/>
      <c r="M246" s="183"/>
      <c r="T246" s="184"/>
      <c r="AT246" s="180" t="s">
        <v>196</v>
      </c>
      <c r="AU246" s="180" t="s">
        <v>88</v>
      </c>
      <c r="AV246" s="15" t="s">
        <v>83</v>
      </c>
      <c r="AW246" s="15" t="s">
        <v>31</v>
      </c>
      <c r="AX246" s="15" t="s">
        <v>76</v>
      </c>
      <c r="AY246" s="180" t="s">
        <v>188</v>
      </c>
    </row>
    <row r="247" spans="2:65" s="12" customFormat="1" ht="11.25">
      <c r="B247" s="157"/>
      <c r="D247" s="158" t="s">
        <v>196</v>
      </c>
      <c r="E247" s="159" t="s">
        <v>1</v>
      </c>
      <c r="F247" s="160" t="s">
        <v>341</v>
      </c>
      <c r="H247" s="161">
        <v>0.8</v>
      </c>
      <c r="I247" s="162"/>
      <c r="L247" s="157"/>
      <c r="M247" s="163"/>
      <c r="T247" s="164"/>
      <c r="AT247" s="159" t="s">
        <v>196</v>
      </c>
      <c r="AU247" s="159" t="s">
        <v>88</v>
      </c>
      <c r="AV247" s="12" t="s">
        <v>88</v>
      </c>
      <c r="AW247" s="12" t="s">
        <v>31</v>
      </c>
      <c r="AX247" s="12" t="s">
        <v>83</v>
      </c>
      <c r="AY247" s="159" t="s">
        <v>188</v>
      </c>
    </row>
    <row r="248" spans="2:65" s="1" customFormat="1" ht="16.5" customHeight="1">
      <c r="B248" s="32"/>
      <c r="C248" s="143" t="s">
        <v>342</v>
      </c>
      <c r="D248" s="143" t="s">
        <v>190</v>
      </c>
      <c r="E248" s="144" t="s">
        <v>343</v>
      </c>
      <c r="F248" s="145" t="s">
        <v>344</v>
      </c>
      <c r="G248" s="146" t="s">
        <v>193</v>
      </c>
      <c r="H248" s="147">
        <v>0.5</v>
      </c>
      <c r="I248" s="148"/>
      <c r="J248" s="149">
        <f>ROUND(I248*H248,2)</f>
        <v>0</v>
      </c>
      <c r="K248" s="150"/>
      <c r="L248" s="32"/>
      <c r="M248" s="151" t="s">
        <v>1</v>
      </c>
      <c r="N248" s="152" t="s">
        <v>42</v>
      </c>
      <c r="P248" s="153">
        <f>O248*H248</f>
        <v>0</v>
      </c>
      <c r="Q248" s="153">
        <v>2.2910300000000001</v>
      </c>
      <c r="R248" s="153">
        <f>Q248*H248</f>
        <v>1.1455150000000001</v>
      </c>
      <c r="S248" s="153">
        <v>0</v>
      </c>
      <c r="T248" s="154">
        <f>S248*H248</f>
        <v>0</v>
      </c>
      <c r="AR248" s="155" t="s">
        <v>194</v>
      </c>
      <c r="AT248" s="155" t="s">
        <v>190</v>
      </c>
      <c r="AU248" s="155" t="s">
        <v>88</v>
      </c>
      <c r="AY248" s="17" t="s">
        <v>188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7" t="s">
        <v>88</v>
      </c>
      <c r="BK248" s="156">
        <f>ROUND(I248*H248,2)</f>
        <v>0</v>
      </c>
      <c r="BL248" s="17" t="s">
        <v>194</v>
      </c>
      <c r="BM248" s="155" t="s">
        <v>345</v>
      </c>
    </row>
    <row r="249" spans="2:65" s="12" customFormat="1" ht="11.25">
      <c r="B249" s="157"/>
      <c r="D249" s="158" t="s">
        <v>196</v>
      </c>
      <c r="E249" s="159" t="s">
        <v>1</v>
      </c>
      <c r="F249" s="160" t="s">
        <v>346</v>
      </c>
      <c r="H249" s="161">
        <v>0.434</v>
      </c>
      <c r="I249" s="162"/>
      <c r="L249" s="157"/>
      <c r="M249" s="163"/>
      <c r="T249" s="164"/>
      <c r="AT249" s="159" t="s">
        <v>196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188</v>
      </c>
    </row>
    <row r="250" spans="2:65" s="12" customFormat="1" ht="11.25">
      <c r="B250" s="157"/>
      <c r="D250" s="158" t="s">
        <v>196</v>
      </c>
      <c r="E250" s="159" t="s">
        <v>1</v>
      </c>
      <c r="F250" s="160" t="s">
        <v>347</v>
      </c>
      <c r="H250" s="161">
        <v>7.1999999999999995E-2</v>
      </c>
      <c r="I250" s="162"/>
      <c r="L250" s="157"/>
      <c r="M250" s="163"/>
      <c r="T250" s="164"/>
      <c r="AT250" s="159" t="s">
        <v>196</v>
      </c>
      <c r="AU250" s="159" t="s">
        <v>88</v>
      </c>
      <c r="AV250" s="12" t="s">
        <v>88</v>
      </c>
      <c r="AW250" s="12" t="s">
        <v>31</v>
      </c>
      <c r="AX250" s="12" t="s">
        <v>76</v>
      </c>
      <c r="AY250" s="159" t="s">
        <v>188</v>
      </c>
    </row>
    <row r="251" spans="2:65" s="14" customFormat="1" ht="11.25">
      <c r="B251" s="172"/>
      <c r="D251" s="158" t="s">
        <v>196</v>
      </c>
      <c r="E251" s="173" t="s">
        <v>1</v>
      </c>
      <c r="F251" s="174" t="s">
        <v>209</v>
      </c>
      <c r="H251" s="175">
        <v>0.50600000000000001</v>
      </c>
      <c r="I251" s="176"/>
      <c r="L251" s="172"/>
      <c r="M251" s="177"/>
      <c r="T251" s="178"/>
      <c r="AT251" s="173" t="s">
        <v>196</v>
      </c>
      <c r="AU251" s="173" t="s">
        <v>88</v>
      </c>
      <c r="AV251" s="14" t="s">
        <v>203</v>
      </c>
      <c r="AW251" s="14" t="s">
        <v>31</v>
      </c>
      <c r="AX251" s="14" t="s">
        <v>76</v>
      </c>
      <c r="AY251" s="173" t="s">
        <v>188</v>
      </c>
    </row>
    <row r="252" spans="2:65" s="12" customFormat="1" ht="11.25">
      <c r="B252" s="157"/>
      <c r="D252" s="158" t="s">
        <v>196</v>
      </c>
      <c r="E252" s="159" t="s">
        <v>1</v>
      </c>
      <c r="F252" s="160" t="s">
        <v>348</v>
      </c>
      <c r="H252" s="161">
        <v>-6.0000000000000001E-3</v>
      </c>
      <c r="I252" s="162"/>
      <c r="L252" s="157"/>
      <c r="M252" s="163"/>
      <c r="T252" s="164"/>
      <c r="AT252" s="159" t="s">
        <v>196</v>
      </c>
      <c r="AU252" s="159" t="s">
        <v>88</v>
      </c>
      <c r="AV252" s="12" t="s">
        <v>88</v>
      </c>
      <c r="AW252" s="12" t="s">
        <v>31</v>
      </c>
      <c r="AX252" s="12" t="s">
        <v>76</v>
      </c>
      <c r="AY252" s="159" t="s">
        <v>188</v>
      </c>
    </row>
    <row r="253" spans="2:65" s="13" customFormat="1" ht="11.25">
      <c r="B253" s="165"/>
      <c r="D253" s="158" t="s">
        <v>196</v>
      </c>
      <c r="E253" s="166" t="s">
        <v>1</v>
      </c>
      <c r="F253" s="167" t="s">
        <v>211</v>
      </c>
      <c r="H253" s="168">
        <v>0.5</v>
      </c>
      <c r="I253" s="169"/>
      <c r="L253" s="165"/>
      <c r="M253" s="170"/>
      <c r="T253" s="171"/>
      <c r="AT253" s="166" t="s">
        <v>196</v>
      </c>
      <c r="AU253" s="166" t="s">
        <v>88</v>
      </c>
      <c r="AV253" s="13" t="s">
        <v>194</v>
      </c>
      <c r="AW253" s="13" t="s">
        <v>31</v>
      </c>
      <c r="AX253" s="13" t="s">
        <v>83</v>
      </c>
      <c r="AY253" s="166" t="s">
        <v>188</v>
      </c>
    </row>
    <row r="254" spans="2:65" s="1" customFormat="1" ht="24.2" customHeight="1">
      <c r="B254" s="32"/>
      <c r="C254" s="143" t="s">
        <v>349</v>
      </c>
      <c r="D254" s="143" t="s">
        <v>190</v>
      </c>
      <c r="E254" s="144" t="s">
        <v>350</v>
      </c>
      <c r="F254" s="145" t="s">
        <v>351</v>
      </c>
      <c r="G254" s="146" t="s">
        <v>193</v>
      </c>
      <c r="H254" s="147">
        <v>6.1</v>
      </c>
      <c r="I254" s="148"/>
      <c r="J254" s="149">
        <f>ROUND(I254*H254,2)</f>
        <v>0</v>
      </c>
      <c r="K254" s="150"/>
      <c r="L254" s="32"/>
      <c r="M254" s="151" t="s">
        <v>1</v>
      </c>
      <c r="N254" s="152" t="s">
        <v>42</v>
      </c>
      <c r="P254" s="153">
        <f>O254*H254</f>
        <v>0</v>
      </c>
      <c r="Q254" s="153">
        <v>2.2151299999999998</v>
      </c>
      <c r="R254" s="153">
        <f>Q254*H254</f>
        <v>13.512292999999998</v>
      </c>
      <c r="S254" s="153">
        <v>0</v>
      </c>
      <c r="T254" s="154">
        <f>S254*H254</f>
        <v>0</v>
      </c>
      <c r="AR254" s="155" t="s">
        <v>194</v>
      </c>
      <c r="AT254" s="155" t="s">
        <v>190</v>
      </c>
      <c r="AU254" s="155" t="s">
        <v>88</v>
      </c>
      <c r="AY254" s="17" t="s">
        <v>188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7" t="s">
        <v>88</v>
      </c>
      <c r="BK254" s="156">
        <f>ROUND(I254*H254,2)</f>
        <v>0</v>
      </c>
      <c r="BL254" s="17" t="s">
        <v>194</v>
      </c>
      <c r="BM254" s="155" t="s">
        <v>352</v>
      </c>
    </row>
    <row r="255" spans="2:65" s="12" customFormat="1" ht="11.25">
      <c r="B255" s="157"/>
      <c r="D255" s="158" t="s">
        <v>196</v>
      </c>
      <c r="E255" s="159" t="s">
        <v>1</v>
      </c>
      <c r="F255" s="160" t="s">
        <v>353</v>
      </c>
      <c r="H255" s="161">
        <v>5.202</v>
      </c>
      <c r="I255" s="162"/>
      <c r="L255" s="157"/>
      <c r="M255" s="163"/>
      <c r="T255" s="164"/>
      <c r="AT255" s="159" t="s">
        <v>196</v>
      </c>
      <c r="AU255" s="159" t="s">
        <v>88</v>
      </c>
      <c r="AV255" s="12" t="s">
        <v>88</v>
      </c>
      <c r="AW255" s="12" t="s">
        <v>31</v>
      </c>
      <c r="AX255" s="12" t="s">
        <v>76</v>
      </c>
      <c r="AY255" s="159" t="s">
        <v>188</v>
      </c>
    </row>
    <row r="256" spans="2:65" s="12" customFormat="1" ht="11.25">
      <c r="B256" s="157"/>
      <c r="D256" s="158" t="s">
        <v>196</v>
      </c>
      <c r="E256" s="159" t="s">
        <v>1</v>
      </c>
      <c r="F256" s="160" t="s">
        <v>354</v>
      </c>
      <c r="H256" s="161">
        <v>0.86399999999999999</v>
      </c>
      <c r="I256" s="162"/>
      <c r="L256" s="157"/>
      <c r="M256" s="163"/>
      <c r="T256" s="164"/>
      <c r="AT256" s="159" t="s">
        <v>196</v>
      </c>
      <c r="AU256" s="159" t="s">
        <v>88</v>
      </c>
      <c r="AV256" s="12" t="s">
        <v>88</v>
      </c>
      <c r="AW256" s="12" t="s">
        <v>31</v>
      </c>
      <c r="AX256" s="12" t="s">
        <v>76</v>
      </c>
      <c r="AY256" s="159" t="s">
        <v>188</v>
      </c>
    </row>
    <row r="257" spans="2:65" s="14" customFormat="1" ht="11.25">
      <c r="B257" s="172"/>
      <c r="D257" s="158" t="s">
        <v>196</v>
      </c>
      <c r="E257" s="173" t="s">
        <v>1</v>
      </c>
      <c r="F257" s="174" t="s">
        <v>209</v>
      </c>
      <c r="H257" s="175">
        <v>6.0659999999999998</v>
      </c>
      <c r="I257" s="176"/>
      <c r="L257" s="172"/>
      <c r="M257" s="177"/>
      <c r="T257" s="178"/>
      <c r="AT257" s="173" t="s">
        <v>196</v>
      </c>
      <c r="AU257" s="173" t="s">
        <v>88</v>
      </c>
      <c r="AV257" s="14" t="s">
        <v>203</v>
      </c>
      <c r="AW257" s="14" t="s">
        <v>31</v>
      </c>
      <c r="AX257" s="14" t="s">
        <v>76</v>
      </c>
      <c r="AY257" s="173" t="s">
        <v>188</v>
      </c>
    </row>
    <row r="258" spans="2:65" s="12" customFormat="1" ht="11.25">
      <c r="B258" s="157"/>
      <c r="D258" s="158" t="s">
        <v>196</v>
      </c>
      <c r="E258" s="159" t="s">
        <v>1</v>
      </c>
      <c r="F258" s="160" t="s">
        <v>355</v>
      </c>
      <c r="H258" s="161">
        <v>3.4000000000000002E-2</v>
      </c>
      <c r="I258" s="162"/>
      <c r="L258" s="157"/>
      <c r="M258" s="163"/>
      <c r="T258" s="164"/>
      <c r="AT258" s="159" t="s">
        <v>196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188</v>
      </c>
    </row>
    <row r="259" spans="2:65" s="13" customFormat="1" ht="11.25">
      <c r="B259" s="165"/>
      <c r="D259" s="158" t="s">
        <v>196</v>
      </c>
      <c r="E259" s="166" t="s">
        <v>1</v>
      </c>
      <c r="F259" s="167" t="s">
        <v>211</v>
      </c>
      <c r="H259" s="168">
        <v>6.1</v>
      </c>
      <c r="I259" s="169"/>
      <c r="L259" s="165"/>
      <c r="M259" s="170"/>
      <c r="T259" s="171"/>
      <c r="AT259" s="166" t="s">
        <v>196</v>
      </c>
      <c r="AU259" s="166" t="s">
        <v>88</v>
      </c>
      <c r="AV259" s="13" t="s">
        <v>194</v>
      </c>
      <c r="AW259" s="13" t="s">
        <v>31</v>
      </c>
      <c r="AX259" s="13" t="s">
        <v>83</v>
      </c>
      <c r="AY259" s="166" t="s">
        <v>188</v>
      </c>
    </row>
    <row r="260" spans="2:65" s="1" customFormat="1" ht="21.75" customHeight="1">
      <c r="B260" s="32"/>
      <c r="C260" s="143" t="s">
        <v>356</v>
      </c>
      <c r="D260" s="143" t="s">
        <v>190</v>
      </c>
      <c r="E260" s="144" t="s">
        <v>357</v>
      </c>
      <c r="F260" s="145" t="s">
        <v>358</v>
      </c>
      <c r="G260" s="146" t="s">
        <v>272</v>
      </c>
      <c r="H260" s="147">
        <v>15.1</v>
      </c>
      <c r="I260" s="148"/>
      <c r="J260" s="149">
        <f>ROUND(I260*H260,2)</f>
        <v>0</v>
      </c>
      <c r="K260" s="150"/>
      <c r="L260" s="32"/>
      <c r="M260" s="151" t="s">
        <v>1</v>
      </c>
      <c r="N260" s="152" t="s">
        <v>42</v>
      </c>
      <c r="P260" s="153">
        <f>O260*H260</f>
        <v>0</v>
      </c>
      <c r="Q260" s="153">
        <v>4.0699999999999998E-3</v>
      </c>
      <c r="R260" s="153">
        <f>Q260*H260</f>
        <v>6.1456999999999998E-2</v>
      </c>
      <c r="S260" s="153">
        <v>0</v>
      </c>
      <c r="T260" s="154">
        <f>S260*H260</f>
        <v>0</v>
      </c>
      <c r="AR260" s="155" t="s">
        <v>194</v>
      </c>
      <c r="AT260" s="155" t="s">
        <v>190</v>
      </c>
      <c r="AU260" s="155" t="s">
        <v>88</v>
      </c>
      <c r="AY260" s="17" t="s">
        <v>188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7" t="s">
        <v>88</v>
      </c>
      <c r="BK260" s="156">
        <f>ROUND(I260*H260,2)</f>
        <v>0</v>
      </c>
      <c r="BL260" s="17" t="s">
        <v>194</v>
      </c>
      <c r="BM260" s="155" t="s">
        <v>359</v>
      </c>
    </row>
    <row r="261" spans="2:65" s="12" customFormat="1" ht="11.25">
      <c r="B261" s="157"/>
      <c r="D261" s="158" t="s">
        <v>196</v>
      </c>
      <c r="E261" s="159" t="s">
        <v>1</v>
      </c>
      <c r="F261" s="160" t="s">
        <v>360</v>
      </c>
      <c r="H261" s="161">
        <v>12.24</v>
      </c>
      <c r="I261" s="162"/>
      <c r="L261" s="157"/>
      <c r="M261" s="163"/>
      <c r="T261" s="164"/>
      <c r="AT261" s="159" t="s">
        <v>196</v>
      </c>
      <c r="AU261" s="159" t="s">
        <v>88</v>
      </c>
      <c r="AV261" s="12" t="s">
        <v>88</v>
      </c>
      <c r="AW261" s="12" t="s">
        <v>31</v>
      </c>
      <c r="AX261" s="12" t="s">
        <v>76</v>
      </c>
      <c r="AY261" s="159" t="s">
        <v>188</v>
      </c>
    </row>
    <row r="262" spans="2:65" s="12" customFormat="1" ht="11.25">
      <c r="B262" s="157"/>
      <c r="D262" s="158" t="s">
        <v>196</v>
      </c>
      <c r="E262" s="159" t="s">
        <v>1</v>
      </c>
      <c r="F262" s="160" t="s">
        <v>361</v>
      </c>
      <c r="H262" s="161">
        <v>2.88</v>
      </c>
      <c r="I262" s="162"/>
      <c r="L262" s="157"/>
      <c r="M262" s="163"/>
      <c r="T262" s="164"/>
      <c r="AT262" s="159" t="s">
        <v>196</v>
      </c>
      <c r="AU262" s="159" t="s">
        <v>88</v>
      </c>
      <c r="AV262" s="12" t="s">
        <v>88</v>
      </c>
      <c r="AW262" s="12" t="s">
        <v>31</v>
      </c>
      <c r="AX262" s="12" t="s">
        <v>76</v>
      </c>
      <c r="AY262" s="159" t="s">
        <v>188</v>
      </c>
    </row>
    <row r="263" spans="2:65" s="14" customFormat="1" ht="11.25">
      <c r="B263" s="172"/>
      <c r="D263" s="158" t="s">
        <v>196</v>
      </c>
      <c r="E263" s="173" t="s">
        <v>1</v>
      </c>
      <c r="F263" s="174" t="s">
        <v>209</v>
      </c>
      <c r="H263" s="175">
        <v>15.120000000000001</v>
      </c>
      <c r="I263" s="176"/>
      <c r="L263" s="172"/>
      <c r="M263" s="177"/>
      <c r="T263" s="178"/>
      <c r="AT263" s="173" t="s">
        <v>196</v>
      </c>
      <c r="AU263" s="173" t="s">
        <v>88</v>
      </c>
      <c r="AV263" s="14" t="s">
        <v>203</v>
      </c>
      <c r="AW263" s="14" t="s">
        <v>31</v>
      </c>
      <c r="AX263" s="14" t="s">
        <v>76</v>
      </c>
      <c r="AY263" s="173" t="s">
        <v>188</v>
      </c>
    </row>
    <row r="264" spans="2:65" s="12" customFormat="1" ht="11.25">
      <c r="B264" s="157"/>
      <c r="D264" s="158" t="s">
        <v>196</v>
      </c>
      <c r="E264" s="159" t="s">
        <v>1</v>
      </c>
      <c r="F264" s="160" t="s">
        <v>275</v>
      </c>
      <c r="H264" s="161">
        <v>-0.02</v>
      </c>
      <c r="I264" s="162"/>
      <c r="L264" s="157"/>
      <c r="M264" s="163"/>
      <c r="T264" s="164"/>
      <c r="AT264" s="159" t="s">
        <v>196</v>
      </c>
      <c r="AU264" s="159" t="s">
        <v>88</v>
      </c>
      <c r="AV264" s="12" t="s">
        <v>88</v>
      </c>
      <c r="AW264" s="12" t="s">
        <v>31</v>
      </c>
      <c r="AX264" s="12" t="s">
        <v>76</v>
      </c>
      <c r="AY264" s="159" t="s">
        <v>188</v>
      </c>
    </row>
    <row r="265" spans="2:65" s="13" customFormat="1" ht="11.25">
      <c r="B265" s="165"/>
      <c r="D265" s="158" t="s">
        <v>196</v>
      </c>
      <c r="E265" s="166" t="s">
        <v>1</v>
      </c>
      <c r="F265" s="167" t="s">
        <v>211</v>
      </c>
      <c r="H265" s="168">
        <v>15.100000000000001</v>
      </c>
      <c r="I265" s="169"/>
      <c r="L265" s="165"/>
      <c r="M265" s="170"/>
      <c r="T265" s="171"/>
      <c r="AT265" s="166" t="s">
        <v>196</v>
      </c>
      <c r="AU265" s="166" t="s">
        <v>88</v>
      </c>
      <c r="AV265" s="13" t="s">
        <v>194</v>
      </c>
      <c r="AW265" s="13" t="s">
        <v>31</v>
      </c>
      <c r="AX265" s="13" t="s">
        <v>83</v>
      </c>
      <c r="AY265" s="166" t="s">
        <v>188</v>
      </c>
    </row>
    <row r="266" spans="2:65" s="1" customFormat="1" ht="24.2" customHeight="1">
      <c r="B266" s="32"/>
      <c r="C266" s="143" t="s">
        <v>362</v>
      </c>
      <c r="D266" s="143" t="s">
        <v>190</v>
      </c>
      <c r="E266" s="144" t="s">
        <v>363</v>
      </c>
      <c r="F266" s="145" t="s">
        <v>364</v>
      </c>
      <c r="G266" s="146" t="s">
        <v>272</v>
      </c>
      <c r="H266" s="147">
        <v>15.1</v>
      </c>
      <c r="I266" s="148"/>
      <c r="J266" s="149">
        <f>ROUND(I266*H266,2)</f>
        <v>0</v>
      </c>
      <c r="K266" s="150"/>
      <c r="L266" s="32"/>
      <c r="M266" s="151" t="s">
        <v>1</v>
      </c>
      <c r="N266" s="152" t="s">
        <v>42</v>
      </c>
      <c r="P266" s="153">
        <f>O266*H266</f>
        <v>0</v>
      </c>
      <c r="Q266" s="153">
        <v>0</v>
      </c>
      <c r="R266" s="153">
        <f>Q266*H266</f>
        <v>0</v>
      </c>
      <c r="S266" s="153">
        <v>0</v>
      </c>
      <c r="T266" s="154">
        <f>S266*H266</f>
        <v>0</v>
      </c>
      <c r="AR266" s="155" t="s">
        <v>194</v>
      </c>
      <c r="AT266" s="155" t="s">
        <v>190</v>
      </c>
      <c r="AU266" s="155" t="s">
        <v>88</v>
      </c>
      <c r="AY266" s="17" t="s">
        <v>188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7" t="s">
        <v>88</v>
      </c>
      <c r="BK266" s="156">
        <f>ROUND(I266*H266,2)</f>
        <v>0</v>
      </c>
      <c r="BL266" s="17" t="s">
        <v>194</v>
      </c>
      <c r="BM266" s="155" t="s">
        <v>365</v>
      </c>
    </row>
    <row r="267" spans="2:65" s="1" customFormat="1" ht="16.5" customHeight="1">
      <c r="B267" s="32"/>
      <c r="C267" s="143" t="s">
        <v>366</v>
      </c>
      <c r="D267" s="143" t="s">
        <v>190</v>
      </c>
      <c r="E267" s="144" t="s">
        <v>367</v>
      </c>
      <c r="F267" s="145" t="s">
        <v>368</v>
      </c>
      <c r="G267" s="146" t="s">
        <v>333</v>
      </c>
      <c r="H267" s="147">
        <v>0.04</v>
      </c>
      <c r="I267" s="148"/>
      <c r="J267" s="149">
        <f>ROUND(I267*H267,2)</f>
        <v>0</v>
      </c>
      <c r="K267" s="150"/>
      <c r="L267" s="32"/>
      <c r="M267" s="151" t="s">
        <v>1</v>
      </c>
      <c r="N267" s="152" t="s">
        <v>42</v>
      </c>
      <c r="P267" s="153">
        <f>O267*H267</f>
        <v>0</v>
      </c>
      <c r="Q267" s="153">
        <v>1.01895</v>
      </c>
      <c r="R267" s="153">
        <f>Q267*H267</f>
        <v>4.0758000000000003E-2</v>
      </c>
      <c r="S267" s="153">
        <v>0</v>
      </c>
      <c r="T267" s="154">
        <f>S267*H267</f>
        <v>0</v>
      </c>
      <c r="AR267" s="155" t="s">
        <v>194</v>
      </c>
      <c r="AT267" s="155" t="s">
        <v>190</v>
      </c>
      <c r="AU267" s="155" t="s">
        <v>88</v>
      </c>
      <c r="AY267" s="17" t="s">
        <v>188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7" t="s">
        <v>88</v>
      </c>
      <c r="BK267" s="156">
        <f>ROUND(I267*H267,2)</f>
        <v>0</v>
      </c>
      <c r="BL267" s="17" t="s">
        <v>194</v>
      </c>
      <c r="BM267" s="155" t="s">
        <v>369</v>
      </c>
    </row>
    <row r="268" spans="2:65" s="15" customFormat="1" ht="11.25">
      <c r="B268" s="179"/>
      <c r="D268" s="158" t="s">
        <v>196</v>
      </c>
      <c r="E268" s="180" t="s">
        <v>1</v>
      </c>
      <c r="F268" s="181" t="s">
        <v>370</v>
      </c>
      <c r="H268" s="180" t="s">
        <v>1</v>
      </c>
      <c r="I268" s="182"/>
      <c r="L268" s="179"/>
      <c r="M268" s="183"/>
      <c r="T268" s="184"/>
      <c r="AT268" s="180" t="s">
        <v>196</v>
      </c>
      <c r="AU268" s="180" t="s">
        <v>88</v>
      </c>
      <c r="AV268" s="15" t="s">
        <v>83</v>
      </c>
      <c r="AW268" s="15" t="s">
        <v>31</v>
      </c>
      <c r="AX268" s="15" t="s">
        <v>76</v>
      </c>
      <c r="AY268" s="180" t="s">
        <v>188</v>
      </c>
    </row>
    <row r="269" spans="2:65" s="12" customFormat="1" ht="11.25">
      <c r="B269" s="157"/>
      <c r="D269" s="158" t="s">
        <v>196</v>
      </c>
      <c r="E269" s="159" t="s">
        <v>1</v>
      </c>
      <c r="F269" s="160" t="s">
        <v>371</v>
      </c>
      <c r="H269" s="161">
        <v>3.1E-2</v>
      </c>
      <c r="I269" s="162"/>
      <c r="L269" s="157"/>
      <c r="M269" s="163"/>
      <c r="T269" s="164"/>
      <c r="AT269" s="159" t="s">
        <v>196</v>
      </c>
      <c r="AU269" s="159" t="s">
        <v>88</v>
      </c>
      <c r="AV269" s="12" t="s">
        <v>88</v>
      </c>
      <c r="AW269" s="12" t="s">
        <v>31</v>
      </c>
      <c r="AX269" s="12" t="s">
        <v>76</v>
      </c>
      <c r="AY269" s="159" t="s">
        <v>188</v>
      </c>
    </row>
    <row r="270" spans="2:65" s="12" customFormat="1" ht="11.25">
      <c r="B270" s="157"/>
      <c r="D270" s="158" t="s">
        <v>196</v>
      </c>
      <c r="E270" s="159" t="s">
        <v>1</v>
      </c>
      <c r="F270" s="160" t="s">
        <v>372</v>
      </c>
      <c r="H270" s="161">
        <v>8.9999999999999993E-3</v>
      </c>
      <c r="I270" s="162"/>
      <c r="L270" s="157"/>
      <c r="M270" s="163"/>
      <c r="T270" s="164"/>
      <c r="AT270" s="159" t="s">
        <v>196</v>
      </c>
      <c r="AU270" s="159" t="s">
        <v>88</v>
      </c>
      <c r="AV270" s="12" t="s">
        <v>88</v>
      </c>
      <c r="AW270" s="12" t="s">
        <v>31</v>
      </c>
      <c r="AX270" s="12" t="s">
        <v>76</v>
      </c>
      <c r="AY270" s="159" t="s">
        <v>188</v>
      </c>
    </row>
    <row r="271" spans="2:65" s="13" customFormat="1" ht="11.25">
      <c r="B271" s="165"/>
      <c r="D271" s="158" t="s">
        <v>196</v>
      </c>
      <c r="E271" s="166" t="s">
        <v>1</v>
      </c>
      <c r="F271" s="167" t="s">
        <v>211</v>
      </c>
      <c r="H271" s="168">
        <v>0.04</v>
      </c>
      <c r="I271" s="169"/>
      <c r="L271" s="165"/>
      <c r="M271" s="170"/>
      <c r="T271" s="171"/>
      <c r="AT271" s="166" t="s">
        <v>196</v>
      </c>
      <c r="AU271" s="166" t="s">
        <v>88</v>
      </c>
      <c r="AV271" s="13" t="s">
        <v>194</v>
      </c>
      <c r="AW271" s="13" t="s">
        <v>31</v>
      </c>
      <c r="AX271" s="13" t="s">
        <v>83</v>
      </c>
      <c r="AY271" s="166" t="s">
        <v>188</v>
      </c>
    </row>
    <row r="272" spans="2:65" s="11" customFormat="1" ht="22.9" customHeight="1">
      <c r="B272" s="131"/>
      <c r="D272" s="132" t="s">
        <v>75</v>
      </c>
      <c r="E272" s="141" t="s">
        <v>203</v>
      </c>
      <c r="F272" s="141" t="s">
        <v>373</v>
      </c>
      <c r="I272" s="134"/>
      <c r="J272" s="142">
        <f>BK272</f>
        <v>0</v>
      </c>
      <c r="L272" s="131"/>
      <c r="M272" s="136"/>
      <c r="P272" s="137">
        <f>SUM(P273:P336)</f>
        <v>0</v>
      </c>
      <c r="R272" s="137">
        <f>SUM(R273:R336)</f>
        <v>83.107517100000024</v>
      </c>
      <c r="T272" s="138">
        <f>SUM(T273:T336)</f>
        <v>0</v>
      </c>
      <c r="AR272" s="132" t="s">
        <v>83</v>
      </c>
      <c r="AT272" s="139" t="s">
        <v>75</v>
      </c>
      <c r="AU272" s="139" t="s">
        <v>83</v>
      </c>
      <c r="AY272" s="132" t="s">
        <v>188</v>
      </c>
      <c r="BK272" s="140">
        <f>SUM(BK273:BK336)</f>
        <v>0</v>
      </c>
    </row>
    <row r="273" spans="2:65" s="1" customFormat="1" ht="33" customHeight="1">
      <c r="B273" s="32"/>
      <c r="C273" s="143" t="s">
        <v>374</v>
      </c>
      <c r="D273" s="143" t="s">
        <v>190</v>
      </c>
      <c r="E273" s="144" t="s">
        <v>375</v>
      </c>
      <c r="F273" s="145" t="s">
        <v>376</v>
      </c>
      <c r="G273" s="146" t="s">
        <v>193</v>
      </c>
      <c r="H273" s="147">
        <v>81.2</v>
      </c>
      <c r="I273" s="148"/>
      <c r="J273" s="149">
        <f>ROUND(I273*H273,2)</f>
        <v>0</v>
      </c>
      <c r="K273" s="150"/>
      <c r="L273" s="32"/>
      <c r="M273" s="151" t="s">
        <v>1</v>
      </c>
      <c r="N273" s="152" t="s">
        <v>42</v>
      </c>
      <c r="P273" s="153">
        <f>O273*H273</f>
        <v>0</v>
      </c>
      <c r="Q273" s="153">
        <v>0.77619000000000005</v>
      </c>
      <c r="R273" s="153">
        <f>Q273*H273</f>
        <v>63.026628000000009</v>
      </c>
      <c r="S273" s="153">
        <v>0</v>
      </c>
      <c r="T273" s="154">
        <f>S273*H273</f>
        <v>0</v>
      </c>
      <c r="AR273" s="155" t="s">
        <v>194</v>
      </c>
      <c r="AT273" s="155" t="s">
        <v>190</v>
      </c>
      <c r="AU273" s="155" t="s">
        <v>88</v>
      </c>
      <c r="AY273" s="17" t="s">
        <v>188</v>
      </c>
      <c r="BE273" s="156">
        <f>IF(N273="základná",J273,0)</f>
        <v>0</v>
      </c>
      <c r="BF273" s="156">
        <f>IF(N273="znížená",J273,0)</f>
        <v>0</v>
      </c>
      <c r="BG273" s="156">
        <f>IF(N273="zákl. prenesená",J273,0)</f>
        <v>0</v>
      </c>
      <c r="BH273" s="156">
        <f>IF(N273="zníž. prenesená",J273,0)</f>
        <v>0</v>
      </c>
      <c r="BI273" s="156">
        <f>IF(N273="nulová",J273,0)</f>
        <v>0</v>
      </c>
      <c r="BJ273" s="17" t="s">
        <v>88</v>
      </c>
      <c r="BK273" s="156">
        <f>ROUND(I273*H273,2)</f>
        <v>0</v>
      </c>
      <c r="BL273" s="17" t="s">
        <v>194</v>
      </c>
      <c r="BM273" s="155" t="s">
        <v>377</v>
      </c>
    </row>
    <row r="274" spans="2:65" s="12" customFormat="1" ht="11.25">
      <c r="B274" s="157"/>
      <c r="D274" s="158" t="s">
        <v>196</v>
      </c>
      <c r="E274" s="159" t="s">
        <v>1</v>
      </c>
      <c r="F274" s="160" t="s">
        <v>378</v>
      </c>
      <c r="H274" s="161">
        <v>43.869</v>
      </c>
      <c r="I274" s="162"/>
      <c r="L274" s="157"/>
      <c r="M274" s="163"/>
      <c r="T274" s="164"/>
      <c r="AT274" s="159" t="s">
        <v>196</v>
      </c>
      <c r="AU274" s="159" t="s">
        <v>88</v>
      </c>
      <c r="AV274" s="12" t="s">
        <v>88</v>
      </c>
      <c r="AW274" s="12" t="s">
        <v>31</v>
      </c>
      <c r="AX274" s="12" t="s">
        <v>76</v>
      </c>
      <c r="AY274" s="159" t="s">
        <v>188</v>
      </c>
    </row>
    <row r="275" spans="2:65" s="12" customFormat="1" ht="33.75">
      <c r="B275" s="157"/>
      <c r="D275" s="158" t="s">
        <v>196</v>
      </c>
      <c r="E275" s="159" t="s">
        <v>1</v>
      </c>
      <c r="F275" s="160" t="s">
        <v>379</v>
      </c>
      <c r="H275" s="161">
        <v>-12.416</v>
      </c>
      <c r="I275" s="162"/>
      <c r="L275" s="157"/>
      <c r="M275" s="163"/>
      <c r="T275" s="164"/>
      <c r="AT275" s="159" t="s">
        <v>196</v>
      </c>
      <c r="AU275" s="159" t="s">
        <v>88</v>
      </c>
      <c r="AV275" s="12" t="s">
        <v>88</v>
      </c>
      <c r="AW275" s="12" t="s">
        <v>31</v>
      </c>
      <c r="AX275" s="12" t="s">
        <v>76</v>
      </c>
      <c r="AY275" s="159" t="s">
        <v>188</v>
      </c>
    </row>
    <row r="276" spans="2:65" s="14" customFormat="1" ht="11.25">
      <c r="B276" s="172"/>
      <c r="D276" s="158" t="s">
        <v>196</v>
      </c>
      <c r="E276" s="173" t="s">
        <v>1</v>
      </c>
      <c r="F276" s="174" t="s">
        <v>209</v>
      </c>
      <c r="H276" s="175">
        <v>31.452999999999999</v>
      </c>
      <c r="I276" s="176"/>
      <c r="L276" s="172"/>
      <c r="M276" s="177"/>
      <c r="T276" s="178"/>
      <c r="AT276" s="173" t="s">
        <v>196</v>
      </c>
      <c r="AU276" s="173" t="s">
        <v>88</v>
      </c>
      <c r="AV276" s="14" t="s">
        <v>203</v>
      </c>
      <c r="AW276" s="14" t="s">
        <v>31</v>
      </c>
      <c r="AX276" s="14" t="s">
        <v>76</v>
      </c>
      <c r="AY276" s="173" t="s">
        <v>188</v>
      </c>
    </row>
    <row r="277" spans="2:65" s="12" customFormat="1" ht="11.25">
      <c r="B277" s="157"/>
      <c r="D277" s="158" t="s">
        <v>196</v>
      </c>
      <c r="E277" s="159" t="s">
        <v>1</v>
      </c>
      <c r="F277" s="160" t="s">
        <v>380</v>
      </c>
      <c r="H277" s="161">
        <v>36.72</v>
      </c>
      <c r="I277" s="162"/>
      <c r="L277" s="157"/>
      <c r="M277" s="163"/>
      <c r="T277" s="164"/>
      <c r="AT277" s="159" t="s">
        <v>196</v>
      </c>
      <c r="AU277" s="159" t="s">
        <v>88</v>
      </c>
      <c r="AV277" s="12" t="s">
        <v>88</v>
      </c>
      <c r="AW277" s="12" t="s">
        <v>31</v>
      </c>
      <c r="AX277" s="12" t="s">
        <v>76</v>
      </c>
      <c r="AY277" s="159" t="s">
        <v>188</v>
      </c>
    </row>
    <row r="278" spans="2:65" s="12" customFormat="1" ht="11.25">
      <c r="B278" s="157"/>
      <c r="D278" s="158" t="s">
        <v>196</v>
      </c>
      <c r="E278" s="159" t="s">
        <v>1</v>
      </c>
      <c r="F278" s="160" t="s">
        <v>381</v>
      </c>
      <c r="H278" s="161">
        <v>18</v>
      </c>
      <c r="I278" s="162"/>
      <c r="L278" s="157"/>
      <c r="M278" s="163"/>
      <c r="T278" s="164"/>
      <c r="AT278" s="159" t="s">
        <v>196</v>
      </c>
      <c r="AU278" s="159" t="s">
        <v>88</v>
      </c>
      <c r="AV278" s="12" t="s">
        <v>88</v>
      </c>
      <c r="AW278" s="12" t="s">
        <v>31</v>
      </c>
      <c r="AX278" s="12" t="s">
        <v>76</v>
      </c>
      <c r="AY278" s="159" t="s">
        <v>188</v>
      </c>
    </row>
    <row r="279" spans="2:65" s="12" customFormat="1" ht="11.25">
      <c r="B279" s="157"/>
      <c r="D279" s="158" t="s">
        <v>196</v>
      </c>
      <c r="E279" s="159" t="s">
        <v>1</v>
      </c>
      <c r="F279" s="160" t="s">
        <v>382</v>
      </c>
      <c r="H279" s="161">
        <v>2.5579999999999998</v>
      </c>
      <c r="I279" s="162"/>
      <c r="L279" s="157"/>
      <c r="M279" s="163"/>
      <c r="T279" s="164"/>
      <c r="AT279" s="159" t="s">
        <v>196</v>
      </c>
      <c r="AU279" s="159" t="s">
        <v>88</v>
      </c>
      <c r="AV279" s="12" t="s">
        <v>88</v>
      </c>
      <c r="AW279" s="12" t="s">
        <v>31</v>
      </c>
      <c r="AX279" s="12" t="s">
        <v>76</v>
      </c>
      <c r="AY279" s="159" t="s">
        <v>188</v>
      </c>
    </row>
    <row r="280" spans="2:65" s="12" customFormat="1" ht="33.75">
      <c r="B280" s="157"/>
      <c r="D280" s="158" t="s">
        <v>196</v>
      </c>
      <c r="E280" s="159" t="s">
        <v>1</v>
      </c>
      <c r="F280" s="160" t="s">
        <v>383</v>
      </c>
      <c r="H280" s="161">
        <v>-7.5990000000000002</v>
      </c>
      <c r="I280" s="162"/>
      <c r="L280" s="157"/>
      <c r="M280" s="163"/>
      <c r="T280" s="164"/>
      <c r="AT280" s="159" t="s">
        <v>196</v>
      </c>
      <c r="AU280" s="159" t="s">
        <v>88</v>
      </c>
      <c r="AV280" s="12" t="s">
        <v>88</v>
      </c>
      <c r="AW280" s="12" t="s">
        <v>31</v>
      </c>
      <c r="AX280" s="12" t="s">
        <v>76</v>
      </c>
      <c r="AY280" s="159" t="s">
        <v>188</v>
      </c>
    </row>
    <row r="281" spans="2:65" s="14" customFormat="1" ht="11.25">
      <c r="B281" s="172"/>
      <c r="D281" s="158" t="s">
        <v>196</v>
      </c>
      <c r="E281" s="173" t="s">
        <v>1</v>
      </c>
      <c r="F281" s="174" t="s">
        <v>209</v>
      </c>
      <c r="H281" s="175">
        <v>49.679000000000002</v>
      </c>
      <c r="I281" s="176"/>
      <c r="L281" s="172"/>
      <c r="M281" s="177"/>
      <c r="T281" s="178"/>
      <c r="AT281" s="173" t="s">
        <v>196</v>
      </c>
      <c r="AU281" s="173" t="s">
        <v>88</v>
      </c>
      <c r="AV281" s="14" t="s">
        <v>203</v>
      </c>
      <c r="AW281" s="14" t="s">
        <v>31</v>
      </c>
      <c r="AX281" s="14" t="s">
        <v>76</v>
      </c>
      <c r="AY281" s="173" t="s">
        <v>188</v>
      </c>
    </row>
    <row r="282" spans="2:65" s="12" customFormat="1" ht="11.25">
      <c r="B282" s="157"/>
      <c r="D282" s="158" t="s">
        <v>196</v>
      </c>
      <c r="E282" s="159" t="s">
        <v>1</v>
      </c>
      <c r="F282" s="160" t="s">
        <v>384</v>
      </c>
      <c r="H282" s="161">
        <v>6.8000000000000005E-2</v>
      </c>
      <c r="I282" s="162"/>
      <c r="L282" s="157"/>
      <c r="M282" s="163"/>
      <c r="T282" s="164"/>
      <c r="AT282" s="159" t="s">
        <v>196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188</v>
      </c>
    </row>
    <row r="283" spans="2:65" s="13" customFormat="1" ht="11.25">
      <c r="B283" s="165"/>
      <c r="D283" s="158" t="s">
        <v>196</v>
      </c>
      <c r="E283" s="166" t="s">
        <v>1</v>
      </c>
      <c r="F283" s="167" t="s">
        <v>211</v>
      </c>
      <c r="H283" s="168">
        <v>81.199999999999989</v>
      </c>
      <c r="I283" s="169"/>
      <c r="L283" s="165"/>
      <c r="M283" s="170"/>
      <c r="T283" s="171"/>
      <c r="AT283" s="166" t="s">
        <v>196</v>
      </c>
      <c r="AU283" s="166" t="s">
        <v>88</v>
      </c>
      <c r="AV283" s="13" t="s">
        <v>194</v>
      </c>
      <c r="AW283" s="13" t="s">
        <v>31</v>
      </c>
      <c r="AX283" s="13" t="s">
        <v>83</v>
      </c>
      <c r="AY283" s="166" t="s">
        <v>188</v>
      </c>
    </row>
    <row r="284" spans="2:65" s="1" customFormat="1" ht="24.2" customHeight="1">
      <c r="B284" s="32"/>
      <c r="C284" s="143" t="s">
        <v>385</v>
      </c>
      <c r="D284" s="143" t="s">
        <v>190</v>
      </c>
      <c r="E284" s="144" t="s">
        <v>386</v>
      </c>
      <c r="F284" s="145" t="s">
        <v>387</v>
      </c>
      <c r="G284" s="146" t="s">
        <v>388</v>
      </c>
      <c r="H284" s="147">
        <v>5</v>
      </c>
      <c r="I284" s="148"/>
      <c r="J284" s="149">
        <f t="shared" ref="J284:J290" si="0">ROUND(I284*H284,2)</f>
        <v>0</v>
      </c>
      <c r="K284" s="150"/>
      <c r="L284" s="32"/>
      <c r="M284" s="151" t="s">
        <v>1</v>
      </c>
      <c r="N284" s="152" t="s">
        <v>42</v>
      </c>
      <c r="P284" s="153">
        <f t="shared" ref="P284:P290" si="1">O284*H284</f>
        <v>0</v>
      </c>
      <c r="Q284" s="153">
        <v>1.7319999999999999E-2</v>
      </c>
      <c r="R284" s="153">
        <f t="shared" ref="R284:R290" si="2">Q284*H284</f>
        <v>8.6599999999999996E-2</v>
      </c>
      <c r="S284" s="153">
        <v>0</v>
      </c>
      <c r="T284" s="154">
        <f t="shared" ref="T284:T290" si="3">S284*H284</f>
        <v>0</v>
      </c>
      <c r="AR284" s="155" t="s">
        <v>194</v>
      </c>
      <c r="AT284" s="155" t="s">
        <v>190</v>
      </c>
      <c r="AU284" s="155" t="s">
        <v>88</v>
      </c>
      <c r="AY284" s="17" t="s">
        <v>188</v>
      </c>
      <c r="BE284" s="156">
        <f t="shared" ref="BE284:BE290" si="4">IF(N284="základná",J284,0)</f>
        <v>0</v>
      </c>
      <c r="BF284" s="156">
        <f t="shared" ref="BF284:BF290" si="5">IF(N284="znížená",J284,0)</f>
        <v>0</v>
      </c>
      <c r="BG284" s="156">
        <f t="shared" ref="BG284:BG290" si="6">IF(N284="zákl. prenesená",J284,0)</f>
        <v>0</v>
      </c>
      <c r="BH284" s="156">
        <f t="shared" ref="BH284:BH290" si="7">IF(N284="zníž. prenesená",J284,0)</f>
        <v>0</v>
      </c>
      <c r="BI284" s="156">
        <f t="shared" ref="BI284:BI290" si="8">IF(N284="nulová",J284,0)</f>
        <v>0</v>
      </c>
      <c r="BJ284" s="17" t="s">
        <v>88</v>
      </c>
      <c r="BK284" s="156">
        <f t="shared" ref="BK284:BK290" si="9">ROUND(I284*H284,2)</f>
        <v>0</v>
      </c>
      <c r="BL284" s="17" t="s">
        <v>194</v>
      </c>
      <c r="BM284" s="155" t="s">
        <v>389</v>
      </c>
    </row>
    <row r="285" spans="2:65" s="1" customFormat="1" ht="24.2" customHeight="1">
      <c r="B285" s="32"/>
      <c r="C285" s="143" t="s">
        <v>390</v>
      </c>
      <c r="D285" s="143" t="s">
        <v>190</v>
      </c>
      <c r="E285" s="144" t="s">
        <v>391</v>
      </c>
      <c r="F285" s="145" t="s">
        <v>392</v>
      </c>
      <c r="G285" s="146" t="s">
        <v>388</v>
      </c>
      <c r="H285" s="147">
        <v>4</v>
      </c>
      <c r="I285" s="148"/>
      <c r="J285" s="149">
        <f t="shared" si="0"/>
        <v>0</v>
      </c>
      <c r="K285" s="150"/>
      <c r="L285" s="32"/>
      <c r="M285" s="151" t="s">
        <v>1</v>
      </c>
      <c r="N285" s="152" t="s">
        <v>42</v>
      </c>
      <c r="P285" s="153">
        <f t="shared" si="1"/>
        <v>0</v>
      </c>
      <c r="Q285" s="153">
        <v>2.2100000000000002E-2</v>
      </c>
      <c r="R285" s="153">
        <f t="shared" si="2"/>
        <v>8.8400000000000006E-2</v>
      </c>
      <c r="S285" s="153">
        <v>0</v>
      </c>
      <c r="T285" s="154">
        <f t="shared" si="3"/>
        <v>0</v>
      </c>
      <c r="AR285" s="155" t="s">
        <v>194</v>
      </c>
      <c r="AT285" s="155" t="s">
        <v>190</v>
      </c>
      <c r="AU285" s="155" t="s">
        <v>88</v>
      </c>
      <c r="AY285" s="17" t="s">
        <v>188</v>
      </c>
      <c r="BE285" s="156">
        <f t="shared" si="4"/>
        <v>0</v>
      </c>
      <c r="BF285" s="156">
        <f t="shared" si="5"/>
        <v>0</v>
      </c>
      <c r="BG285" s="156">
        <f t="shared" si="6"/>
        <v>0</v>
      </c>
      <c r="BH285" s="156">
        <f t="shared" si="7"/>
        <v>0</v>
      </c>
      <c r="BI285" s="156">
        <f t="shared" si="8"/>
        <v>0</v>
      </c>
      <c r="BJ285" s="17" t="s">
        <v>88</v>
      </c>
      <c r="BK285" s="156">
        <f t="shared" si="9"/>
        <v>0</v>
      </c>
      <c r="BL285" s="17" t="s">
        <v>194</v>
      </c>
      <c r="BM285" s="155" t="s">
        <v>393</v>
      </c>
    </row>
    <row r="286" spans="2:65" s="1" customFormat="1" ht="24.2" customHeight="1">
      <c r="B286" s="32"/>
      <c r="C286" s="143" t="s">
        <v>394</v>
      </c>
      <c r="D286" s="143" t="s">
        <v>190</v>
      </c>
      <c r="E286" s="144" t="s">
        <v>395</v>
      </c>
      <c r="F286" s="145" t="s">
        <v>396</v>
      </c>
      <c r="G286" s="146" t="s">
        <v>388</v>
      </c>
      <c r="H286" s="147">
        <v>16</v>
      </c>
      <c r="I286" s="148"/>
      <c r="J286" s="149">
        <f t="shared" si="0"/>
        <v>0</v>
      </c>
      <c r="K286" s="150"/>
      <c r="L286" s="32"/>
      <c r="M286" s="151" t="s">
        <v>1</v>
      </c>
      <c r="N286" s="152" t="s">
        <v>42</v>
      </c>
      <c r="P286" s="153">
        <f t="shared" si="1"/>
        <v>0</v>
      </c>
      <c r="Q286" s="153">
        <v>3.4869999999999998E-2</v>
      </c>
      <c r="R286" s="153">
        <f t="shared" si="2"/>
        <v>0.55791999999999997</v>
      </c>
      <c r="S286" s="153">
        <v>0</v>
      </c>
      <c r="T286" s="154">
        <f t="shared" si="3"/>
        <v>0</v>
      </c>
      <c r="AR286" s="155" t="s">
        <v>194</v>
      </c>
      <c r="AT286" s="155" t="s">
        <v>190</v>
      </c>
      <c r="AU286" s="155" t="s">
        <v>88</v>
      </c>
      <c r="AY286" s="17" t="s">
        <v>188</v>
      </c>
      <c r="BE286" s="156">
        <f t="shared" si="4"/>
        <v>0</v>
      </c>
      <c r="BF286" s="156">
        <f t="shared" si="5"/>
        <v>0</v>
      </c>
      <c r="BG286" s="156">
        <f t="shared" si="6"/>
        <v>0</v>
      </c>
      <c r="BH286" s="156">
        <f t="shared" si="7"/>
        <v>0</v>
      </c>
      <c r="BI286" s="156">
        <f t="shared" si="8"/>
        <v>0</v>
      </c>
      <c r="BJ286" s="17" t="s">
        <v>88</v>
      </c>
      <c r="BK286" s="156">
        <f t="shared" si="9"/>
        <v>0</v>
      </c>
      <c r="BL286" s="17" t="s">
        <v>194</v>
      </c>
      <c r="BM286" s="155" t="s">
        <v>397</v>
      </c>
    </row>
    <row r="287" spans="2:65" s="1" customFormat="1" ht="24.2" customHeight="1">
      <c r="B287" s="32"/>
      <c r="C287" s="143" t="s">
        <v>398</v>
      </c>
      <c r="D287" s="143" t="s">
        <v>190</v>
      </c>
      <c r="E287" s="144" t="s">
        <v>399</v>
      </c>
      <c r="F287" s="145" t="s">
        <v>400</v>
      </c>
      <c r="G287" s="146" t="s">
        <v>388</v>
      </c>
      <c r="H287" s="147">
        <v>16</v>
      </c>
      <c r="I287" s="148"/>
      <c r="J287" s="149">
        <f t="shared" si="0"/>
        <v>0</v>
      </c>
      <c r="K287" s="150"/>
      <c r="L287" s="32"/>
      <c r="M287" s="151" t="s">
        <v>1</v>
      </c>
      <c r="N287" s="152" t="s">
        <v>42</v>
      </c>
      <c r="P287" s="153">
        <f t="shared" si="1"/>
        <v>0</v>
      </c>
      <c r="Q287" s="153">
        <v>4.3459999999999999E-2</v>
      </c>
      <c r="R287" s="153">
        <f t="shared" si="2"/>
        <v>0.69535999999999998</v>
      </c>
      <c r="S287" s="153">
        <v>0</v>
      </c>
      <c r="T287" s="154">
        <f t="shared" si="3"/>
        <v>0</v>
      </c>
      <c r="AR287" s="155" t="s">
        <v>194</v>
      </c>
      <c r="AT287" s="155" t="s">
        <v>190</v>
      </c>
      <c r="AU287" s="155" t="s">
        <v>88</v>
      </c>
      <c r="AY287" s="17" t="s">
        <v>188</v>
      </c>
      <c r="BE287" s="156">
        <f t="shared" si="4"/>
        <v>0</v>
      </c>
      <c r="BF287" s="156">
        <f t="shared" si="5"/>
        <v>0</v>
      </c>
      <c r="BG287" s="156">
        <f t="shared" si="6"/>
        <v>0</v>
      </c>
      <c r="BH287" s="156">
        <f t="shared" si="7"/>
        <v>0</v>
      </c>
      <c r="BI287" s="156">
        <f t="shared" si="8"/>
        <v>0</v>
      </c>
      <c r="BJ287" s="17" t="s">
        <v>88</v>
      </c>
      <c r="BK287" s="156">
        <f t="shared" si="9"/>
        <v>0</v>
      </c>
      <c r="BL287" s="17" t="s">
        <v>194</v>
      </c>
      <c r="BM287" s="155" t="s">
        <v>401</v>
      </c>
    </row>
    <row r="288" spans="2:65" s="1" customFormat="1" ht="24.2" customHeight="1">
      <c r="B288" s="32"/>
      <c r="C288" s="143" t="s">
        <v>402</v>
      </c>
      <c r="D288" s="143" t="s">
        <v>190</v>
      </c>
      <c r="E288" s="144" t="s">
        <v>403</v>
      </c>
      <c r="F288" s="145" t="s">
        <v>404</v>
      </c>
      <c r="G288" s="146" t="s">
        <v>388</v>
      </c>
      <c r="H288" s="147">
        <v>4</v>
      </c>
      <c r="I288" s="148"/>
      <c r="J288" s="149">
        <f t="shared" si="0"/>
        <v>0</v>
      </c>
      <c r="K288" s="150"/>
      <c r="L288" s="32"/>
      <c r="M288" s="151" t="s">
        <v>1</v>
      </c>
      <c r="N288" s="152" t="s">
        <v>42</v>
      </c>
      <c r="P288" s="153">
        <f t="shared" si="1"/>
        <v>0</v>
      </c>
      <c r="Q288" s="153">
        <v>5.2060000000000002E-2</v>
      </c>
      <c r="R288" s="153">
        <f t="shared" si="2"/>
        <v>0.20824000000000001</v>
      </c>
      <c r="S288" s="153">
        <v>0</v>
      </c>
      <c r="T288" s="154">
        <f t="shared" si="3"/>
        <v>0</v>
      </c>
      <c r="AR288" s="155" t="s">
        <v>194</v>
      </c>
      <c r="AT288" s="155" t="s">
        <v>190</v>
      </c>
      <c r="AU288" s="155" t="s">
        <v>88</v>
      </c>
      <c r="AY288" s="17" t="s">
        <v>188</v>
      </c>
      <c r="BE288" s="156">
        <f t="shared" si="4"/>
        <v>0</v>
      </c>
      <c r="BF288" s="156">
        <f t="shared" si="5"/>
        <v>0</v>
      </c>
      <c r="BG288" s="156">
        <f t="shared" si="6"/>
        <v>0</v>
      </c>
      <c r="BH288" s="156">
        <f t="shared" si="7"/>
        <v>0</v>
      </c>
      <c r="BI288" s="156">
        <f t="shared" si="8"/>
        <v>0</v>
      </c>
      <c r="BJ288" s="17" t="s">
        <v>88</v>
      </c>
      <c r="BK288" s="156">
        <f t="shared" si="9"/>
        <v>0</v>
      </c>
      <c r="BL288" s="17" t="s">
        <v>194</v>
      </c>
      <c r="BM288" s="155" t="s">
        <v>405</v>
      </c>
    </row>
    <row r="289" spans="2:65" s="1" customFormat="1" ht="24.2" customHeight="1">
      <c r="B289" s="32"/>
      <c r="C289" s="143" t="s">
        <v>406</v>
      </c>
      <c r="D289" s="143" t="s">
        <v>190</v>
      </c>
      <c r="E289" s="144" t="s">
        <v>407</v>
      </c>
      <c r="F289" s="145" t="s">
        <v>408</v>
      </c>
      <c r="G289" s="146" t="s">
        <v>388</v>
      </c>
      <c r="H289" s="147">
        <v>24</v>
      </c>
      <c r="I289" s="148"/>
      <c r="J289" s="149">
        <f t="shared" si="0"/>
        <v>0</v>
      </c>
      <c r="K289" s="150"/>
      <c r="L289" s="32"/>
      <c r="M289" s="151" t="s">
        <v>1</v>
      </c>
      <c r="N289" s="152" t="s">
        <v>42</v>
      </c>
      <c r="P289" s="153">
        <f t="shared" si="1"/>
        <v>0</v>
      </c>
      <c r="Q289" s="153">
        <v>6.0949999999999997E-2</v>
      </c>
      <c r="R289" s="153">
        <f t="shared" si="2"/>
        <v>1.4627999999999999</v>
      </c>
      <c r="S289" s="153">
        <v>0</v>
      </c>
      <c r="T289" s="154">
        <f t="shared" si="3"/>
        <v>0</v>
      </c>
      <c r="AR289" s="155" t="s">
        <v>194</v>
      </c>
      <c r="AT289" s="155" t="s">
        <v>190</v>
      </c>
      <c r="AU289" s="155" t="s">
        <v>88</v>
      </c>
      <c r="AY289" s="17" t="s">
        <v>188</v>
      </c>
      <c r="BE289" s="156">
        <f t="shared" si="4"/>
        <v>0</v>
      </c>
      <c r="BF289" s="156">
        <f t="shared" si="5"/>
        <v>0</v>
      </c>
      <c r="BG289" s="156">
        <f t="shared" si="6"/>
        <v>0</v>
      </c>
      <c r="BH289" s="156">
        <f t="shared" si="7"/>
        <v>0</v>
      </c>
      <c r="BI289" s="156">
        <f t="shared" si="8"/>
        <v>0</v>
      </c>
      <c r="BJ289" s="17" t="s">
        <v>88</v>
      </c>
      <c r="BK289" s="156">
        <f t="shared" si="9"/>
        <v>0</v>
      </c>
      <c r="BL289" s="17" t="s">
        <v>194</v>
      </c>
      <c r="BM289" s="155" t="s">
        <v>409</v>
      </c>
    </row>
    <row r="290" spans="2:65" s="1" customFormat="1" ht="21.75" customHeight="1">
      <c r="B290" s="32"/>
      <c r="C290" s="143" t="s">
        <v>410</v>
      </c>
      <c r="D290" s="143" t="s">
        <v>190</v>
      </c>
      <c r="E290" s="144" t="s">
        <v>411</v>
      </c>
      <c r="F290" s="145" t="s">
        <v>412</v>
      </c>
      <c r="G290" s="146" t="s">
        <v>193</v>
      </c>
      <c r="H290" s="147">
        <v>1.9</v>
      </c>
      <c r="I290" s="148"/>
      <c r="J290" s="149">
        <f t="shared" si="0"/>
        <v>0</v>
      </c>
      <c r="K290" s="150"/>
      <c r="L290" s="32"/>
      <c r="M290" s="151" t="s">
        <v>1</v>
      </c>
      <c r="N290" s="152" t="s">
        <v>42</v>
      </c>
      <c r="P290" s="153">
        <f t="shared" si="1"/>
        <v>0</v>
      </c>
      <c r="Q290" s="153">
        <v>2.4160300000000001</v>
      </c>
      <c r="R290" s="153">
        <f t="shared" si="2"/>
        <v>4.5904569999999998</v>
      </c>
      <c r="S290" s="153">
        <v>0</v>
      </c>
      <c r="T290" s="154">
        <f t="shared" si="3"/>
        <v>0</v>
      </c>
      <c r="AR290" s="155" t="s">
        <v>194</v>
      </c>
      <c r="AT290" s="155" t="s">
        <v>190</v>
      </c>
      <c r="AU290" s="155" t="s">
        <v>88</v>
      </c>
      <c r="AY290" s="17" t="s">
        <v>188</v>
      </c>
      <c r="BE290" s="156">
        <f t="shared" si="4"/>
        <v>0</v>
      </c>
      <c r="BF290" s="156">
        <f t="shared" si="5"/>
        <v>0</v>
      </c>
      <c r="BG290" s="156">
        <f t="shared" si="6"/>
        <v>0</v>
      </c>
      <c r="BH290" s="156">
        <f t="shared" si="7"/>
        <v>0</v>
      </c>
      <c r="BI290" s="156">
        <f t="shared" si="8"/>
        <v>0</v>
      </c>
      <c r="BJ290" s="17" t="s">
        <v>88</v>
      </c>
      <c r="BK290" s="156">
        <f t="shared" si="9"/>
        <v>0</v>
      </c>
      <c r="BL290" s="17" t="s">
        <v>194</v>
      </c>
      <c r="BM290" s="155" t="s">
        <v>413</v>
      </c>
    </row>
    <row r="291" spans="2:65" s="12" customFormat="1" ht="11.25">
      <c r="B291" s="157"/>
      <c r="D291" s="158" t="s">
        <v>196</v>
      </c>
      <c r="E291" s="159" t="s">
        <v>1</v>
      </c>
      <c r="F291" s="160" t="s">
        <v>414</v>
      </c>
      <c r="H291" s="161">
        <v>1.8580000000000001</v>
      </c>
      <c r="I291" s="162"/>
      <c r="L291" s="157"/>
      <c r="M291" s="163"/>
      <c r="T291" s="164"/>
      <c r="AT291" s="159" t="s">
        <v>196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188</v>
      </c>
    </row>
    <row r="292" spans="2:65" s="12" customFormat="1" ht="11.25">
      <c r="B292" s="157"/>
      <c r="D292" s="158" t="s">
        <v>196</v>
      </c>
      <c r="E292" s="159" t="s">
        <v>1</v>
      </c>
      <c r="F292" s="160" t="s">
        <v>415</v>
      </c>
      <c r="H292" s="161">
        <v>4.2000000000000003E-2</v>
      </c>
      <c r="I292" s="162"/>
      <c r="L292" s="157"/>
      <c r="M292" s="163"/>
      <c r="T292" s="164"/>
      <c r="AT292" s="159" t="s">
        <v>196</v>
      </c>
      <c r="AU292" s="159" t="s">
        <v>88</v>
      </c>
      <c r="AV292" s="12" t="s">
        <v>88</v>
      </c>
      <c r="AW292" s="12" t="s">
        <v>31</v>
      </c>
      <c r="AX292" s="12" t="s">
        <v>76</v>
      </c>
      <c r="AY292" s="159" t="s">
        <v>188</v>
      </c>
    </row>
    <row r="293" spans="2:65" s="13" customFormat="1" ht="11.25">
      <c r="B293" s="165"/>
      <c r="D293" s="158" t="s">
        <v>196</v>
      </c>
      <c r="E293" s="166" t="s">
        <v>1</v>
      </c>
      <c r="F293" s="167" t="s">
        <v>211</v>
      </c>
      <c r="H293" s="168">
        <v>1.9000000000000001</v>
      </c>
      <c r="I293" s="169"/>
      <c r="L293" s="165"/>
      <c r="M293" s="170"/>
      <c r="T293" s="171"/>
      <c r="AT293" s="166" t="s">
        <v>196</v>
      </c>
      <c r="AU293" s="166" t="s">
        <v>88</v>
      </c>
      <c r="AV293" s="13" t="s">
        <v>194</v>
      </c>
      <c r="AW293" s="13" t="s">
        <v>31</v>
      </c>
      <c r="AX293" s="13" t="s">
        <v>83</v>
      </c>
      <c r="AY293" s="166" t="s">
        <v>188</v>
      </c>
    </row>
    <row r="294" spans="2:65" s="1" customFormat="1" ht="24.2" customHeight="1">
      <c r="B294" s="32"/>
      <c r="C294" s="143" t="s">
        <v>416</v>
      </c>
      <c r="D294" s="143" t="s">
        <v>190</v>
      </c>
      <c r="E294" s="144" t="s">
        <v>417</v>
      </c>
      <c r="F294" s="145" t="s">
        <v>418</v>
      </c>
      <c r="G294" s="146" t="s">
        <v>272</v>
      </c>
      <c r="H294" s="147">
        <v>16.5</v>
      </c>
      <c r="I294" s="148"/>
      <c r="J294" s="149">
        <f>ROUND(I294*H294,2)</f>
        <v>0</v>
      </c>
      <c r="K294" s="150"/>
      <c r="L294" s="32"/>
      <c r="M294" s="151" t="s">
        <v>1</v>
      </c>
      <c r="N294" s="152" t="s">
        <v>42</v>
      </c>
      <c r="P294" s="153">
        <f>O294*H294</f>
        <v>0</v>
      </c>
      <c r="Q294" s="153">
        <v>7.2500000000000004E-3</v>
      </c>
      <c r="R294" s="153">
        <f>Q294*H294</f>
        <v>0.11962500000000001</v>
      </c>
      <c r="S294" s="153">
        <v>0</v>
      </c>
      <c r="T294" s="154">
        <f>S294*H294</f>
        <v>0</v>
      </c>
      <c r="AR294" s="155" t="s">
        <v>194</v>
      </c>
      <c r="AT294" s="155" t="s">
        <v>190</v>
      </c>
      <c r="AU294" s="155" t="s">
        <v>88</v>
      </c>
      <c r="AY294" s="17" t="s">
        <v>188</v>
      </c>
      <c r="BE294" s="156">
        <f>IF(N294="základná",J294,0)</f>
        <v>0</v>
      </c>
      <c r="BF294" s="156">
        <f>IF(N294="znížená",J294,0)</f>
        <v>0</v>
      </c>
      <c r="BG294" s="156">
        <f>IF(N294="zákl. prenesená",J294,0)</f>
        <v>0</v>
      </c>
      <c r="BH294" s="156">
        <f>IF(N294="zníž. prenesená",J294,0)</f>
        <v>0</v>
      </c>
      <c r="BI294" s="156">
        <f>IF(N294="nulová",J294,0)</f>
        <v>0</v>
      </c>
      <c r="BJ294" s="17" t="s">
        <v>88</v>
      </c>
      <c r="BK294" s="156">
        <f>ROUND(I294*H294,2)</f>
        <v>0</v>
      </c>
      <c r="BL294" s="17" t="s">
        <v>194</v>
      </c>
      <c r="BM294" s="155" t="s">
        <v>419</v>
      </c>
    </row>
    <row r="295" spans="2:65" s="12" customFormat="1" ht="11.25">
      <c r="B295" s="157"/>
      <c r="D295" s="158" t="s">
        <v>196</v>
      </c>
      <c r="E295" s="159" t="s">
        <v>1</v>
      </c>
      <c r="F295" s="160" t="s">
        <v>420</v>
      </c>
      <c r="H295" s="161">
        <v>12.384</v>
      </c>
      <c r="I295" s="162"/>
      <c r="L295" s="157"/>
      <c r="M295" s="163"/>
      <c r="T295" s="164"/>
      <c r="AT295" s="159" t="s">
        <v>196</v>
      </c>
      <c r="AU295" s="159" t="s">
        <v>88</v>
      </c>
      <c r="AV295" s="12" t="s">
        <v>88</v>
      </c>
      <c r="AW295" s="12" t="s">
        <v>31</v>
      </c>
      <c r="AX295" s="12" t="s">
        <v>76</v>
      </c>
      <c r="AY295" s="159" t="s">
        <v>188</v>
      </c>
    </row>
    <row r="296" spans="2:65" s="12" customFormat="1" ht="11.25">
      <c r="B296" s="157"/>
      <c r="D296" s="158" t="s">
        <v>196</v>
      </c>
      <c r="E296" s="159" t="s">
        <v>1</v>
      </c>
      <c r="F296" s="160" t="s">
        <v>421</v>
      </c>
      <c r="H296" s="161">
        <v>4.1029999999999998</v>
      </c>
      <c r="I296" s="162"/>
      <c r="L296" s="157"/>
      <c r="M296" s="163"/>
      <c r="T296" s="164"/>
      <c r="AT296" s="159" t="s">
        <v>196</v>
      </c>
      <c r="AU296" s="159" t="s">
        <v>88</v>
      </c>
      <c r="AV296" s="12" t="s">
        <v>88</v>
      </c>
      <c r="AW296" s="12" t="s">
        <v>31</v>
      </c>
      <c r="AX296" s="12" t="s">
        <v>76</v>
      </c>
      <c r="AY296" s="159" t="s">
        <v>188</v>
      </c>
    </row>
    <row r="297" spans="2:65" s="14" customFormat="1" ht="11.25">
      <c r="B297" s="172"/>
      <c r="D297" s="158" t="s">
        <v>196</v>
      </c>
      <c r="E297" s="173" t="s">
        <v>1</v>
      </c>
      <c r="F297" s="174" t="s">
        <v>209</v>
      </c>
      <c r="H297" s="175">
        <v>16.487000000000002</v>
      </c>
      <c r="I297" s="176"/>
      <c r="L297" s="172"/>
      <c r="M297" s="177"/>
      <c r="T297" s="178"/>
      <c r="AT297" s="173" t="s">
        <v>196</v>
      </c>
      <c r="AU297" s="173" t="s">
        <v>88</v>
      </c>
      <c r="AV297" s="14" t="s">
        <v>203</v>
      </c>
      <c r="AW297" s="14" t="s">
        <v>31</v>
      </c>
      <c r="AX297" s="14" t="s">
        <v>76</v>
      </c>
      <c r="AY297" s="173" t="s">
        <v>188</v>
      </c>
    </row>
    <row r="298" spans="2:65" s="12" customFormat="1" ht="11.25">
      <c r="B298" s="157"/>
      <c r="D298" s="158" t="s">
        <v>196</v>
      </c>
      <c r="E298" s="159" t="s">
        <v>1</v>
      </c>
      <c r="F298" s="160" t="s">
        <v>422</v>
      </c>
      <c r="H298" s="161">
        <v>1.2999999999999999E-2</v>
      </c>
      <c r="I298" s="162"/>
      <c r="L298" s="157"/>
      <c r="M298" s="163"/>
      <c r="T298" s="164"/>
      <c r="AT298" s="159" t="s">
        <v>196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188</v>
      </c>
    </row>
    <row r="299" spans="2:65" s="13" customFormat="1" ht="11.25">
      <c r="B299" s="165"/>
      <c r="D299" s="158" t="s">
        <v>196</v>
      </c>
      <c r="E299" s="166" t="s">
        <v>1</v>
      </c>
      <c r="F299" s="167" t="s">
        <v>211</v>
      </c>
      <c r="H299" s="168">
        <v>16.500000000000004</v>
      </c>
      <c r="I299" s="169"/>
      <c r="L299" s="165"/>
      <c r="M299" s="170"/>
      <c r="T299" s="171"/>
      <c r="AT299" s="166" t="s">
        <v>196</v>
      </c>
      <c r="AU299" s="166" t="s">
        <v>88</v>
      </c>
      <c r="AV299" s="13" t="s">
        <v>194</v>
      </c>
      <c r="AW299" s="13" t="s">
        <v>31</v>
      </c>
      <c r="AX299" s="13" t="s">
        <v>83</v>
      </c>
      <c r="AY299" s="166" t="s">
        <v>188</v>
      </c>
    </row>
    <row r="300" spans="2:65" s="1" customFormat="1" ht="24.2" customHeight="1">
      <c r="B300" s="32"/>
      <c r="C300" s="143" t="s">
        <v>423</v>
      </c>
      <c r="D300" s="143" t="s">
        <v>190</v>
      </c>
      <c r="E300" s="144" t="s">
        <v>424</v>
      </c>
      <c r="F300" s="145" t="s">
        <v>425</v>
      </c>
      <c r="G300" s="146" t="s">
        <v>272</v>
      </c>
      <c r="H300" s="147">
        <v>16.5</v>
      </c>
      <c r="I300" s="148"/>
      <c r="J300" s="149">
        <f>ROUND(I300*H300,2)</f>
        <v>0</v>
      </c>
      <c r="K300" s="150"/>
      <c r="L300" s="32"/>
      <c r="M300" s="151" t="s">
        <v>1</v>
      </c>
      <c r="N300" s="152" t="s">
        <v>42</v>
      </c>
      <c r="P300" s="153">
        <f>O300*H300</f>
        <v>0</v>
      </c>
      <c r="Q300" s="153">
        <v>0</v>
      </c>
      <c r="R300" s="153">
        <f>Q300*H300</f>
        <v>0</v>
      </c>
      <c r="S300" s="153">
        <v>0</v>
      </c>
      <c r="T300" s="154">
        <f>S300*H300</f>
        <v>0</v>
      </c>
      <c r="AR300" s="155" t="s">
        <v>194</v>
      </c>
      <c r="AT300" s="155" t="s">
        <v>190</v>
      </c>
      <c r="AU300" s="155" t="s">
        <v>88</v>
      </c>
      <c r="AY300" s="17" t="s">
        <v>188</v>
      </c>
      <c r="BE300" s="156">
        <f>IF(N300="základná",J300,0)</f>
        <v>0</v>
      </c>
      <c r="BF300" s="156">
        <f>IF(N300="znížená",J300,0)</f>
        <v>0</v>
      </c>
      <c r="BG300" s="156">
        <f>IF(N300="zákl. prenesená",J300,0)</f>
        <v>0</v>
      </c>
      <c r="BH300" s="156">
        <f>IF(N300="zníž. prenesená",J300,0)</f>
        <v>0</v>
      </c>
      <c r="BI300" s="156">
        <f>IF(N300="nulová",J300,0)</f>
        <v>0</v>
      </c>
      <c r="BJ300" s="17" t="s">
        <v>88</v>
      </c>
      <c r="BK300" s="156">
        <f>ROUND(I300*H300,2)</f>
        <v>0</v>
      </c>
      <c r="BL300" s="17" t="s">
        <v>194</v>
      </c>
      <c r="BM300" s="155" t="s">
        <v>426</v>
      </c>
    </row>
    <row r="301" spans="2:65" s="1" customFormat="1" ht="16.5" customHeight="1">
      <c r="B301" s="32"/>
      <c r="C301" s="143" t="s">
        <v>427</v>
      </c>
      <c r="D301" s="143" t="s">
        <v>190</v>
      </c>
      <c r="E301" s="144" t="s">
        <v>428</v>
      </c>
      <c r="F301" s="145" t="s">
        <v>429</v>
      </c>
      <c r="G301" s="146" t="s">
        <v>333</v>
      </c>
      <c r="H301" s="147">
        <v>0.19</v>
      </c>
      <c r="I301" s="148"/>
      <c r="J301" s="149">
        <f>ROUND(I301*H301,2)</f>
        <v>0</v>
      </c>
      <c r="K301" s="150"/>
      <c r="L301" s="32"/>
      <c r="M301" s="151" t="s">
        <v>1</v>
      </c>
      <c r="N301" s="152" t="s">
        <v>42</v>
      </c>
      <c r="P301" s="153">
        <f>O301*H301</f>
        <v>0</v>
      </c>
      <c r="Q301" s="153">
        <v>1.01145</v>
      </c>
      <c r="R301" s="153">
        <f>Q301*H301</f>
        <v>0.1921755</v>
      </c>
      <c r="S301" s="153">
        <v>0</v>
      </c>
      <c r="T301" s="154">
        <f>S301*H301</f>
        <v>0</v>
      </c>
      <c r="AR301" s="155" t="s">
        <v>194</v>
      </c>
      <c r="AT301" s="155" t="s">
        <v>190</v>
      </c>
      <c r="AU301" s="155" t="s">
        <v>88</v>
      </c>
      <c r="AY301" s="17" t="s">
        <v>188</v>
      </c>
      <c r="BE301" s="156">
        <f>IF(N301="základná",J301,0)</f>
        <v>0</v>
      </c>
      <c r="BF301" s="156">
        <f>IF(N301="znížená",J301,0)</f>
        <v>0</v>
      </c>
      <c r="BG301" s="156">
        <f>IF(N301="zákl. prenesená",J301,0)</f>
        <v>0</v>
      </c>
      <c r="BH301" s="156">
        <f>IF(N301="zníž. prenesená",J301,0)</f>
        <v>0</v>
      </c>
      <c r="BI301" s="156">
        <f>IF(N301="nulová",J301,0)</f>
        <v>0</v>
      </c>
      <c r="BJ301" s="17" t="s">
        <v>88</v>
      </c>
      <c r="BK301" s="156">
        <f>ROUND(I301*H301,2)</f>
        <v>0</v>
      </c>
      <c r="BL301" s="17" t="s">
        <v>194</v>
      </c>
      <c r="BM301" s="155" t="s">
        <v>430</v>
      </c>
    </row>
    <row r="302" spans="2:65" s="15" customFormat="1" ht="11.25">
      <c r="B302" s="179"/>
      <c r="D302" s="158" t="s">
        <v>196</v>
      </c>
      <c r="E302" s="180" t="s">
        <v>1</v>
      </c>
      <c r="F302" s="181" t="s">
        <v>431</v>
      </c>
      <c r="H302" s="180" t="s">
        <v>1</v>
      </c>
      <c r="I302" s="182"/>
      <c r="L302" s="179"/>
      <c r="M302" s="183"/>
      <c r="T302" s="184"/>
      <c r="AT302" s="180" t="s">
        <v>196</v>
      </c>
      <c r="AU302" s="180" t="s">
        <v>88</v>
      </c>
      <c r="AV302" s="15" t="s">
        <v>83</v>
      </c>
      <c r="AW302" s="15" t="s">
        <v>31</v>
      </c>
      <c r="AX302" s="15" t="s">
        <v>76</v>
      </c>
      <c r="AY302" s="180" t="s">
        <v>188</v>
      </c>
    </row>
    <row r="303" spans="2:65" s="12" customFormat="1" ht="11.25">
      <c r="B303" s="157"/>
      <c r="D303" s="158" t="s">
        <v>196</v>
      </c>
      <c r="E303" s="159" t="s">
        <v>1</v>
      </c>
      <c r="F303" s="160" t="s">
        <v>432</v>
      </c>
      <c r="H303" s="161">
        <v>0.19</v>
      </c>
      <c r="I303" s="162"/>
      <c r="L303" s="157"/>
      <c r="M303" s="163"/>
      <c r="T303" s="164"/>
      <c r="AT303" s="159" t="s">
        <v>196</v>
      </c>
      <c r="AU303" s="159" t="s">
        <v>88</v>
      </c>
      <c r="AV303" s="12" t="s">
        <v>88</v>
      </c>
      <c r="AW303" s="12" t="s">
        <v>31</v>
      </c>
      <c r="AX303" s="12" t="s">
        <v>83</v>
      </c>
      <c r="AY303" s="159" t="s">
        <v>188</v>
      </c>
    </row>
    <row r="304" spans="2:65" s="1" customFormat="1" ht="33" customHeight="1">
      <c r="B304" s="32"/>
      <c r="C304" s="143" t="s">
        <v>433</v>
      </c>
      <c r="D304" s="143" t="s">
        <v>190</v>
      </c>
      <c r="E304" s="144" t="s">
        <v>434</v>
      </c>
      <c r="F304" s="145" t="s">
        <v>435</v>
      </c>
      <c r="G304" s="146" t="s">
        <v>193</v>
      </c>
      <c r="H304" s="147">
        <v>1.9</v>
      </c>
      <c r="I304" s="148"/>
      <c r="J304" s="149">
        <f>ROUND(I304*H304,2)</f>
        <v>0</v>
      </c>
      <c r="K304" s="150"/>
      <c r="L304" s="32"/>
      <c r="M304" s="151" t="s">
        <v>1</v>
      </c>
      <c r="N304" s="152" t="s">
        <v>42</v>
      </c>
      <c r="P304" s="153">
        <f>O304*H304</f>
        <v>0</v>
      </c>
      <c r="Q304" s="153">
        <v>2.3140299999999998</v>
      </c>
      <c r="R304" s="153">
        <f>Q304*H304</f>
        <v>4.3966569999999994</v>
      </c>
      <c r="S304" s="153">
        <v>0</v>
      </c>
      <c r="T304" s="154">
        <f>S304*H304</f>
        <v>0</v>
      </c>
      <c r="AR304" s="155" t="s">
        <v>194</v>
      </c>
      <c r="AT304" s="155" t="s">
        <v>190</v>
      </c>
      <c r="AU304" s="155" t="s">
        <v>88</v>
      </c>
      <c r="AY304" s="17" t="s">
        <v>188</v>
      </c>
      <c r="BE304" s="156">
        <f>IF(N304="základná",J304,0)</f>
        <v>0</v>
      </c>
      <c r="BF304" s="156">
        <f>IF(N304="znížená",J304,0)</f>
        <v>0</v>
      </c>
      <c r="BG304" s="156">
        <f>IF(N304="zákl. prenesená",J304,0)</f>
        <v>0</v>
      </c>
      <c r="BH304" s="156">
        <f>IF(N304="zníž. prenesená",J304,0)</f>
        <v>0</v>
      </c>
      <c r="BI304" s="156">
        <f>IF(N304="nulová",J304,0)</f>
        <v>0</v>
      </c>
      <c r="BJ304" s="17" t="s">
        <v>88</v>
      </c>
      <c r="BK304" s="156">
        <f>ROUND(I304*H304,2)</f>
        <v>0</v>
      </c>
      <c r="BL304" s="17" t="s">
        <v>194</v>
      </c>
      <c r="BM304" s="155" t="s">
        <v>436</v>
      </c>
    </row>
    <row r="305" spans="2:65" s="12" customFormat="1" ht="11.25">
      <c r="B305" s="157"/>
      <c r="D305" s="158" t="s">
        <v>196</v>
      </c>
      <c r="E305" s="159" t="s">
        <v>1</v>
      </c>
      <c r="F305" s="160" t="s">
        <v>437</v>
      </c>
      <c r="H305" s="161">
        <v>0.85099999999999998</v>
      </c>
      <c r="I305" s="162"/>
      <c r="L305" s="157"/>
      <c r="M305" s="163"/>
      <c r="T305" s="164"/>
      <c r="AT305" s="159" t="s">
        <v>196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188</v>
      </c>
    </row>
    <row r="306" spans="2:65" s="12" customFormat="1" ht="11.25">
      <c r="B306" s="157"/>
      <c r="D306" s="158" t="s">
        <v>196</v>
      </c>
      <c r="E306" s="159" t="s">
        <v>1</v>
      </c>
      <c r="F306" s="160" t="s">
        <v>438</v>
      </c>
      <c r="H306" s="161">
        <v>1.044</v>
      </c>
      <c r="I306" s="162"/>
      <c r="L306" s="157"/>
      <c r="M306" s="163"/>
      <c r="T306" s="164"/>
      <c r="AT306" s="159" t="s">
        <v>196</v>
      </c>
      <c r="AU306" s="159" t="s">
        <v>88</v>
      </c>
      <c r="AV306" s="12" t="s">
        <v>88</v>
      </c>
      <c r="AW306" s="12" t="s">
        <v>31</v>
      </c>
      <c r="AX306" s="12" t="s">
        <v>76</v>
      </c>
      <c r="AY306" s="159" t="s">
        <v>188</v>
      </c>
    </row>
    <row r="307" spans="2:65" s="14" customFormat="1" ht="11.25">
      <c r="B307" s="172"/>
      <c r="D307" s="158" t="s">
        <v>196</v>
      </c>
      <c r="E307" s="173" t="s">
        <v>1</v>
      </c>
      <c r="F307" s="174" t="s">
        <v>209</v>
      </c>
      <c r="H307" s="175">
        <v>1.895</v>
      </c>
      <c r="I307" s="176"/>
      <c r="L307" s="172"/>
      <c r="M307" s="177"/>
      <c r="T307" s="178"/>
      <c r="AT307" s="173" t="s">
        <v>196</v>
      </c>
      <c r="AU307" s="173" t="s">
        <v>88</v>
      </c>
      <c r="AV307" s="14" t="s">
        <v>203</v>
      </c>
      <c r="AW307" s="14" t="s">
        <v>31</v>
      </c>
      <c r="AX307" s="14" t="s">
        <v>76</v>
      </c>
      <c r="AY307" s="173" t="s">
        <v>188</v>
      </c>
    </row>
    <row r="308" spans="2:65" s="12" customFormat="1" ht="11.25">
      <c r="B308" s="157"/>
      <c r="D308" s="158" t="s">
        <v>196</v>
      </c>
      <c r="E308" s="159" t="s">
        <v>1</v>
      </c>
      <c r="F308" s="160" t="s">
        <v>439</v>
      </c>
      <c r="H308" s="161">
        <v>5.0000000000000001E-3</v>
      </c>
      <c r="I308" s="162"/>
      <c r="L308" s="157"/>
      <c r="M308" s="163"/>
      <c r="T308" s="164"/>
      <c r="AT308" s="159" t="s">
        <v>196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188</v>
      </c>
    </row>
    <row r="309" spans="2:65" s="13" customFormat="1" ht="11.25">
      <c r="B309" s="165"/>
      <c r="D309" s="158" t="s">
        <v>196</v>
      </c>
      <c r="E309" s="166" t="s">
        <v>1</v>
      </c>
      <c r="F309" s="167" t="s">
        <v>211</v>
      </c>
      <c r="H309" s="168">
        <v>1.9</v>
      </c>
      <c r="I309" s="169"/>
      <c r="L309" s="165"/>
      <c r="M309" s="170"/>
      <c r="T309" s="171"/>
      <c r="AT309" s="166" t="s">
        <v>196</v>
      </c>
      <c r="AU309" s="166" t="s">
        <v>88</v>
      </c>
      <c r="AV309" s="13" t="s">
        <v>194</v>
      </c>
      <c r="AW309" s="13" t="s">
        <v>31</v>
      </c>
      <c r="AX309" s="13" t="s">
        <v>83</v>
      </c>
      <c r="AY309" s="166" t="s">
        <v>188</v>
      </c>
    </row>
    <row r="310" spans="2:65" s="1" customFormat="1" ht="24.2" customHeight="1">
      <c r="B310" s="32"/>
      <c r="C310" s="143" t="s">
        <v>440</v>
      </c>
      <c r="D310" s="143" t="s">
        <v>190</v>
      </c>
      <c r="E310" s="144" t="s">
        <v>441</v>
      </c>
      <c r="F310" s="145" t="s">
        <v>442</v>
      </c>
      <c r="G310" s="146" t="s">
        <v>272</v>
      </c>
      <c r="H310" s="147">
        <v>25.3</v>
      </c>
      <c r="I310" s="148"/>
      <c r="J310" s="149">
        <f>ROUND(I310*H310,2)</f>
        <v>0</v>
      </c>
      <c r="K310" s="150"/>
      <c r="L310" s="32"/>
      <c r="M310" s="151" t="s">
        <v>1</v>
      </c>
      <c r="N310" s="152" t="s">
        <v>42</v>
      </c>
      <c r="P310" s="153">
        <f>O310*H310</f>
        <v>0</v>
      </c>
      <c r="Q310" s="153">
        <v>5.5999999999999995E-4</v>
      </c>
      <c r="R310" s="153">
        <f>Q310*H310</f>
        <v>1.4167999999999998E-2</v>
      </c>
      <c r="S310" s="153">
        <v>0</v>
      </c>
      <c r="T310" s="154">
        <f>S310*H310</f>
        <v>0</v>
      </c>
      <c r="AR310" s="155" t="s">
        <v>194</v>
      </c>
      <c r="AT310" s="155" t="s">
        <v>190</v>
      </c>
      <c r="AU310" s="155" t="s">
        <v>88</v>
      </c>
      <c r="AY310" s="17" t="s">
        <v>188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7" t="s">
        <v>88</v>
      </c>
      <c r="BK310" s="156">
        <f>ROUND(I310*H310,2)</f>
        <v>0</v>
      </c>
      <c r="BL310" s="17" t="s">
        <v>194</v>
      </c>
      <c r="BM310" s="155" t="s">
        <v>443</v>
      </c>
    </row>
    <row r="311" spans="2:65" s="12" customFormat="1" ht="11.25">
      <c r="B311" s="157"/>
      <c r="D311" s="158" t="s">
        <v>196</v>
      </c>
      <c r="E311" s="159" t="s">
        <v>1</v>
      </c>
      <c r="F311" s="160" t="s">
        <v>444</v>
      </c>
      <c r="H311" s="161">
        <v>11.34</v>
      </c>
      <c r="I311" s="162"/>
      <c r="L311" s="157"/>
      <c r="M311" s="163"/>
      <c r="T311" s="164"/>
      <c r="AT311" s="159" t="s">
        <v>196</v>
      </c>
      <c r="AU311" s="159" t="s">
        <v>88</v>
      </c>
      <c r="AV311" s="12" t="s">
        <v>88</v>
      </c>
      <c r="AW311" s="12" t="s">
        <v>31</v>
      </c>
      <c r="AX311" s="12" t="s">
        <v>76</v>
      </c>
      <c r="AY311" s="159" t="s">
        <v>188</v>
      </c>
    </row>
    <row r="312" spans="2:65" s="12" customFormat="1" ht="11.25">
      <c r="B312" s="157"/>
      <c r="D312" s="158" t="s">
        <v>196</v>
      </c>
      <c r="E312" s="159" t="s">
        <v>1</v>
      </c>
      <c r="F312" s="160" t="s">
        <v>445</v>
      </c>
      <c r="H312" s="161">
        <v>13.92</v>
      </c>
      <c r="I312" s="162"/>
      <c r="L312" s="157"/>
      <c r="M312" s="163"/>
      <c r="T312" s="164"/>
      <c r="AT312" s="159" t="s">
        <v>196</v>
      </c>
      <c r="AU312" s="159" t="s">
        <v>88</v>
      </c>
      <c r="AV312" s="12" t="s">
        <v>88</v>
      </c>
      <c r="AW312" s="12" t="s">
        <v>31</v>
      </c>
      <c r="AX312" s="12" t="s">
        <v>76</v>
      </c>
      <c r="AY312" s="159" t="s">
        <v>188</v>
      </c>
    </row>
    <row r="313" spans="2:65" s="14" customFormat="1" ht="11.25">
      <c r="B313" s="172"/>
      <c r="D313" s="158" t="s">
        <v>196</v>
      </c>
      <c r="E313" s="173" t="s">
        <v>1</v>
      </c>
      <c r="F313" s="174" t="s">
        <v>209</v>
      </c>
      <c r="H313" s="175">
        <v>25.259999999999998</v>
      </c>
      <c r="I313" s="176"/>
      <c r="L313" s="172"/>
      <c r="M313" s="177"/>
      <c r="T313" s="178"/>
      <c r="AT313" s="173" t="s">
        <v>196</v>
      </c>
      <c r="AU313" s="173" t="s">
        <v>88</v>
      </c>
      <c r="AV313" s="14" t="s">
        <v>203</v>
      </c>
      <c r="AW313" s="14" t="s">
        <v>31</v>
      </c>
      <c r="AX313" s="14" t="s">
        <v>76</v>
      </c>
      <c r="AY313" s="173" t="s">
        <v>188</v>
      </c>
    </row>
    <row r="314" spans="2:65" s="12" customFormat="1" ht="11.25">
      <c r="B314" s="157"/>
      <c r="D314" s="158" t="s">
        <v>196</v>
      </c>
      <c r="E314" s="159" t="s">
        <v>1</v>
      </c>
      <c r="F314" s="160" t="s">
        <v>446</v>
      </c>
      <c r="H314" s="161">
        <v>0.04</v>
      </c>
      <c r="I314" s="162"/>
      <c r="L314" s="157"/>
      <c r="M314" s="163"/>
      <c r="T314" s="164"/>
      <c r="AT314" s="159" t="s">
        <v>196</v>
      </c>
      <c r="AU314" s="159" t="s">
        <v>88</v>
      </c>
      <c r="AV314" s="12" t="s">
        <v>88</v>
      </c>
      <c r="AW314" s="12" t="s">
        <v>31</v>
      </c>
      <c r="AX314" s="12" t="s">
        <v>76</v>
      </c>
      <c r="AY314" s="159" t="s">
        <v>188</v>
      </c>
    </row>
    <row r="315" spans="2:65" s="13" customFormat="1" ht="11.25">
      <c r="B315" s="165"/>
      <c r="D315" s="158" t="s">
        <v>196</v>
      </c>
      <c r="E315" s="166" t="s">
        <v>1</v>
      </c>
      <c r="F315" s="167" t="s">
        <v>211</v>
      </c>
      <c r="H315" s="168">
        <v>25.299999999999997</v>
      </c>
      <c r="I315" s="169"/>
      <c r="L315" s="165"/>
      <c r="M315" s="170"/>
      <c r="T315" s="171"/>
      <c r="AT315" s="166" t="s">
        <v>196</v>
      </c>
      <c r="AU315" s="166" t="s">
        <v>88</v>
      </c>
      <c r="AV315" s="13" t="s">
        <v>194</v>
      </c>
      <c r="AW315" s="13" t="s">
        <v>31</v>
      </c>
      <c r="AX315" s="13" t="s">
        <v>83</v>
      </c>
      <c r="AY315" s="166" t="s">
        <v>188</v>
      </c>
    </row>
    <row r="316" spans="2:65" s="1" customFormat="1" ht="24.2" customHeight="1">
      <c r="B316" s="32"/>
      <c r="C316" s="143" t="s">
        <v>447</v>
      </c>
      <c r="D316" s="143" t="s">
        <v>190</v>
      </c>
      <c r="E316" s="144" t="s">
        <v>448</v>
      </c>
      <c r="F316" s="145" t="s">
        <v>449</v>
      </c>
      <c r="G316" s="146" t="s">
        <v>272</v>
      </c>
      <c r="H316" s="147">
        <v>25.3</v>
      </c>
      <c r="I316" s="148"/>
      <c r="J316" s="149">
        <f>ROUND(I316*H316,2)</f>
        <v>0</v>
      </c>
      <c r="K316" s="150"/>
      <c r="L316" s="32"/>
      <c r="M316" s="151" t="s">
        <v>1</v>
      </c>
      <c r="N316" s="152" t="s">
        <v>42</v>
      </c>
      <c r="P316" s="153">
        <f>O316*H316</f>
        <v>0</v>
      </c>
      <c r="Q316" s="153">
        <v>0</v>
      </c>
      <c r="R316" s="153">
        <f>Q316*H316</f>
        <v>0</v>
      </c>
      <c r="S316" s="153">
        <v>0</v>
      </c>
      <c r="T316" s="154">
        <f>S316*H316</f>
        <v>0</v>
      </c>
      <c r="AR316" s="155" t="s">
        <v>194</v>
      </c>
      <c r="AT316" s="155" t="s">
        <v>190</v>
      </c>
      <c r="AU316" s="155" t="s">
        <v>88</v>
      </c>
      <c r="AY316" s="17" t="s">
        <v>188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7" t="s">
        <v>88</v>
      </c>
      <c r="BK316" s="156">
        <f>ROUND(I316*H316,2)</f>
        <v>0</v>
      </c>
      <c r="BL316" s="17" t="s">
        <v>194</v>
      </c>
      <c r="BM316" s="155" t="s">
        <v>450</v>
      </c>
    </row>
    <row r="317" spans="2:65" s="1" customFormat="1" ht="24.2" customHeight="1">
      <c r="B317" s="32"/>
      <c r="C317" s="143" t="s">
        <v>451</v>
      </c>
      <c r="D317" s="143" t="s">
        <v>190</v>
      </c>
      <c r="E317" s="144" t="s">
        <v>452</v>
      </c>
      <c r="F317" s="145" t="s">
        <v>453</v>
      </c>
      <c r="G317" s="146" t="s">
        <v>333</v>
      </c>
      <c r="H317" s="147">
        <v>0.32</v>
      </c>
      <c r="I317" s="148"/>
      <c r="J317" s="149">
        <f>ROUND(I317*H317,2)</f>
        <v>0</v>
      </c>
      <c r="K317" s="150"/>
      <c r="L317" s="32"/>
      <c r="M317" s="151" t="s">
        <v>1</v>
      </c>
      <c r="N317" s="152" t="s">
        <v>42</v>
      </c>
      <c r="P317" s="153">
        <f>O317*H317</f>
        <v>0</v>
      </c>
      <c r="Q317" s="153">
        <v>1.01953</v>
      </c>
      <c r="R317" s="153">
        <f>Q317*H317</f>
        <v>0.32624960000000003</v>
      </c>
      <c r="S317" s="153">
        <v>0</v>
      </c>
      <c r="T317" s="154">
        <f>S317*H317</f>
        <v>0</v>
      </c>
      <c r="AR317" s="155" t="s">
        <v>194</v>
      </c>
      <c r="AT317" s="155" t="s">
        <v>190</v>
      </c>
      <c r="AU317" s="155" t="s">
        <v>88</v>
      </c>
      <c r="AY317" s="17" t="s">
        <v>188</v>
      </c>
      <c r="BE317" s="156">
        <f>IF(N317="základná",J317,0)</f>
        <v>0</v>
      </c>
      <c r="BF317" s="156">
        <f>IF(N317="znížená",J317,0)</f>
        <v>0</v>
      </c>
      <c r="BG317" s="156">
        <f>IF(N317="zákl. prenesená",J317,0)</f>
        <v>0</v>
      </c>
      <c r="BH317" s="156">
        <f>IF(N317="zníž. prenesená",J317,0)</f>
        <v>0</v>
      </c>
      <c r="BI317" s="156">
        <f>IF(N317="nulová",J317,0)</f>
        <v>0</v>
      </c>
      <c r="BJ317" s="17" t="s">
        <v>88</v>
      </c>
      <c r="BK317" s="156">
        <f>ROUND(I317*H317,2)</f>
        <v>0</v>
      </c>
      <c r="BL317" s="17" t="s">
        <v>194</v>
      </c>
      <c r="BM317" s="155" t="s">
        <v>454</v>
      </c>
    </row>
    <row r="318" spans="2:65" s="15" customFormat="1" ht="11.25">
      <c r="B318" s="179"/>
      <c r="D318" s="158" t="s">
        <v>196</v>
      </c>
      <c r="E318" s="180" t="s">
        <v>1</v>
      </c>
      <c r="F318" s="181" t="s">
        <v>455</v>
      </c>
      <c r="H318" s="180" t="s">
        <v>1</v>
      </c>
      <c r="I318" s="182"/>
      <c r="L318" s="179"/>
      <c r="M318" s="183"/>
      <c r="T318" s="184"/>
      <c r="AT318" s="180" t="s">
        <v>196</v>
      </c>
      <c r="AU318" s="180" t="s">
        <v>88</v>
      </c>
      <c r="AV318" s="15" t="s">
        <v>83</v>
      </c>
      <c r="AW318" s="15" t="s">
        <v>31</v>
      </c>
      <c r="AX318" s="15" t="s">
        <v>76</v>
      </c>
      <c r="AY318" s="180" t="s">
        <v>188</v>
      </c>
    </row>
    <row r="319" spans="2:65" s="12" customFormat="1" ht="11.25">
      <c r="B319" s="157"/>
      <c r="D319" s="158" t="s">
        <v>196</v>
      </c>
      <c r="E319" s="159" t="s">
        <v>1</v>
      </c>
      <c r="F319" s="160" t="s">
        <v>456</v>
      </c>
      <c r="H319" s="161">
        <v>0.314</v>
      </c>
      <c r="I319" s="162"/>
      <c r="L319" s="157"/>
      <c r="M319" s="163"/>
      <c r="T319" s="164"/>
      <c r="AT319" s="159" t="s">
        <v>196</v>
      </c>
      <c r="AU319" s="159" t="s">
        <v>88</v>
      </c>
      <c r="AV319" s="12" t="s">
        <v>88</v>
      </c>
      <c r="AW319" s="12" t="s">
        <v>31</v>
      </c>
      <c r="AX319" s="12" t="s">
        <v>76</v>
      </c>
      <c r="AY319" s="159" t="s">
        <v>188</v>
      </c>
    </row>
    <row r="320" spans="2:65" s="12" customFormat="1" ht="11.25">
      <c r="B320" s="157"/>
      <c r="D320" s="158" t="s">
        <v>196</v>
      </c>
      <c r="E320" s="159" t="s">
        <v>1</v>
      </c>
      <c r="F320" s="160" t="s">
        <v>457</v>
      </c>
      <c r="H320" s="161">
        <v>6.0000000000000001E-3</v>
      </c>
      <c r="I320" s="162"/>
      <c r="L320" s="157"/>
      <c r="M320" s="163"/>
      <c r="T320" s="164"/>
      <c r="AT320" s="159" t="s">
        <v>196</v>
      </c>
      <c r="AU320" s="159" t="s">
        <v>88</v>
      </c>
      <c r="AV320" s="12" t="s">
        <v>88</v>
      </c>
      <c r="AW320" s="12" t="s">
        <v>31</v>
      </c>
      <c r="AX320" s="12" t="s">
        <v>76</v>
      </c>
      <c r="AY320" s="159" t="s">
        <v>188</v>
      </c>
    </row>
    <row r="321" spans="2:65" s="13" customFormat="1" ht="11.25">
      <c r="B321" s="165"/>
      <c r="D321" s="158" t="s">
        <v>196</v>
      </c>
      <c r="E321" s="166" t="s">
        <v>1</v>
      </c>
      <c r="F321" s="167" t="s">
        <v>211</v>
      </c>
      <c r="H321" s="168">
        <v>0.32</v>
      </c>
      <c r="I321" s="169"/>
      <c r="L321" s="165"/>
      <c r="M321" s="170"/>
      <c r="T321" s="171"/>
      <c r="AT321" s="166" t="s">
        <v>196</v>
      </c>
      <c r="AU321" s="166" t="s">
        <v>88</v>
      </c>
      <c r="AV321" s="13" t="s">
        <v>194</v>
      </c>
      <c r="AW321" s="13" t="s">
        <v>31</v>
      </c>
      <c r="AX321" s="13" t="s">
        <v>83</v>
      </c>
      <c r="AY321" s="166" t="s">
        <v>188</v>
      </c>
    </row>
    <row r="322" spans="2:65" s="1" customFormat="1" ht="24.2" customHeight="1">
      <c r="B322" s="32"/>
      <c r="C322" s="143" t="s">
        <v>458</v>
      </c>
      <c r="D322" s="143" t="s">
        <v>190</v>
      </c>
      <c r="E322" s="144" t="s">
        <v>459</v>
      </c>
      <c r="F322" s="145" t="s">
        <v>460</v>
      </c>
      <c r="G322" s="146" t="s">
        <v>272</v>
      </c>
      <c r="H322" s="147">
        <v>3.3</v>
      </c>
      <c r="I322" s="148"/>
      <c r="J322" s="149">
        <f>ROUND(I322*H322,2)</f>
        <v>0</v>
      </c>
      <c r="K322" s="150"/>
      <c r="L322" s="32"/>
      <c r="M322" s="151" t="s">
        <v>1</v>
      </c>
      <c r="N322" s="152" t="s">
        <v>42</v>
      </c>
      <c r="P322" s="153">
        <f>O322*H322</f>
        <v>0</v>
      </c>
      <c r="Q322" s="153">
        <v>8.4040000000000004E-2</v>
      </c>
      <c r="R322" s="153">
        <f>Q322*H322</f>
        <v>0.27733200000000002</v>
      </c>
      <c r="S322" s="153">
        <v>0</v>
      </c>
      <c r="T322" s="154">
        <f>S322*H322</f>
        <v>0</v>
      </c>
      <c r="AR322" s="155" t="s">
        <v>194</v>
      </c>
      <c r="AT322" s="155" t="s">
        <v>190</v>
      </c>
      <c r="AU322" s="155" t="s">
        <v>88</v>
      </c>
      <c r="AY322" s="17" t="s">
        <v>188</v>
      </c>
      <c r="BE322" s="156">
        <f>IF(N322="základná",J322,0)</f>
        <v>0</v>
      </c>
      <c r="BF322" s="156">
        <f>IF(N322="znížená",J322,0)</f>
        <v>0</v>
      </c>
      <c r="BG322" s="156">
        <f>IF(N322="zákl. prenesená",J322,0)</f>
        <v>0</v>
      </c>
      <c r="BH322" s="156">
        <f>IF(N322="zníž. prenesená",J322,0)</f>
        <v>0</v>
      </c>
      <c r="BI322" s="156">
        <f>IF(N322="nulová",J322,0)</f>
        <v>0</v>
      </c>
      <c r="BJ322" s="17" t="s">
        <v>88</v>
      </c>
      <c r="BK322" s="156">
        <f>ROUND(I322*H322,2)</f>
        <v>0</v>
      </c>
      <c r="BL322" s="17" t="s">
        <v>194</v>
      </c>
      <c r="BM322" s="155" t="s">
        <v>461</v>
      </c>
    </row>
    <row r="323" spans="2:65" s="12" customFormat="1" ht="11.25">
      <c r="B323" s="157"/>
      <c r="D323" s="158" t="s">
        <v>196</v>
      </c>
      <c r="E323" s="159" t="s">
        <v>1</v>
      </c>
      <c r="F323" s="160" t="s">
        <v>462</v>
      </c>
      <c r="H323" s="161">
        <v>3.2879999999999998</v>
      </c>
      <c r="I323" s="162"/>
      <c r="L323" s="157"/>
      <c r="M323" s="163"/>
      <c r="T323" s="164"/>
      <c r="AT323" s="159" t="s">
        <v>196</v>
      </c>
      <c r="AU323" s="159" t="s">
        <v>88</v>
      </c>
      <c r="AV323" s="12" t="s">
        <v>88</v>
      </c>
      <c r="AW323" s="12" t="s">
        <v>31</v>
      </c>
      <c r="AX323" s="12" t="s">
        <v>76</v>
      </c>
      <c r="AY323" s="159" t="s">
        <v>188</v>
      </c>
    </row>
    <row r="324" spans="2:65" s="12" customFormat="1" ht="11.25">
      <c r="B324" s="157"/>
      <c r="D324" s="158" t="s">
        <v>196</v>
      </c>
      <c r="E324" s="159" t="s">
        <v>1</v>
      </c>
      <c r="F324" s="160" t="s">
        <v>463</v>
      </c>
      <c r="H324" s="161">
        <v>1.2E-2</v>
      </c>
      <c r="I324" s="162"/>
      <c r="L324" s="157"/>
      <c r="M324" s="163"/>
      <c r="T324" s="164"/>
      <c r="AT324" s="159" t="s">
        <v>196</v>
      </c>
      <c r="AU324" s="159" t="s">
        <v>88</v>
      </c>
      <c r="AV324" s="12" t="s">
        <v>88</v>
      </c>
      <c r="AW324" s="12" t="s">
        <v>31</v>
      </c>
      <c r="AX324" s="12" t="s">
        <v>76</v>
      </c>
      <c r="AY324" s="159" t="s">
        <v>188</v>
      </c>
    </row>
    <row r="325" spans="2:65" s="13" customFormat="1" ht="11.25">
      <c r="B325" s="165"/>
      <c r="D325" s="158" t="s">
        <v>196</v>
      </c>
      <c r="E325" s="166" t="s">
        <v>1</v>
      </c>
      <c r="F325" s="167" t="s">
        <v>211</v>
      </c>
      <c r="H325" s="168">
        <v>3.3</v>
      </c>
      <c r="I325" s="169"/>
      <c r="L325" s="165"/>
      <c r="M325" s="170"/>
      <c r="T325" s="171"/>
      <c r="AT325" s="166" t="s">
        <v>196</v>
      </c>
      <c r="AU325" s="166" t="s">
        <v>88</v>
      </c>
      <c r="AV325" s="13" t="s">
        <v>194</v>
      </c>
      <c r="AW325" s="13" t="s">
        <v>31</v>
      </c>
      <c r="AX325" s="13" t="s">
        <v>83</v>
      </c>
      <c r="AY325" s="166" t="s">
        <v>188</v>
      </c>
    </row>
    <row r="326" spans="2:65" s="1" customFormat="1" ht="24.2" customHeight="1">
      <c r="B326" s="32"/>
      <c r="C326" s="143" t="s">
        <v>464</v>
      </c>
      <c r="D326" s="143" t="s">
        <v>190</v>
      </c>
      <c r="E326" s="144" t="s">
        <v>465</v>
      </c>
      <c r="F326" s="145" t="s">
        <v>466</v>
      </c>
      <c r="G326" s="146" t="s">
        <v>272</v>
      </c>
      <c r="H326" s="147">
        <v>58.9</v>
      </c>
      <c r="I326" s="148"/>
      <c r="J326" s="149">
        <f>ROUND(I326*H326,2)</f>
        <v>0</v>
      </c>
      <c r="K326" s="150"/>
      <c r="L326" s="32"/>
      <c r="M326" s="151" t="s">
        <v>1</v>
      </c>
      <c r="N326" s="152" t="s">
        <v>42</v>
      </c>
      <c r="P326" s="153">
        <f>O326*H326</f>
        <v>0</v>
      </c>
      <c r="Q326" s="153">
        <v>0.11209</v>
      </c>
      <c r="R326" s="153">
        <f>Q326*H326</f>
        <v>6.6021009999999993</v>
      </c>
      <c r="S326" s="153">
        <v>0</v>
      </c>
      <c r="T326" s="154">
        <f>S326*H326</f>
        <v>0</v>
      </c>
      <c r="AR326" s="155" t="s">
        <v>194</v>
      </c>
      <c r="AT326" s="155" t="s">
        <v>190</v>
      </c>
      <c r="AU326" s="155" t="s">
        <v>88</v>
      </c>
      <c r="AY326" s="17" t="s">
        <v>188</v>
      </c>
      <c r="BE326" s="156">
        <f>IF(N326="základná",J326,0)</f>
        <v>0</v>
      </c>
      <c r="BF326" s="156">
        <f>IF(N326="znížená",J326,0)</f>
        <v>0</v>
      </c>
      <c r="BG326" s="156">
        <f>IF(N326="zákl. prenesená",J326,0)</f>
        <v>0</v>
      </c>
      <c r="BH326" s="156">
        <f>IF(N326="zníž. prenesená",J326,0)</f>
        <v>0</v>
      </c>
      <c r="BI326" s="156">
        <f>IF(N326="nulová",J326,0)</f>
        <v>0</v>
      </c>
      <c r="BJ326" s="17" t="s">
        <v>88</v>
      </c>
      <c r="BK326" s="156">
        <f>ROUND(I326*H326,2)</f>
        <v>0</v>
      </c>
      <c r="BL326" s="17" t="s">
        <v>194</v>
      </c>
      <c r="BM326" s="155" t="s">
        <v>467</v>
      </c>
    </row>
    <row r="327" spans="2:65" s="12" customFormat="1" ht="11.25">
      <c r="B327" s="157"/>
      <c r="D327" s="158" t="s">
        <v>196</v>
      </c>
      <c r="E327" s="159" t="s">
        <v>1</v>
      </c>
      <c r="F327" s="160" t="s">
        <v>468</v>
      </c>
      <c r="H327" s="161">
        <v>69</v>
      </c>
      <c r="I327" s="162"/>
      <c r="L327" s="157"/>
      <c r="M327" s="163"/>
      <c r="T327" s="164"/>
      <c r="AT327" s="159" t="s">
        <v>196</v>
      </c>
      <c r="AU327" s="159" t="s">
        <v>88</v>
      </c>
      <c r="AV327" s="12" t="s">
        <v>88</v>
      </c>
      <c r="AW327" s="12" t="s">
        <v>31</v>
      </c>
      <c r="AX327" s="12" t="s">
        <v>76</v>
      </c>
      <c r="AY327" s="159" t="s">
        <v>188</v>
      </c>
    </row>
    <row r="328" spans="2:65" s="12" customFormat="1" ht="11.25">
      <c r="B328" s="157"/>
      <c r="D328" s="158" t="s">
        <v>196</v>
      </c>
      <c r="E328" s="159" t="s">
        <v>1</v>
      </c>
      <c r="F328" s="160" t="s">
        <v>469</v>
      </c>
      <c r="H328" s="161">
        <v>-10.1</v>
      </c>
      <c r="I328" s="162"/>
      <c r="L328" s="157"/>
      <c r="M328" s="163"/>
      <c r="T328" s="164"/>
      <c r="AT328" s="159" t="s">
        <v>196</v>
      </c>
      <c r="AU328" s="159" t="s">
        <v>88</v>
      </c>
      <c r="AV328" s="12" t="s">
        <v>88</v>
      </c>
      <c r="AW328" s="12" t="s">
        <v>31</v>
      </c>
      <c r="AX328" s="12" t="s">
        <v>76</v>
      </c>
      <c r="AY328" s="159" t="s">
        <v>188</v>
      </c>
    </row>
    <row r="329" spans="2:65" s="13" customFormat="1" ht="11.25">
      <c r="B329" s="165"/>
      <c r="D329" s="158" t="s">
        <v>196</v>
      </c>
      <c r="E329" s="166" t="s">
        <v>1</v>
      </c>
      <c r="F329" s="167" t="s">
        <v>211</v>
      </c>
      <c r="H329" s="168">
        <v>58.9</v>
      </c>
      <c r="I329" s="169"/>
      <c r="L329" s="165"/>
      <c r="M329" s="170"/>
      <c r="T329" s="171"/>
      <c r="AT329" s="166" t="s">
        <v>196</v>
      </c>
      <c r="AU329" s="166" t="s">
        <v>88</v>
      </c>
      <c r="AV329" s="13" t="s">
        <v>194</v>
      </c>
      <c r="AW329" s="13" t="s">
        <v>31</v>
      </c>
      <c r="AX329" s="13" t="s">
        <v>83</v>
      </c>
      <c r="AY329" s="166" t="s">
        <v>188</v>
      </c>
    </row>
    <row r="330" spans="2:65" s="1" customFormat="1" ht="33" customHeight="1">
      <c r="B330" s="32"/>
      <c r="C330" s="143" t="s">
        <v>470</v>
      </c>
      <c r="D330" s="143" t="s">
        <v>190</v>
      </c>
      <c r="E330" s="144" t="s">
        <v>471</v>
      </c>
      <c r="F330" s="145" t="s">
        <v>472</v>
      </c>
      <c r="G330" s="146" t="s">
        <v>193</v>
      </c>
      <c r="H330" s="147">
        <v>0.2</v>
      </c>
      <c r="I330" s="148"/>
      <c r="J330" s="149">
        <f>ROUND(I330*H330,2)</f>
        <v>0</v>
      </c>
      <c r="K330" s="150"/>
      <c r="L330" s="32"/>
      <c r="M330" s="151" t="s">
        <v>1</v>
      </c>
      <c r="N330" s="152" t="s">
        <v>42</v>
      </c>
      <c r="P330" s="153">
        <f>O330*H330</f>
        <v>0</v>
      </c>
      <c r="Q330" s="153">
        <v>2.2128000000000001</v>
      </c>
      <c r="R330" s="153">
        <f>Q330*H330</f>
        <v>0.44256000000000006</v>
      </c>
      <c r="S330" s="153">
        <v>0</v>
      </c>
      <c r="T330" s="154">
        <f>S330*H330</f>
        <v>0</v>
      </c>
      <c r="AR330" s="155" t="s">
        <v>194</v>
      </c>
      <c r="AT330" s="155" t="s">
        <v>190</v>
      </c>
      <c r="AU330" s="155" t="s">
        <v>88</v>
      </c>
      <c r="AY330" s="17" t="s">
        <v>188</v>
      </c>
      <c r="BE330" s="156">
        <f>IF(N330="základná",J330,0)</f>
        <v>0</v>
      </c>
      <c r="BF330" s="156">
        <f>IF(N330="znížená",J330,0)</f>
        <v>0</v>
      </c>
      <c r="BG330" s="156">
        <f>IF(N330="zákl. prenesená",J330,0)</f>
        <v>0</v>
      </c>
      <c r="BH330" s="156">
        <f>IF(N330="zníž. prenesená",J330,0)</f>
        <v>0</v>
      </c>
      <c r="BI330" s="156">
        <f>IF(N330="nulová",J330,0)</f>
        <v>0</v>
      </c>
      <c r="BJ330" s="17" t="s">
        <v>88</v>
      </c>
      <c r="BK330" s="156">
        <f>ROUND(I330*H330,2)</f>
        <v>0</v>
      </c>
      <c r="BL330" s="17" t="s">
        <v>194</v>
      </c>
      <c r="BM330" s="155" t="s">
        <v>473</v>
      </c>
    </row>
    <row r="331" spans="2:65" s="12" customFormat="1" ht="11.25">
      <c r="B331" s="157"/>
      <c r="D331" s="158" t="s">
        <v>196</v>
      </c>
      <c r="E331" s="159" t="s">
        <v>1</v>
      </c>
      <c r="F331" s="160" t="s">
        <v>474</v>
      </c>
      <c r="H331" s="161">
        <v>0.21</v>
      </c>
      <c r="I331" s="162"/>
      <c r="L331" s="157"/>
      <c r="M331" s="163"/>
      <c r="T331" s="164"/>
      <c r="AT331" s="159" t="s">
        <v>196</v>
      </c>
      <c r="AU331" s="159" t="s">
        <v>88</v>
      </c>
      <c r="AV331" s="12" t="s">
        <v>88</v>
      </c>
      <c r="AW331" s="12" t="s">
        <v>31</v>
      </c>
      <c r="AX331" s="12" t="s">
        <v>76</v>
      </c>
      <c r="AY331" s="159" t="s">
        <v>188</v>
      </c>
    </row>
    <row r="332" spans="2:65" s="12" customFormat="1" ht="11.25">
      <c r="B332" s="157"/>
      <c r="D332" s="158" t="s">
        <v>196</v>
      </c>
      <c r="E332" s="159" t="s">
        <v>1</v>
      </c>
      <c r="F332" s="160" t="s">
        <v>475</v>
      </c>
      <c r="H332" s="161">
        <v>-0.01</v>
      </c>
      <c r="I332" s="162"/>
      <c r="L332" s="157"/>
      <c r="M332" s="163"/>
      <c r="T332" s="164"/>
      <c r="AT332" s="159" t="s">
        <v>196</v>
      </c>
      <c r="AU332" s="159" t="s">
        <v>88</v>
      </c>
      <c r="AV332" s="12" t="s">
        <v>88</v>
      </c>
      <c r="AW332" s="12" t="s">
        <v>31</v>
      </c>
      <c r="AX332" s="12" t="s">
        <v>76</v>
      </c>
      <c r="AY332" s="159" t="s">
        <v>188</v>
      </c>
    </row>
    <row r="333" spans="2:65" s="13" customFormat="1" ht="11.25">
      <c r="B333" s="165"/>
      <c r="D333" s="158" t="s">
        <v>196</v>
      </c>
      <c r="E333" s="166" t="s">
        <v>1</v>
      </c>
      <c r="F333" s="167" t="s">
        <v>211</v>
      </c>
      <c r="H333" s="168">
        <v>0.19999999999999998</v>
      </c>
      <c r="I333" s="169"/>
      <c r="L333" s="165"/>
      <c r="M333" s="170"/>
      <c r="T333" s="171"/>
      <c r="AT333" s="166" t="s">
        <v>196</v>
      </c>
      <c r="AU333" s="166" t="s">
        <v>88</v>
      </c>
      <c r="AV333" s="13" t="s">
        <v>194</v>
      </c>
      <c r="AW333" s="13" t="s">
        <v>31</v>
      </c>
      <c r="AX333" s="13" t="s">
        <v>83</v>
      </c>
      <c r="AY333" s="166" t="s">
        <v>188</v>
      </c>
    </row>
    <row r="334" spans="2:65" s="1" customFormat="1" ht="24.2" customHeight="1">
      <c r="B334" s="32"/>
      <c r="C334" s="143" t="s">
        <v>476</v>
      </c>
      <c r="D334" s="143" t="s">
        <v>190</v>
      </c>
      <c r="E334" s="144" t="s">
        <v>477</v>
      </c>
      <c r="F334" s="145" t="s">
        <v>478</v>
      </c>
      <c r="G334" s="146" t="s">
        <v>272</v>
      </c>
      <c r="H334" s="147">
        <v>4.2</v>
      </c>
      <c r="I334" s="148"/>
      <c r="J334" s="149">
        <f>ROUND(I334*H334,2)</f>
        <v>0</v>
      </c>
      <c r="K334" s="150"/>
      <c r="L334" s="32"/>
      <c r="M334" s="151" t="s">
        <v>1</v>
      </c>
      <c r="N334" s="152" t="s">
        <v>42</v>
      </c>
      <c r="P334" s="153">
        <f>O334*H334</f>
        <v>0</v>
      </c>
      <c r="Q334" s="153">
        <v>4.8199999999999996E-3</v>
      </c>
      <c r="R334" s="153">
        <f>Q334*H334</f>
        <v>2.0243999999999998E-2</v>
      </c>
      <c r="S334" s="153">
        <v>0</v>
      </c>
      <c r="T334" s="154">
        <f>S334*H334</f>
        <v>0</v>
      </c>
      <c r="AR334" s="155" t="s">
        <v>194</v>
      </c>
      <c r="AT334" s="155" t="s">
        <v>190</v>
      </c>
      <c r="AU334" s="155" t="s">
        <v>88</v>
      </c>
      <c r="AY334" s="17" t="s">
        <v>188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7" t="s">
        <v>88</v>
      </c>
      <c r="BK334" s="156">
        <f>ROUND(I334*H334,2)</f>
        <v>0</v>
      </c>
      <c r="BL334" s="17" t="s">
        <v>194</v>
      </c>
      <c r="BM334" s="155" t="s">
        <v>479</v>
      </c>
    </row>
    <row r="335" spans="2:65" s="12" customFormat="1" ht="11.25">
      <c r="B335" s="157"/>
      <c r="D335" s="158" t="s">
        <v>196</v>
      </c>
      <c r="E335" s="159" t="s">
        <v>1</v>
      </c>
      <c r="F335" s="160" t="s">
        <v>480</v>
      </c>
      <c r="H335" s="161">
        <v>4.2</v>
      </c>
      <c r="I335" s="162"/>
      <c r="L335" s="157"/>
      <c r="M335" s="163"/>
      <c r="T335" s="164"/>
      <c r="AT335" s="159" t="s">
        <v>196</v>
      </c>
      <c r="AU335" s="159" t="s">
        <v>88</v>
      </c>
      <c r="AV335" s="12" t="s">
        <v>88</v>
      </c>
      <c r="AW335" s="12" t="s">
        <v>31</v>
      </c>
      <c r="AX335" s="12" t="s">
        <v>83</v>
      </c>
      <c r="AY335" s="159" t="s">
        <v>188</v>
      </c>
    </row>
    <row r="336" spans="2:65" s="1" customFormat="1" ht="24.2" customHeight="1">
      <c r="B336" s="32"/>
      <c r="C336" s="143" t="s">
        <v>481</v>
      </c>
      <c r="D336" s="143" t="s">
        <v>190</v>
      </c>
      <c r="E336" s="144" t="s">
        <v>482</v>
      </c>
      <c r="F336" s="145" t="s">
        <v>483</v>
      </c>
      <c r="G336" s="146" t="s">
        <v>272</v>
      </c>
      <c r="H336" s="147">
        <v>4.2</v>
      </c>
      <c r="I336" s="148"/>
      <c r="J336" s="149">
        <f>ROUND(I336*H336,2)</f>
        <v>0</v>
      </c>
      <c r="K336" s="150"/>
      <c r="L336" s="32"/>
      <c r="M336" s="151" t="s">
        <v>1</v>
      </c>
      <c r="N336" s="152" t="s">
        <v>42</v>
      </c>
      <c r="P336" s="153">
        <f>O336*H336</f>
        <v>0</v>
      </c>
      <c r="Q336" s="153">
        <v>0</v>
      </c>
      <c r="R336" s="153">
        <f>Q336*H336</f>
        <v>0</v>
      </c>
      <c r="S336" s="153">
        <v>0</v>
      </c>
      <c r="T336" s="154">
        <f>S336*H336</f>
        <v>0</v>
      </c>
      <c r="AR336" s="155" t="s">
        <v>194</v>
      </c>
      <c r="AT336" s="155" t="s">
        <v>190</v>
      </c>
      <c r="AU336" s="155" t="s">
        <v>88</v>
      </c>
      <c r="AY336" s="17" t="s">
        <v>188</v>
      </c>
      <c r="BE336" s="156">
        <f>IF(N336="základná",J336,0)</f>
        <v>0</v>
      </c>
      <c r="BF336" s="156">
        <f>IF(N336="znížená",J336,0)</f>
        <v>0</v>
      </c>
      <c r="BG336" s="156">
        <f>IF(N336="zákl. prenesená",J336,0)</f>
        <v>0</v>
      </c>
      <c r="BH336" s="156">
        <f>IF(N336="zníž. prenesená",J336,0)</f>
        <v>0</v>
      </c>
      <c r="BI336" s="156">
        <f>IF(N336="nulová",J336,0)</f>
        <v>0</v>
      </c>
      <c r="BJ336" s="17" t="s">
        <v>88</v>
      </c>
      <c r="BK336" s="156">
        <f>ROUND(I336*H336,2)</f>
        <v>0</v>
      </c>
      <c r="BL336" s="17" t="s">
        <v>194</v>
      </c>
      <c r="BM336" s="155" t="s">
        <v>484</v>
      </c>
    </row>
    <row r="337" spans="2:65" s="11" customFormat="1" ht="22.9" customHeight="1">
      <c r="B337" s="131"/>
      <c r="D337" s="132" t="s">
        <v>75</v>
      </c>
      <c r="E337" s="141" t="s">
        <v>194</v>
      </c>
      <c r="F337" s="141" t="s">
        <v>485</v>
      </c>
      <c r="I337" s="134"/>
      <c r="J337" s="142">
        <f>BK337</f>
        <v>0</v>
      </c>
      <c r="L337" s="131"/>
      <c r="M337" s="136"/>
      <c r="P337" s="137">
        <f>SUM(P338:P403)</f>
        <v>0</v>
      </c>
      <c r="R337" s="137">
        <f>SUM(R338:R403)</f>
        <v>84.771819799999989</v>
      </c>
      <c r="T337" s="138">
        <f>SUM(T338:T403)</f>
        <v>0</v>
      </c>
      <c r="AR337" s="132" t="s">
        <v>83</v>
      </c>
      <c r="AT337" s="139" t="s">
        <v>75</v>
      </c>
      <c r="AU337" s="139" t="s">
        <v>83</v>
      </c>
      <c r="AY337" s="132" t="s">
        <v>188</v>
      </c>
      <c r="BK337" s="140">
        <f>SUM(BK338:BK403)</f>
        <v>0</v>
      </c>
    </row>
    <row r="338" spans="2:65" s="1" customFormat="1" ht="24.2" customHeight="1">
      <c r="B338" s="32"/>
      <c r="C338" s="143" t="s">
        <v>486</v>
      </c>
      <c r="D338" s="143" t="s">
        <v>190</v>
      </c>
      <c r="E338" s="144" t="s">
        <v>487</v>
      </c>
      <c r="F338" s="145" t="s">
        <v>488</v>
      </c>
      <c r="G338" s="146" t="s">
        <v>193</v>
      </c>
      <c r="H338" s="147">
        <v>22.5</v>
      </c>
      <c r="I338" s="148"/>
      <c r="J338" s="149">
        <f>ROUND(I338*H338,2)</f>
        <v>0</v>
      </c>
      <c r="K338" s="150"/>
      <c r="L338" s="32"/>
      <c r="M338" s="151" t="s">
        <v>1</v>
      </c>
      <c r="N338" s="152" t="s">
        <v>42</v>
      </c>
      <c r="P338" s="153">
        <f>O338*H338</f>
        <v>0</v>
      </c>
      <c r="Q338" s="153">
        <v>2.3141699999999998</v>
      </c>
      <c r="R338" s="153">
        <f>Q338*H338</f>
        <v>52.068824999999997</v>
      </c>
      <c r="S338" s="153">
        <v>0</v>
      </c>
      <c r="T338" s="154">
        <f>S338*H338</f>
        <v>0</v>
      </c>
      <c r="AR338" s="155" t="s">
        <v>194</v>
      </c>
      <c r="AT338" s="155" t="s">
        <v>190</v>
      </c>
      <c r="AU338" s="155" t="s">
        <v>88</v>
      </c>
      <c r="AY338" s="17" t="s">
        <v>188</v>
      </c>
      <c r="BE338" s="156">
        <f>IF(N338="základná",J338,0)</f>
        <v>0</v>
      </c>
      <c r="BF338" s="156">
        <f>IF(N338="znížená",J338,0)</f>
        <v>0</v>
      </c>
      <c r="BG338" s="156">
        <f>IF(N338="zákl. prenesená",J338,0)</f>
        <v>0</v>
      </c>
      <c r="BH338" s="156">
        <f>IF(N338="zníž. prenesená",J338,0)</f>
        <v>0</v>
      </c>
      <c r="BI338" s="156">
        <f>IF(N338="nulová",J338,0)</f>
        <v>0</v>
      </c>
      <c r="BJ338" s="17" t="s">
        <v>88</v>
      </c>
      <c r="BK338" s="156">
        <f>ROUND(I338*H338,2)</f>
        <v>0</v>
      </c>
      <c r="BL338" s="17" t="s">
        <v>194</v>
      </c>
      <c r="BM338" s="155" t="s">
        <v>489</v>
      </c>
    </row>
    <row r="339" spans="2:65" s="12" customFormat="1" ht="11.25">
      <c r="B339" s="157"/>
      <c r="D339" s="158" t="s">
        <v>196</v>
      </c>
      <c r="E339" s="159" t="s">
        <v>1</v>
      </c>
      <c r="F339" s="160" t="s">
        <v>490</v>
      </c>
      <c r="H339" s="161">
        <v>23.587</v>
      </c>
      <c r="I339" s="162"/>
      <c r="L339" s="157"/>
      <c r="M339" s="163"/>
      <c r="T339" s="164"/>
      <c r="AT339" s="159" t="s">
        <v>196</v>
      </c>
      <c r="AU339" s="159" t="s">
        <v>88</v>
      </c>
      <c r="AV339" s="12" t="s">
        <v>88</v>
      </c>
      <c r="AW339" s="12" t="s">
        <v>31</v>
      </c>
      <c r="AX339" s="12" t="s">
        <v>76</v>
      </c>
      <c r="AY339" s="159" t="s">
        <v>188</v>
      </c>
    </row>
    <row r="340" spans="2:65" s="12" customFormat="1" ht="11.25">
      <c r="B340" s="157"/>
      <c r="D340" s="158" t="s">
        <v>196</v>
      </c>
      <c r="E340" s="159" t="s">
        <v>1</v>
      </c>
      <c r="F340" s="160" t="s">
        <v>491</v>
      </c>
      <c r="H340" s="161">
        <v>-1.1160000000000001</v>
      </c>
      <c r="I340" s="162"/>
      <c r="L340" s="157"/>
      <c r="M340" s="163"/>
      <c r="T340" s="164"/>
      <c r="AT340" s="159" t="s">
        <v>196</v>
      </c>
      <c r="AU340" s="159" t="s">
        <v>88</v>
      </c>
      <c r="AV340" s="12" t="s">
        <v>88</v>
      </c>
      <c r="AW340" s="12" t="s">
        <v>31</v>
      </c>
      <c r="AX340" s="12" t="s">
        <v>76</v>
      </c>
      <c r="AY340" s="159" t="s">
        <v>188</v>
      </c>
    </row>
    <row r="341" spans="2:65" s="14" customFormat="1" ht="11.25">
      <c r="B341" s="172"/>
      <c r="D341" s="158" t="s">
        <v>196</v>
      </c>
      <c r="E341" s="173" t="s">
        <v>1</v>
      </c>
      <c r="F341" s="174" t="s">
        <v>209</v>
      </c>
      <c r="H341" s="175">
        <v>22.471</v>
      </c>
      <c r="I341" s="176"/>
      <c r="L341" s="172"/>
      <c r="M341" s="177"/>
      <c r="T341" s="178"/>
      <c r="AT341" s="173" t="s">
        <v>196</v>
      </c>
      <c r="AU341" s="173" t="s">
        <v>88</v>
      </c>
      <c r="AV341" s="14" t="s">
        <v>203</v>
      </c>
      <c r="AW341" s="14" t="s">
        <v>31</v>
      </c>
      <c r="AX341" s="14" t="s">
        <v>76</v>
      </c>
      <c r="AY341" s="173" t="s">
        <v>188</v>
      </c>
    </row>
    <row r="342" spans="2:65" s="12" customFormat="1" ht="11.25">
      <c r="B342" s="157"/>
      <c r="D342" s="158" t="s">
        <v>196</v>
      </c>
      <c r="E342" s="159" t="s">
        <v>1</v>
      </c>
      <c r="F342" s="160" t="s">
        <v>492</v>
      </c>
      <c r="H342" s="161">
        <v>2.9000000000000001E-2</v>
      </c>
      <c r="I342" s="162"/>
      <c r="L342" s="157"/>
      <c r="M342" s="163"/>
      <c r="T342" s="164"/>
      <c r="AT342" s="159" t="s">
        <v>196</v>
      </c>
      <c r="AU342" s="159" t="s">
        <v>88</v>
      </c>
      <c r="AV342" s="12" t="s">
        <v>88</v>
      </c>
      <c r="AW342" s="12" t="s">
        <v>31</v>
      </c>
      <c r="AX342" s="12" t="s">
        <v>76</v>
      </c>
      <c r="AY342" s="159" t="s">
        <v>188</v>
      </c>
    </row>
    <row r="343" spans="2:65" s="13" customFormat="1" ht="11.25">
      <c r="B343" s="165"/>
      <c r="D343" s="158" t="s">
        <v>196</v>
      </c>
      <c r="E343" s="166" t="s">
        <v>1</v>
      </c>
      <c r="F343" s="167" t="s">
        <v>211</v>
      </c>
      <c r="H343" s="168">
        <v>22.5</v>
      </c>
      <c r="I343" s="169"/>
      <c r="L343" s="165"/>
      <c r="M343" s="170"/>
      <c r="T343" s="171"/>
      <c r="AT343" s="166" t="s">
        <v>196</v>
      </c>
      <c r="AU343" s="166" t="s">
        <v>88</v>
      </c>
      <c r="AV343" s="13" t="s">
        <v>194</v>
      </c>
      <c r="AW343" s="13" t="s">
        <v>31</v>
      </c>
      <c r="AX343" s="13" t="s">
        <v>83</v>
      </c>
      <c r="AY343" s="166" t="s">
        <v>188</v>
      </c>
    </row>
    <row r="344" spans="2:65" s="1" customFormat="1" ht="16.5" customHeight="1">
      <c r="B344" s="32"/>
      <c r="C344" s="143" t="s">
        <v>493</v>
      </c>
      <c r="D344" s="143" t="s">
        <v>190</v>
      </c>
      <c r="E344" s="144" t="s">
        <v>494</v>
      </c>
      <c r="F344" s="145" t="s">
        <v>495</v>
      </c>
      <c r="G344" s="146" t="s">
        <v>272</v>
      </c>
      <c r="H344" s="147">
        <v>124.9</v>
      </c>
      <c r="I344" s="148"/>
      <c r="J344" s="149">
        <f>ROUND(I344*H344,2)</f>
        <v>0</v>
      </c>
      <c r="K344" s="150"/>
      <c r="L344" s="32"/>
      <c r="M344" s="151" t="s">
        <v>1</v>
      </c>
      <c r="N344" s="152" t="s">
        <v>42</v>
      </c>
      <c r="P344" s="153">
        <f>O344*H344</f>
        <v>0</v>
      </c>
      <c r="Q344" s="153">
        <v>1.1299999999999999E-3</v>
      </c>
      <c r="R344" s="153">
        <f>Q344*H344</f>
        <v>0.14113699999999998</v>
      </c>
      <c r="S344" s="153">
        <v>0</v>
      </c>
      <c r="T344" s="154">
        <f>S344*H344</f>
        <v>0</v>
      </c>
      <c r="AR344" s="155" t="s">
        <v>194</v>
      </c>
      <c r="AT344" s="155" t="s">
        <v>190</v>
      </c>
      <c r="AU344" s="155" t="s">
        <v>88</v>
      </c>
      <c r="AY344" s="17" t="s">
        <v>188</v>
      </c>
      <c r="BE344" s="156">
        <f>IF(N344="základná",J344,0)</f>
        <v>0</v>
      </c>
      <c r="BF344" s="156">
        <f>IF(N344="znížená",J344,0)</f>
        <v>0</v>
      </c>
      <c r="BG344" s="156">
        <f>IF(N344="zákl. prenesená",J344,0)</f>
        <v>0</v>
      </c>
      <c r="BH344" s="156">
        <f>IF(N344="zníž. prenesená",J344,0)</f>
        <v>0</v>
      </c>
      <c r="BI344" s="156">
        <f>IF(N344="nulová",J344,0)</f>
        <v>0</v>
      </c>
      <c r="BJ344" s="17" t="s">
        <v>88</v>
      </c>
      <c r="BK344" s="156">
        <f>ROUND(I344*H344,2)</f>
        <v>0</v>
      </c>
      <c r="BL344" s="17" t="s">
        <v>194</v>
      </c>
      <c r="BM344" s="155" t="s">
        <v>496</v>
      </c>
    </row>
    <row r="345" spans="2:65" s="12" customFormat="1" ht="11.25">
      <c r="B345" s="157"/>
      <c r="D345" s="158" t="s">
        <v>196</v>
      </c>
      <c r="E345" s="159" t="s">
        <v>1</v>
      </c>
      <c r="F345" s="160" t="s">
        <v>497</v>
      </c>
      <c r="H345" s="161">
        <v>131.04</v>
      </c>
      <c r="I345" s="162"/>
      <c r="L345" s="157"/>
      <c r="M345" s="163"/>
      <c r="T345" s="164"/>
      <c r="AT345" s="159" t="s">
        <v>196</v>
      </c>
      <c r="AU345" s="159" t="s">
        <v>88</v>
      </c>
      <c r="AV345" s="12" t="s">
        <v>88</v>
      </c>
      <c r="AW345" s="12" t="s">
        <v>31</v>
      </c>
      <c r="AX345" s="12" t="s">
        <v>76</v>
      </c>
      <c r="AY345" s="159" t="s">
        <v>188</v>
      </c>
    </row>
    <row r="346" spans="2:65" s="12" customFormat="1" ht="11.25">
      <c r="B346" s="157"/>
      <c r="D346" s="158" t="s">
        <v>196</v>
      </c>
      <c r="E346" s="159" t="s">
        <v>1</v>
      </c>
      <c r="F346" s="160" t="s">
        <v>498</v>
      </c>
      <c r="H346" s="161">
        <v>-6.2</v>
      </c>
      <c r="I346" s="162"/>
      <c r="L346" s="157"/>
      <c r="M346" s="163"/>
      <c r="T346" s="164"/>
      <c r="AT346" s="159" t="s">
        <v>196</v>
      </c>
      <c r="AU346" s="159" t="s">
        <v>88</v>
      </c>
      <c r="AV346" s="12" t="s">
        <v>88</v>
      </c>
      <c r="AW346" s="12" t="s">
        <v>31</v>
      </c>
      <c r="AX346" s="12" t="s">
        <v>76</v>
      </c>
      <c r="AY346" s="159" t="s">
        <v>188</v>
      </c>
    </row>
    <row r="347" spans="2:65" s="14" customFormat="1" ht="11.25">
      <c r="B347" s="172"/>
      <c r="D347" s="158" t="s">
        <v>196</v>
      </c>
      <c r="E347" s="173" t="s">
        <v>1</v>
      </c>
      <c r="F347" s="174" t="s">
        <v>209</v>
      </c>
      <c r="H347" s="175">
        <v>124.83999999999999</v>
      </c>
      <c r="I347" s="176"/>
      <c r="L347" s="172"/>
      <c r="M347" s="177"/>
      <c r="T347" s="178"/>
      <c r="AT347" s="173" t="s">
        <v>196</v>
      </c>
      <c r="AU347" s="173" t="s">
        <v>88</v>
      </c>
      <c r="AV347" s="14" t="s">
        <v>203</v>
      </c>
      <c r="AW347" s="14" t="s">
        <v>31</v>
      </c>
      <c r="AX347" s="14" t="s">
        <v>76</v>
      </c>
      <c r="AY347" s="173" t="s">
        <v>188</v>
      </c>
    </row>
    <row r="348" spans="2:65" s="12" customFormat="1" ht="11.25">
      <c r="B348" s="157"/>
      <c r="D348" s="158" t="s">
        <v>196</v>
      </c>
      <c r="E348" s="159" t="s">
        <v>1</v>
      </c>
      <c r="F348" s="160" t="s">
        <v>499</v>
      </c>
      <c r="H348" s="161">
        <v>0.06</v>
      </c>
      <c r="I348" s="162"/>
      <c r="L348" s="157"/>
      <c r="M348" s="163"/>
      <c r="T348" s="164"/>
      <c r="AT348" s="159" t="s">
        <v>196</v>
      </c>
      <c r="AU348" s="159" t="s">
        <v>88</v>
      </c>
      <c r="AV348" s="12" t="s">
        <v>88</v>
      </c>
      <c r="AW348" s="12" t="s">
        <v>31</v>
      </c>
      <c r="AX348" s="12" t="s">
        <v>76</v>
      </c>
      <c r="AY348" s="159" t="s">
        <v>188</v>
      </c>
    </row>
    <row r="349" spans="2:65" s="13" customFormat="1" ht="11.25">
      <c r="B349" s="165"/>
      <c r="D349" s="158" t="s">
        <v>196</v>
      </c>
      <c r="E349" s="166" t="s">
        <v>1</v>
      </c>
      <c r="F349" s="167" t="s">
        <v>211</v>
      </c>
      <c r="H349" s="168">
        <v>124.89999999999999</v>
      </c>
      <c r="I349" s="169"/>
      <c r="L349" s="165"/>
      <c r="M349" s="170"/>
      <c r="T349" s="171"/>
      <c r="AT349" s="166" t="s">
        <v>196</v>
      </c>
      <c r="AU349" s="166" t="s">
        <v>88</v>
      </c>
      <c r="AV349" s="13" t="s">
        <v>194</v>
      </c>
      <c r="AW349" s="13" t="s">
        <v>31</v>
      </c>
      <c r="AX349" s="13" t="s">
        <v>83</v>
      </c>
      <c r="AY349" s="166" t="s">
        <v>188</v>
      </c>
    </row>
    <row r="350" spans="2:65" s="1" customFormat="1" ht="16.5" customHeight="1">
      <c r="B350" s="32"/>
      <c r="C350" s="143" t="s">
        <v>500</v>
      </c>
      <c r="D350" s="143" t="s">
        <v>190</v>
      </c>
      <c r="E350" s="144" t="s">
        <v>501</v>
      </c>
      <c r="F350" s="145" t="s">
        <v>502</v>
      </c>
      <c r="G350" s="146" t="s">
        <v>272</v>
      </c>
      <c r="H350" s="147">
        <v>124.9</v>
      </c>
      <c r="I350" s="148"/>
      <c r="J350" s="149">
        <f>ROUND(I350*H350,2)</f>
        <v>0</v>
      </c>
      <c r="K350" s="150"/>
      <c r="L350" s="32"/>
      <c r="M350" s="151" t="s">
        <v>1</v>
      </c>
      <c r="N350" s="152" t="s">
        <v>42</v>
      </c>
      <c r="P350" s="153">
        <f>O350*H350</f>
        <v>0</v>
      </c>
      <c r="Q350" s="153">
        <v>0</v>
      </c>
      <c r="R350" s="153">
        <f>Q350*H350</f>
        <v>0</v>
      </c>
      <c r="S350" s="153">
        <v>0</v>
      </c>
      <c r="T350" s="154">
        <f>S350*H350</f>
        <v>0</v>
      </c>
      <c r="AR350" s="155" t="s">
        <v>194</v>
      </c>
      <c r="AT350" s="155" t="s">
        <v>190</v>
      </c>
      <c r="AU350" s="155" t="s">
        <v>88</v>
      </c>
      <c r="AY350" s="17" t="s">
        <v>188</v>
      </c>
      <c r="BE350" s="156">
        <f>IF(N350="základná",J350,0)</f>
        <v>0</v>
      </c>
      <c r="BF350" s="156">
        <f>IF(N350="znížená",J350,0)</f>
        <v>0</v>
      </c>
      <c r="BG350" s="156">
        <f>IF(N350="zákl. prenesená",J350,0)</f>
        <v>0</v>
      </c>
      <c r="BH350" s="156">
        <f>IF(N350="zníž. prenesená",J350,0)</f>
        <v>0</v>
      </c>
      <c r="BI350" s="156">
        <f>IF(N350="nulová",J350,0)</f>
        <v>0</v>
      </c>
      <c r="BJ350" s="17" t="s">
        <v>88</v>
      </c>
      <c r="BK350" s="156">
        <f>ROUND(I350*H350,2)</f>
        <v>0</v>
      </c>
      <c r="BL350" s="17" t="s">
        <v>194</v>
      </c>
      <c r="BM350" s="155" t="s">
        <v>503</v>
      </c>
    </row>
    <row r="351" spans="2:65" s="1" customFormat="1" ht="24.2" customHeight="1">
      <c r="B351" s="32"/>
      <c r="C351" s="143" t="s">
        <v>504</v>
      </c>
      <c r="D351" s="143" t="s">
        <v>190</v>
      </c>
      <c r="E351" s="144" t="s">
        <v>505</v>
      </c>
      <c r="F351" s="145" t="s">
        <v>506</v>
      </c>
      <c r="G351" s="146" t="s">
        <v>272</v>
      </c>
      <c r="H351" s="147">
        <v>124.9</v>
      </c>
      <c r="I351" s="148"/>
      <c r="J351" s="149">
        <f>ROUND(I351*H351,2)</f>
        <v>0</v>
      </c>
      <c r="K351" s="150"/>
      <c r="L351" s="32"/>
      <c r="M351" s="151" t="s">
        <v>1</v>
      </c>
      <c r="N351" s="152" t="s">
        <v>42</v>
      </c>
      <c r="P351" s="153">
        <f>O351*H351</f>
        <v>0</v>
      </c>
      <c r="Q351" s="153">
        <v>2.2799999999999999E-3</v>
      </c>
      <c r="R351" s="153">
        <f>Q351*H351</f>
        <v>0.28477200000000003</v>
      </c>
      <c r="S351" s="153">
        <v>0</v>
      </c>
      <c r="T351" s="154">
        <f>S351*H351</f>
        <v>0</v>
      </c>
      <c r="AR351" s="155" t="s">
        <v>194</v>
      </c>
      <c r="AT351" s="155" t="s">
        <v>190</v>
      </c>
      <c r="AU351" s="155" t="s">
        <v>88</v>
      </c>
      <c r="AY351" s="17" t="s">
        <v>188</v>
      </c>
      <c r="BE351" s="156">
        <f>IF(N351="základná",J351,0)</f>
        <v>0</v>
      </c>
      <c r="BF351" s="156">
        <f>IF(N351="znížená",J351,0)</f>
        <v>0</v>
      </c>
      <c r="BG351" s="156">
        <f>IF(N351="zákl. prenesená",J351,0)</f>
        <v>0</v>
      </c>
      <c r="BH351" s="156">
        <f>IF(N351="zníž. prenesená",J351,0)</f>
        <v>0</v>
      </c>
      <c r="BI351" s="156">
        <f>IF(N351="nulová",J351,0)</f>
        <v>0</v>
      </c>
      <c r="BJ351" s="17" t="s">
        <v>88</v>
      </c>
      <c r="BK351" s="156">
        <f>ROUND(I351*H351,2)</f>
        <v>0</v>
      </c>
      <c r="BL351" s="17" t="s">
        <v>194</v>
      </c>
      <c r="BM351" s="155" t="s">
        <v>507</v>
      </c>
    </row>
    <row r="352" spans="2:65" s="1" customFormat="1" ht="24.2" customHeight="1">
      <c r="B352" s="32"/>
      <c r="C352" s="143" t="s">
        <v>508</v>
      </c>
      <c r="D352" s="143" t="s">
        <v>190</v>
      </c>
      <c r="E352" s="144" t="s">
        <v>509</v>
      </c>
      <c r="F352" s="145" t="s">
        <v>510</v>
      </c>
      <c r="G352" s="146" t="s">
        <v>272</v>
      </c>
      <c r="H352" s="147">
        <v>124.9</v>
      </c>
      <c r="I352" s="148"/>
      <c r="J352" s="149">
        <f>ROUND(I352*H352,2)</f>
        <v>0</v>
      </c>
      <c r="K352" s="150"/>
      <c r="L352" s="32"/>
      <c r="M352" s="151" t="s">
        <v>1</v>
      </c>
      <c r="N352" s="152" t="s">
        <v>42</v>
      </c>
      <c r="P352" s="153">
        <f>O352*H352</f>
        <v>0</v>
      </c>
      <c r="Q352" s="153">
        <v>0</v>
      </c>
      <c r="R352" s="153">
        <f>Q352*H352</f>
        <v>0</v>
      </c>
      <c r="S352" s="153">
        <v>0</v>
      </c>
      <c r="T352" s="154">
        <f>S352*H352</f>
        <v>0</v>
      </c>
      <c r="AR352" s="155" t="s">
        <v>194</v>
      </c>
      <c r="AT352" s="155" t="s">
        <v>190</v>
      </c>
      <c r="AU352" s="155" t="s">
        <v>88</v>
      </c>
      <c r="AY352" s="17" t="s">
        <v>188</v>
      </c>
      <c r="BE352" s="156">
        <f>IF(N352="základná",J352,0)</f>
        <v>0</v>
      </c>
      <c r="BF352" s="156">
        <f>IF(N352="znížená",J352,0)</f>
        <v>0</v>
      </c>
      <c r="BG352" s="156">
        <f>IF(N352="zákl. prenesená",J352,0)</f>
        <v>0</v>
      </c>
      <c r="BH352" s="156">
        <f>IF(N352="zníž. prenesená",J352,0)</f>
        <v>0</v>
      </c>
      <c r="BI352" s="156">
        <f>IF(N352="nulová",J352,0)</f>
        <v>0</v>
      </c>
      <c r="BJ352" s="17" t="s">
        <v>88</v>
      </c>
      <c r="BK352" s="156">
        <f>ROUND(I352*H352,2)</f>
        <v>0</v>
      </c>
      <c r="BL352" s="17" t="s">
        <v>194</v>
      </c>
      <c r="BM352" s="155" t="s">
        <v>511</v>
      </c>
    </row>
    <row r="353" spans="2:65" s="1" customFormat="1" ht="37.9" customHeight="1">
      <c r="B353" s="32"/>
      <c r="C353" s="143" t="s">
        <v>512</v>
      </c>
      <c r="D353" s="143" t="s">
        <v>190</v>
      </c>
      <c r="E353" s="144" t="s">
        <v>513</v>
      </c>
      <c r="F353" s="145" t="s">
        <v>514</v>
      </c>
      <c r="G353" s="146" t="s">
        <v>333</v>
      </c>
      <c r="H353" s="147">
        <v>1.92</v>
      </c>
      <c r="I353" s="148"/>
      <c r="J353" s="149">
        <f>ROUND(I353*H353,2)</f>
        <v>0</v>
      </c>
      <c r="K353" s="150"/>
      <c r="L353" s="32"/>
      <c r="M353" s="151" t="s">
        <v>1</v>
      </c>
      <c r="N353" s="152" t="s">
        <v>42</v>
      </c>
      <c r="P353" s="153">
        <f>O353*H353</f>
        <v>0</v>
      </c>
      <c r="Q353" s="153">
        <v>1.0162899999999999</v>
      </c>
      <c r="R353" s="153">
        <f>Q353*H353</f>
        <v>1.9512767999999998</v>
      </c>
      <c r="S353" s="153">
        <v>0</v>
      </c>
      <c r="T353" s="154">
        <f>S353*H353</f>
        <v>0</v>
      </c>
      <c r="AR353" s="155" t="s">
        <v>194</v>
      </c>
      <c r="AT353" s="155" t="s">
        <v>190</v>
      </c>
      <c r="AU353" s="155" t="s">
        <v>88</v>
      </c>
      <c r="AY353" s="17" t="s">
        <v>188</v>
      </c>
      <c r="BE353" s="156">
        <f>IF(N353="základná",J353,0)</f>
        <v>0</v>
      </c>
      <c r="BF353" s="156">
        <f>IF(N353="znížená",J353,0)</f>
        <v>0</v>
      </c>
      <c r="BG353" s="156">
        <f>IF(N353="zákl. prenesená",J353,0)</f>
        <v>0</v>
      </c>
      <c r="BH353" s="156">
        <f>IF(N353="zníž. prenesená",J353,0)</f>
        <v>0</v>
      </c>
      <c r="BI353" s="156">
        <f>IF(N353="nulová",J353,0)</f>
        <v>0</v>
      </c>
      <c r="BJ353" s="17" t="s">
        <v>88</v>
      </c>
      <c r="BK353" s="156">
        <f>ROUND(I353*H353,2)</f>
        <v>0</v>
      </c>
      <c r="BL353" s="17" t="s">
        <v>194</v>
      </c>
      <c r="BM353" s="155" t="s">
        <v>515</v>
      </c>
    </row>
    <row r="354" spans="2:65" s="15" customFormat="1" ht="11.25">
      <c r="B354" s="179"/>
      <c r="D354" s="158" t="s">
        <v>196</v>
      </c>
      <c r="E354" s="180" t="s">
        <v>1</v>
      </c>
      <c r="F354" s="181" t="s">
        <v>516</v>
      </c>
      <c r="H354" s="180" t="s">
        <v>1</v>
      </c>
      <c r="I354" s="182"/>
      <c r="L354" s="179"/>
      <c r="M354" s="183"/>
      <c r="T354" s="184"/>
      <c r="AT354" s="180" t="s">
        <v>196</v>
      </c>
      <c r="AU354" s="180" t="s">
        <v>88</v>
      </c>
      <c r="AV354" s="15" t="s">
        <v>83</v>
      </c>
      <c r="AW354" s="15" t="s">
        <v>31</v>
      </c>
      <c r="AX354" s="15" t="s">
        <v>76</v>
      </c>
      <c r="AY354" s="180" t="s">
        <v>188</v>
      </c>
    </row>
    <row r="355" spans="2:65" s="12" customFormat="1" ht="11.25">
      <c r="B355" s="157"/>
      <c r="D355" s="158" t="s">
        <v>196</v>
      </c>
      <c r="E355" s="159" t="s">
        <v>1</v>
      </c>
      <c r="F355" s="160" t="s">
        <v>517</v>
      </c>
      <c r="H355" s="161">
        <v>1.913</v>
      </c>
      <c r="I355" s="162"/>
      <c r="L355" s="157"/>
      <c r="M355" s="163"/>
      <c r="T355" s="164"/>
      <c r="AT355" s="159" t="s">
        <v>196</v>
      </c>
      <c r="AU355" s="159" t="s">
        <v>88</v>
      </c>
      <c r="AV355" s="12" t="s">
        <v>88</v>
      </c>
      <c r="AW355" s="12" t="s">
        <v>31</v>
      </c>
      <c r="AX355" s="12" t="s">
        <v>76</v>
      </c>
      <c r="AY355" s="159" t="s">
        <v>188</v>
      </c>
    </row>
    <row r="356" spans="2:65" s="12" customFormat="1" ht="11.25">
      <c r="B356" s="157"/>
      <c r="D356" s="158" t="s">
        <v>196</v>
      </c>
      <c r="E356" s="159" t="s">
        <v>1</v>
      </c>
      <c r="F356" s="160" t="s">
        <v>518</v>
      </c>
      <c r="H356" s="161">
        <v>7.0000000000000001E-3</v>
      </c>
      <c r="I356" s="162"/>
      <c r="L356" s="157"/>
      <c r="M356" s="163"/>
      <c r="T356" s="164"/>
      <c r="AT356" s="159" t="s">
        <v>196</v>
      </c>
      <c r="AU356" s="159" t="s">
        <v>88</v>
      </c>
      <c r="AV356" s="12" t="s">
        <v>88</v>
      </c>
      <c r="AW356" s="12" t="s">
        <v>31</v>
      </c>
      <c r="AX356" s="12" t="s">
        <v>76</v>
      </c>
      <c r="AY356" s="159" t="s">
        <v>188</v>
      </c>
    </row>
    <row r="357" spans="2:65" s="13" customFormat="1" ht="11.25">
      <c r="B357" s="165"/>
      <c r="D357" s="158" t="s">
        <v>196</v>
      </c>
      <c r="E357" s="166" t="s">
        <v>1</v>
      </c>
      <c r="F357" s="167" t="s">
        <v>211</v>
      </c>
      <c r="H357" s="168">
        <v>1.92</v>
      </c>
      <c r="I357" s="169"/>
      <c r="L357" s="165"/>
      <c r="M357" s="170"/>
      <c r="T357" s="171"/>
      <c r="AT357" s="166" t="s">
        <v>196</v>
      </c>
      <c r="AU357" s="166" t="s">
        <v>88</v>
      </c>
      <c r="AV357" s="13" t="s">
        <v>194</v>
      </c>
      <c r="AW357" s="13" t="s">
        <v>31</v>
      </c>
      <c r="AX357" s="13" t="s">
        <v>83</v>
      </c>
      <c r="AY357" s="166" t="s">
        <v>188</v>
      </c>
    </row>
    <row r="358" spans="2:65" s="1" customFormat="1" ht="21.75" customHeight="1">
      <c r="B358" s="32"/>
      <c r="C358" s="143" t="s">
        <v>519</v>
      </c>
      <c r="D358" s="143" t="s">
        <v>190</v>
      </c>
      <c r="E358" s="144" t="s">
        <v>520</v>
      </c>
      <c r="F358" s="145" t="s">
        <v>521</v>
      </c>
      <c r="G358" s="146" t="s">
        <v>193</v>
      </c>
      <c r="H358" s="147">
        <v>10.7</v>
      </c>
      <c r="I358" s="148"/>
      <c r="J358" s="149">
        <f>ROUND(I358*H358,2)</f>
        <v>0</v>
      </c>
      <c r="K358" s="150"/>
      <c r="L358" s="32"/>
      <c r="M358" s="151" t="s">
        <v>1</v>
      </c>
      <c r="N358" s="152" t="s">
        <v>42</v>
      </c>
      <c r="P358" s="153">
        <f>O358*H358</f>
        <v>0</v>
      </c>
      <c r="Q358" s="153">
        <v>2.31413</v>
      </c>
      <c r="R358" s="153">
        <f>Q358*H358</f>
        <v>24.761191</v>
      </c>
      <c r="S358" s="153">
        <v>0</v>
      </c>
      <c r="T358" s="154">
        <f>S358*H358</f>
        <v>0</v>
      </c>
      <c r="AR358" s="155" t="s">
        <v>194</v>
      </c>
      <c r="AT358" s="155" t="s">
        <v>190</v>
      </c>
      <c r="AU358" s="155" t="s">
        <v>88</v>
      </c>
      <c r="AY358" s="17" t="s">
        <v>188</v>
      </c>
      <c r="BE358" s="156">
        <f>IF(N358="základná",J358,0)</f>
        <v>0</v>
      </c>
      <c r="BF358" s="156">
        <f>IF(N358="znížená",J358,0)</f>
        <v>0</v>
      </c>
      <c r="BG358" s="156">
        <f>IF(N358="zákl. prenesená",J358,0)</f>
        <v>0</v>
      </c>
      <c r="BH358" s="156">
        <f>IF(N358="zníž. prenesená",J358,0)</f>
        <v>0</v>
      </c>
      <c r="BI358" s="156">
        <f>IF(N358="nulová",J358,0)</f>
        <v>0</v>
      </c>
      <c r="BJ358" s="17" t="s">
        <v>88</v>
      </c>
      <c r="BK358" s="156">
        <f>ROUND(I358*H358,2)</f>
        <v>0</v>
      </c>
      <c r="BL358" s="17" t="s">
        <v>194</v>
      </c>
      <c r="BM358" s="155" t="s">
        <v>522</v>
      </c>
    </row>
    <row r="359" spans="2:65" s="12" customFormat="1" ht="11.25">
      <c r="B359" s="157"/>
      <c r="D359" s="158" t="s">
        <v>196</v>
      </c>
      <c r="E359" s="159" t="s">
        <v>1</v>
      </c>
      <c r="F359" s="160" t="s">
        <v>523</v>
      </c>
      <c r="H359" s="161">
        <v>6.3979999999999997</v>
      </c>
      <c r="I359" s="162"/>
      <c r="L359" s="157"/>
      <c r="M359" s="163"/>
      <c r="T359" s="164"/>
      <c r="AT359" s="159" t="s">
        <v>196</v>
      </c>
      <c r="AU359" s="159" t="s">
        <v>88</v>
      </c>
      <c r="AV359" s="12" t="s">
        <v>88</v>
      </c>
      <c r="AW359" s="12" t="s">
        <v>31</v>
      </c>
      <c r="AX359" s="12" t="s">
        <v>76</v>
      </c>
      <c r="AY359" s="159" t="s">
        <v>188</v>
      </c>
    </row>
    <row r="360" spans="2:65" s="12" customFormat="1" ht="11.25">
      <c r="B360" s="157"/>
      <c r="D360" s="158" t="s">
        <v>196</v>
      </c>
      <c r="E360" s="159" t="s">
        <v>1</v>
      </c>
      <c r="F360" s="160" t="s">
        <v>524</v>
      </c>
      <c r="H360" s="161">
        <v>0.56799999999999995</v>
      </c>
      <c r="I360" s="162"/>
      <c r="L360" s="157"/>
      <c r="M360" s="163"/>
      <c r="T360" s="164"/>
      <c r="AT360" s="159" t="s">
        <v>196</v>
      </c>
      <c r="AU360" s="159" t="s">
        <v>88</v>
      </c>
      <c r="AV360" s="12" t="s">
        <v>88</v>
      </c>
      <c r="AW360" s="12" t="s">
        <v>31</v>
      </c>
      <c r="AX360" s="12" t="s">
        <v>76</v>
      </c>
      <c r="AY360" s="159" t="s">
        <v>188</v>
      </c>
    </row>
    <row r="361" spans="2:65" s="12" customFormat="1" ht="11.25">
      <c r="B361" s="157"/>
      <c r="D361" s="158" t="s">
        <v>196</v>
      </c>
      <c r="E361" s="159" t="s">
        <v>1</v>
      </c>
      <c r="F361" s="160" t="s">
        <v>525</v>
      </c>
      <c r="H361" s="161">
        <v>3.72</v>
      </c>
      <c r="I361" s="162"/>
      <c r="L361" s="157"/>
      <c r="M361" s="163"/>
      <c r="T361" s="164"/>
      <c r="AT361" s="159" t="s">
        <v>196</v>
      </c>
      <c r="AU361" s="159" t="s">
        <v>88</v>
      </c>
      <c r="AV361" s="12" t="s">
        <v>88</v>
      </c>
      <c r="AW361" s="12" t="s">
        <v>31</v>
      </c>
      <c r="AX361" s="12" t="s">
        <v>76</v>
      </c>
      <c r="AY361" s="159" t="s">
        <v>188</v>
      </c>
    </row>
    <row r="362" spans="2:65" s="14" customFormat="1" ht="11.25">
      <c r="B362" s="172"/>
      <c r="D362" s="158" t="s">
        <v>196</v>
      </c>
      <c r="E362" s="173" t="s">
        <v>1</v>
      </c>
      <c r="F362" s="174" t="s">
        <v>209</v>
      </c>
      <c r="H362" s="175">
        <v>10.686</v>
      </c>
      <c r="I362" s="176"/>
      <c r="L362" s="172"/>
      <c r="M362" s="177"/>
      <c r="T362" s="178"/>
      <c r="AT362" s="173" t="s">
        <v>196</v>
      </c>
      <c r="AU362" s="173" t="s">
        <v>88</v>
      </c>
      <c r="AV362" s="14" t="s">
        <v>203</v>
      </c>
      <c r="AW362" s="14" t="s">
        <v>31</v>
      </c>
      <c r="AX362" s="14" t="s">
        <v>76</v>
      </c>
      <c r="AY362" s="173" t="s">
        <v>188</v>
      </c>
    </row>
    <row r="363" spans="2:65" s="12" customFormat="1" ht="11.25">
      <c r="B363" s="157"/>
      <c r="D363" s="158" t="s">
        <v>196</v>
      </c>
      <c r="E363" s="159" t="s">
        <v>1</v>
      </c>
      <c r="F363" s="160" t="s">
        <v>526</v>
      </c>
      <c r="H363" s="161">
        <v>1.4E-2</v>
      </c>
      <c r="I363" s="162"/>
      <c r="L363" s="157"/>
      <c r="M363" s="163"/>
      <c r="T363" s="164"/>
      <c r="AT363" s="159" t="s">
        <v>196</v>
      </c>
      <c r="AU363" s="159" t="s">
        <v>88</v>
      </c>
      <c r="AV363" s="12" t="s">
        <v>88</v>
      </c>
      <c r="AW363" s="12" t="s">
        <v>31</v>
      </c>
      <c r="AX363" s="12" t="s">
        <v>76</v>
      </c>
      <c r="AY363" s="159" t="s">
        <v>188</v>
      </c>
    </row>
    <row r="364" spans="2:65" s="13" customFormat="1" ht="11.25">
      <c r="B364" s="165"/>
      <c r="D364" s="158" t="s">
        <v>196</v>
      </c>
      <c r="E364" s="166" t="s">
        <v>1</v>
      </c>
      <c r="F364" s="167" t="s">
        <v>211</v>
      </c>
      <c r="H364" s="168">
        <v>10.7</v>
      </c>
      <c r="I364" s="169"/>
      <c r="L364" s="165"/>
      <c r="M364" s="170"/>
      <c r="T364" s="171"/>
      <c r="AT364" s="166" t="s">
        <v>196</v>
      </c>
      <c r="AU364" s="166" t="s">
        <v>88</v>
      </c>
      <c r="AV364" s="13" t="s">
        <v>194</v>
      </c>
      <c r="AW364" s="13" t="s">
        <v>31</v>
      </c>
      <c r="AX364" s="13" t="s">
        <v>83</v>
      </c>
      <c r="AY364" s="166" t="s">
        <v>188</v>
      </c>
    </row>
    <row r="365" spans="2:65" s="1" customFormat="1" ht="24.2" customHeight="1">
      <c r="B365" s="32"/>
      <c r="C365" s="143" t="s">
        <v>527</v>
      </c>
      <c r="D365" s="143" t="s">
        <v>190</v>
      </c>
      <c r="E365" s="144" t="s">
        <v>528</v>
      </c>
      <c r="F365" s="145" t="s">
        <v>529</v>
      </c>
      <c r="G365" s="146" t="s">
        <v>272</v>
      </c>
      <c r="H365" s="147">
        <v>71.3</v>
      </c>
      <c r="I365" s="148"/>
      <c r="J365" s="149">
        <f>ROUND(I365*H365,2)</f>
        <v>0</v>
      </c>
      <c r="K365" s="150"/>
      <c r="L365" s="32"/>
      <c r="M365" s="151" t="s">
        <v>1</v>
      </c>
      <c r="N365" s="152" t="s">
        <v>42</v>
      </c>
      <c r="P365" s="153">
        <f>O365*H365</f>
        <v>0</v>
      </c>
      <c r="Q365" s="153">
        <v>3.4099999999999998E-3</v>
      </c>
      <c r="R365" s="153">
        <f>Q365*H365</f>
        <v>0.24313299999999999</v>
      </c>
      <c r="S365" s="153">
        <v>0</v>
      </c>
      <c r="T365" s="154">
        <f>S365*H365</f>
        <v>0</v>
      </c>
      <c r="AR365" s="155" t="s">
        <v>194</v>
      </c>
      <c r="AT365" s="155" t="s">
        <v>190</v>
      </c>
      <c r="AU365" s="155" t="s">
        <v>88</v>
      </c>
      <c r="AY365" s="17" t="s">
        <v>188</v>
      </c>
      <c r="BE365" s="156">
        <f>IF(N365="základná",J365,0)</f>
        <v>0</v>
      </c>
      <c r="BF365" s="156">
        <f>IF(N365="znížená",J365,0)</f>
        <v>0</v>
      </c>
      <c r="BG365" s="156">
        <f>IF(N365="zákl. prenesená",J365,0)</f>
        <v>0</v>
      </c>
      <c r="BH365" s="156">
        <f>IF(N365="zníž. prenesená",J365,0)</f>
        <v>0</v>
      </c>
      <c r="BI365" s="156">
        <f>IF(N365="nulová",J365,0)</f>
        <v>0</v>
      </c>
      <c r="BJ365" s="17" t="s">
        <v>88</v>
      </c>
      <c r="BK365" s="156">
        <f>ROUND(I365*H365,2)</f>
        <v>0</v>
      </c>
      <c r="BL365" s="17" t="s">
        <v>194</v>
      </c>
      <c r="BM365" s="155" t="s">
        <v>530</v>
      </c>
    </row>
    <row r="366" spans="2:65" s="12" customFormat="1" ht="11.25">
      <c r="B366" s="157"/>
      <c r="D366" s="158" t="s">
        <v>196</v>
      </c>
      <c r="E366" s="159" t="s">
        <v>1</v>
      </c>
      <c r="F366" s="160" t="s">
        <v>531</v>
      </c>
      <c r="H366" s="161">
        <v>42.655999999999999</v>
      </c>
      <c r="I366" s="162"/>
      <c r="L366" s="157"/>
      <c r="M366" s="163"/>
      <c r="T366" s="164"/>
      <c r="AT366" s="159" t="s">
        <v>196</v>
      </c>
      <c r="AU366" s="159" t="s">
        <v>88</v>
      </c>
      <c r="AV366" s="12" t="s">
        <v>88</v>
      </c>
      <c r="AW366" s="12" t="s">
        <v>31</v>
      </c>
      <c r="AX366" s="12" t="s">
        <v>76</v>
      </c>
      <c r="AY366" s="159" t="s">
        <v>188</v>
      </c>
    </row>
    <row r="367" spans="2:65" s="12" customFormat="1" ht="11.25">
      <c r="B367" s="157"/>
      <c r="D367" s="158" t="s">
        <v>196</v>
      </c>
      <c r="E367" s="159" t="s">
        <v>1</v>
      </c>
      <c r="F367" s="160" t="s">
        <v>532</v>
      </c>
      <c r="H367" s="161">
        <v>3.7879999999999998</v>
      </c>
      <c r="I367" s="162"/>
      <c r="L367" s="157"/>
      <c r="M367" s="163"/>
      <c r="T367" s="164"/>
      <c r="AT367" s="159" t="s">
        <v>196</v>
      </c>
      <c r="AU367" s="159" t="s">
        <v>88</v>
      </c>
      <c r="AV367" s="12" t="s">
        <v>88</v>
      </c>
      <c r="AW367" s="12" t="s">
        <v>31</v>
      </c>
      <c r="AX367" s="12" t="s">
        <v>76</v>
      </c>
      <c r="AY367" s="159" t="s">
        <v>188</v>
      </c>
    </row>
    <row r="368" spans="2:65" s="12" customFormat="1" ht="11.25">
      <c r="B368" s="157"/>
      <c r="D368" s="158" t="s">
        <v>196</v>
      </c>
      <c r="E368" s="159" t="s">
        <v>1</v>
      </c>
      <c r="F368" s="160" t="s">
        <v>533</v>
      </c>
      <c r="H368" s="161">
        <v>24.8</v>
      </c>
      <c r="I368" s="162"/>
      <c r="L368" s="157"/>
      <c r="M368" s="163"/>
      <c r="T368" s="164"/>
      <c r="AT368" s="159" t="s">
        <v>196</v>
      </c>
      <c r="AU368" s="159" t="s">
        <v>88</v>
      </c>
      <c r="AV368" s="12" t="s">
        <v>88</v>
      </c>
      <c r="AW368" s="12" t="s">
        <v>31</v>
      </c>
      <c r="AX368" s="12" t="s">
        <v>76</v>
      </c>
      <c r="AY368" s="159" t="s">
        <v>188</v>
      </c>
    </row>
    <row r="369" spans="2:65" s="14" customFormat="1" ht="11.25">
      <c r="B369" s="172"/>
      <c r="D369" s="158" t="s">
        <v>196</v>
      </c>
      <c r="E369" s="173" t="s">
        <v>1</v>
      </c>
      <c r="F369" s="174" t="s">
        <v>209</v>
      </c>
      <c r="H369" s="175">
        <v>71.244</v>
      </c>
      <c r="I369" s="176"/>
      <c r="L369" s="172"/>
      <c r="M369" s="177"/>
      <c r="T369" s="178"/>
      <c r="AT369" s="173" t="s">
        <v>196</v>
      </c>
      <c r="AU369" s="173" t="s">
        <v>88</v>
      </c>
      <c r="AV369" s="14" t="s">
        <v>203</v>
      </c>
      <c r="AW369" s="14" t="s">
        <v>31</v>
      </c>
      <c r="AX369" s="14" t="s">
        <v>76</v>
      </c>
      <c r="AY369" s="173" t="s">
        <v>188</v>
      </c>
    </row>
    <row r="370" spans="2:65" s="12" customFormat="1" ht="11.25">
      <c r="B370" s="157"/>
      <c r="D370" s="158" t="s">
        <v>196</v>
      </c>
      <c r="E370" s="159" t="s">
        <v>1</v>
      </c>
      <c r="F370" s="160" t="s">
        <v>534</v>
      </c>
      <c r="H370" s="161">
        <v>5.6000000000000001E-2</v>
      </c>
      <c r="I370" s="162"/>
      <c r="L370" s="157"/>
      <c r="M370" s="163"/>
      <c r="T370" s="164"/>
      <c r="AT370" s="159" t="s">
        <v>196</v>
      </c>
      <c r="AU370" s="159" t="s">
        <v>88</v>
      </c>
      <c r="AV370" s="12" t="s">
        <v>88</v>
      </c>
      <c r="AW370" s="12" t="s">
        <v>31</v>
      </c>
      <c r="AX370" s="12" t="s">
        <v>76</v>
      </c>
      <c r="AY370" s="159" t="s">
        <v>188</v>
      </c>
    </row>
    <row r="371" spans="2:65" s="13" customFormat="1" ht="11.25">
      <c r="B371" s="165"/>
      <c r="D371" s="158" t="s">
        <v>196</v>
      </c>
      <c r="E371" s="166" t="s">
        <v>1</v>
      </c>
      <c r="F371" s="167" t="s">
        <v>211</v>
      </c>
      <c r="H371" s="168">
        <v>71.3</v>
      </c>
      <c r="I371" s="169"/>
      <c r="L371" s="165"/>
      <c r="M371" s="170"/>
      <c r="T371" s="171"/>
      <c r="AT371" s="166" t="s">
        <v>196</v>
      </c>
      <c r="AU371" s="166" t="s">
        <v>88</v>
      </c>
      <c r="AV371" s="13" t="s">
        <v>194</v>
      </c>
      <c r="AW371" s="13" t="s">
        <v>31</v>
      </c>
      <c r="AX371" s="13" t="s">
        <v>83</v>
      </c>
      <c r="AY371" s="166" t="s">
        <v>188</v>
      </c>
    </row>
    <row r="372" spans="2:65" s="1" customFormat="1" ht="24.2" customHeight="1">
      <c r="B372" s="32"/>
      <c r="C372" s="143" t="s">
        <v>535</v>
      </c>
      <c r="D372" s="143" t="s">
        <v>190</v>
      </c>
      <c r="E372" s="144" t="s">
        <v>536</v>
      </c>
      <c r="F372" s="145" t="s">
        <v>537</v>
      </c>
      <c r="G372" s="146" t="s">
        <v>272</v>
      </c>
      <c r="H372" s="147">
        <v>71.3</v>
      </c>
      <c r="I372" s="148"/>
      <c r="J372" s="149">
        <f>ROUND(I372*H372,2)</f>
        <v>0</v>
      </c>
      <c r="K372" s="150"/>
      <c r="L372" s="32"/>
      <c r="M372" s="151" t="s">
        <v>1</v>
      </c>
      <c r="N372" s="152" t="s">
        <v>42</v>
      </c>
      <c r="P372" s="153">
        <f>O372*H372</f>
        <v>0</v>
      </c>
      <c r="Q372" s="153">
        <v>0</v>
      </c>
      <c r="R372" s="153">
        <f>Q372*H372</f>
        <v>0</v>
      </c>
      <c r="S372" s="153">
        <v>0</v>
      </c>
      <c r="T372" s="154">
        <f>S372*H372</f>
        <v>0</v>
      </c>
      <c r="AR372" s="155" t="s">
        <v>194</v>
      </c>
      <c r="AT372" s="155" t="s">
        <v>190</v>
      </c>
      <c r="AU372" s="155" t="s">
        <v>88</v>
      </c>
      <c r="AY372" s="17" t="s">
        <v>188</v>
      </c>
      <c r="BE372" s="156">
        <f>IF(N372="základná",J372,0)</f>
        <v>0</v>
      </c>
      <c r="BF372" s="156">
        <f>IF(N372="znížená",J372,0)</f>
        <v>0</v>
      </c>
      <c r="BG372" s="156">
        <f>IF(N372="zákl. prenesená",J372,0)</f>
        <v>0</v>
      </c>
      <c r="BH372" s="156">
        <f>IF(N372="zníž. prenesená",J372,0)</f>
        <v>0</v>
      </c>
      <c r="BI372" s="156">
        <f>IF(N372="nulová",J372,0)</f>
        <v>0</v>
      </c>
      <c r="BJ372" s="17" t="s">
        <v>88</v>
      </c>
      <c r="BK372" s="156">
        <f>ROUND(I372*H372,2)</f>
        <v>0</v>
      </c>
      <c r="BL372" s="17" t="s">
        <v>194</v>
      </c>
      <c r="BM372" s="155" t="s">
        <v>538</v>
      </c>
    </row>
    <row r="373" spans="2:65" s="1" customFormat="1" ht="24.2" customHeight="1">
      <c r="B373" s="32"/>
      <c r="C373" s="143" t="s">
        <v>539</v>
      </c>
      <c r="D373" s="143" t="s">
        <v>190</v>
      </c>
      <c r="E373" s="144" t="s">
        <v>540</v>
      </c>
      <c r="F373" s="145" t="s">
        <v>541</v>
      </c>
      <c r="G373" s="146" t="s">
        <v>333</v>
      </c>
      <c r="H373" s="147">
        <v>0.67</v>
      </c>
      <c r="I373" s="148"/>
      <c r="J373" s="149">
        <f>ROUND(I373*H373,2)</f>
        <v>0</v>
      </c>
      <c r="K373" s="150"/>
      <c r="L373" s="32"/>
      <c r="M373" s="151" t="s">
        <v>1</v>
      </c>
      <c r="N373" s="152" t="s">
        <v>42</v>
      </c>
      <c r="P373" s="153">
        <f>O373*H373</f>
        <v>0</v>
      </c>
      <c r="Q373" s="153">
        <v>1.0165999999999999</v>
      </c>
      <c r="R373" s="153">
        <f>Q373*H373</f>
        <v>0.68112200000000001</v>
      </c>
      <c r="S373" s="153">
        <v>0</v>
      </c>
      <c r="T373" s="154">
        <f>S373*H373</f>
        <v>0</v>
      </c>
      <c r="AR373" s="155" t="s">
        <v>194</v>
      </c>
      <c r="AT373" s="155" t="s">
        <v>190</v>
      </c>
      <c r="AU373" s="155" t="s">
        <v>88</v>
      </c>
      <c r="AY373" s="17" t="s">
        <v>188</v>
      </c>
      <c r="BE373" s="156">
        <f>IF(N373="základná",J373,0)</f>
        <v>0</v>
      </c>
      <c r="BF373" s="156">
        <f>IF(N373="znížená",J373,0)</f>
        <v>0</v>
      </c>
      <c r="BG373" s="156">
        <f>IF(N373="zákl. prenesená",J373,0)</f>
        <v>0</v>
      </c>
      <c r="BH373" s="156">
        <f>IF(N373="zníž. prenesená",J373,0)</f>
        <v>0</v>
      </c>
      <c r="BI373" s="156">
        <f>IF(N373="nulová",J373,0)</f>
        <v>0</v>
      </c>
      <c r="BJ373" s="17" t="s">
        <v>88</v>
      </c>
      <c r="BK373" s="156">
        <f>ROUND(I373*H373,2)</f>
        <v>0</v>
      </c>
      <c r="BL373" s="17" t="s">
        <v>194</v>
      </c>
      <c r="BM373" s="155" t="s">
        <v>542</v>
      </c>
    </row>
    <row r="374" spans="2:65" s="12" customFormat="1" ht="11.25">
      <c r="B374" s="157"/>
      <c r="D374" s="158" t="s">
        <v>196</v>
      </c>
      <c r="E374" s="159" t="s">
        <v>1</v>
      </c>
      <c r="F374" s="160" t="s">
        <v>543</v>
      </c>
      <c r="H374" s="161">
        <v>0.35299999999999998</v>
      </c>
      <c r="I374" s="162"/>
      <c r="L374" s="157"/>
      <c r="M374" s="163"/>
      <c r="T374" s="164"/>
      <c r="AT374" s="159" t="s">
        <v>196</v>
      </c>
      <c r="AU374" s="159" t="s">
        <v>88</v>
      </c>
      <c r="AV374" s="12" t="s">
        <v>88</v>
      </c>
      <c r="AW374" s="12" t="s">
        <v>31</v>
      </c>
      <c r="AX374" s="12" t="s">
        <v>76</v>
      </c>
      <c r="AY374" s="159" t="s">
        <v>188</v>
      </c>
    </row>
    <row r="375" spans="2:65" s="12" customFormat="1" ht="11.25">
      <c r="B375" s="157"/>
      <c r="D375" s="158" t="s">
        <v>196</v>
      </c>
      <c r="E375" s="159" t="s">
        <v>1</v>
      </c>
      <c r="F375" s="160" t="s">
        <v>544</v>
      </c>
      <c r="H375" s="161">
        <v>2.7E-2</v>
      </c>
      <c r="I375" s="162"/>
      <c r="L375" s="157"/>
      <c r="M375" s="163"/>
      <c r="T375" s="164"/>
      <c r="AT375" s="159" t="s">
        <v>196</v>
      </c>
      <c r="AU375" s="159" t="s">
        <v>88</v>
      </c>
      <c r="AV375" s="12" t="s">
        <v>88</v>
      </c>
      <c r="AW375" s="12" t="s">
        <v>31</v>
      </c>
      <c r="AX375" s="12" t="s">
        <v>76</v>
      </c>
      <c r="AY375" s="159" t="s">
        <v>188</v>
      </c>
    </row>
    <row r="376" spans="2:65" s="12" customFormat="1" ht="11.25">
      <c r="B376" s="157"/>
      <c r="D376" s="158" t="s">
        <v>196</v>
      </c>
      <c r="E376" s="159" t="s">
        <v>1</v>
      </c>
      <c r="F376" s="160" t="s">
        <v>545</v>
      </c>
      <c r="H376" s="161">
        <v>9.8000000000000004E-2</v>
      </c>
      <c r="I376" s="162"/>
      <c r="L376" s="157"/>
      <c r="M376" s="163"/>
      <c r="T376" s="164"/>
      <c r="AT376" s="159" t="s">
        <v>196</v>
      </c>
      <c r="AU376" s="159" t="s">
        <v>88</v>
      </c>
      <c r="AV376" s="12" t="s">
        <v>88</v>
      </c>
      <c r="AW376" s="12" t="s">
        <v>31</v>
      </c>
      <c r="AX376" s="12" t="s">
        <v>76</v>
      </c>
      <c r="AY376" s="159" t="s">
        <v>188</v>
      </c>
    </row>
    <row r="377" spans="2:65" s="12" customFormat="1" ht="11.25">
      <c r="B377" s="157"/>
      <c r="D377" s="158" t="s">
        <v>196</v>
      </c>
      <c r="E377" s="159" t="s">
        <v>1</v>
      </c>
      <c r="F377" s="160" t="s">
        <v>546</v>
      </c>
      <c r="H377" s="161">
        <v>7.1999999999999995E-2</v>
      </c>
      <c r="I377" s="162"/>
      <c r="L377" s="157"/>
      <c r="M377" s="163"/>
      <c r="T377" s="164"/>
      <c r="AT377" s="159" t="s">
        <v>196</v>
      </c>
      <c r="AU377" s="159" t="s">
        <v>88</v>
      </c>
      <c r="AV377" s="12" t="s">
        <v>88</v>
      </c>
      <c r="AW377" s="12" t="s">
        <v>31</v>
      </c>
      <c r="AX377" s="12" t="s">
        <v>76</v>
      </c>
      <c r="AY377" s="159" t="s">
        <v>188</v>
      </c>
    </row>
    <row r="378" spans="2:65" s="12" customFormat="1" ht="11.25">
      <c r="B378" s="157"/>
      <c r="D378" s="158" t="s">
        <v>196</v>
      </c>
      <c r="E378" s="159" t="s">
        <v>1</v>
      </c>
      <c r="F378" s="160" t="s">
        <v>547</v>
      </c>
      <c r="H378" s="161">
        <v>2.5000000000000001E-2</v>
      </c>
      <c r="I378" s="162"/>
      <c r="L378" s="157"/>
      <c r="M378" s="163"/>
      <c r="T378" s="164"/>
      <c r="AT378" s="159" t="s">
        <v>196</v>
      </c>
      <c r="AU378" s="159" t="s">
        <v>88</v>
      </c>
      <c r="AV378" s="12" t="s">
        <v>88</v>
      </c>
      <c r="AW378" s="12" t="s">
        <v>31</v>
      </c>
      <c r="AX378" s="12" t="s">
        <v>76</v>
      </c>
      <c r="AY378" s="159" t="s">
        <v>188</v>
      </c>
    </row>
    <row r="379" spans="2:65" s="14" customFormat="1" ht="11.25">
      <c r="B379" s="172"/>
      <c r="D379" s="158" t="s">
        <v>196</v>
      </c>
      <c r="E379" s="173" t="s">
        <v>1</v>
      </c>
      <c r="F379" s="174" t="s">
        <v>209</v>
      </c>
      <c r="H379" s="175">
        <v>0.57499999999999996</v>
      </c>
      <c r="I379" s="176"/>
      <c r="L379" s="172"/>
      <c r="M379" s="177"/>
      <c r="T379" s="178"/>
      <c r="AT379" s="173" t="s">
        <v>196</v>
      </c>
      <c r="AU379" s="173" t="s">
        <v>88</v>
      </c>
      <c r="AV379" s="14" t="s">
        <v>203</v>
      </c>
      <c r="AW379" s="14" t="s">
        <v>31</v>
      </c>
      <c r="AX379" s="14" t="s">
        <v>76</v>
      </c>
      <c r="AY379" s="173" t="s">
        <v>188</v>
      </c>
    </row>
    <row r="380" spans="2:65" s="12" customFormat="1" ht="11.25">
      <c r="B380" s="157"/>
      <c r="D380" s="158" t="s">
        <v>196</v>
      </c>
      <c r="E380" s="159" t="s">
        <v>1</v>
      </c>
      <c r="F380" s="160" t="s">
        <v>548</v>
      </c>
      <c r="H380" s="161">
        <v>8.5999999999999993E-2</v>
      </c>
      <c r="I380" s="162"/>
      <c r="L380" s="157"/>
      <c r="M380" s="163"/>
      <c r="T380" s="164"/>
      <c r="AT380" s="159" t="s">
        <v>196</v>
      </c>
      <c r="AU380" s="159" t="s">
        <v>88</v>
      </c>
      <c r="AV380" s="12" t="s">
        <v>88</v>
      </c>
      <c r="AW380" s="12" t="s">
        <v>31</v>
      </c>
      <c r="AX380" s="12" t="s">
        <v>76</v>
      </c>
      <c r="AY380" s="159" t="s">
        <v>188</v>
      </c>
    </row>
    <row r="381" spans="2:65" s="12" customFormat="1" ht="11.25">
      <c r="B381" s="157"/>
      <c r="D381" s="158" t="s">
        <v>196</v>
      </c>
      <c r="E381" s="159" t="s">
        <v>1</v>
      </c>
      <c r="F381" s="160" t="s">
        <v>372</v>
      </c>
      <c r="H381" s="161">
        <v>8.9999999999999993E-3</v>
      </c>
      <c r="I381" s="162"/>
      <c r="L381" s="157"/>
      <c r="M381" s="163"/>
      <c r="T381" s="164"/>
      <c r="AT381" s="159" t="s">
        <v>196</v>
      </c>
      <c r="AU381" s="159" t="s">
        <v>88</v>
      </c>
      <c r="AV381" s="12" t="s">
        <v>88</v>
      </c>
      <c r="AW381" s="12" t="s">
        <v>31</v>
      </c>
      <c r="AX381" s="12" t="s">
        <v>76</v>
      </c>
      <c r="AY381" s="159" t="s">
        <v>188</v>
      </c>
    </row>
    <row r="382" spans="2:65" s="13" customFormat="1" ht="11.25">
      <c r="B382" s="165"/>
      <c r="D382" s="158" t="s">
        <v>196</v>
      </c>
      <c r="E382" s="166" t="s">
        <v>1</v>
      </c>
      <c r="F382" s="167" t="s">
        <v>211</v>
      </c>
      <c r="H382" s="168">
        <v>0.66999999999999993</v>
      </c>
      <c r="I382" s="169"/>
      <c r="L382" s="165"/>
      <c r="M382" s="170"/>
      <c r="T382" s="171"/>
      <c r="AT382" s="166" t="s">
        <v>196</v>
      </c>
      <c r="AU382" s="166" t="s">
        <v>88</v>
      </c>
      <c r="AV382" s="13" t="s">
        <v>194</v>
      </c>
      <c r="AW382" s="13" t="s">
        <v>31</v>
      </c>
      <c r="AX382" s="13" t="s">
        <v>83</v>
      </c>
      <c r="AY382" s="166" t="s">
        <v>188</v>
      </c>
    </row>
    <row r="383" spans="2:65" s="1" customFormat="1" ht="21.75" customHeight="1">
      <c r="B383" s="32"/>
      <c r="C383" s="143" t="s">
        <v>549</v>
      </c>
      <c r="D383" s="143" t="s">
        <v>190</v>
      </c>
      <c r="E383" s="144" t="s">
        <v>550</v>
      </c>
      <c r="F383" s="145" t="s">
        <v>551</v>
      </c>
      <c r="G383" s="146" t="s">
        <v>193</v>
      </c>
      <c r="H383" s="147">
        <v>1.1000000000000001</v>
      </c>
      <c r="I383" s="148"/>
      <c r="J383" s="149">
        <f>ROUND(I383*H383,2)</f>
        <v>0</v>
      </c>
      <c r="K383" s="150"/>
      <c r="L383" s="32"/>
      <c r="M383" s="151" t="s">
        <v>1</v>
      </c>
      <c r="N383" s="152" t="s">
        <v>42</v>
      </c>
      <c r="P383" s="153">
        <f>O383*H383</f>
        <v>0</v>
      </c>
      <c r="Q383" s="153">
        <v>2.3255499999999998</v>
      </c>
      <c r="R383" s="153">
        <f>Q383*H383</f>
        <v>2.5581049999999999</v>
      </c>
      <c r="S383" s="153">
        <v>0</v>
      </c>
      <c r="T383" s="154">
        <f>S383*H383</f>
        <v>0</v>
      </c>
      <c r="AR383" s="155" t="s">
        <v>194</v>
      </c>
      <c r="AT383" s="155" t="s">
        <v>190</v>
      </c>
      <c r="AU383" s="155" t="s">
        <v>88</v>
      </c>
      <c r="AY383" s="17" t="s">
        <v>188</v>
      </c>
      <c r="BE383" s="156">
        <f>IF(N383="základná",J383,0)</f>
        <v>0</v>
      </c>
      <c r="BF383" s="156">
        <f>IF(N383="znížená",J383,0)</f>
        <v>0</v>
      </c>
      <c r="BG383" s="156">
        <f>IF(N383="zákl. prenesená",J383,0)</f>
        <v>0</v>
      </c>
      <c r="BH383" s="156">
        <f>IF(N383="zníž. prenesená",J383,0)</f>
        <v>0</v>
      </c>
      <c r="BI383" s="156">
        <f>IF(N383="nulová",J383,0)</f>
        <v>0</v>
      </c>
      <c r="BJ383" s="17" t="s">
        <v>88</v>
      </c>
      <c r="BK383" s="156">
        <f>ROUND(I383*H383,2)</f>
        <v>0</v>
      </c>
      <c r="BL383" s="17" t="s">
        <v>194</v>
      </c>
      <c r="BM383" s="155" t="s">
        <v>552</v>
      </c>
    </row>
    <row r="384" spans="2:65" s="12" customFormat="1" ht="11.25">
      <c r="B384" s="157"/>
      <c r="D384" s="158" t="s">
        <v>196</v>
      </c>
      <c r="E384" s="159" t="s">
        <v>1</v>
      </c>
      <c r="F384" s="160" t="s">
        <v>553</v>
      </c>
      <c r="H384" s="161">
        <v>0.78</v>
      </c>
      <c r="I384" s="162"/>
      <c r="L384" s="157"/>
      <c r="M384" s="163"/>
      <c r="T384" s="164"/>
      <c r="AT384" s="159" t="s">
        <v>196</v>
      </c>
      <c r="AU384" s="159" t="s">
        <v>88</v>
      </c>
      <c r="AV384" s="12" t="s">
        <v>88</v>
      </c>
      <c r="AW384" s="12" t="s">
        <v>31</v>
      </c>
      <c r="AX384" s="12" t="s">
        <v>76</v>
      </c>
      <c r="AY384" s="159" t="s">
        <v>188</v>
      </c>
    </row>
    <row r="385" spans="2:65" s="12" customFormat="1" ht="11.25">
      <c r="B385" s="157"/>
      <c r="D385" s="158" t="s">
        <v>196</v>
      </c>
      <c r="E385" s="159" t="s">
        <v>1</v>
      </c>
      <c r="F385" s="160" t="s">
        <v>554</v>
      </c>
      <c r="H385" s="161">
        <v>0.3</v>
      </c>
      <c r="I385" s="162"/>
      <c r="L385" s="157"/>
      <c r="M385" s="163"/>
      <c r="T385" s="164"/>
      <c r="AT385" s="159" t="s">
        <v>196</v>
      </c>
      <c r="AU385" s="159" t="s">
        <v>88</v>
      </c>
      <c r="AV385" s="12" t="s">
        <v>88</v>
      </c>
      <c r="AW385" s="12" t="s">
        <v>31</v>
      </c>
      <c r="AX385" s="12" t="s">
        <v>76</v>
      </c>
      <c r="AY385" s="159" t="s">
        <v>188</v>
      </c>
    </row>
    <row r="386" spans="2:65" s="14" customFormat="1" ht="11.25">
      <c r="B386" s="172"/>
      <c r="D386" s="158" t="s">
        <v>196</v>
      </c>
      <c r="E386" s="173" t="s">
        <v>1</v>
      </c>
      <c r="F386" s="174" t="s">
        <v>209</v>
      </c>
      <c r="H386" s="175">
        <v>1.08</v>
      </c>
      <c r="I386" s="176"/>
      <c r="L386" s="172"/>
      <c r="M386" s="177"/>
      <c r="T386" s="178"/>
      <c r="AT386" s="173" t="s">
        <v>196</v>
      </c>
      <c r="AU386" s="173" t="s">
        <v>88</v>
      </c>
      <c r="AV386" s="14" t="s">
        <v>203</v>
      </c>
      <c r="AW386" s="14" t="s">
        <v>31</v>
      </c>
      <c r="AX386" s="14" t="s">
        <v>76</v>
      </c>
      <c r="AY386" s="173" t="s">
        <v>188</v>
      </c>
    </row>
    <row r="387" spans="2:65" s="12" customFormat="1" ht="11.25">
      <c r="B387" s="157"/>
      <c r="D387" s="158" t="s">
        <v>196</v>
      </c>
      <c r="E387" s="159" t="s">
        <v>1</v>
      </c>
      <c r="F387" s="160" t="s">
        <v>555</v>
      </c>
      <c r="H387" s="161">
        <v>0.02</v>
      </c>
      <c r="I387" s="162"/>
      <c r="L387" s="157"/>
      <c r="M387" s="163"/>
      <c r="T387" s="164"/>
      <c r="AT387" s="159" t="s">
        <v>196</v>
      </c>
      <c r="AU387" s="159" t="s">
        <v>88</v>
      </c>
      <c r="AV387" s="12" t="s">
        <v>88</v>
      </c>
      <c r="AW387" s="12" t="s">
        <v>31</v>
      </c>
      <c r="AX387" s="12" t="s">
        <v>76</v>
      </c>
      <c r="AY387" s="159" t="s">
        <v>188</v>
      </c>
    </row>
    <row r="388" spans="2:65" s="13" customFormat="1" ht="11.25">
      <c r="B388" s="165"/>
      <c r="D388" s="158" t="s">
        <v>196</v>
      </c>
      <c r="E388" s="166" t="s">
        <v>1</v>
      </c>
      <c r="F388" s="167" t="s">
        <v>211</v>
      </c>
      <c r="H388" s="168">
        <v>1.1000000000000001</v>
      </c>
      <c r="I388" s="169"/>
      <c r="L388" s="165"/>
      <c r="M388" s="170"/>
      <c r="T388" s="171"/>
      <c r="AT388" s="166" t="s">
        <v>196</v>
      </c>
      <c r="AU388" s="166" t="s">
        <v>88</v>
      </c>
      <c r="AV388" s="13" t="s">
        <v>194</v>
      </c>
      <c r="AW388" s="13" t="s">
        <v>31</v>
      </c>
      <c r="AX388" s="13" t="s">
        <v>83</v>
      </c>
      <c r="AY388" s="166" t="s">
        <v>188</v>
      </c>
    </row>
    <row r="389" spans="2:65" s="1" customFormat="1" ht="24.2" customHeight="1">
      <c r="B389" s="32"/>
      <c r="C389" s="143" t="s">
        <v>556</v>
      </c>
      <c r="D389" s="143" t="s">
        <v>190</v>
      </c>
      <c r="E389" s="144" t="s">
        <v>557</v>
      </c>
      <c r="F389" s="145" t="s">
        <v>558</v>
      </c>
      <c r="G389" s="146" t="s">
        <v>333</v>
      </c>
      <c r="H389" s="147">
        <v>0.1</v>
      </c>
      <c r="I389" s="148"/>
      <c r="J389" s="149">
        <f>ROUND(I389*H389,2)</f>
        <v>0</v>
      </c>
      <c r="K389" s="150"/>
      <c r="L389" s="32"/>
      <c r="M389" s="151" t="s">
        <v>1</v>
      </c>
      <c r="N389" s="152" t="s">
        <v>42</v>
      </c>
      <c r="P389" s="153">
        <f>O389*H389</f>
        <v>0</v>
      </c>
      <c r="Q389" s="153">
        <v>1.0165500000000001</v>
      </c>
      <c r="R389" s="153">
        <f>Q389*H389</f>
        <v>0.10165500000000001</v>
      </c>
      <c r="S389" s="153">
        <v>0</v>
      </c>
      <c r="T389" s="154">
        <f>S389*H389</f>
        <v>0</v>
      </c>
      <c r="AR389" s="155" t="s">
        <v>194</v>
      </c>
      <c r="AT389" s="155" t="s">
        <v>190</v>
      </c>
      <c r="AU389" s="155" t="s">
        <v>88</v>
      </c>
      <c r="AY389" s="17" t="s">
        <v>188</v>
      </c>
      <c r="BE389" s="156">
        <f>IF(N389="základná",J389,0)</f>
        <v>0</v>
      </c>
      <c r="BF389" s="156">
        <f>IF(N389="znížená",J389,0)</f>
        <v>0</v>
      </c>
      <c r="BG389" s="156">
        <f>IF(N389="zákl. prenesená",J389,0)</f>
        <v>0</v>
      </c>
      <c r="BH389" s="156">
        <f>IF(N389="zníž. prenesená",J389,0)</f>
        <v>0</v>
      </c>
      <c r="BI389" s="156">
        <f>IF(N389="nulová",J389,0)</f>
        <v>0</v>
      </c>
      <c r="BJ389" s="17" t="s">
        <v>88</v>
      </c>
      <c r="BK389" s="156">
        <f>ROUND(I389*H389,2)</f>
        <v>0</v>
      </c>
      <c r="BL389" s="17" t="s">
        <v>194</v>
      </c>
      <c r="BM389" s="155" t="s">
        <v>559</v>
      </c>
    </row>
    <row r="390" spans="2:65" s="15" customFormat="1" ht="11.25">
      <c r="B390" s="179"/>
      <c r="D390" s="158" t="s">
        <v>196</v>
      </c>
      <c r="E390" s="180" t="s">
        <v>1</v>
      </c>
      <c r="F390" s="181" t="s">
        <v>516</v>
      </c>
      <c r="H390" s="180" t="s">
        <v>1</v>
      </c>
      <c r="I390" s="182"/>
      <c r="L390" s="179"/>
      <c r="M390" s="183"/>
      <c r="T390" s="184"/>
      <c r="AT390" s="180" t="s">
        <v>196</v>
      </c>
      <c r="AU390" s="180" t="s">
        <v>88</v>
      </c>
      <c r="AV390" s="15" t="s">
        <v>83</v>
      </c>
      <c r="AW390" s="15" t="s">
        <v>31</v>
      </c>
      <c r="AX390" s="15" t="s">
        <v>76</v>
      </c>
      <c r="AY390" s="180" t="s">
        <v>188</v>
      </c>
    </row>
    <row r="391" spans="2:65" s="12" customFormat="1" ht="11.25">
      <c r="B391" s="157"/>
      <c r="D391" s="158" t="s">
        <v>196</v>
      </c>
      <c r="E391" s="159" t="s">
        <v>1</v>
      </c>
      <c r="F391" s="160" t="s">
        <v>560</v>
      </c>
      <c r="H391" s="161">
        <v>9.4E-2</v>
      </c>
      <c r="I391" s="162"/>
      <c r="L391" s="157"/>
      <c r="M391" s="163"/>
      <c r="T391" s="164"/>
      <c r="AT391" s="159" t="s">
        <v>196</v>
      </c>
      <c r="AU391" s="159" t="s">
        <v>88</v>
      </c>
      <c r="AV391" s="12" t="s">
        <v>88</v>
      </c>
      <c r="AW391" s="12" t="s">
        <v>31</v>
      </c>
      <c r="AX391" s="12" t="s">
        <v>76</v>
      </c>
      <c r="AY391" s="159" t="s">
        <v>188</v>
      </c>
    </row>
    <row r="392" spans="2:65" s="12" customFormat="1" ht="11.25">
      <c r="B392" s="157"/>
      <c r="D392" s="158" t="s">
        <v>196</v>
      </c>
      <c r="E392" s="159" t="s">
        <v>1</v>
      </c>
      <c r="F392" s="160" t="s">
        <v>457</v>
      </c>
      <c r="H392" s="161">
        <v>6.0000000000000001E-3</v>
      </c>
      <c r="I392" s="162"/>
      <c r="L392" s="157"/>
      <c r="M392" s="163"/>
      <c r="T392" s="164"/>
      <c r="AT392" s="159" t="s">
        <v>196</v>
      </c>
      <c r="AU392" s="159" t="s">
        <v>88</v>
      </c>
      <c r="AV392" s="12" t="s">
        <v>88</v>
      </c>
      <c r="AW392" s="12" t="s">
        <v>31</v>
      </c>
      <c r="AX392" s="12" t="s">
        <v>76</v>
      </c>
      <c r="AY392" s="159" t="s">
        <v>188</v>
      </c>
    </row>
    <row r="393" spans="2:65" s="13" customFormat="1" ht="11.25">
      <c r="B393" s="165"/>
      <c r="D393" s="158" t="s">
        <v>196</v>
      </c>
      <c r="E393" s="166" t="s">
        <v>1</v>
      </c>
      <c r="F393" s="167" t="s">
        <v>211</v>
      </c>
      <c r="H393" s="168">
        <v>0.1</v>
      </c>
      <c r="I393" s="169"/>
      <c r="L393" s="165"/>
      <c r="M393" s="170"/>
      <c r="T393" s="171"/>
      <c r="AT393" s="166" t="s">
        <v>196</v>
      </c>
      <c r="AU393" s="166" t="s">
        <v>88</v>
      </c>
      <c r="AV393" s="13" t="s">
        <v>194</v>
      </c>
      <c r="AW393" s="13" t="s">
        <v>31</v>
      </c>
      <c r="AX393" s="13" t="s">
        <v>83</v>
      </c>
      <c r="AY393" s="166" t="s">
        <v>188</v>
      </c>
    </row>
    <row r="394" spans="2:65" s="1" customFormat="1" ht="33" customHeight="1">
      <c r="B394" s="32"/>
      <c r="C394" s="143" t="s">
        <v>561</v>
      </c>
      <c r="D394" s="143" t="s">
        <v>190</v>
      </c>
      <c r="E394" s="144" t="s">
        <v>562</v>
      </c>
      <c r="F394" s="145" t="s">
        <v>563</v>
      </c>
      <c r="G394" s="146" t="s">
        <v>272</v>
      </c>
      <c r="H394" s="147">
        <v>7.2</v>
      </c>
      <c r="I394" s="148"/>
      <c r="J394" s="149">
        <f>ROUND(I394*H394,2)</f>
        <v>0</v>
      </c>
      <c r="K394" s="150"/>
      <c r="L394" s="32"/>
      <c r="M394" s="151" t="s">
        <v>1</v>
      </c>
      <c r="N394" s="152" t="s">
        <v>42</v>
      </c>
      <c r="P394" s="153">
        <f>O394*H394</f>
        <v>0</v>
      </c>
      <c r="Q394" s="153">
        <v>8.4600000000000005E-3</v>
      </c>
      <c r="R394" s="153">
        <f>Q394*H394</f>
        <v>6.0912000000000008E-2</v>
      </c>
      <c r="S394" s="153">
        <v>0</v>
      </c>
      <c r="T394" s="154">
        <f>S394*H394</f>
        <v>0</v>
      </c>
      <c r="AR394" s="155" t="s">
        <v>194</v>
      </c>
      <c r="AT394" s="155" t="s">
        <v>190</v>
      </c>
      <c r="AU394" s="155" t="s">
        <v>88</v>
      </c>
      <c r="AY394" s="17" t="s">
        <v>188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7" t="s">
        <v>88</v>
      </c>
      <c r="BK394" s="156">
        <f>ROUND(I394*H394,2)</f>
        <v>0</v>
      </c>
      <c r="BL394" s="17" t="s">
        <v>194</v>
      </c>
      <c r="BM394" s="155" t="s">
        <v>564</v>
      </c>
    </row>
    <row r="395" spans="2:65" s="12" customFormat="1" ht="11.25">
      <c r="B395" s="157"/>
      <c r="D395" s="158" t="s">
        <v>196</v>
      </c>
      <c r="E395" s="159" t="s">
        <v>1</v>
      </c>
      <c r="F395" s="160" t="s">
        <v>565</v>
      </c>
      <c r="H395" s="161">
        <v>5.2</v>
      </c>
      <c r="I395" s="162"/>
      <c r="L395" s="157"/>
      <c r="M395" s="163"/>
      <c r="T395" s="164"/>
      <c r="AT395" s="159" t="s">
        <v>196</v>
      </c>
      <c r="AU395" s="159" t="s">
        <v>88</v>
      </c>
      <c r="AV395" s="12" t="s">
        <v>88</v>
      </c>
      <c r="AW395" s="12" t="s">
        <v>31</v>
      </c>
      <c r="AX395" s="12" t="s">
        <v>76</v>
      </c>
      <c r="AY395" s="159" t="s">
        <v>188</v>
      </c>
    </row>
    <row r="396" spans="2:65" s="12" customFormat="1" ht="11.25">
      <c r="B396" s="157"/>
      <c r="D396" s="158" t="s">
        <v>196</v>
      </c>
      <c r="E396" s="159" t="s">
        <v>1</v>
      </c>
      <c r="F396" s="160" t="s">
        <v>566</v>
      </c>
      <c r="H396" s="161">
        <v>2</v>
      </c>
      <c r="I396" s="162"/>
      <c r="L396" s="157"/>
      <c r="M396" s="163"/>
      <c r="T396" s="164"/>
      <c r="AT396" s="159" t="s">
        <v>196</v>
      </c>
      <c r="AU396" s="159" t="s">
        <v>88</v>
      </c>
      <c r="AV396" s="12" t="s">
        <v>88</v>
      </c>
      <c r="AW396" s="12" t="s">
        <v>31</v>
      </c>
      <c r="AX396" s="12" t="s">
        <v>76</v>
      </c>
      <c r="AY396" s="159" t="s">
        <v>188</v>
      </c>
    </row>
    <row r="397" spans="2:65" s="13" customFormat="1" ht="11.25">
      <c r="B397" s="165"/>
      <c r="D397" s="158" t="s">
        <v>196</v>
      </c>
      <c r="E397" s="166" t="s">
        <v>1</v>
      </c>
      <c r="F397" s="167" t="s">
        <v>211</v>
      </c>
      <c r="H397" s="168">
        <v>7.2</v>
      </c>
      <c r="I397" s="169"/>
      <c r="L397" s="165"/>
      <c r="M397" s="170"/>
      <c r="T397" s="171"/>
      <c r="AT397" s="166" t="s">
        <v>196</v>
      </c>
      <c r="AU397" s="166" t="s">
        <v>88</v>
      </c>
      <c r="AV397" s="13" t="s">
        <v>194</v>
      </c>
      <c r="AW397" s="13" t="s">
        <v>31</v>
      </c>
      <c r="AX397" s="13" t="s">
        <v>83</v>
      </c>
      <c r="AY397" s="166" t="s">
        <v>188</v>
      </c>
    </row>
    <row r="398" spans="2:65" s="1" customFormat="1" ht="33" customHeight="1">
      <c r="B398" s="32"/>
      <c r="C398" s="143" t="s">
        <v>567</v>
      </c>
      <c r="D398" s="143" t="s">
        <v>190</v>
      </c>
      <c r="E398" s="144" t="s">
        <v>568</v>
      </c>
      <c r="F398" s="145" t="s">
        <v>569</v>
      </c>
      <c r="G398" s="146" t="s">
        <v>272</v>
      </c>
      <c r="H398" s="147">
        <v>7.2</v>
      </c>
      <c r="I398" s="148"/>
      <c r="J398" s="149">
        <f>ROUND(I398*H398,2)</f>
        <v>0</v>
      </c>
      <c r="K398" s="150"/>
      <c r="L398" s="32"/>
      <c r="M398" s="151" t="s">
        <v>1</v>
      </c>
      <c r="N398" s="152" t="s">
        <v>42</v>
      </c>
      <c r="P398" s="153">
        <f>O398*H398</f>
        <v>0</v>
      </c>
      <c r="Q398" s="153">
        <v>0</v>
      </c>
      <c r="R398" s="153">
        <f>Q398*H398</f>
        <v>0</v>
      </c>
      <c r="S398" s="153">
        <v>0</v>
      </c>
      <c r="T398" s="154">
        <f>S398*H398</f>
        <v>0</v>
      </c>
      <c r="AR398" s="155" t="s">
        <v>194</v>
      </c>
      <c r="AT398" s="155" t="s">
        <v>190</v>
      </c>
      <c r="AU398" s="155" t="s">
        <v>88</v>
      </c>
      <c r="AY398" s="17" t="s">
        <v>188</v>
      </c>
      <c r="BE398" s="156">
        <f>IF(N398="základná",J398,0)</f>
        <v>0</v>
      </c>
      <c r="BF398" s="156">
        <f>IF(N398="znížená",J398,0)</f>
        <v>0</v>
      </c>
      <c r="BG398" s="156">
        <f>IF(N398="zákl. prenesená",J398,0)</f>
        <v>0</v>
      </c>
      <c r="BH398" s="156">
        <f>IF(N398="zníž. prenesená",J398,0)</f>
        <v>0</v>
      </c>
      <c r="BI398" s="156">
        <f>IF(N398="nulová",J398,0)</f>
        <v>0</v>
      </c>
      <c r="BJ398" s="17" t="s">
        <v>88</v>
      </c>
      <c r="BK398" s="156">
        <f>ROUND(I398*H398,2)</f>
        <v>0</v>
      </c>
      <c r="BL398" s="17" t="s">
        <v>194</v>
      </c>
      <c r="BM398" s="155" t="s">
        <v>570</v>
      </c>
    </row>
    <row r="399" spans="2:65" s="1" customFormat="1" ht="24.2" customHeight="1">
      <c r="B399" s="32"/>
      <c r="C399" s="143" t="s">
        <v>571</v>
      </c>
      <c r="D399" s="143" t="s">
        <v>190</v>
      </c>
      <c r="E399" s="144" t="s">
        <v>572</v>
      </c>
      <c r="F399" s="145" t="s">
        <v>573</v>
      </c>
      <c r="G399" s="146" t="s">
        <v>574</v>
      </c>
      <c r="H399" s="147">
        <v>18</v>
      </c>
      <c r="I399" s="148"/>
      <c r="J399" s="149">
        <f>ROUND(I399*H399,2)</f>
        <v>0</v>
      </c>
      <c r="K399" s="150"/>
      <c r="L399" s="32"/>
      <c r="M399" s="151" t="s">
        <v>1</v>
      </c>
      <c r="N399" s="152" t="s">
        <v>42</v>
      </c>
      <c r="P399" s="153">
        <f>O399*H399</f>
        <v>0</v>
      </c>
      <c r="Q399" s="153">
        <v>0.10471</v>
      </c>
      <c r="R399" s="153">
        <f>Q399*H399</f>
        <v>1.8847799999999999</v>
      </c>
      <c r="S399" s="153">
        <v>0</v>
      </c>
      <c r="T399" s="154">
        <f>S399*H399</f>
        <v>0</v>
      </c>
      <c r="AR399" s="155" t="s">
        <v>194</v>
      </c>
      <c r="AT399" s="155" t="s">
        <v>190</v>
      </c>
      <c r="AU399" s="155" t="s">
        <v>88</v>
      </c>
      <c r="AY399" s="17" t="s">
        <v>188</v>
      </c>
      <c r="BE399" s="156">
        <f>IF(N399="základná",J399,0)</f>
        <v>0</v>
      </c>
      <c r="BF399" s="156">
        <f>IF(N399="znížená",J399,0)</f>
        <v>0</v>
      </c>
      <c r="BG399" s="156">
        <f>IF(N399="zákl. prenesená",J399,0)</f>
        <v>0</v>
      </c>
      <c r="BH399" s="156">
        <f>IF(N399="zníž. prenesená",J399,0)</f>
        <v>0</v>
      </c>
      <c r="BI399" s="156">
        <f>IF(N399="nulová",J399,0)</f>
        <v>0</v>
      </c>
      <c r="BJ399" s="17" t="s">
        <v>88</v>
      </c>
      <c r="BK399" s="156">
        <f>ROUND(I399*H399,2)</f>
        <v>0</v>
      </c>
      <c r="BL399" s="17" t="s">
        <v>194</v>
      </c>
      <c r="BM399" s="155" t="s">
        <v>575</v>
      </c>
    </row>
    <row r="400" spans="2:65" s="12" customFormat="1" ht="11.25">
      <c r="B400" s="157"/>
      <c r="D400" s="158" t="s">
        <v>196</v>
      </c>
      <c r="E400" s="159" t="s">
        <v>1</v>
      </c>
      <c r="F400" s="160" t="s">
        <v>576</v>
      </c>
      <c r="H400" s="161">
        <v>18</v>
      </c>
      <c r="I400" s="162"/>
      <c r="L400" s="157"/>
      <c r="M400" s="163"/>
      <c r="T400" s="164"/>
      <c r="AT400" s="159" t="s">
        <v>196</v>
      </c>
      <c r="AU400" s="159" t="s">
        <v>88</v>
      </c>
      <c r="AV400" s="12" t="s">
        <v>88</v>
      </c>
      <c r="AW400" s="12" t="s">
        <v>31</v>
      </c>
      <c r="AX400" s="12" t="s">
        <v>83</v>
      </c>
      <c r="AY400" s="159" t="s">
        <v>188</v>
      </c>
    </row>
    <row r="401" spans="2:65" s="1" customFormat="1" ht="24.2" customHeight="1">
      <c r="B401" s="32"/>
      <c r="C401" s="143" t="s">
        <v>577</v>
      </c>
      <c r="D401" s="143" t="s">
        <v>190</v>
      </c>
      <c r="E401" s="144" t="s">
        <v>578</v>
      </c>
      <c r="F401" s="145" t="s">
        <v>579</v>
      </c>
      <c r="G401" s="146" t="s">
        <v>272</v>
      </c>
      <c r="H401" s="147">
        <v>8.1</v>
      </c>
      <c r="I401" s="148"/>
      <c r="J401" s="149">
        <f>ROUND(I401*H401,2)</f>
        <v>0</v>
      </c>
      <c r="K401" s="150"/>
      <c r="L401" s="32"/>
      <c r="M401" s="151" t="s">
        <v>1</v>
      </c>
      <c r="N401" s="152" t="s">
        <v>42</v>
      </c>
      <c r="P401" s="153">
        <f>O401*H401</f>
        <v>0</v>
      </c>
      <c r="Q401" s="153">
        <v>4.3099999999999996E-3</v>
      </c>
      <c r="R401" s="153">
        <f>Q401*H401</f>
        <v>3.4910999999999998E-2</v>
      </c>
      <c r="S401" s="153">
        <v>0</v>
      </c>
      <c r="T401" s="154">
        <f>S401*H401</f>
        <v>0</v>
      </c>
      <c r="AR401" s="155" t="s">
        <v>194</v>
      </c>
      <c r="AT401" s="155" t="s">
        <v>190</v>
      </c>
      <c r="AU401" s="155" t="s">
        <v>88</v>
      </c>
      <c r="AY401" s="17" t="s">
        <v>188</v>
      </c>
      <c r="BE401" s="156">
        <f>IF(N401="základná",J401,0)</f>
        <v>0</v>
      </c>
      <c r="BF401" s="156">
        <f>IF(N401="znížená",J401,0)</f>
        <v>0</v>
      </c>
      <c r="BG401" s="156">
        <f>IF(N401="zákl. prenesená",J401,0)</f>
        <v>0</v>
      </c>
      <c r="BH401" s="156">
        <f>IF(N401="zníž. prenesená",J401,0)</f>
        <v>0</v>
      </c>
      <c r="BI401" s="156">
        <f>IF(N401="nulová",J401,0)</f>
        <v>0</v>
      </c>
      <c r="BJ401" s="17" t="s">
        <v>88</v>
      </c>
      <c r="BK401" s="156">
        <f>ROUND(I401*H401,2)</f>
        <v>0</v>
      </c>
      <c r="BL401" s="17" t="s">
        <v>194</v>
      </c>
      <c r="BM401" s="155" t="s">
        <v>580</v>
      </c>
    </row>
    <row r="402" spans="2:65" s="12" customFormat="1" ht="11.25">
      <c r="B402" s="157"/>
      <c r="D402" s="158" t="s">
        <v>196</v>
      </c>
      <c r="E402" s="159" t="s">
        <v>1</v>
      </c>
      <c r="F402" s="160" t="s">
        <v>581</v>
      </c>
      <c r="H402" s="161">
        <v>8.1</v>
      </c>
      <c r="I402" s="162"/>
      <c r="L402" s="157"/>
      <c r="M402" s="163"/>
      <c r="T402" s="164"/>
      <c r="AT402" s="159" t="s">
        <v>196</v>
      </c>
      <c r="AU402" s="159" t="s">
        <v>88</v>
      </c>
      <c r="AV402" s="12" t="s">
        <v>88</v>
      </c>
      <c r="AW402" s="12" t="s">
        <v>31</v>
      </c>
      <c r="AX402" s="12" t="s">
        <v>83</v>
      </c>
      <c r="AY402" s="159" t="s">
        <v>188</v>
      </c>
    </row>
    <row r="403" spans="2:65" s="1" customFormat="1" ht="24.2" customHeight="1">
      <c r="B403" s="32"/>
      <c r="C403" s="143" t="s">
        <v>582</v>
      </c>
      <c r="D403" s="143" t="s">
        <v>190</v>
      </c>
      <c r="E403" s="144" t="s">
        <v>583</v>
      </c>
      <c r="F403" s="145" t="s">
        <v>584</v>
      </c>
      <c r="G403" s="146" t="s">
        <v>272</v>
      </c>
      <c r="H403" s="147">
        <v>8.1</v>
      </c>
      <c r="I403" s="148"/>
      <c r="J403" s="149">
        <f>ROUND(I403*H403,2)</f>
        <v>0</v>
      </c>
      <c r="K403" s="150"/>
      <c r="L403" s="32"/>
      <c r="M403" s="151" t="s">
        <v>1</v>
      </c>
      <c r="N403" s="152" t="s">
        <v>42</v>
      </c>
      <c r="P403" s="153">
        <f>O403*H403</f>
        <v>0</v>
      </c>
      <c r="Q403" s="153">
        <v>0</v>
      </c>
      <c r="R403" s="153">
        <f>Q403*H403</f>
        <v>0</v>
      </c>
      <c r="S403" s="153">
        <v>0</v>
      </c>
      <c r="T403" s="154">
        <f>S403*H403</f>
        <v>0</v>
      </c>
      <c r="AR403" s="155" t="s">
        <v>194</v>
      </c>
      <c r="AT403" s="155" t="s">
        <v>190</v>
      </c>
      <c r="AU403" s="155" t="s">
        <v>88</v>
      </c>
      <c r="AY403" s="17" t="s">
        <v>188</v>
      </c>
      <c r="BE403" s="156">
        <f>IF(N403="základná",J403,0)</f>
        <v>0</v>
      </c>
      <c r="BF403" s="156">
        <f>IF(N403="znížená",J403,0)</f>
        <v>0</v>
      </c>
      <c r="BG403" s="156">
        <f>IF(N403="zákl. prenesená",J403,0)</f>
        <v>0</v>
      </c>
      <c r="BH403" s="156">
        <f>IF(N403="zníž. prenesená",J403,0)</f>
        <v>0</v>
      </c>
      <c r="BI403" s="156">
        <f>IF(N403="nulová",J403,0)</f>
        <v>0</v>
      </c>
      <c r="BJ403" s="17" t="s">
        <v>88</v>
      </c>
      <c r="BK403" s="156">
        <f>ROUND(I403*H403,2)</f>
        <v>0</v>
      </c>
      <c r="BL403" s="17" t="s">
        <v>194</v>
      </c>
      <c r="BM403" s="155" t="s">
        <v>585</v>
      </c>
    </row>
    <row r="404" spans="2:65" s="11" customFormat="1" ht="22.9" customHeight="1">
      <c r="B404" s="131"/>
      <c r="D404" s="132" t="s">
        <v>75</v>
      </c>
      <c r="E404" s="141" t="s">
        <v>225</v>
      </c>
      <c r="F404" s="141" t="s">
        <v>586</v>
      </c>
      <c r="I404" s="134"/>
      <c r="J404" s="142">
        <f>BK404</f>
        <v>0</v>
      </c>
      <c r="L404" s="131"/>
      <c r="M404" s="136"/>
      <c r="P404" s="137">
        <f>SUM(P405:P471)</f>
        <v>0</v>
      </c>
      <c r="R404" s="137">
        <f>SUM(R405:R471)</f>
        <v>134.07727299999999</v>
      </c>
      <c r="T404" s="138">
        <f>SUM(T405:T471)</f>
        <v>0</v>
      </c>
      <c r="AR404" s="132" t="s">
        <v>83</v>
      </c>
      <c r="AT404" s="139" t="s">
        <v>75</v>
      </c>
      <c r="AU404" s="139" t="s">
        <v>83</v>
      </c>
      <c r="AY404" s="132" t="s">
        <v>188</v>
      </c>
      <c r="BK404" s="140">
        <f>SUM(BK405:BK471)</f>
        <v>0</v>
      </c>
    </row>
    <row r="405" spans="2:65" s="1" customFormat="1" ht="24.2" customHeight="1">
      <c r="B405" s="32"/>
      <c r="C405" s="143" t="s">
        <v>587</v>
      </c>
      <c r="D405" s="143" t="s">
        <v>190</v>
      </c>
      <c r="E405" s="144" t="s">
        <v>588</v>
      </c>
      <c r="F405" s="145" t="s">
        <v>589</v>
      </c>
      <c r="G405" s="146" t="s">
        <v>272</v>
      </c>
      <c r="H405" s="147">
        <v>132.4</v>
      </c>
      <c r="I405" s="148"/>
      <c r="J405" s="149">
        <f>ROUND(I405*H405,2)</f>
        <v>0</v>
      </c>
      <c r="K405" s="150"/>
      <c r="L405" s="32"/>
      <c r="M405" s="151" t="s">
        <v>1</v>
      </c>
      <c r="N405" s="152" t="s">
        <v>42</v>
      </c>
      <c r="P405" s="153">
        <f>O405*H405</f>
        <v>0</v>
      </c>
      <c r="Q405" s="153">
        <v>2.3000000000000001E-4</v>
      </c>
      <c r="R405" s="153">
        <f>Q405*H405</f>
        <v>3.0452000000000003E-2</v>
      </c>
      <c r="S405" s="153">
        <v>0</v>
      </c>
      <c r="T405" s="154">
        <f>S405*H405</f>
        <v>0</v>
      </c>
      <c r="AR405" s="155" t="s">
        <v>194</v>
      </c>
      <c r="AT405" s="155" t="s">
        <v>190</v>
      </c>
      <c r="AU405" s="155" t="s">
        <v>88</v>
      </c>
      <c r="AY405" s="17" t="s">
        <v>188</v>
      </c>
      <c r="BE405" s="156">
        <f>IF(N405="základná",J405,0)</f>
        <v>0</v>
      </c>
      <c r="BF405" s="156">
        <f>IF(N405="znížená",J405,0)</f>
        <v>0</v>
      </c>
      <c r="BG405" s="156">
        <f>IF(N405="zákl. prenesená",J405,0)</f>
        <v>0</v>
      </c>
      <c r="BH405" s="156">
        <f>IF(N405="zníž. prenesená",J405,0)</f>
        <v>0</v>
      </c>
      <c r="BI405" s="156">
        <f>IF(N405="nulová",J405,0)</f>
        <v>0</v>
      </c>
      <c r="BJ405" s="17" t="s">
        <v>88</v>
      </c>
      <c r="BK405" s="156">
        <f>ROUND(I405*H405,2)</f>
        <v>0</v>
      </c>
      <c r="BL405" s="17" t="s">
        <v>194</v>
      </c>
      <c r="BM405" s="155" t="s">
        <v>590</v>
      </c>
    </row>
    <row r="406" spans="2:65" s="12" customFormat="1" ht="11.25">
      <c r="B406" s="157"/>
      <c r="D406" s="158" t="s">
        <v>196</v>
      </c>
      <c r="E406" s="159" t="s">
        <v>1</v>
      </c>
      <c r="F406" s="160" t="s">
        <v>591</v>
      </c>
      <c r="H406" s="161">
        <v>132.36000000000001</v>
      </c>
      <c r="I406" s="162"/>
      <c r="L406" s="157"/>
      <c r="M406" s="163"/>
      <c r="T406" s="164"/>
      <c r="AT406" s="159" t="s">
        <v>196</v>
      </c>
      <c r="AU406" s="159" t="s">
        <v>88</v>
      </c>
      <c r="AV406" s="12" t="s">
        <v>88</v>
      </c>
      <c r="AW406" s="12" t="s">
        <v>31</v>
      </c>
      <c r="AX406" s="12" t="s">
        <v>76</v>
      </c>
      <c r="AY406" s="159" t="s">
        <v>188</v>
      </c>
    </row>
    <row r="407" spans="2:65" s="12" customFormat="1" ht="11.25">
      <c r="B407" s="157"/>
      <c r="D407" s="158" t="s">
        <v>196</v>
      </c>
      <c r="E407" s="159" t="s">
        <v>1</v>
      </c>
      <c r="F407" s="160" t="s">
        <v>446</v>
      </c>
      <c r="H407" s="161">
        <v>0.04</v>
      </c>
      <c r="I407" s="162"/>
      <c r="L407" s="157"/>
      <c r="M407" s="163"/>
      <c r="T407" s="164"/>
      <c r="AT407" s="159" t="s">
        <v>196</v>
      </c>
      <c r="AU407" s="159" t="s">
        <v>88</v>
      </c>
      <c r="AV407" s="12" t="s">
        <v>88</v>
      </c>
      <c r="AW407" s="12" t="s">
        <v>31</v>
      </c>
      <c r="AX407" s="12" t="s">
        <v>76</v>
      </c>
      <c r="AY407" s="159" t="s">
        <v>188</v>
      </c>
    </row>
    <row r="408" spans="2:65" s="13" customFormat="1" ht="11.25">
      <c r="B408" s="165"/>
      <c r="D408" s="158" t="s">
        <v>196</v>
      </c>
      <c r="E408" s="166" t="s">
        <v>1</v>
      </c>
      <c r="F408" s="167" t="s">
        <v>211</v>
      </c>
      <c r="H408" s="168">
        <v>132.4</v>
      </c>
      <c r="I408" s="169"/>
      <c r="L408" s="165"/>
      <c r="M408" s="170"/>
      <c r="T408" s="171"/>
      <c r="AT408" s="166" t="s">
        <v>196</v>
      </c>
      <c r="AU408" s="166" t="s">
        <v>88</v>
      </c>
      <c r="AV408" s="13" t="s">
        <v>194</v>
      </c>
      <c r="AW408" s="13" t="s">
        <v>31</v>
      </c>
      <c r="AX408" s="13" t="s">
        <v>83</v>
      </c>
      <c r="AY408" s="166" t="s">
        <v>188</v>
      </c>
    </row>
    <row r="409" spans="2:65" s="1" customFormat="1" ht="24.2" customHeight="1">
      <c r="B409" s="32"/>
      <c r="C409" s="143" t="s">
        <v>592</v>
      </c>
      <c r="D409" s="143" t="s">
        <v>190</v>
      </c>
      <c r="E409" s="144" t="s">
        <v>593</v>
      </c>
      <c r="F409" s="145" t="s">
        <v>594</v>
      </c>
      <c r="G409" s="146" t="s">
        <v>272</v>
      </c>
      <c r="H409" s="147">
        <v>132.4</v>
      </c>
      <c r="I409" s="148"/>
      <c r="J409" s="149">
        <f>ROUND(I409*H409,2)</f>
        <v>0</v>
      </c>
      <c r="K409" s="150"/>
      <c r="L409" s="32"/>
      <c r="M409" s="151" t="s">
        <v>1</v>
      </c>
      <c r="N409" s="152" t="s">
        <v>42</v>
      </c>
      <c r="P409" s="153">
        <f>O409*H409</f>
        <v>0</v>
      </c>
      <c r="Q409" s="153">
        <v>5.1700000000000001E-3</v>
      </c>
      <c r="R409" s="153">
        <f>Q409*H409</f>
        <v>0.68450800000000001</v>
      </c>
      <c r="S409" s="153">
        <v>0</v>
      </c>
      <c r="T409" s="154">
        <f>S409*H409</f>
        <v>0</v>
      </c>
      <c r="AR409" s="155" t="s">
        <v>194</v>
      </c>
      <c r="AT409" s="155" t="s">
        <v>190</v>
      </c>
      <c r="AU409" s="155" t="s">
        <v>88</v>
      </c>
      <c r="AY409" s="17" t="s">
        <v>188</v>
      </c>
      <c r="BE409" s="156">
        <f>IF(N409="základná",J409,0)</f>
        <v>0</v>
      </c>
      <c r="BF409" s="156">
        <f>IF(N409="znížená",J409,0)</f>
        <v>0</v>
      </c>
      <c r="BG409" s="156">
        <f>IF(N409="zákl. prenesená",J409,0)</f>
        <v>0</v>
      </c>
      <c r="BH409" s="156">
        <f>IF(N409="zníž. prenesená",J409,0)</f>
        <v>0</v>
      </c>
      <c r="BI409" s="156">
        <f>IF(N409="nulová",J409,0)</f>
        <v>0</v>
      </c>
      <c r="BJ409" s="17" t="s">
        <v>88</v>
      </c>
      <c r="BK409" s="156">
        <f>ROUND(I409*H409,2)</f>
        <v>0</v>
      </c>
      <c r="BL409" s="17" t="s">
        <v>194</v>
      </c>
      <c r="BM409" s="155" t="s">
        <v>595</v>
      </c>
    </row>
    <row r="410" spans="2:65" s="1" customFormat="1" ht="24.2" customHeight="1">
      <c r="B410" s="32"/>
      <c r="C410" s="143" t="s">
        <v>596</v>
      </c>
      <c r="D410" s="143" t="s">
        <v>190</v>
      </c>
      <c r="E410" s="144" t="s">
        <v>597</v>
      </c>
      <c r="F410" s="145" t="s">
        <v>598</v>
      </c>
      <c r="G410" s="146" t="s">
        <v>272</v>
      </c>
      <c r="H410" s="147">
        <v>132.4</v>
      </c>
      <c r="I410" s="148"/>
      <c r="J410" s="149">
        <f>ROUND(I410*H410,2)</f>
        <v>0</v>
      </c>
      <c r="K410" s="150"/>
      <c r="L410" s="32"/>
      <c r="M410" s="151" t="s">
        <v>1</v>
      </c>
      <c r="N410" s="152" t="s">
        <v>42</v>
      </c>
      <c r="P410" s="153">
        <f>O410*H410</f>
        <v>0</v>
      </c>
      <c r="Q410" s="153">
        <v>1.375E-2</v>
      </c>
      <c r="R410" s="153">
        <f>Q410*H410</f>
        <v>1.8205</v>
      </c>
      <c r="S410" s="153">
        <v>0</v>
      </c>
      <c r="T410" s="154">
        <f>S410*H410</f>
        <v>0</v>
      </c>
      <c r="AR410" s="155" t="s">
        <v>194</v>
      </c>
      <c r="AT410" s="155" t="s">
        <v>190</v>
      </c>
      <c r="AU410" s="155" t="s">
        <v>88</v>
      </c>
      <c r="AY410" s="17" t="s">
        <v>188</v>
      </c>
      <c r="BE410" s="156">
        <f>IF(N410="základná",J410,0)</f>
        <v>0</v>
      </c>
      <c r="BF410" s="156">
        <f>IF(N410="znížená",J410,0)</f>
        <v>0</v>
      </c>
      <c r="BG410" s="156">
        <f>IF(N410="zákl. prenesená",J410,0)</f>
        <v>0</v>
      </c>
      <c r="BH410" s="156">
        <f>IF(N410="zníž. prenesená",J410,0)</f>
        <v>0</v>
      </c>
      <c r="BI410" s="156">
        <f>IF(N410="nulová",J410,0)</f>
        <v>0</v>
      </c>
      <c r="BJ410" s="17" t="s">
        <v>88</v>
      </c>
      <c r="BK410" s="156">
        <f>ROUND(I410*H410,2)</f>
        <v>0</v>
      </c>
      <c r="BL410" s="17" t="s">
        <v>194</v>
      </c>
      <c r="BM410" s="155" t="s">
        <v>599</v>
      </c>
    </row>
    <row r="411" spans="2:65" s="1" customFormat="1" ht="24.2" customHeight="1">
      <c r="B411" s="32"/>
      <c r="C411" s="143" t="s">
        <v>600</v>
      </c>
      <c r="D411" s="143" t="s">
        <v>190</v>
      </c>
      <c r="E411" s="144" t="s">
        <v>601</v>
      </c>
      <c r="F411" s="145" t="s">
        <v>602</v>
      </c>
      <c r="G411" s="146" t="s">
        <v>272</v>
      </c>
      <c r="H411" s="147">
        <v>500</v>
      </c>
      <c r="I411" s="148"/>
      <c r="J411" s="149">
        <f>ROUND(I411*H411,2)</f>
        <v>0</v>
      </c>
      <c r="K411" s="150"/>
      <c r="L411" s="32"/>
      <c r="M411" s="151" t="s">
        <v>1</v>
      </c>
      <c r="N411" s="152" t="s">
        <v>42</v>
      </c>
      <c r="P411" s="153">
        <f>O411*H411</f>
        <v>0</v>
      </c>
      <c r="Q411" s="153">
        <v>2.3000000000000001E-4</v>
      </c>
      <c r="R411" s="153">
        <f>Q411*H411</f>
        <v>0.115</v>
      </c>
      <c r="S411" s="153">
        <v>0</v>
      </c>
      <c r="T411" s="154">
        <f>S411*H411</f>
        <v>0</v>
      </c>
      <c r="AR411" s="155" t="s">
        <v>194</v>
      </c>
      <c r="AT411" s="155" t="s">
        <v>190</v>
      </c>
      <c r="AU411" s="155" t="s">
        <v>88</v>
      </c>
      <c r="AY411" s="17" t="s">
        <v>188</v>
      </c>
      <c r="BE411" s="156">
        <f>IF(N411="základná",J411,0)</f>
        <v>0</v>
      </c>
      <c r="BF411" s="156">
        <f>IF(N411="znížená",J411,0)</f>
        <v>0</v>
      </c>
      <c r="BG411" s="156">
        <f>IF(N411="zákl. prenesená",J411,0)</f>
        <v>0</v>
      </c>
      <c r="BH411" s="156">
        <f>IF(N411="zníž. prenesená",J411,0)</f>
        <v>0</v>
      </c>
      <c r="BI411" s="156">
        <f>IF(N411="nulová",J411,0)</f>
        <v>0</v>
      </c>
      <c r="BJ411" s="17" t="s">
        <v>88</v>
      </c>
      <c r="BK411" s="156">
        <f>ROUND(I411*H411,2)</f>
        <v>0</v>
      </c>
      <c r="BL411" s="17" t="s">
        <v>194</v>
      </c>
      <c r="BM411" s="155" t="s">
        <v>603</v>
      </c>
    </row>
    <row r="412" spans="2:65" s="12" customFormat="1" ht="22.5">
      <c r="B412" s="157"/>
      <c r="D412" s="158" t="s">
        <v>196</v>
      </c>
      <c r="E412" s="159" t="s">
        <v>1</v>
      </c>
      <c r="F412" s="160" t="s">
        <v>604</v>
      </c>
      <c r="H412" s="161">
        <v>371.1</v>
      </c>
      <c r="I412" s="162"/>
      <c r="L412" s="157"/>
      <c r="M412" s="163"/>
      <c r="T412" s="164"/>
      <c r="AT412" s="159" t="s">
        <v>196</v>
      </c>
      <c r="AU412" s="159" t="s">
        <v>88</v>
      </c>
      <c r="AV412" s="12" t="s">
        <v>88</v>
      </c>
      <c r="AW412" s="12" t="s">
        <v>31</v>
      </c>
      <c r="AX412" s="12" t="s">
        <v>76</v>
      </c>
      <c r="AY412" s="159" t="s">
        <v>188</v>
      </c>
    </row>
    <row r="413" spans="2:65" s="12" customFormat="1" ht="11.25">
      <c r="B413" s="157"/>
      <c r="D413" s="158" t="s">
        <v>196</v>
      </c>
      <c r="E413" s="159" t="s">
        <v>1</v>
      </c>
      <c r="F413" s="160" t="s">
        <v>605</v>
      </c>
      <c r="H413" s="161">
        <v>-40.222999999999999</v>
      </c>
      <c r="I413" s="162"/>
      <c r="L413" s="157"/>
      <c r="M413" s="163"/>
      <c r="T413" s="164"/>
      <c r="AT413" s="159" t="s">
        <v>196</v>
      </c>
      <c r="AU413" s="159" t="s">
        <v>88</v>
      </c>
      <c r="AV413" s="12" t="s">
        <v>88</v>
      </c>
      <c r="AW413" s="12" t="s">
        <v>31</v>
      </c>
      <c r="AX413" s="12" t="s">
        <v>76</v>
      </c>
      <c r="AY413" s="159" t="s">
        <v>188</v>
      </c>
    </row>
    <row r="414" spans="2:65" s="12" customFormat="1" ht="11.25">
      <c r="B414" s="157"/>
      <c r="D414" s="158" t="s">
        <v>196</v>
      </c>
      <c r="E414" s="159" t="s">
        <v>1</v>
      </c>
      <c r="F414" s="160" t="s">
        <v>606</v>
      </c>
      <c r="H414" s="161">
        <v>-64.474999999999994</v>
      </c>
      <c r="I414" s="162"/>
      <c r="L414" s="157"/>
      <c r="M414" s="163"/>
      <c r="T414" s="164"/>
      <c r="AT414" s="159" t="s">
        <v>196</v>
      </c>
      <c r="AU414" s="159" t="s">
        <v>88</v>
      </c>
      <c r="AV414" s="12" t="s">
        <v>88</v>
      </c>
      <c r="AW414" s="12" t="s">
        <v>31</v>
      </c>
      <c r="AX414" s="12" t="s">
        <v>76</v>
      </c>
      <c r="AY414" s="159" t="s">
        <v>188</v>
      </c>
    </row>
    <row r="415" spans="2:65" s="12" customFormat="1" ht="11.25">
      <c r="B415" s="157"/>
      <c r="D415" s="158" t="s">
        <v>196</v>
      </c>
      <c r="E415" s="159" t="s">
        <v>1</v>
      </c>
      <c r="F415" s="160" t="s">
        <v>607</v>
      </c>
      <c r="H415" s="161">
        <v>20.399999999999999</v>
      </c>
      <c r="I415" s="162"/>
      <c r="L415" s="157"/>
      <c r="M415" s="163"/>
      <c r="T415" s="164"/>
      <c r="AT415" s="159" t="s">
        <v>196</v>
      </c>
      <c r="AU415" s="159" t="s">
        <v>88</v>
      </c>
      <c r="AV415" s="12" t="s">
        <v>88</v>
      </c>
      <c r="AW415" s="12" t="s">
        <v>31</v>
      </c>
      <c r="AX415" s="12" t="s">
        <v>76</v>
      </c>
      <c r="AY415" s="159" t="s">
        <v>188</v>
      </c>
    </row>
    <row r="416" spans="2:65" s="14" customFormat="1" ht="11.25">
      <c r="B416" s="172"/>
      <c r="D416" s="158" t="s">
        <v>196</v>
      </c>
      <c r="E416" s="173" t="s">
        <v>1</v>
      </c>
      <c r="F416" s="174" t="s">
        <v>209</v>
      </c>
      <c r="H416" s="175">
        <v>286.80200000000002</v>
      </c>
      <c r="I416" s="176"/>
      <c r="L416" s="172"/>
      <c r="M416" s="177"/>
      <c r="T416" s="178"/>
      <c r="AT416" s="173" t="s">
        <v>196</v>
      </c>
      <c r="AU416" s="173" t="s">
        <v>88</v>
      </c>
      <c r="AV416" s="14" t="s">
        <v>203</v>
      </c>
      <c r="AW416" s="14" t="s">
        <v>31</v>
      </c>
      <c r="AX416" s="14" t="s">
        <v>76</v>
      </c>
      <c r="AY416" s="173" t="s">
        <v>188</v>
      </c>
    </row>
    <row r="417" spans="2:65" s="12" customFormat="1" ht="22.5">
      <c r="B417" s="157"/>
      <c r="D417" s="158" t="s">
        <v>196</v>
      </c>
      <c r="E417" s="159" t="s">
        <v>1</v>
      </c>
      <c r="F417" s="160" t="s">
        <v>608</v>
      </c>
      <c r="H417" s="161">
        <v>102.3</v>
      </c>
      <c r="I417" s="162"/>
      <c r="L417" s="157"/>
      <c r="M417" s="163"/>
      <c r="T417" s="164"/>
      <c r="AT417" s="159" t="s">
        <v>196</v>
      </c>
      <c r="AU417" s="159" t="s">
        <v>88</v>
      </c>
      <c r="AV417" s="12" t="s">
        <v>88</v>
      </c>
      <c r="AW417" s="12" t="s">
        <v>31</v>
      </c>
      <c r="AX417" s="12" t="s">
        <v>76</v>
      </c>
      <c r="AY417" s="159" t="s">
        <v>188</v>
      </c>
    </row>
    <row r="418" spans="2:65" s="12" customFormat="1" ht="22.5">
      <c r="B418" s="157"/>
      <c r="D418" s="158" t="s">
        <v>196</v>
      </c>
      <c r="E418" s="159" t="s">
        <v>1</v>
      </c>
      <c r="F418" s="160" t="s">
        <v>609</v>
      </c>
      <c r="H418" s="161">
        <v>119.4</v>
      </c>
      <c r="I418" s="162"/>
      <c r="L418" s="157"/>
      <c r="M418" s="163"/>
      <c r="T418" s="164"/>
      <c r="AT418" s="159" t="s">
        <v>196</v>
      </c>
      <c r="AU418" s="159" t="s">
        <v>88</v>
      </c>
      <c r="AV418" s="12" t="s">
        <v>88</v>
      </c>
      <c r="AW418" s="12" t="s">
        <v>31</v>
      </c>
      <c r="AX418" s="12" t="s">
        <v>76</v>
      </c>
      <c r="AY418" s="159" t="s">
        <v>188</v>
      </c>
    </row>
    <row r="419" spans="2:65" s="12" customFormat="1" ht="11.25">
      <c r="B419" s="157"/>
      <c r="D419" s="158" t="s">
        <v>196</v>
      </c>
      <c r="E419" s="159" t="s">
        <v>1</v>
      </c>
      <c r="F419" s="160" t="s">
        <v>610</v>
      </c>
      <c r="H419" s="161">
        <v>-19.399999999999999</v>
      </c>
      <c r="I419" s="162"/>
      <c r="L419" s="157"/>
      <c r="M419" s="163"/>
      <c r="T419" s="164"/>
      <c r="AT419" s="159" t="s">
        <v>196</v>
      </c>
      <c r="AU419" s="159" t="s">
        <v>88</v>
      </c>
      <c r="AV419" s="12" t="s">
        <v>88</v>
      </c>
      <c r="AW419" s="12" t="s">
        <v>31</v>
      </c>
      <c r="AX419" s="12" t="s">
        <v>76</v>
      </c>
      <c r="AY419" s="159" t="s">
        <v>188</v>
      </c>
    </row>
    <row r="420" spans="2:65" s="12" customFormat="1" ht="11.25">
      <c r="B420" s="157"/>
      <c r="D420" s="158" t="s">
        <v>196</v>
      </c>
      <c r="E420" s="159" t="s">
        <v>1</v>
      </c>
      <c r="F420" s="160" t="s">
        <v>611</v>
      </c>
      <c r="H420" s="161">
        <v>-20.16</v>
      </c>
      <c r="I420" s="162"/>
      <c r="L420" s="157"/>
      <c r="M420" s="163"/>
      <c r="T420" s="164"/>
      <c r="AT420" s="159" t="s">
        <v>196</v>
      </c>
      <c r="AU420" s="159" t="s">
        <v>88</v>
      </c>
      <c r="AV420" s="12" t="s">
        <v>88</v>
      </c>
      <c r="AW420" s="12" t="s">
        <v>31</v>
      </c>
      <c r="AX420" s="12" t="s">
        <v>76</v>
      </c>
      <c r="AY420" s="159" t="s">
        <v>188</v>
      </c>
    </row>
    <row r="421" spans="2:65" s="12" customFormat="1" ht="11.25">
      <c r="B421" s="157"/>
      <c r="D421" s="158" t="s">
        <v>196</v>
      </c>
      <c r="E421" s="159" t="s">
        <v>1</v>
      </c>
      <c r="F421" s="160" t="s">
        <v>612</v>
      </c>
      <c r="H421" s="161">
        <v>27.6</v>
      </c>
      <c r="I421" s="162"/>
      <c r="L421" s="157"/>
      <c r="M421" s="163"/>
      <c r="T421" s="164"/>
      <c r="AT421" s="159" t="s">
        <v>196</v>
      </c>
      <c r="AU421" s="159" t="s">
        <v>88</v>
      </c>
      <c r="AV421" s="12" t="s">
        <v>88</v>
      </c>
      <c r="AW421" s="12" t="s">
        <v>31</v>
      </c>
      <c r="AX421" s="12" t="s">
        <v>76</v>
      </c>
      <c r="AY421" s="159" t="s">
        <v>188</v>
      </c>
    </row>
    <row r="422" spans="2:65" s="14" customFormat="1" ht="11.25">
      <c r="B422" s="172"/>
      <c r="D422" s="158" t="s">
        <v>196</v>
      </c>
      <c r="E422" s="173" t="s">
        <v>1</v>
      </c>
      <c r="F422" s="174" t="s">
        <v>209</v>
      </c>
      <c r="H422" s="175">
        <v>209.73999999999998</v>
      </c>
      <c r="I422" s="176"/>
      <c r="L422" s="172"/>
      <c r="M422" s="177"/>
      <c r="T422" s="178"/>
      <c r="AT422" s="173" t="s">
        <v>196</v>
      </c>
      <c r="AU422" s="173" t="s">
        <v>88</v>
      </c>
      <c r="AV422" s="14" t="s">
        <v>203</v>
      </c>
      <c r="AW422" s="14" t="s">
        <v>31</v>
      </c>
      <c r="AX422" s="14" t="s">
        <v>76</v>
      </c>
      <c r="AY422" s="173" t="s">
        <v>188</v>
      </c>
    </row>
    <row r="423" spans="2:65" s="12" customFormat="1" ht="11.25">
      <c r="B423" s="157"/>
      <c r="D423" s="158" t="s">
        <v>196</v>
      </c>
      <c r="E423" s="159" t="s">
        <v>1</v>
      </c>
      <c r="F423" s="160" t="s">
        <v>613</v>
      </c>
      <c r="H423" s="161">
        <v>3.4580000000000002</v>
      </c>
      <c r="I423" s="162"/>
      <c r="L423" s="157"/>
      <c r="M423" s="163"/>
      <c r="T423" s="164"/>
      <c r="AT423" s="159" t="s">
        <v>196</v>
      </c>
      <c r="AU423" s="159" t="s">
        <v>88</v>
      </c>
      <c r="AV423" s="12" t="s">
        <v>88</v>
      </c>
      <c r="AW423" s="12" t="s">
        <v>31</v>
      </c>
      <c r="AX423" s="12" t="s">
        <v>76</v>
      </c>
      <c r="AY423" s="159" t="s">
        <v>188</v>
      </c>
    </row>
    <row r="424" spans="2:65" s="13" customFormat="1" ht="11.25">
      <c r="B424" s="165"/>
      <c r="D424" s="158" t="s">
        <v>196</v>
      </c>
      <c r="E424" s="166" t="s">
        <v>1</v>
      </c>
      <c r="F424" s="167" t="s">
        <v>211</v>
      </c>
      <c r="H424" s="168">
        <v>500.00000000000011</v>
      </c>
      <c r="I424" s="169"/>
      <c r="L424" s="165"/>
      <c r="M424" s="170"/>
      <c r="T424" s="171"/>
      <c r="AT424" s="166" t="s">
        <v>196</v>
      </c>
      <c r="AU424" s="166" t="s">
        <v>88</v>
      </c>
      <c r="AV424" s="13" t="s">
        <v>194</v>
      </c>
      <c r="AW424" s="13" t="s">
        <v>31</v>
      </c>
      <c r="AX424" s="13" t="s">
        <v>83</v>
      </c>
      <c r="AY424" s="166" t="s">
        <v>188</v>
      </c>
    </row>
    <row r="425" spans="2:65" s="1" customFormat="1" ht="24.2" customHeight="1">
      <c r="B425" s="32"/>
      <c r="C425" s="143" t="s">
        <v>614</v>
      </c>
      <c r="D425" s="143" t="s">
        <v>190</v>
      </c>
      <c r="E425" s="144" t="s">
        <v>615</v>
      </c>
      <c r="F425" s="145" t="s">
        <v>616</v>
      </c>
      <c r="G425" s="146" t="s">
        <v>272</v>
      </c>
      <c r="H425" s="147">
        <v>500</v>
      </c>
      <c r="I425" s="148"/>
      <c r="J425" s="149">
        <f>ROUND(I425*H425,2)</f>
        <v>0</v>
      </c>
      <c r="K425" s="150"/>
      <c r="L425" s="32"/>
      <c r="M425" s="151" t="s">
        <v>1</v>
      </c>
      <c r="N425" s="152" t="s">
        <v>42</v>
      </c>
      <c r="P425" s="153">
        <f>O425*H425</f>
        <v>0</v>
      </c>
      <c r="Q425" s="153">
        <v>4.9300000000000004E-3</v>
      </c>
      <c r="R425" s="153">
        <f>Q425*H425</f>
        <v>2.4650000000000003</v>
      </c>
      <c r="S425" s="153">
        <v>0</v>
      </c>
      <c r="T425" s="154">
        <f>S425*H425</f>
        <v>0</v>
      </c>
      <c r="AR425" s="155" t="s">
        <v>194</v>
      </c>
      <c r="AT425" s="155" t="s">
        <v>190</v>
      </c>
      <c r="AU425" s="155" t="s">
        <v>88</v>
      </c>
      <c r="AY425" s="17" t="s">
        <v>188</v>
      </c>
      <c r="BE425" s="156">
        <f>IF(N425="základná",J425,0)</f>
        <v>0</v>
      </c>
      <c r="BF425" s="156">
        <f>IF(N425="znížená",J425,0)</f>
        <v>0</v>
      </c>
      <c r="BG425" s="156">
        <f>IF(N425="zákl. prenesená",J425,0)</f>
        <v>0</v>
      </c>
      <c r="BH425" s="156">
        <f>IF(N425="zníž. prenesená",J425,0)</f>
        <v>0</v>
      </c>
      <c r="BI425" s="156">
        <f>IF(N425="nulová",J425,0)</f>
        <v>0</v>
      </c>
      <c r="BJ425" s="17" t="s">
        <v>88</v>
      </c>
      <c r="BK425" s="156">
        <f>ROUND(I425*H425,2)</f>
        <v>0</v>
      </c>
      <c r="BL425" s="17" t="s">
        <v>194</v>
      </c>
      <c r="BM425" s="155" t="s">
        <v>617</v>
      </c>
    </row>
    <row r="426" spans="2:65" s="1" customFormat="1" ht="24.2" customHeight="1">
      <c r="B426" s="32"/>
      <c r="C426" s="143" t="s">
        <v>618</v>
      </c>
      <c r="D426" s="143" t="s">
        <v>190</v>
      </c>
      <c r="E426" s="144" t="s">
        <v>619</v>
      </c>
      <c r="F426" s="145" t="s">
        <v>620</v>
      </c>
      <c r="G426" s="146" t="s">
        <v>272</v>
      </c>
      <c r="H426" s="147">
        <v>500</v>
      </c>
      <c r="I426" s="148"/>
      <c r="J426" s="149">
        <f>ROUND(I426*H426,2)</f>
        <v>0</v>
      </c>
      <c r="K426" s="150"/>
      <c r="L426" s="32"/>
      <c r="M426" s="151" t="s">
        <v>1</v>
      </c>
      <c r="N426" s="152" t="s">
        <v>42</v>
      </c>
      <c r="P426" s="153">
        <f>O426*H426</f>
        <v>0</v>
      </c>
      <c r="Q426" s="153">
        <v>1.312E-2</v>
      </c>
      <c r="R426" s="153">
        <f>Q426*H426</f>
        <v>6.56</v>
      </c>
      <c r="S426" s="153">
        <v>0</v>
      </c>
      <c r="T426" s="154">
        <f>S426*H426</f>
        <v>0</v>
      </c>
      <c r="AR426" s="155" t="s">
        <v>194</v>
      </c>
      <c r="AT426" s="155" t="s">
        <v>190</v>
      </c>
      <c r="AU426" s="155" t="s">
        <v>88</v>
      </c>
      <c r="AY426" s="17" t="s">
        <v>188</v>
      </c>
      <c r="BE426" s="156">
        <f>IF(N426="základná",J426,0)</f>
        <v>0</v>
      </c>
      <c r="BF426" s="156">
        <f>IF(N426="znížená",J426,0)</f>
        <v>0</v>
      </c>
      <c r="BG426" s="156">
        <f>IF(N426="zákl. prenesená",J426,0)</f>
        <v>0</v>
      </c>
      <c r="BH426" s="156">
        <f>IF(N426="zníž. prenesená",J426,0)</f>
        <v>0</v>
      </c>
      <c r="BI426" s="156">
        <f>IF(N426="nulová",J426,0)</f>
        <v>0</v>
      </c>
      <c r="BJ426" s="17" t="s">
        <v>88</v>
      </c>
      <c r="BK426" s="156">
        <f>ROUND(I426*H426,2)</f>
        <v>0</v>
      </c>
      <c r="BL426" s="17" t="s">
        <v>194</v>
      </c>
      <c r="BM426" s="155" t="s">
        <v>621</v>
      </c>
    </row>
    <row r="427" spans="2:65" s="1" customFormat="1" ht="24.2" customHeight="1">
      <c r="B427" s="32"/>
      <c r="C427" s="143" t="s">
        <v>622</v>
      </c>
      <c r="D427" s="143" t="s">
        <v>190</v>
      </c>
      <c r="E427" s="144" t="s">
        <v>623</v>
      </c>
      <c r="F427" s="145" t="s">
        <v>624</v>
      </c>
      <c r="G427" s="146" t="s">
        <v>272</v>
      </c>
      <c r="H427" s="147">
        <v>170</v>
      </c>
      <c r="I427" s="148"/>
      <c r="J427" s="149">
        <f>ROUND(I427*H427,2)</f>
        <v>0</v>
      </c>
      <c r="K427" s="150"/>
      <c r="L427" s="32"/>
      <c r="M427" s="151" t="s">
        <v>1</v>
      </c>
      <c r="N427" s="152" t="s">
        <v>42</v>
      </c>
      <c r="P427" s="153">
        <f>O427*H427</f>
        <v>0</v>
      </c>
      <c r="Q427" s="153">
        <v>2.32E-3</v>
      </c>
      <c r="R427" s="153">
        <f>Q427*H427</f>
        <v>0.39440000000000003</v>
      </c>
      <c r="S427" s="153">
        <v>0</v>
      </c>
      <c r="T427" s="154">
        <f>S427*H427</f>
        <v>0</v>
      </c>
      <c r="AR427" s="155" t="s">
        <v>194</v>
      </c>
      <c r="AT427" s="155" t="s">
        <v>190</v>
      </c>
      <c r="AU427" s="155" t="s">
        <v>88</v>
      </c>
      <c r="AY427" s="17" t="s">
        <v>188</v>
      </c>
      <c r="BE427" s="156">
        <f>IF(N427="základná",J427,0)</f>
        <v>0</v>
      </c>
      <c r="BF427" s="156">
        <f>IF(N427="znížená",J427,0)</f>
        <v>0</v>
      </c>
      <c r="BG427" s="156">
        <f>IF(N427="zákl. prenesená",J427,0)</f>
        <v>0</v>
      </c>
      <c r="BH427" s="156">
        <f>IF(N427="zníž. prenesená",J427,0)</f>
        <v>0</v>
      </c>
      <c r="BI427" s="156">
        <f>IF(N427="nulová",J427,0)</f>
        <v>0</v>
      </c>
      <c r="BJ427" s="17" t="s">
        <v>88</v>
      </c>
      <c r="BK427" s="156">
        <f>ROUND(I427*H427,2)</f>
        <v>0</v>
      </c>
      <c r="BL427" s="17" t="s">
        <v>194</v>
      </c>
      <c r="BM427" s="155" t="s">
        <v>625</v>
      </c>
    </row>
    <row r="428" spans="2:65" s="12" customFormat="1" ht="11.25">
      <c r="B428" s="157"/>
      <c r="D428" s="158" t="s">
        <v>196</v>
      </c>
      <c r="E428" s="159" t="s">
        <v>1</v>
      </c>
      <c r="F428" s="160" t="s">
        <v>626</v>
      </c>
      <c r="H428" s="161">
        <v>200</v>
      </c>
      <c r="I428" s="162"/>
      <c r="L428" s="157"/>
      <c r="M428" s="163"/>
      <c r="T428" s="164"/>
      <c r="AT428" s="159" t="s">
        <v>196</v>
      </c>
      <c r="AU428" s="159" t="s">
        <v>88</v>
      </c>
      <c r="AV428" s="12" t="s">
        <v>88</v>
      </c>
      <c r="AW428" s="12" t="s">
        <v>31</v>
      </c>
      <c r="AX428" s="12" t="s">
        <v>76</v>
      </c>
      <c r="AY428" s="159" t="s">
        <v>188</v>
      </c>
    </row>
    <row r="429" spans="2:65" s="12" customFormat="1" ht="11.25">
      <c r="B429" s="157"/>
      <c r="D429" s="158" t="s">
        <v>196</v>
      </c>
      <c r="E429" s="159" t="s">
        <v>1</v>
      </c>
      <c r="F429" s="160" t="s">
        <v>627</v>
      </c>
      <c r="H429" s="161">
        <v>31.2</v>
      </c>
      <c r="I429" s="162"/>
      <c r="L429" s="157"/>
      <c r="M429" s="163"/>
      <c r="T429" s="164"/>
      <c r="AT429" s="159" t="s">
        <v>196</v>
      </c>
      <c r="AU429" s="159" t="s">
        <v>88</v>
      </c>
      <c r="AV429" s="12" t="s">
        <v>88</v>
      </c>
      <c r="AW429" s="12" t="s">
        <v>31</v>
      </c>
      <c r="AX429" s="12" t="s">
        <v>76</v>
      </c>
      <c r="AY429" s="159" t="s">
        <v>188</v>
      </c>
    </row>
    <row r="430" spans="2:65" s="12" customFormat="1" ht="11.25">
      <c r="B430" s="157"/>
      <c r="D430" s="158" t="s">
        <v>196</v>
      </c>
      <c r="E430" s="159" t="s">
        <v>1</v>
      </c>
      <c r="F430" s="160" t="s">
        <v>628</v>
      </c>
      <c r="H430" s="161">
        <v>-9.8800000000000008</v>
      </c>
      <c r="I430" s="162"/>
      <c r="L430" s="157"/>
      <c r="M430" s="163"/>
      <c r="T430" s="164"/>
      <c r="AT430" s="159" t="s">
        <v>196</v>
      </c>
      <c r="AU430" s="159" t="s">
        <v>88</v>
      </c>
      <c r="AV430" s="12" t="s">
        <v>88</v>
      </c>
      <c r="AW430" s="12" t="s">
        <v>31</v>
      </c>
      <c r="AX430" s="12" t="s">
        <v>76</v>
      </c>
      <c r="AY430" s="159" t="s">
        <v>188</v>
      </c>
    </row>
    <row r="431" spans="2:65" s="12" customFormat="1" ht="11.25">
      <c r="B431" s="157"/>
      <c r="D431" s="158" t="s">
        <v>196</v>
      </c>
      <c r="E431" s="159" t="s">
        <v>1</v>
      </c>
      <c r="F431" s="160" t="s">
        <v>629</v>
      </c>
      <c r="H431" s="161">
        <v>-60</v>
      </c>
      <c r="I431" s="162"/>
      <c r="L431" s="157"/>
      <c r="M431" s="163"/>
      <c r="T431" s="164"/>
      <c r="AT431" s="159" t="s">
        <v>196</v>
      </c>
      <c r="AU431" s="159" t="s">
        <v>88</v>
      </c>
      <c r="AV431" s="12" t="s">
        <v>88</v>
      </c>
      <c r="AW431" s="12" t="s">
        <v>31</v>
      </c>
      <c r="AX431" s="12" t="s">
        <v>76</v>
      </c>
      <c r="AY431" s="159" t="s">
        <v>188</v>
      </c>
    </row>
    <row r="432" spans="2:65" s="14" customFormat="1" ht="11.25">
      <c r="B432" s="172"/>
      <c r="D432" s="158" t="s">
        <v>196</v>
      </c>
      <c r="E432" s="173" t="s">
        <v>1</v>
      </c>
      <c r="F432" s="174" t="s">
        <v>209</v>
      </c>
      <c r="H432" s="175">
        <v>161.32</v>
      </c>
      <c r="I432" s="176"/>
      <c r="L432" s="172"/>
      <c r="M432" s="177"/>
      <c r="T432" s="178"/>
      <c r="AT432" s="173" t="s">
        <v>196</v>
      </c>
      <c r="AU432" s="173" t="s">
        <v>88</v>
      </c>
      <c r="AV432" s="14" t="s">
        <v>203</v>
      </c>
      <c r="AW432" s="14" t="s">
        <v>31</v>
      </c>
      <c r="AX432" s="14" t="s">
        <v>76</v>
      </c>
      <c r="AY432" s="173" t="s">
        <v>188</v>
      </c>
    </row>
    <row r="433" spans="2:65" s="12" customFormat="1" ht="11.25">
      <c r="B433" s="157"/>
      <c r="D433" s="158" t="s">
        <v>196</v>
      </c>
      <c r="E433" s="159" t="s">
        <v>1</v>
      </c>
      <c r="F433" s="160" t="s">
        <v>630</v>
      </c>
      <c r="H433" s="161">
        <v>8.68</v>
      </c>
      <c r="I433" s="162"/>
      <c r="L433" s="157"/>
      <c r="M433" s="163"/>
      <c r="T433" s="164"/>
      <c r="AT433" s="159" t="s">
        <v>196</v>
      </c>
      <c r="AU433" s="159" t="s">
        <v>88</v>
      </c>
      <c r="AV433" s="12" t="s">
        <v>88</v>
      </c>
      <c r="AW433" s="12" t="s">
        <v>31</v>
      </c>
      <c r="AX433" s="12" t="s">
        <v>76</v>
      </c>
      <c r="AY433" s="159" t="s">
        <v>188</v>
      </c>
    </row>
    <row r="434" spans="2:65" s="13" customFormat="1" ht="11.25">
      <c r="B434" s="165"/>
      <c r="D434" s="158" t="s">
        <v>196</v>
      </c>
      <c r="E434" s="166" t="s">
        <v>1</v>
      </c>
      <c r="F434" s="167" t="s">
        <v>211</v>
      </c>
      <c r="H434" s="168">
        <v>170</v>
      </c>
      <c r="I434" s="169"/>
      <c r="L434" s="165"/>
      <c r="M434" s="170"/>
      <c r="T434" s="171"/>
      <c r="AT434" s="166" t="s">
        <v>196</v>
      </c>
      <c r="AU434" s="166" t="s">
        <v>88</v>
      </c>
      <c r="AV434" s="13" t="s">
        <v>194</v>
      </c>
      <c r="AW434" s="13" t="s">
        <v>31</v>
      </c>
      <c r="AX434" s="13" t="s">
        <v>83</v>
      </c>
      <c r="AY434" s="166" t="s">
        <v>188</v>
      </c>
    </row>
    <row r="435" spans="2:65" s="1" customFormat="1" ht="24.2" customHeight="1">
      <c r="B435" s="32"/>
      <c r="C435" s="143" t="s">
        <v>631</v>
      </c>
      <c r="D435" s="143" t="s">
        <v>190</v>
      </c>
      <c r="E435" s="144" t="s">
        <v>632</v>
      </c>
      <c r="F435" s="145" t="s">
        <v>633</v>
      </c>
      <c r="G435" s="146" t="s">
        <v>272</v>
      </c>
      <c r="H435" s="147">
        <v>200</v>
      </c>
      <c r="I435" s="148"/>
      <c r="J435" s="149">
        <f>ROUND(I435*H435,2)</f>
        <v>0</v>
      </c>
      <c r="K435" s="150"/>
      <c r="L435" s="32"/>
      <c r="M435" s="151" t="s">
        <v>1</v>
      </c>
      <c r="N435" s="152" t="s">
        <v>42</v>
      </c>
      <c r="P435" s="153">
        <f>O435*H435</f>
        <v>0</v>
      </c>
      <c r="Q435" s="153">
        <v>1.427E-2</v>
      </c>
      <c r="R435" s="153">
        <f>Q435*H435</f>
        <v>2.8540000000000001</v>
      </c>
      <c r="S435" s="153">
        <v>0</v>
      </c>
      <c r="T435" s="154">
        <f>S435*H435</f>
        <v>0</v>
      </c>
      <c r="AR435" s="155" t="s">
        <v>295</v>
      </c>
      <c r="AT435" s="155" t="s">
        <v>190</v>
      </c>
      <c r="AU435" s="155" t="s">
        <v>88</v>
      </c>
      <c r="AY435" s="17" t="s">
        <v>188</v>
      </c>
      <c r="BE435" s="156">
        <f>IF(N435="základná",J435,0)</f>
        <v>0</v>
      </c>
      <c r="BF435" s="156">
        <f>IF(N435="znížená",J435,0)</f>
        <v>0</v>
      </c>
      <c r="BG435" s="156">
        <f>IF(N435="zákl. prenesená",J435,0)</f>
        <v>0</v>
      </c>
      <c r="BH435" s="156">
        <f>IF(N435="zníž. prenesená",J435,0)</f>
        <v>0</v>
      </c>
      <c r="BI435" s="156">
        <f>IF(N435="nulová",J435,0)</f>
        <v>0</v>
      </c>
      <c r="BJ435" s="17" t="s">
        <v>88</v>
      </c>
      <c r="BK435" s="156">
        <f>ROUND(I435*H435,2)</f>
        <v>0</v>
      </c>
      <c r="BL435" s="17" t="s">
        <v>295</v>
      </c>
      <c r="BM435" s="155" t="s">
        <v>634</v>
      </c>
    </row>
    <row r="436" spans="2:65" s="12" customFormat="1" ht="11.25">
      <c r="B436" s="157"/>
      <c r="D436" s="158" t="s">
        <v>196</v>
      </c>
      <c r="E436" s="159" t="s">
        <v>1</v>
      </c>
      <c r="F436" s="160" t="s">
        <v>635</v>
      </c>
      <c r="H436" s="161">
        <v>170.28</v>
      </c>
      <c r="I436" s="162"/>
      <c r="L436" s="157"/>
      <c r="M436" s="163"/>
      <c r="T436" s="164"/>
      <c r="AT436" s="159" t="s">
        <v>196</v>
      </c>
      <c r="AU436" s="159" t="s">
        <v>88</v>
      </c>
      <c r="AV436" s="12" t="s">
        <v>88</v>
      </c>
      <c r="AW436" s="12" t="s">
        <v>31</v>
      </c>
      <c r="AX436" s="12" t="s">
        <v>76</v>
      </c>
      <c r="AY436" s="159" t="s">
        <v>188</v>
      </c>
    </row>
    <row r="437" spans="2:65" s="12" customFormat="1" ht="11.25">
      <c r="B437" s="157"/>
      <c r="D437" s="158" t="s">
        <v>196</v>
      </c>
      <c r="E437" s="159" t="s">
        <v>1</v>
      </c>
      <c r="F437" s="160" t="s">
        <v>636</v>
      </c>
      <c r="H437" s="161">
        <v>70.2</v>
      </c>
      <c r="I437" s="162"/>
      <c r="L437" s="157"/>
      <c r="M437" s="163"/>
      <c r="T437" s="164"/>
      <c r="AT437" s="159" t="s">
        <v>196</v>
      </c>
      <c r="AU437" s="159" t="s">
        <v>88</v>
      </c>
      <c r="AV437" s="12" t="s">
        <v>88</v>
      </c>
      <c r="AW437" s="12" t="s">
        <v>31</v>
      </c>
      <c r="AX437" s="12" t="s">
        <v>76</v>
      </c>
      <c r="AY437" s="159" t="s">
        <v>188</v>
      </c>
    </row>
    <row r="438" spans="2:65" s="12" customFormat="1" ht="33.75">
      <c r="B438" s="157"/>
      <c r="D438" s="158" t="s">
        <v>196</v>
      </c>
      <c r="E438" s="159" t="s">
        <v>1</v>
      </c>
      <c r="F438" s="160" t="s">
        <v>637</v>
      </c>
      <c r="H438" s="161">
        <v>-57.948</v>
      </c>
      <c r="I438" s="162"/>
      <c r="L438" s="157"/>
      <c r="M438" s="163"/>
      <c r="T438" s="164"/>
      <c r="AT438" s="159" t="s">
        <v>196</v>
      </c>
      <c r="AU438" s="159" t="s">
        <v>88</v>
      </c>
      <c r="AV438" s="12" t="s">
        <v>88</v>
      </c>
      <c r="AW438" s="12" t="s">
        <v>31</v>
      </c>
      <c r="AX438" s="12" t="s">
        <v>76</v>
      </c>
      <c r="AY438" s="159" t="s">
        <v>188</v>
      </c>
    </row>
    <row r="439" spans="2:65" s="14" customFormat="1" ht="11.25">
      <c r="B439" s="172"/>
      <c r="D439" s="158" t="s">
        <v>196</v>
      </c>
      <c r="E439" s="173" t="s">
        <v>1</v>
      </c>
      <c r="F439" s="174" t="s">
        <v>209</v>
      </c>
      <c r="H439" s="175">
        <v>182.53200000000001</v>
      </c>
      <c r="I439" s="176"/>
      <c r="L439" s="172"/>
      <c r="M439" s="177"/>
      <c r="T439" s="178"/>
      <c r="AT439" s="173" t="s">
        <v>196</v>
      </c>
      <c r="AU439" s="173" t="s">
        <v>88</v>
      </c>
      <c r="AV439" s="14" t="s">
        <v>203</v>
      </c>
      <c r="AW439" s="14" t="s">
        <v>31</v>
      </c>
      <c r="AX439" s="14" t="s">
        <v>76</v>
      </c>
      <c r="AY439" s="173" t="s">
        <v>188</v>
      </c>
    </row>
    <row r="440" spans="2:65" s="12" customFormat="1" ht="11.25">
      <c r="B440" s="157"/>
      <c r="D440" s="158" t="s">
        <v>196</v>
      </c>
      <c r="E440" s="159" t="s">
        <v>1</v>
      </c>
      <c r="F440" s="160" t="s">
        <v>638</v>
      </c>
      <c r="H440" s="161">
        <v>17.468</v>
      </c>
      <c r="I440" s="162"/>
      <c r="L440" s="157"/>
      <c r="M440" s="163"/>
      <c r="T440" s="164"/>
      <c r="AT440" s="159" t="s">
        <v>196</v>
      </c>
      <c r="AU440" s="159" t="s">
        <v>88</v>
      </c>
      <c r="AV440" s="12" t="s">
        <v>88</v>
      </c>
      <c r="AW440" s="12" t="s">
        <v>31</v>
      </c>
      <c r="AX440" s="12" t="s">
        <v>76</v>
      </c>
      <c r="AY440" s="159" t="s">
        <v>188</v>
      </c>
    </row>
    <row r="441" spans="2:65" s="13" customFormat="1" ht="11.25">
      <c r="B441" s="165"/>
      <c r="D441" s="158" t="s">
        <v>196</v>
      </c>
      <c r="E441" s="166" t="s">
        <v>1</v>
      </c>
      <c r="F441" s="167" t="s">
        <v>211</v>
      </c>
      <c r="H441" s="168">
        <v>200</v>
      </c>
      <c r="I441" s="169"/>
      <c r="L441" s="165"/>
      <c r="M441" s="170"/>
      <c r="T441" s="171"/>
      <c r="AT441" s="166" t="s">
        <v>196</v>
      </c>
      <c r="AU441" s="166" t="s">
        <v>88</v>
      </c>
      <c r="AV441" s="13" t="s">
        <v>194</v>
      </c>
      <c r="AW441" s="13" t="s">
        <v>31</v>
      </c>
      <c r="AX441" s="13" t="s">
        <v>83</v>
      </c>
      <c r="AY441" s="166" t="s">
        <v>188</v>
      </c>
    </row>
    <row r="442" spans="2:65" s="1" customFormat="1" ht="33" customHeight="1">
      <c r="B442" s="32"/>
      <c r="C442" s="143" t="s">
        <v>639</v>
      </c>
      <c r="D442" s="143" t="s">
        <v>190</v>
      </c>
      <c r="E442" s="144" t="s">
        <v>640</v>
      </c>
      <c r="F442" s="145" t="s">
        <v>641</v>
      </c>
      <c r="G442" s="146" t="s">
        <v>272</v>
      </c>
      <c r="H442" s="147">
        <v>20.3</v>
      </c>
      <c r="I442" s="148"/>
      <c r="J442" s="149">
        <f>ROUND(I442*H442,2)</f>
        <v>0</v>
      </c>
      <c r="K442" s="150"/>
      <c r="L442" s="32"/>
      <c r="M442" s="151" t="s">
        <v>1</v>
      </c>
      <c r="N442" s="152" t="s">
        <v>42</v>
      </c>
      <c r="P442" s="153">
        <f>O442*H442</f>
        <v>0</v>
      </c>
      <c r="Q442" s="153">
        <v>0.24645</v>
      </c>
      <c r="R442" s="153">
        <f>Q442*H442</f>
        <v>5.0029349999999999</v>
      </c>
      <c r="S442" s="153">
        <v>0</v>
      </c>
      <c r="T442" s="154">
        <f>S442*H442</f>
        <v>0</v>
      </c>
      <c r="AR442" s="155" t="s">
        <v>194</v>
      </c>
      <c r="AT442" s="155" t="s">
        <v>190</v>
      </c>
      <c r="AU442" s="155" t="s">
        <v>88</v>
      </c>
      <c r="AY442" s="17" t="s">
        <v>188</v>
      </c>
      <c r="BE442" s="156">
        <f>IF(N442="základná",J442,0)</f>
        <v>0</v>
      </c>
      <c r="BF442" s="156">
        <f>IF(N442="znížená",J442,0)</f>
        <v>0</v>
      </c>
      <c r="BG442" s="156">
        <f>IF(N442="zákl. prenesená",J442,0)</f>
        <v>0</v>
      </c>
      <c r="BH442" s="156">
        <f>IF(N442="zníž. prenesená",J442,0)</f>
        <v>0</v>
      </c>
      <c r="BI442" s="156">
        <f>IF(N442="nulová",J442,0)</f>
        <v>0</v>
      </c>
      <c r="BJ442" s="17" t="s">
        <v>88</v>
      </c>
      <c r="BK442" s="156">
        <f>ROUND(I442*H442,2)</f>
        <v>0</v>
      </c>
      <c r="BL442" s="17" t="s">
        <v>194</v>
      </c>
      <c r="BM442" s="155" t="s">
        <v>642</v>
      </c>
    </row>
    <row r="443" spans="2:65" s="1" customFormat="1" ht="24.2" customHeight="1">
      <c r="B443" s="32"/>
      <c r="C443" s="143" t="s">
        <v>643</v>
      </c>
      <c r="D443" s="143" t="s">
        <v>190</v>
      </c>
      <c r="E443" s="144" t="s">
        <v>644</v>
      </c>
      <c r="F443" s="145" t="s">
        <v>645</v>
      </c>
      <c r="G443" s="146" t="s">
        <v>193</v>
      </c>
      <c r="H443" s="147">
        <v>22.5</v>
      </c>
      <c r="I443" s="148"/>
      <c r="J443" s="149">
        <f>ROUND(I443*H443,2)</f>
        <v>0</v>
      </c>
      <c r="K443" s="150"/>
      <c r="L443" s="32"/>
      <c r="M443" s="151" t="s">
        <v>1</v>
      </c>
      <c r="N443" s="152" t="s">
        <v>42</v>
      </c>
      <c r="P443" s="153">
        <f>O443*H443</f>
        <v>0</v>
      </c>
      <c r="Q443" s="153">
        <v>2.2404799999999998</v>
      </c>
      <c r="R443" s="153">
        <f>Q443*H443</f>
        <v>50.410799999999995</v>
      </c>
      <c r="S443" s="153">
        <v>0</v>
      </c>
      <c r="T443" s="154">
        <f>S443*H443</f>
        <v>0</v>
      </c>
      <c r="AR443" s="155" t="s">
        <v>194</v>
      </c>
      <c r="AT443" s="155" t="s">
        <v>190</v>
      </c>
      <c r="AU443" s="155" t="s">
        <v>88</v>
      </c>
      <c r="AY443" s="17" t="s">
        <v>188</v>
      </c>
      <c r="BE443" s="156">
        <f>IF(N443="základná",J443,0)</f>
        <v>0</v>
      </c>
      <c r="BF443" s="156">
        <f>IF(N443="znížená",J443,0)</f>
        <v>0</v>
      </c>
      <c r="BG443" s="156">
        <f>IF(N443="zákl. prenesená",J443,0)</f>
        <v>0</v>
      </c>
      <c r="BH443" s="156">
        <f>IF(N443="zníž. prenesená",J443,0)</f>
        <v>0</v>
      </c>
      <c r="BI443" s="156">
        <f>IF(N443="nulová",J443,0)</f>
        <v>0</v>
      </c>
      <c r="BJ443" s="17" t="s">
        <v>88</v>
      </c>
      <c r="BK443" s="156">
        <f>ROUND(I443*H443,2)</f>
        <v>0</v>
      </c>
      <c r="BL443" s="17" t="s">
        <v>194</v>
      </c>
      <c r="BM443" s="155" t="s">
        <v>646</v>
      </c>
    </row>
    <row r="444" spans="2:65" s="12" customFormat="1" ht="11.25">
      <c r="B444" s="157"/>
      <c r="D444" s="158" t="s">
        <v>196</v>
      </c>
      <c r="E444" s="159" t="s">
        <v>1</v>
      </c>
      <c r="F444" s="160" t="s">
        <v>647</v>
      </c>
      <c r="H444" s="161">
        <v>22.5</v>
      </c>
      <c r="I444" s="162"/>
      <c r="L444" s="157"/>
      <c r="M444" s="163"/>
      <c r="T444" s="164"/>
      <c r="AT444" s="159" t="s">
        <v>196</v>
      </c>
      <c r="AU444" s="159" t="s">
        <v>88</v>
      </c>
      <c r="AV444" s="12" t="s">
        <v>88</v>
      </c>
      <c r="AW444" s="12" t="s">
        <v>31</v>
      </c>
      <c r="AX444" s="12" t="s">
        <v>76</v>
      </c>
      <c r="AY444" s="159" t="s">
        <v>188</v>
      </c>
    </row>
    <row r="445" spans="2:65" s="13" customFormat="1" ht="11.25">
      <c r="B445" s="165"/>
      <c r="D445" s="158" t="s">
        <v>196</v>
      </c>
      <c r="E445" s="166" t="s">
        <v>1</v>
      </c>
      <c r="F445" s="167" t="s">
        <v>648</v>
      </c>
      <c r="H445" s="168">
        <v>22.5</v>
      </c>
      <c r="I445" s="169"/>
      <c r="L445" s="165"/>
      <c r="M445" s="170"/>
      <c r="T445" s="171"/>
      <c r="AT445" s="166" t="s">
        <v>196</v>
      </c>
      <c r="AU445" s="166" t="s">
        <v>88</v>
      </c>
      <c r="AV445" s="13" t="s">
        <v>194</v>
      </c>
      <c r="AW445" s="13" t="s">
        <v>31</v>
      </c>
      <c r="AX445" s="13" t="s">
        <v>83</v>
      </c>
      <c r="AY445" s="166" t="s">
        <v>188</v>
      </c>
    </row>
    <row r="446" spans="2:65" s="1" customFormat="1" ht="24.2" customHeight="1">
      <c r="B446" s="32"/>
      <c r="C446" s="143" t="s">
        <v>649</v>
      </c>
      <c r="D446" s="143" t="s">
        <v>190</v>
      </c>
      <c r="E446" s="144" t="s">
        <v>650</v>
      </c>
      <c r="F446" s="145" t="s">
        <v>651</v>
      </c>
      <c r="G446" s="146" t="s">
        <v>193</v>
      </c>
      <c r="H446" s="147">
        <v>22.5</v>
      </c>
      <c r="I446" s="148"/>
      <c r="J446" s="149">
        <f>ROUND(I446*H446,2)</f>
        <v>0</v>
      </c>
      <c r="K446" s="150"/>
      <c r="L446" s="32"/>
      <c r="M446" s="151" t="s">
        <v>1</v>
      </c>
      <c r="N446" s="152" t="s">
        <v>42</v>
      </c>
      <c r="P446" s="153">
        <f>O446*H446</f>
        <v>0</v>
      </c>
      <c r="Q446" s="153">
        <v>0</v>
      </c>
      <c r="R446" s="153">
        <f>Q446*H446</f>
        <v>0</v>
      </c>
      <c r="S446" s="153">
        <v>0</v>
      </c>
      <c r="T446" s="154">
        <f>S446*H446</f>
        <v>0</v>
      </c>
      <c r="AR446" s="155" t="s">
        <v>194</v>
      </c>
      <c r="AT446" s="155" t="s">
        <v>190</v>
      </c>
      <c r="AU446" s="155" t="s">
        <v>88</v>
      </c>
      <c r="AY446" s="17" t="s">
        <v>188</v>
      </c>
      <c r="BE446" s="156">
        <f>IF(N446="základná",J446,0)</f>
        <v>0</v>
      </c>
      <c r="BF446" s="156">
        <f>IF(N446="znížená",J446,0)</f>
        <v>0</v>
      </c>
      <c r="BG446" s="156">
        <f>IF(N446="zákl. prenesená",J446,0)</f>
        <v>0</v>
      </c>
      <c r="BH446" s="156">
        <f>IF(N446="zníž. prenesená",J446,0)</f>
        <v>0</v>
      </c>
      <c r="BI446" s="156">
        <f>IF(N446="nulová",J446,0)</f>
        <v>0</v>
      </c>
      <c r="BJ446" s="17" t="s">
        <v>88</v>
      </c>
      <c r="BK446" s="156">
        <f>ROUND(I446*H446,2)</f>
        <v>0</v>
      </c>
      <c r="BL446" s="17" t="s">
        <v>194</v>
      </c>
      <c r="BM446" s="155" t="s">
        <v>652</v>
      </c>
    </row>
    <row r="447" spans="2:65" s="1" customFormat="1" ht="33" customHeight="1">
      <c r="B447" s="32"/>
      <c r="C447" s="143" t="s">
        <v>653</v>
      </c>
      <c r="D447" s="143" t="s">
        <v>190</v>
      </c>
      <c r="E447" s="144" t="s">
        <v>654</v>
      </c>
      <c r="F447" s="145" t="s">
        <v>655</v>
      </c>
      <c r="G447" s="146" t="s">
        <v>193</v>
      </c>
      <c r="H447" s="147">
        <v>22.5</v>
      </c>
      <c r="I447" s="148"/>
      <c r="J447" s="149">
        <f>ROUND(I447*H447,2)</f>
        <v>0</v>
      </c>
      <c r="K447" s="150"/>
      <c r="L447" s="32"/>
      <c r="M447" s="151" t="s">
        <v>1</v>
      </c>
      <c r="N447" s="152" t="s">
        <v>42</v>
      </c>
      <c r="P447" s="153">
        <f>O447*H447</f>
        <v>0</v>
      </c>
      <c r="Q447" s="153">
        <v>0</v>
      </c>
      <c r="R447" s="153">
        <f>Q447*H447</f>
        <v>0</v>
      </c>
      <c r="S447" s="153">
        <v>0</v>
      </c>
      <c r="T447" s="154">
        <f>S447*H447</f>
        <v>0</v>
      </c>
      <c r="AR447" s="155" t="s">
        <v>194</v>
      </c>
      <c r="AT447" s="155" t="s">
        <v>190</v>
      </c>
      <c r="AU447" s="155" t="s">
        <v>88</v>
      </c>
      <c r="AY447" s="17" t="s">
        <v>188</v>
      </c>
      <c r="BE447" s="156">
        <f>IF(N447="základná",J447,0)</f>
        <v>0</v>
      </c>
      <c r="BF447" s="156">
        <f>IF(N447="znížená",J447,0)</f>
        <v>0</v>
      </c>
      <c r="BG447" s="156">
        <f>IF(N447="zákl. prenesená",J447,0)</f>
        <v>0</v>
      </c>
      <c r="BH447" s="156">
        <f>IF(N447="zníž. prenesená",J447,0)</f>
        <v>0</v>
      </c>
      <c r="BI447" s="156">
        <f>IF(N447="nulová",J447,0)</f>
        <v>0</v>
      </c>
      <c r="BJ447" s="17" t="s">
        <v>88</v>
      </c>
      <c r="BK447" s="156">
        <f>ROUND(I447*H447,2)</f>
        <v>0</v>
      </c>
      <c r="BL447" s="17" t="s">
        <v>194</v>
      </c>
      <c r="BM447" s="155" t="s">
        <v>656</v>
      </c>
    </row>
    <row r="448" spans="2:65" s="1" customFormat="1" ht="37.9" customHeight="1">
      <c r="B448" s="32"/>
      <c r="C448" s="143" t="s">
        <v>657</v>
      </c>
      <c r="D448" s="143" t="s">
        <v>190</v>
      </c>
      <c r="E448" s="144" t="s">
        <v>658</v>
      </c>
      <c r="F448" s="145" t="s">
        <v>659</v>
      </c>
      <c r="G448" s="146" t="s">
        <v>272</v>
      </c>
      <c r="H448" s="147">
        <v>414</v>
      </c>
      <c r="I448" s="148"/>
      <c r="J448" s="149">
        <f>ROUND(I448*H448,2)</f>
        <v>0</v>
      </c>
      <c r="K448" s="150"/>
      <c r="L448" s="32"/>
      <c r="M448" s="151" t="s">
        <v>1</v>
      </c>
      <c r="N448" s="152" t="s">
        <v>42</v>
      </c>
      <c r="P448" s="153">
        <f>O448*H448</f>
        <v>0</v>
      </c>
      <c r="Q448" s="153">
        <v>3.5200000000000001E-3</v>
      </c>
      <c r="R448" s="153">
        <f>Q448*H448</f>
        <v>1.4572800000000001</v>
      </c>
      <c r="S448" s="153">
        <v>0</v>
      </c>
      <c r="T448" s="154">
        <f>S448*H448</f>
        <v>0</v>
      </c>
      <c r="AR448" s="155" t="s">
        <v>194</v>
      </c>
      <c r="AT448" s="155" t="s">
        <v>190</v>
      </c>
      <c r="AU448" s="155" t="s">
        <v>88</v>
      </c>
      <c r="AY448" s="17" t="s">
        <v>188</v>
      </c>
      <c r="BE448" s="156">
        <f>IF(N448="základná",J448,0)</f>
        <v>0</v>
      </c>
      <c r="BF448" s="156">
        <f>IF(N448="znížená",J448,0)</f>
        <v>0</v>
      </c>
      <c r="BG448" s="156">
        <f>IF(N448="zákl. prenesená",J448,0)</f>
        <v>0</v>
      </c>
      <c r="BH448" s="156">
        <f>IF(N448="zníž. prenesená",J448,0)</f>
        <v>0</v>
      </c>
      <c r="BI448" s="156">
        <f>IF(N448="nulová",J448,0)</f>
        <v>0</v>
      </c>
      <c r="BJ448" s="17" t="s">
        <v>88</v>
      </c>
      <c r="BK448" s="156">
        <f>ROUND(I448*H448,2)</f>
        <v>0</v>
      </c>
      <c r="BL448" s="17" t="s">
        <v>194</v>
      </c>
      <c r="BM448" s="155" t="s">
        <v>660</v>
      </c>
    </row>
    <row r="449" spans="2:65" s="12" customFormat="1" ht="11.25">
      <c r="B449" s="157"/>
      <c r="D449" s="158" t="s">
        <v>196</v>
      </c>
      <c r="E449" s="159" t="s">
        <v>1</v>
      </c>
      <c r="F449" s="160" t="s">
        <v>661</v>
      </c>
      <c r="H449" s="161">
        <v>340.56</v>
      </c>
      <c r="I449" s="162"/>
      <c r="L449" s="157"/>
      <c r="M449" s="163"/>
      <c r="T449" s="164"/>
      <c r="AT449" s="159" t="s">
        <v>196</v>
      </c>
      <c r="AU449" s="159" t="s">
        <v>88</v>
      </c>
      <c r="AV449" s="12" t="s">
        <v>88</v>
      </c>
      <c r="AW449" s="12" t="s">
        <v>31</v>
      </c>
      <c r="AX449" s="12" t="s">
        <v>76</v>
      </c>
      <c r="AY449" s="159" t="s">
        <v>188</v>
      </c>
    </row>
    <row r="450" spans="2:65" s="12" customFormat="1" ht="11.25">
      <c r="B450" s="157"/>
      <c r="D450" s="158" t="s">
        <v>196</v>
      </c>
      <c r="E450" s="159" t="s">
        <v>1</v>
      </c>
      <c r="F450" s="160" t="s">
        <v>662</v>
      </c>
      <c r="H450" s="161">
        <v>68.111999999999995</v>
      </c>
      <c r="I450" s="162"/>
      <c r="L450" s="157"/>
      <c r="M450" s="163"/>
      <c r="T450" s="164"/>
      <c r="AT450" s="159" t="s">
        <v>196</v>
      </c>
      <c r="AU450" s="159" t="s">
        <v>88</v>
      </c>
      <c r="AV450" s="12" t="s">
        <v>88</v>
      </c>
      <c r="AW450" s="12" t="s">
        <v>31</v>
      </c>
      <c r="AX450" s="12" t="s">
        <v>76</v>
      </c>
      <c r="AY450" s="159" t="s">
        <v>188</v>
      </c>
    </row>
    <row r="451" spans="2:65" s="14" customFormat="1" ht="11.25">
      <c r="B451" s="172"/>
      <c r="D451" s="158" t="s">
        <v>196</v>
      </c>
      <c r="E451" s="173" t="s">
        <v>1</v>
      </c>
      <c r="F451" s="174" t="s">
        <v>209</v>
      </c>
      <c r="H451" s="175">
        <v>408.67200000000003</v>
      </c>
      <c r="I451" s="176"/>
      <c r="L451" s="172"/>
      <c r="M451" s="177"/>
      <c r="T451" s="178"/>
      <c r="AT451" s="173" t="s">
        <v>196</v>
      </c>
      <c r="AU451" s="173" t="s">
        <v>88</v>
      </c>
      <c r="AV451" s="14" t="s">
        <v>203</v>
      </c>
      <c r="AW451" s="14" t="s">
        <v>31</v>
      </c>
      <c r="AX451" s="14" t="s">
        <v>76</v>
      </c>
      <c r="AY451" s="173" t="s">
        <v>188</v>
      </c>
    </row>
    <row r="452" spans="2:65" s="12" customFormat="1" ht="11.25">
      <c r="B452" s="157"/>
      <c r="D452" s="158" t="s">
        <v>196</v>
      </c>
      <c r="E452" s="159" t="s">
        <v>1</v>
      </c>
      <c r="F452" s="160" t="s">
        <v>663</v>
      </c>
      <c r="H452" s="161">
        <v>5.3280000000000003</v>
      </c>
      <c r="I452" s="162"/>
      <c r="L452" s="157"/>
      <c r="M452" s="163"/>
      <c r="T452" s="164"/>
      <c r="AT452" s="159" t="s">
        <v>196</v>
      </c>
      <c r="AU452" s="159" t="s">
        <v>88</v>
      </c>
      <c r="AV452" s="12" t="s">
        <v>88</v>
      </c>
      <c r="AW452" s="12" t="s">
        <v>31</v>
      </c>
      <c r="AX452" s="12" t="s">
        <v>76</v>
      </c>
      <c r="AY452" s="159" t="s">
        <v>188</v>
      </c>
    </row>
    <row r="453" spans="2:65" s="13" customFormat="1" ht="11.25">
      <c r="B453" s="165"/>
      <c r="D453" s="158" t="s">
        <v>196</v>
      </c>
      <c r="E453" s="166" t="s">
        <v>1</v>
      </c>
      <c r="F453" s="167" t="s">
        <v>211</v>
      </c>
      <c r="H453" s="168">
        <v>414</v>
      </c>
      <c r="I453" s="169"/>
      <c r="L453" s="165"/>
      <c r="M453" s="170"/>
      <c r="T453" s="171"/>
      <c r="AT453" s="166" t="s">
        <v>196</v>
      </c>
      <c r="AU453" s="166" t="s">
        <v>88</v>
      </c>
      <c r="AV453" s="13" t="s">
        <v>194</v>
      </c>
      <c r="AW453" s="13" t="s">
        <v>31</v>
      </c>
      <c r="AX453" s="13" t="s">
        <v>83</v>
      </c>
      <c r="AY453" s="166" t="s">
        <v>188</v>
      </c>
    </row>
    <row r="454" spans="2:65" s="1" customFormat="1" ht="21.75" customHeight="1">
      <c r="B454" s="32"/>
      <c r="C454" s="143" t="s">
        <v>664</v>
      </c>
      <c r="D454" s="143" t="s">
        <v>190</v>
      </c>
      <c r="E454" s="144" t="s">
        <v>665</v>
      </c>
      <c r="F454" s="145" t="s">
        <v>666</v>
      </c>
      <c r="G454" s="146" t="s">
        <v>193</v>
      </c>
      <c r="H454" s="147">
        <v>22.3</v>
      </c>
      <c r="I454" s="148"/>
      <c r="J454" s="149">
        <f>ROUND(I454*H454,2)</f>
        <v>0</v>
      </c>
      <c r="K454" s="150"/>
      <c r="L454" s="32"/>
      <c r="M454" s="151" t="s">
        <v>1</v>
      </c>
      <c r="N454" s="152" t="s">
        <v>42</v>
      </c>
      <c r="P454" s="153">
        <f>O454*H454</f>
        <v>0</v>
      </c>
      <c r="Q454" s="153">
        <v>1.837</v>
      </c>
      <c r="R454" s="153">
        <f>Q454*H454</f>
        <v>40.9651</v>
      </c>
      <c r="S454" s="153">
        <v>0</v>
      </c>
      <c r="T454" s="154">
        <f>S454*H454</f>
        <v>0</v>
      </c>
      <c r="AR454" s="155" t="s">
        <v>194</v>
      </c>
      <c r="AT454" s="155" t="s">
        <v>190</v>
      </c>
      <c r="AU454" s="155" t="s">
        <v>88</v>
      </c>
      <c r="AY454" s="17" t="s">
        <v>188</v>
      </c>
      <c r="BE454" s="156">
        <f>IF(N454="základná",J454,0)</f>
        <v>0</v>
      </c>
      <c r="BF454" s="156">
        <f>IF(N454="znížená",J454,0)</f>
        <v>0</v>
      </c>
      <c r="BG454" s="156">
        <f>IF(N454="zákl. prenesená",J454,0)</f>
        <v>0</v>
      </c>
      <c r="BH454" s="156">
        <f>IF(N454="zníž. prenesená",J454,0)</f>
        <v>0</v>
      </c>
      <c r="BI454" s="156">
        <f>IF(N454="nulová",J454,0)</f>
        <v>0</v>
      </c>
      <c r="BJ454" s="17" t="s">
        <v>88</v>
      </c>
      <c r="BK454" s="156">
        <f>ROUND(I454*H454,2)</f>
        <v>0</v>
      </c>
      <c r="BL454" s="17" t="s">
        <v>194</v>
      </c>
      <c r="BM454" s="155" t="s">
        <v>667</v>
      </c>
    </row>
    <row r="455" spans="2:65" s="12" customFormat="1" ht="11.25">
      <c r="B455" s="157"/>
      <c r="D455" s="158" t="s">
        <v>196</v>
      </c>
      <c r="E455" s="159" t="s">
        <v>1</v>
      </c>
      <c r="F455" s="160" t="s">
        <v>668</v>
      </c>
      <c r="H455" s="161">
        <v>20.303999999999998</v>
      </c>
      <c r="I455" s="162"/>
      <c r="L455" s="157"/>
      <c r="M455" s="163"/>
      <c r="T455" s="164"/>
      <c r="AT455" s="159" t="s">
        <v>196</v>
      </c>
      <c r="AU455" s="159" t="s">
        <v>88</v>
      </c>
      <c r="AV455" s="12" t="s">
        <v>88</v>
      </c>
      <c r="AW455" s="12" t="s">
        <v>31</v>
      </c>
      <c r="AX455" s="12" t="s">
        <v>76</v>
      </c>
      <c r="AY455" s="159" t="s">
        <v>188</v>
      </c>
    </row>
    <row r="456" spans="2:65" s="12" customFormat="1" ht="11.25">
      <c r="B456" s="157"/>
      <c r="D456" s="158" t="s">
        <v>196</v>
      </c>
      <c r="E456" s="159" t="s">
        <v>1</v>
      </c>
      <c r="F456" s="160" t="s">
        <v>669</v>
      </c>
      <c r="H456" s="161">
        <v>2.028</v>
      </c>
      <c r="I456" s="162"/>
      <c r="L456" s="157"/>
      <c r="M456" s="163"/>
      <c r="T456" s="164"/>
      <c r="AT456" s="159" t="s">
        <v>196</v>
      </c>
      <c r="AU456" s="159" t="s">
        <v>88</v>
      </c>
      <c r="AV456" s="12" t="s">
        <v>88</v>
      </c>
      <c r="AW456" s="12" t="s">
        <v>31</v>
      </c>
      <c r="AX456" s="12" t="s">
        <v>76</v>
      </c>
      <c r="AY456" s="159" t="s">
        <v>188</v>
      </c>
    </row>
    <row r="457" spans="2:65" s="14" customFormat="1" ht="11.25">
      <c r="B457" s="172"/>
      <c r="D457" s="158" t="s">
        <v>196</v>
      </c>
      <c r="E457" s="173" t="s">
        <v>1</v>
      </c>
      <c r="F457" s="174" t="s">
        <v>209</v>
      </c>
      <c r="H457" s="175">
        <v>22.331999999999997</v>
      </c>
      <c r="I457" s="176"/>
      <c r="L457" s="172"/>
      <c r="M457" s="177"/>
      <c r="T457" s="178"/>
      <c r="AT457" s="173" t="s">
        <v>196</v>
      </c>
      <c r="AU457" s="173" t="s">
        <v>88</v>
      </c>
      <c r="AV457" s="14" t="s">
        <v>203</v>
      </c>
      <c r="AW457" s="14" t="s">
        <v>31</v>
      </c>
      <c r="AX457" s="14" t="s">
        <v>76</v>
      </c>
      <c r="AY457" s="173" t="s">
        <v>188</v>
      </c>
    </row>
    <row r="458" spans="2:65" s="12" customFormat="1" ht="11.25">
      <c r="B458" s="157"/>
      <c r="D458" s="158" t="s">
        <v>196</v>
      </c>
      <c r="E458" s="159" t="s">
        <v>1</v>
      </c>
      <c r="F458" s="160" t="s">
        <v>670</v>
      </c>
      <c r="H458" s="161">
        <v>-3.2000000000000001E-2</v>
      </c>
      <c r="I458" s="162"/>
      <c r="L458" s="157"/>
      <c r="M458" s="163"/>
      <c r="T458" s="164"/>
      <c r="AT458" s="159" t="s">
        <v>196</v>
      </c>
      <c r="AU458" s="159" t="s">
        <v>88</v>
      </c>
      <c r="AV458" s="12" t="s">
        <v>88</v>
      </c>
      <c r="AW458" s="12" t="s">
        <v>31</v>
      </c>
      <c r="AX458" s="12" t="s">
        <v>76</v>
      </c>
      <c r="AY458" s="159" t="s">
        <v>188</v>
      </c>
    </row>
    <row r="459" spans="2:65" s="13" customFormat="1" ht="11.25">
      <c r="B459" s="165"/>
      <c r="D459" s="158" t="s">
        <v>196</v>
      </c>
      <c r="E459" s="166" t="s">
        <v>1</v>
      </c>
      <c r="F459" s="167" t="s">
        <v>211</v>
      </c>
      <c r="H459" s="168">
        <v>22.299999999999997</v>
      </c>
      <c r="I459" s="169"/>
      <c r="L459" s="165"/>
      <c r="M459" s="170"/>
      <c r="T459" s="171"/>
      <c r="AT459" s="166" t="s">
        <v>196</v>
      </c>
      <c r="AU459" s="166" t="s">
        <v>88</v>
      </c>
      <c r="AV459" s="13" t="s">
        <v>194</v>
      </c>
      <c r="AW459" s="13" t="s">
        <v>31</v>
      </c>
      <c r="AX459" s="13" t="s">
        <v>83</v>
      </c>
      <c r="AY459" s="166" t="s">
        <v>188</v>
      </c>
    </row>
    <row r="460" spans="2:65" s="1" customFormat="1" ht="24.2" customHeight="1">
      <c r="B460" s="32"/>
      <c r="C460" s="143" t="s">
        <v>671</v>
      </c>
      <c r="D460" s="143" t="s">
        <v>190</v>
      </c>
      <c r="E460" s="144" t="s">
        <v>672</v>
      </c>
      <c r="F460" s="145" t="s">
        <v>673</v>
      </c>
      <c r="G460" s="146" t="s">
        <v>272</v>
      </c>
      <c r="H460" s="147">
        <v>123.4</v>
      </c>
      <c r="I460" s="148"/>
      <c r="J460" s="149">
        <f>ROUND(I460*H460,2)</f>
        <v>0</v>
      </c>
      <c r="K460" s="150"/>
      <c r="L460" s="32"/>
      <c r="M460" s="151" t="s">
        <v>1</v>
      </c>
      <c r="N460" s="152" t="s">
        <v>42</v>
      </c>
      <c r="P460" s="153">
        <f>O460*H460</f>
        <v>0</v>
      </c>
      <c r="Q460" s="153">
        <v>0</v>
      </c>
      <c r="R460" s="153">
        <f>Q460*H460</f>
        <v>0</v>
      </c>
      <c r="S460" s="153">
        <v>0</v>
      </c>
      <c r="T460" s="154">
        <f>S460*H460</f>
        <v>0</v>
      </c>
      <c r="AR460" s="155" t="s">
        <v>194</v>
      </c>
      <c r="AT460" s="155" t="s">
        <v>190</v>
      </c>
      <c r="AU460" s="155" t="s">
        <v>88</v>
      </c>
      <c r="AY460" s="17" t="s">
        <v>188</v>
      </c>
      <c r="BE460" s="156">
        <f>IF(N460="základná",J460,0)</f>
        <v>0</v>
      </c>
      <c r="BF460" s="156">
        <f>IF(N460="znížená",J460,0)</f>
        <v>0</v>
      </c>
      <c r="BG460" s="156">
        <f>IF(N460="zákl. prenesená",J460,0)</f>
        <v>0</v>
      </c>
      <c r="BH460" s="156">
        <f>IF(N460="zníž. prenesená",J460,0)</f>
        <v>0</v>
      </c>
      <c r="BI460" s="156">
        <f>IF(N460="nulová",J460,0)</f>
        <v>0</v>
      </c>
      <c r="BJ460" s="17" t="s">
        <v>88</v>
      </c>
      <c r="BK460" s="156">
        <f>ROUND(I460*H460,2)</f>
        <v>0</v>
      </c>
      <c r="BL460" s="17" t="s">
        <v>194</v>
      </c>
      <c r="BM460" s="155" t="s">
        <v>674</v>
      </c>
    </row>
    <row r="461" spans="2:65" s="12" customFormat="1" ht="11.25">
      <c r="B461" s="157"/>
      <c r="D461" s="158" t="s">
        <v>196</v>
      </c>
      <c r="E461" s="159" t="s">
        <v>1</v>
      </c>
      <c r="F461" s="160" t="s">
        <v>675</v>
      </c>
      <c r="H461" s="161">
        <v>123.4</v>
      </c>
      <c r="I461" s="162"/>
      <c r="L461" s="157"/>
      <c r="M461" s="163"/>
      <c r="T461" s="164"/>
      <c r="AT461" s="159" t="s">
        <v>196</v>
      </c>
      <c r="AU461" s="159" t="s">
        <v>88</v>
      </c>
      <c r="AV461" s="12" t="s">
        <v>88</v>
      </c>
      <c r="AW461" s="12" t="s">
        <v>31</v>
      </c>
      <c r="AX461" s="12" t="s">
        <v>83</v>
      </c>
      <c r="AY461" s="159" t="s">
        <v>188</v>
      </c>
    </row>
    <row r="462" spans="2:65" s="1" customFormat="1" ht="16.5" customHeight="1">
      <c r="B462" s="32"/>
      <c r="C462" s="185" t="s">
        <v>676</v>
      </c>
      <c r="D462" s="185" t="s">
        <v>677</v>
      </c>
      <c r="E462" s="186" t="s">
        <v>678</v>
      </c>
      <c r="F462" s="187" t="s">
        <v>679</v>
      </c>
      <c r="G462" s="188" t="s">
        <v>272</v>
      </c>
      <c r="H462" s="189">
        <v>141.9</v>
      </c>
      <c r="I462" s="190"/>
      <c r="J462" s="191">
        <f>ROUND(I462*H462,2)</f>
        <v>0</v>
      </c>
      <c r="K462" s="192"/>
      <c r="L462" s="193"/>
      <c r="M462" s="194" t="s">
        <v>1</v>
      </c>
      <c r="N462" s="195" t="s">
        <v>42</v>
      </c>
      <c r="P462" s="153">
        <f>O462*H462</f>
        <v>0</v>
      </c>
      <c r="Q462" s="153">
        <v>1E-4</v>
      </c>
      <c r="R462" s="153">
        <f>Q462*H462</f>
        <v>1.4190000000000001E-2</v>
      </c>
      <c r="S462" s="153">
        <v>0</v>
      </c>
      <c r="T462" s="154">
        <f>S462*H462</f>
        <v>0</v>
      </c>
      <c r="AR462" s="155" t="s">
        <v>238</v>
      </c>
      <c r="AT462" s="155" t="s">
        <v>677</v>
      </c>
      <c r="AU462" s="155" t="s">
        <v>88</v>
      </c>
      <c r="AY462" s="17" t="s">
        <v>188</v>
      </c>
      <c r="BE462" s="156">
        <f>IF(N462="základná",J462,0)</f>
        <v>0</v>
      </c>
      <c r="BF462" s="156">
        <f>IF(N462="znížená",J462,0)</f>
        <v>0</v>
      </c>
      <c r="BG462" s="156">
        <f>IF(N462="zákl. prenesená",J462,0)</f>
        <v>0</v>
      </c>
      <c r="BH462" s="156">
        <f>IF(N462="zníž. prenesená",J462,0)</f>
        <v>0</v>
      </c>
      <c r="BI462" s="156">
        <f>IF(N462="nulová",J462,0)</f>
        <v>0</v>
      </c>
      <c r="BJ462" s="17" t="s">
        <v>88</v>
      </c>
      <c r="BK462" s="156">
        <f>ROUND(I462*H462,2)</f>
        <v>0</v>
      </c>
      <c r="BL462" s="17" t="s">
        <v>194</v>
      </c>
      <c r="BM462" s="155" t="s">
        <v>680</v>
      </c>
    </row>
    <row r="463" spans="2:65" s="12" customFormat="1" ht="11.25">
      <c r="B463" s="157"/>
      <c r="D463" s="158" t="s">
        <v>196</v>
      </c>
      <c r="E463" s="159" t="s">
        <v>1</v>
      </c>
      <c r="F463" s="160" t="s">
        <v>681</v>
      </c>
      <c r="H463" s="161">
        <v>141.91</v>
      </c>
      <c r="I463" s="162"/>
      <c r="L463" s="157"/>
      <c r="M463" s="163"/>
      <c r="T463" s="164"/>
      <c r="AT463" s="159" t="s">
        <v>196</v>
      </c>
      <c r="AU463" s="159" t="s">
        <v>88</v>
      </c>
      <c r="AV463" s="12" t="s">
        <v>88</v>
      </c>
      <c r="AW463" s="12" t="s">
        <v>31</v>
      </c>
      <c r="AX463" s="12" t="s">
        <v>76</v>
      </c>
      <c r="AY463" s="159" t="s">
        <v>188</v>
      </c>
    </row>
    <row r="464" spans="2:65" s="12" customFormat="1" ht="11.25">
      <c r="B464" s="157"/>
      <c r="D464" s="158" t="s">
        <v>196</v>
      </c>
      <c r="E464" s="159" t="s">
        <v>1</v>
      </c>
      <c r="F464" s="160" t="s">
        <v>475</v>
      </c>
      <c r="H464" s="161">
        <v>-0.01</v>
      </c>
      <c r="I464" s="162"/>
      <c r="L464" s="157"/>
      <c r="M464" s="163"/>
      <c r="T464" s="164"/>
      <c r="AT464" s="159" t="s">
        <v>196</v>
      </c>
      <c r="AU464" s="159" t="s">
        <v>88</v>
      </c>
      <c r="AV464" s="12" t="s">
        <v>88</v>
      </c>
      <c r="AW464" s="12" t="s">
        <v>31</v>
      </c>
      <c r="AX464" s="12" t="s">
        <v>76</v>
      </c>
      <c r="AY464" s="159" t="s">
        <v>188</v>
      </c>
    </row>
    <row r="465" spans="2:65" s="13" customFormat="1" ht="11.25">
      <c r="B465" s="165"/>
      <c r="D465" s="158" t="s">
        <v>196</v>
      </c>
      <c r="E465" s="166" t="s">
        <v>1</v>
      </c>
      <c r="F465" s="167" t="s">
        <v>682</v>
      </c>
      <c r="H465" s="168">
        <v>141.9</v>
      </c>
      <c r="I465" s="169"/>
      <c r="L465" s="165"/>
      <c r="M465" s="170"/>
      <c r="T465" s="171"/>
      <c r="AT465" s="166" t="s">
        <v>196</v>
      </c>
      <c r="AU465" s="166" t="s">
        <v>88</v>
      </c>
      <c r="AV465" s="13" t="s">
        <v>194</v>
      </c>
      <c r="AW465" s="13" t="s">
        <v>31</v>
      </c>
      <c r="AX465" s="13" t="s">
        <v>83</v>
      </c>
      <c r="AY465" s="166" t="s">
        <v>188</v>
      </c>
    </row>
    <row r="466" spans="2:65" s="1" customFormat="1" ht="24.2" customHeight="1">
      <c r="B466" s="32"/>
      <c r="C466" s="143" t="s">
        <v>683</v>
      </c>
      <c r="D466" s="143" t="s">
        <v>190</v>
      </c>
      <c r="E466" s="144" t="s">
        <v>684</v>
      </c>
      <c r="F466" s="145" t="s">
        <v>685</v>
      </c>
      <c r="G466" s="146" t="s">
        <v>272</v>
      </c>
      <c r="H466" s="147">
        <v>123.4</v>
      </c>
      <c r="I466" s="148"/>
      <c r="J466" s="149">
        <f>ROUND(I466*H466,2)</f>
        <v>0</v>
      </c>
      <c r="K466" s="150"/>
      <c r="L466" s="32"/>
      <c r="M466" s="151" t="s">
        <v>1</v>
      </c>
      <c r="N466" s="152" t="s">
        <v>42</v>
      </c>
      <c r="P466" s="153">
        <f>O466*H466</f>
        <v>0</v>
      </c>
      <c r="Q466" s="153">
        <v>8.2619999999999999E-2</v>
      </c>
      <c r="R466" s="153">
        <f>Q466*H466</f>
        <v>10.195308000000001</v>
      </c>
      <c r="S466" s="153">
        <v>0</v>
      </c>
      <c r="T466" s="154">
        <f>S466*H466</f>
        <v>0</v>
      </c>
      <c r="AR466" s="155" t="s">
        <v>194</v>
      </c>
      <c r="AT466" s="155" t="s">
        <v>190</v>
      </c>
      <c r="AU466" s="155" t="s">
        <v>88</v>
      </c>
      <c r="AY466" s="17" t="s">
        <v>188</v>
      </c>
      <c r="BE466" s="156">
        <f>IF(N466="základná",J466,0)</f>
        <v>0</v>
      </c>
      <c r="BF466" s="156">
        <f>IF(N466="znížená",J466,0)</f>
        <v>0</v>
      </c>
      <c r="BG466" s="156">
        <f>IF(N466="zákl. prenesená",J466,0)</f>
        <v>0</v>
      </c>
      <c r="BH466" s="156">
        <f>IF(N466="zníž. prenesená",J466,0)</f>
        <v>0</v>
      </c>
      <c r="BI466" s="156">
        <f>IF(N466="nulová",J466,0)</f>
        <v>0</v>
      </c>
      <c r="BJ466" s="17" t="s">
        <v>88</v>
      </c>
      <c r="BK466" s="156">
        <f>ROUND(I466*H466,2)</f>
        <v>0</v>
      </c>
      <c r="BL466" s="17" t="s">
        <v>194</v>
      </c>
      <c r="BM466" s="155" t="s">
        <v>686</v>
      </c>
    </row>
    <row r="467" spans="2:65" s="12" customFormat="1" ht="11.25">
      <c r="B467" s="157"/>
      <c r="D467" s="158" t="s">
        <v>196</v>
      </c>
      <c r="E467" s="159" t="s">
        <v>1</v>
      </c>
      <c r="F467" s="160" t="s">
        <v>687</v>
      </c>
      <c r="H467" s="161">
        <v>123.4</v>
      </c>
      <c r="I467" s="162"/>
      <c r="L467" s="157"/>
      <c r="M467" s="163"/>
      <c r="T467" s="164"/>
      <c r="AT467" s="159" t="s">
        <v>196</v>
      </c>
      <c r="AU467" s="159" t="s">
        <v>88</v>
      </c>
      <c r="AV467" s="12" t="s">
        <v>88</v>
      </c>
      <c r="AW467" s="12" t="s">
        <v>31</v>
      </c>
      <c r="AX467" s="12" t="s">
        <v>76</v>
      </c>
      <c r="AY467" s="159" t="s">
        <v>188</v>
      </c>
    </row>
    <row r="468" spans="2:65" s="13" customFormat="1" ht="11.25">
      <c r="B468" s="165"/>
      <c r="D468" s="158" t="s">
        <v>196</v>
      </c>
      <c r="E468" s="166" t="s">
        <v>1</v>
      </c>
      <c r="F468" s="167" t="s">
        <v>648</v>
      </c>
      <c r="H468" s="168">
        <v>123.4</v>
      </c>
      <c r="I468" s="169"/>
      <c r="L468" s="165"/>
      <c r="M468" s="170"/>
      <c r="T468" s="171"/>
      <c r="AT468" s="166" t="s">
        <v>196</v>
      </c>
      <c r="AU468" s="166" t="s">
        <v>88</v>
      </c>
      <c r="AV468" s="13" t="s">
        <v>194</v>
      </c>
      <c r="AW468" s="13" t="s">
        <v>31</v>
      </c>
      <c r="AX468" s="13" t="s">
        <v>83</v>
      </c>
      <c r="AY468" s="166" t="s">
        <v>188</v>
      </c>
    </row>
    <row r="469" spans="2:65" s="1" customFormat="1" ht="24.2" customHeight="1">
      <c r="B469" s="32"/>
      <c r="C469" s="143" t="s">
        <v>688</v>
      </c>
      <c r="D469" s="143" t="s">
        <v>190</v>
      </c>
      <c r="E469" s="144" t="s">
        <v>689</v>
      </c>
      <c r="F469" s="145" t="s">
        <v>690</v>
      </c>
      <c r="G469" s="146" t="s">
        <v>272</v>
      </c>
      <c r="H469" s="147">
        <v>121</v>
      </c>
      <c r="I469" s="148"/>
      <c r="J469" s="149">
        <f>ROUND(I469*H469,2)</f>
        <v>0</v>
      </c>
      <c r="K469" s="150"/>
      <c r="L469" s="32"/>
      <c r="M469" s="151" t="s">
        <v>1</v>
      </c>
      <c r="N469" s="152" t="s">
        <v>42</v>
      </c>
      <c r="P469" s="153">
        <f>O469*H469</f>
        <v>0</v>
      </c>
      <c r="Q469" s="153">
        <v>9.1800000000000007E-2</v>
      </c>
      <c r="R469" s="153">
        <f>Q469*H469</f>
        <v>11.107800000000001</v>
      </c>
      <c r="S469" s="153">
        <v>0</v>
      </c>
      <c r="T469" s="154">
        <f>S469*H469</f>
        <v>0</v>
      </c>
      <c r="AR469" s="155" t="s">
        <v>194</v>
      </c>
      <c r="AT469" s="155" t="s">
        <v>190</v>
      </c>
      <c r="AU469" s="155" t="s">
        <v>88</v>
      </c>
      <c r="AY469" s="17" t="s">
        <v>188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7" t="s">
        <v>88</v>
      </c>
      <c r="BK469" s="156">
        <f>ROUND(I469*H469,2)</f>
        <v>0</v>
      </c>
      <c r="BL469" s="17" t="s">
        <v>194</v>
      </c>
      <c r="BM469" s="155" t="s">
        <v>691</v>
      </c>
    </row>
    <row r="470" spans="2:65" s="12" customFormat="1" ht="11.25">
      <c r="B470" s="157"/>
      <c r="D470" s="158" t="s">
        <v>196</v>
      </c>
      <c r="E470" s="159" t="s">
        <v>1</v>
      </c>
      <c r="F470" s="160" t="s">
        <v>692</v>
      </c>
      <c r="H470" s="161">
        <v>121</v>
      </c>
      <c r="I470" s="162"/>
      <c r="L470" s="157"/>
      <c r="M470" s="163"/>
      <c r="T470" s="164"/>
      <c r="AT470" s="159" t="s">
        <v>196</v>
      </c>
      <c r="AU470" s="159" t="s">
        <v>88</v>
      </c>
      <c r="AV470" s="12" t="s">
        <v>88</v>
      </c>
      <c r="AW470" s="12" t="s">
        <v>31</v>
      </c>
      <c r="AX470" s="12" t="s">
        <v>76</v>
      </c>
      <c r="AY470" s="159" t="s">
        <v>188</v>
      </c>
    </row>
    <row r="471" spans="2:65" s="13" customFormat="1" ht="11.25">
      <c r="B471" s="165"/>
      <c r="D471" s="158" t="s">
        <v>196</v>
      </c>
      <c r="E471" s="166" t="s">
        <v>1</v>
      </c>
      <c r="F471" s="167" t="s">
        <v>693</v>
      </c>
      <c r="H471" s="168">
        <v>121</v>
      </c>
      <c r="I471" s="169"/>
      <c r="L471" s="165"/>
      <c r="M471" s="170"/>
      <c r="T471" s="171"/>
      <c r="AT471" s="166" t="s">
        <v>196</v>
      </c>
      <c r="AU471" s="166" t="s">
        <v>88</v>
      </c>
      <c r="AV471" s="13" t="s">
        <v>194</v>
      </c>
      <c r="AW471" s="13" t="s">
        <v>31</v>
      </c>
      <c r="AX471" s="13" t="s">
        <v>83</v>
      </c>
      <c r="AY471" s="166" t="s">
        <v>188</v>
      </c>
    </row>
    <row r="472" spans="2:65" s="11" customFormat="1" ht="22.9" customHeight="1">
      <c r="B472" s="131"/>
      <c r="D472" s="132" t="s">
        <v>75</v>
      </c>
      <c r="E472" s="141" t="s">
        <v>245</v>
      </c>
      <c r="F472" s="141" t="s">
        <v>694</v>
      </c>
      <c r="I472" s="134"/>
      <c r="J472" s="142">
        <f>BK472</f>
        <v>0</v>
      </c>
      <c r="L472" s="131"/>
      <c r="M472" s="136"/>
      <c r="P472" s="137">
        <f>SUM(P473:P502)</f>
        <v>0</v>
      </c>
      <c r="R472" s="137">
        <f>SUM(R473:R502)</f>
        <v>15.360956000000002</v>
      </c>
      <c r="T472" s="138">
        <f>SUM(T473:T502)</f>
        <v>0</v>
      </c>
      <c r="AR472" s="132" t="s">
        <v>83</v>
      </c>
      <c r="AT472" s="139" t="s">
        <v>75</v>
      </c>
      <c r="AU472" s="139" t="s">
        <v>83</v>
      </c>
      <c r="AY472" s="132" t="s">
        <v>188</v>
      </c>
      <c r="BK472" s="140">
        <f>SUM(BK473:BK502)</f>
        <v>0</v>
      </c>
    </row>
    <row r="473" spans="2:65" s="1" customFormat="1" ht="33" customHeight="1">
      <c r="B473" s="32"/>
      <c r="C473" s="143" t="s">
        <v>695</v>
      </c>
      <c r="D473" s="143" t="s">
        <v>190</v>
      </c>
      <c r="E473" s="144" t="s">
        <v>696</v>
      </c>
      <c r="F473" s="145" t="s">
        <v>697</v>
      </c>
      <c r="G473" s="146" t="s">
        <v>272</v>
      </c>
      <c r="H473" s="147">
        <v>290</v>
      </c>
      <c r="I473" s="148"/>
      <c r="J473" s="149">
        <f>ROUND(I473*H473,2)</f>
        <v>0</v>
      </c>
      <c r="K473" s="150"/>
      <c r="L473" s="32"/>
      <c r="M473" s="151" t="s">
        <v>1</v>
      </c>
      <c r="N473" s="152" t="s">
        <v>42</v>
      </c>
      <c r="P473" s="153">
        <f>O473*H473</f>
        <v>0</v>
      </c>
      <c r="Q473" s="153">
        <v>2.572E-2</v>
      </c>
      <c r="R473" s="153">
        <f>Q473*H473</f>
        <v>7.4588000000000001</v>
      </c>
      <c r="S473" s="153">
        <v>0</v>
      </c>
      <c r="T473" s="154">
        <f>S473*H473</f>
        <v>0</v>
      </c>
      <c r="AR473" s="155" t="s">
        <v>194</v>
      </c>
      <c r="AT473" s="155" t="s">
        <v>190</v>
      </c>
      <c r="AU473" s="155" t="s">
        <v>88</v>
      </c>
      <c r="AY473" s="17" t="s">
        <v>188</v>
      </c>
      <c r="BE473" s="156">
        <f>IF(N473="základná",J473,0)</f>
        <v>0</v>
      </c>
      <c r="BF473" s="156">
        <f>IF(N473="znížená",J473,0)</f>
        <v>0</v>
      </c>
      <c r="BG473" s="156">
        <f>IF(N473="zákl. prenesená",J473,0)</f>
        <v>0</v>
      </c>
      <c r="BH473" s="156">
        <f>IF(N473="zníž. prenesená",J473,0)</f>
        <v>0</v>
      </c>
      <c r="BI473" s="156">
        <f>IF(N473="nulová",J473,0)</f>
        <v>0</v>
      </c>
      <c r="BJ473" s="17" t="s">
        <v>88</v>
      </c>
      <c r="BK473" s="156">
        <f>ROUND(I473*H473,2)</f>
        <v>0</v>
      </c>
      <c r="BL473" s="17" t="s">
        <v>194</v>
      </c>
      <c r="BM473" s="155" t="s">
        <v>698</v>
      </c>
    </row>
    <row r="474" spans="2:65" s="12" customFormat="1" ht="11.25">
      <c r="B474" s="157"/>
      <c r="D474" s="158" t="s">
        <v>196</v>
      </c>
      <c r="E474" s="159" t="s">
        <v>1</v>
      </c>
      <c r="F474" s="160" t="s">
        <v>699</v>
      </c>
      <c r="H474" s="161">
        <v>207.9</v>
      </c>
      <c r="I474" s="162"/>
      <c r="L474" s="157"/>
      <c r="M474" s="163"/>
      <c r="T474" s="164"/>
      <c r="AT474" s="159" t="s">
        <v>196</v>
      </c>
      <c r="AU474" s="159" t="s">
        <v>88</v>
      </c>
      <c r="AV474" s="12" t="s">
        <v>88</v>
      </c>
      <c r="AW474" s="12" t="s">
        <v>31</v>
      </c>
      <c r="AX474" s="12" t="s">
        <v>76</v>
      </c>
      <c r="AY474" s="159" t="s">
        <v>188</v>
      </c>
    </row>
    <row r="475" spans="2:65" s="12" customFormat="1" ht="11.25">
      <c r="B475" s="157"/>
      <c r="D475" s="158" t="s">
        <v>196</v>
      </c>
      <c r="E475" s="159" t="s">
        <v>1</v>
      </c>
      <c r="F475" s="160" t="s">
        <v>636</v>
      </c>
      <c r="H475" s="161">
        <v>70.2</v>
      </c>
      <c r="I475" s="162"/>
      <c r="L475" s="157"/>
      <c r="M475" s="163"/>
      <c r="T475" s="164"/>
      <c r="AT475" s="159" t="s">
        <v>196</v>
      </c>
      <c r="AU475" s="159" t="s">
        <v>88</v>
      </c>
      <c r="AV475" s="12" t="s">
        <v>88</v>
      </c>
      <c r="AW475" s="12" t="s">
        <v>31</v>
      </c>
      <c r="AX475" s="12" t="s">
        <v>76</v>
      </c>
      <c r="AY475" s="159" t="s">
        <v>188</v>
      </c>
    </row>
    <row r="476" spans="2:65" s="14" customFormat="1" ht="11.25">
      <c r="B476" s="172"/>
      <c r="D476" s="158" t="s">
        <v>196</v>
      </c>
      <c r="E476" s="173" t="s">
        <v>1</v>
      </c>
      <c r="F476" s="174" t="s">
        <v>209</v>
      </c>
      <c r="H476" s="175">
        <v>278.10000000000002</v>
      </c>
      <c r="I476" s="176"/>
      <c r="L476" s="172"/>
      <c r="M476" s="177"/>
      <c r="T476" s="178"/>
      <c r="AT476" s="173" t="s">
        <v>196</v>
      </c>
      <c r="AU476" s="173" t="s">
        <v>88</v>
      </c>
      <c r="AV476" s="14" t="s">
        <v>203</v>
      </c>
      <c r="AW476" s="14" t="s">
        <v>31</v>
      </c>
      <c r="AX476" s="14" t="s">
        <v>76</v>
      </c>
      <c r="AY476" s="173" t="s">
        <v>188</v>
      </c>
    </row>
    <row r="477" spans="2:65" s="12" customFormat="1" ht="11.25">
      <c r="B477" s="157"/>
      <c r="D477" s="158" t="s">
        <v>196</v>
      </c>
      <c r="E477" s="159" t="s">
        <v>1</v>
      </c>
      <c r="F477" s="160" t="s">
        <v>700</v>
      </c>
      <c r="H477" s="161">
        <v>11.9</v>
      </c>
      <c r="I477" s="162"/>
      <c r="L477" s="157"/>
      <c r="M477" s="163"/>
      <c r="T477" s="164"/>
      <c r="AT477" s="159" t="s">
        <v>196</v>
      </c>
      <c r="AU477" s="159" t="s">
        <v>88</v>
      </c>
      <c r="AV477" s="12" t="s">
        <v>88</v>
      </c>
      <c r="AW477" s="12" t="s">
        <v>31</v>
      </c>
      <c r="AX477" s="12" t="s">
        <v>76</v>
      </c>
      <c r="AY477" s="159" t="s">
        <v>188</v>
      </c>
    </row>
    <row r="478" spans="2:65" s="13" customFormat="1" ht="11.25">
      <c r="B478" s="165"/>
      <c r="D478" s="158" t="s">
        <v>196</v>
      </c>
      <c r="E478" s="166" t="s">
        <v>1</v>
      </c>
      <c r="F478" s="167" t="s">
        <v>211</v>
      </c>
      <c r="H478" s="168">
        <v>290</v>
      </c>
      <c r="I478" s="169"/>
      <c r="L478" s="165"/>
      <c r="M478" s="170"/>
      <c r="T478" s="171"/>
      <c r="AT478" s="166" t="s">
        <v>196</v>
      </c>
      <c r="AU478" s="166" t="s">
        <v>88</v>
      </c>
      <c r="AV478" s="13" t="s">
        <v>194</v>
      </c>
      <c r="AW478" s="13" t="s">
        <v>31</v>
      </c>
      <c r="AX478" s="13" t="s">
        <v>83</v>
      </c>
      <c r="AY478" s="166" t="s">
        <v>188</v>
      </c>
    </row>
    <row r="479" spans="2:65" s="1" customFormat="1" ht="44.25" customHeight="1">
      <c r="B479" s="32"/>
      <c r="C479" s="143" t="s">
        <v>701</v>
      </c>
      <c r="D479" s="143" t="s">
        <v>190</v>
      </c>
      <c r="E479" s="144" t="s">
        <v>702</v>
      </c>
      <c r="F479" s="145" t="s">
        <v>703</v>
      </c>
      <c r="G479" s="146" t="s">
        <v>272</v>
      </c>
      <c r="H479" s="147">
        <v>870</v>
      </c>
      <c r="I479" s="148"/>
      <c r="J479" s="149">
        <f>ROUND(I479*H479,2)</f>
        <v>0</v>
      </c>
      <c r="K479" s="150"/>
      <c r="L479" s="32"/>
      <c r="M479" s="151" t="s">
        <v>1</v>
      </c>
      <c r="N479" s="152" t="s">
        <v>42</v>
      </c>
      <c r="P479" s="153">
        <f>O479*H479</f>
        <v>0</v>
      </c>
      <c r="Q479" s="153">
        <v>0</v>
      </c>
      <c r="R479" s="153">
        <f>Q479*H479</f>
        <v>0</v>
      </c>
      <c r="S479" s="153">
        <v>0</v>
      </c>
      <c r="T479" s="154">
        <f>S479*H479</f>
        <v>0</v>
      </c>
      <c r="AR479" s="155" t="s">
        <v>194</v>
      </c>
      <c r="AT479" s="155" t="s">
        <v>190</v>
      </c>
      <c r="AU479" s="155" t="s">
        <v>88</v>
      </c>
      <c r="AY479" s="17" t="s">
        <v>188</v>
      </c>
      <c r="BE479" s="156">
        <f>IF(N479="základná",J479,0)</f>
        <v>0</v>
      </c>
      <c r="BF479" s="156">
        <f>IF(N479="znížená",J479,0)</f>
        <v>0</v>
      </c>
      <c r="BG479" s="156">
        <f>IF(N479="zákl. prenesená",J479,0)</f>
        <v>0</v>
      </c>
      <c r="BH479" s="156">
        <f>IF(N479="zníž. prenesená",J479,0)</f>
        <v>0</v>
      </c>
      <c r="BI479" s="156">
        <f>IF(N479="nulová",J479,0)</f>
        <v>0</v>
      </c>
      <c r="BJ479" s="17" t="s">
        <v>88</v>
      </c>
      <c r="BK479" s="156">
        <f>ROUND(I479*H479,2)</f>
        <v>0</v>
      </c>
      <c r="BL479" s="17" t="s">
        <v>194</v>
      </c>
      <c r="BM479" s="155" t="s">
        <v>704</v>
      </c>
    </row>
    <row r="480" spans="2:65" s="12" customFormat="1" ht="11.25">
      <c r="B480" s="157"/>
      <c r="D480" s="158" t="s">
        <v>196</v>
      </c>
      <c r="E480" s="159" t="s">
        <v>1</v>
      </c>
      <c r="F480" s="160" t="s">
        <v>705</v>
      </c>
      <c r="H480" s="161">
        <v>870</v>
      </c>
      <c r="I480" s="162"/>
      <c r="L480" s="157"/>
      <c r="M480" s="163"/>
      <c r="T480" s="164"/>
      <c r="AT480" s="159" t="s">
        <v>196</v>
      </c>
      <c r="AU480" s="159" t="s">
        <v>88</v>
      </c>
      <c r="AV480" s="12" t="s">
        <v>88</v>
      </c>
      <c r="AW480" s="12" t="s">
        <v>31</v>
      </c>
      <c r="AX480" s="12" t="s">
        <v>83</v>
      </c>
      <c r="AY480" s="159" t="s">
        <v>188</v>
      </c>
    </row>
    <row r="481" spans="2:65" s="1" customFormat="1" ht="33" customHeight="1">
      <c r="B481" s="32"/>
      <c r="C481" s="143" t="s">
        <v>706</v>
      </c>
      <c r="D481" s="143" t="s">
        <v>190</v>
      </c>
      <c r="E481" s="144" t="s">
        <v>707</v>
      </c>
      <c r="F481" s="145" t="s">
        <v>708</v>
      </c>
      <c r="G481" s="146" t="s">
        <v>272</v>
      </c>
      <c r="H481" s="147">
        <v>290</v>
      </c>
      <c r="I481" s="148"/>
      <c r="J481" s="149">
        <f>ROUND(I481*H481,2)</f>
        <v>0</v>
      </c>
      <c r="K481" s="150"/>
      <c r="L481" s="32"/>
      <c r="M481" s="151" t="s">
        <v>1</v>
      </c>
      <c r="N481" s="152" t="s">
        <v>42</v>
      </c>
      <c r="P481" s="153">
        <f>O481*H481</f>
        <v>0</v>
      </c>
      <c r="Q481" s="153">
        <v>2.572E-2</v>
      </c>
      <c r="R481" s="153">
        <f>Q481*H481</f>
        <v>7.4588000000000001</v>
      </c>
      <c r="S481" s="153">
        <v>0</v>
      </c>
      <c r="T481" s="154">
        <f>S481*H481</f>
        <v>0</v>
      </c>
      <c r="AR481" s="155" t="s">
        <v>194</v>
      </c>
      <c r="AT481" s="155" t="s">
        <v>190</v>
      </c>
      <c r="AU481" s="155" t="s">
        <v>88</v>
      </c>
      <c r="AY481" s="17" t="s">
        <v>188</v>
      </c>
      <c r="BE481" s="156">
        <f>IF(N481="základná",J481,0)</f>
        <v>0</v>
      </c>
      <c r="BF481" s="156">
        <f>IF(N481="znížená",J481,0)</f>
        <v>0</v>
      </c>
      <c r="BG481" s="156">
        <f>IF(N481="zákl. prenesená",J481,0)</f>
        <v>0</v>
      </c>
      <c r="BH481" s="156">
        <f>IF(N481="zníž. prenesená",J481,0)</f>
        <v>0</v>
      </c>
      <c r="BI481" s="156">
        <f>IF(N481="nulová",J481,0)</f>
        <v>0</v>
      </c>
      <c r="BJ481" s="17" t="s">
        <v>88</v>
      </c>
      <c r="BK481" s="156">
        <f>ROUND(I481*H481,2)</f>
        <v>0</v>
      </c>
      <c r="BL481" s="17" t="s">
        <v>194</v>
      </c>
      <c r="BM481" s="155" t="s">
        <v>709</v>
      </c>
    </row>
    <row r="482" spans="2:65" s="1" customFormat="1" ht="24.2" customHeight="1">
      <c r="B482" s="32"/>
      <c r="C482" s="143" t="s">
        <v>710</v>
      </c>
      <c r="D482" s="143" t="s">
        <v>190</v>
      </c>
      <c r="E482" s="144" t="s">
        <v>711</v>
      </c>
      <c r="F482" s="145" t="s">
        <v>712</v>
      </c>
      <c r="G482" s="146" t="s">
        <v>272</v>
      </c>
      <c r="H482" s="147">
        <v>259.5</v>
      </c>
      <c r="I482" s="148"/>
      <c r="J482" s="149">
        <f>ROUND(I482*H482,2)</f>
        <v>0</v>
      </c>
      <c r="K482" s="150"/>
      <c r="L482" s="32"/>
      <c r="M482" s="151" t="s">
        <v>1</v>
      </c>
      <c r="N482" s="152" t="s">
        <v>42</v>
      </c>
      <c r="P482" s="153">
        <f>O482*H482</f>
        <v>0</v>
      </c>
      <c r="Q482" s="153">
        <v>1.5299999999999999E-3</v>
      </c>
      <c r="R482" s="153">
        <f>Q482*H482</f>
        <v>0.39703499999999997</v>
      </c>
      <c r="S482" s="153">
        <v>0</v>
      </c>
      <c r="T482" s="154">
        <f>S482*H482</f>
        <v>0</v>
      </c>
      <c r="AR482" s="155" t="s">
        <v>194</v>
      </c>
      <c r="AT482" s="155" t="s">
        <v>190</v>
      </c>
      <c r="AU482" s="155" t="s">
        <v>88</v>
      </c>
      <c r="AY482" s="17" t="s">
        <v>188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7" t="s">
        <v>88</v>
      </c>
      <c r="BK482" s="156">
        <f>ROUND(I482*H482,2)</f>
        <v>0</v>
      </c>
      <c r="BL482" s="17" t="s">
        <v>194</v>
      </c>
      <c r="BM482" s="155" t="s">
        <v>713</v>
      </c>
    </row>
    <row r="483" spans="2:65" s="12" customFormat="1" ht="11.25">
      <c r="B483" s="157"/>
      <c r="D483" s="158" t="s">
        <v>196</v>
      </c>
      <c r="E483" s="159" t="s">
        <v>1</v>
      </c>
      <c r="F483" s="160" t="s">
        <v>591</v>
      </c>
      <c r="H483" s="161">
        <v>132.36000000000001</v>
      </c>
      <c r="I483" s="162"/>
      <c r="L483" s="157"/>
      <c r="M483" s="163"/>
      <c r="T483" s="164"/>
      <c r="AT483" s="159" t="s">
        <v>196</v>
      </c>
      <c r="AU483" s="159" t="s">
        <v>88</v>
      </c>
      <c r="AV483" s="12" t="s">
        <v>88</v>
      </c>
      <c r="AW483" s="12" t="s">
        <v>31</v>
      </c>
      <c r="AX483" s="12" t="s">
        <v>76</v>
      </c>
      <c r="AY483" s="159" t="s">
        <v>188</v>
      </c>
    </row>
    <row r="484" spans="2:65" s="12" customFormat="1" ht="22.5">
      <c r="B484" s="157"/>
      <c r="D484" s="158" t="s">
        <v>196</v>
      </c>
      <c r="E484" s="159" t="s">
        <v>1</v>
      </c>
      <c r="F484" s="160" t="s">
        <v>714</v>
      </c>
      <c r="H484" s="161">
        <v>127.16</v>
      </c>
      <c r="I484" s="162"/>
      <c r="L484" s="157"/>
      <c r="M484" s="163"/>
      <c r="T484" s="164"/>
      <c r="AT484" s="159" t="s">
        <v>196</v>
      </c>
      <c r="AU484" s="159" t="s">
        <v>88</v>
      </c>
      <c r="AV484" s="12" t="s">
        <v>88</v>
      </c>
      <c r="AW484" s="12" t="s">
        <v>31</v>
      </c>
      <c r="AX484" s="12" t="s">
        <v>76</v>
      </c>
      <c r="AY484" s="159" t="s">
        <v>188</v>
      </c>
    </row>
    <row r="485" spans="2:65" s="14" customFormat="1" ht="11.25">
      <c r="B485" s="172"/>
      <c r="D485" s="158" t="s">
        <v>196</v>
      </c>
      <c r="E485" s="173" t="s">
        <v>1</v>
      </c>
      <c r="F485" s="174" t="s">
        <v>209</v>
      </c>
      <c r="H485" s="175">
        <v>259.52</v>
      </c>
      <c r="I485" s="176"/>
      <c r="L485" s="172"/>
      <c r="M485" s="177"/>
      <c r="T485" s="178"/>
      <c r="AT485" s="173" t="s">
        <v>196</v>
      </c>
      <c r="AU485" s="173" t="s">
        <v>88</v>
      </c>
      <c r="AV485" s="14" t="s">
        <v>203</v>
      </c>
      <c r="AW485" s="14" t="s">
        <v>31</v>
      </c>
      <c r="AX485" s="14" t="s">
        <v>76</v>
      </c>
      <c r="AY485" s="173" t="s">
        <v>188</v>
      </c>
    </row>
    <row r="486" spans="2:65" s="12" customFormat="1" ht="11.25">
      <c r="B486" s="157"/>
      <c r="D486" s="158" t="s">
        <v>196</v>
      </c>
      <c r="E486" s="159" t="s">
        <v>1</v>
      </c>
      <c r="F486" s="160" t="s">
        <v>275</v>
      </c>
      <c r="H486" s="161">
        <v>-0.02</v>
      </c>
      <c r="I486" s="162"/>
      <c r="L486" s="157"/>
      <c r="M486" s="163"/>
      <c r="T486" s="164"/>
      <c r="AT486" s="159" t="s">
        <v>196</v>
      </c>
      <c r="AU486" s="159" t="s">
        <v>88</v>
      </c>
      <c r="AV486" s="12" t="s">
        <v>88</v>
      </c>
      <c r="AW486" s="12" t="s">
        <v>31</v>
      </c>
      <c r="AX486" s="12" t="s">
        <v>76</v>
      </c>
      <c r="AY486" s="159" t="s">
        <v>188</v>
      </c>
    </row>
    <row r="487" spans="2:65" s="13" customFormat="1" ht="11.25">
      <c r="B487" s="165"/>
      <c r="D487" s="158" t="s">
        <v>196</v>
      </c>
      <c r="E487" s="166" t="s">
        <v>1</v>
      </c>
      <c r="F487" s="167" t="s">
        <v>211</v>
      </c>
      <c r="H487" s="168">
        <v>259.5</v>
      </c>
      <c r="I487" s="169"/>
      <c r="L487" s="165"/>
      <c r="M487" s="170"/>
      <c r="T487" s="171"/>
      <c r="AT487" s="166" t="s">
        <v>196</v>
      </c>
      <c r="AU487" s="166" t="s">
        <v>88</v>
      </c>
      <c r="AV487" s="13" t="s">
        <v>194</v>
      </c>
      <c r="AW487" s="13" t="s">
        <v>31</v>
      </c>
      <c r="AX487" s="13" t="s">
        <v>83</v>
      </c>
      <c r="AY487" s="166" t="s">
        <v>188</v>
      </c>
    </row>
    <row r="488" spans="2:65" s="1" customFormat="1" ht="16.5" customHeight="1">
      <c r="B488" s="32"/>
      <c r="C488" s="143" t="s">
        <v>715</v>
      </c>
      <c r="D488" s="143" t="s">
        <v>190</v>
      </c>
      <c r="E488" s="144" t="s">
        <v>716</v>
      </c>
      <c r="F488" s="145" t="s">
        <v>717</v>
      </c>
      <c r="G488" s="146" t="s">
        <v>272</v>
      </c>
      <c r="H488" s="147">
        <v>288</v>
      </c>
      <c r="I488" s="148"/>
      <c r="J488" s="149">
        <f>ROUND(I488*H488,2)</f>
        <v>0</v>
      </c>
      <c r="K488" s="150"/>
      <c r="L488" s="32"/>
      <c r="M488" s="151" t="s">
        <v>1</v>
      </c>
      <c r="N488" s="152" t="s">
        <v>42</v>
      </c>
      <c r="P488" s="153">
        <f>O488*H488</f>
        <v>0</v>
      </c>
      <c r="Q488" s="153">
        <v>5.0000000000000002E-5</v>
      </c>
      <c r="R488" s="153">
        <f>Q488*H488</f>
        <v>1.4400000000000001E-2</v>
      </c>
      <c r="S488" s="153">
        <v>0</v>
      </c>
      <c r="T488" s="154">
        <f>S488*H488</f>
        <v>0</v>
      </c>
      <c r="AR488" s="155" t="s">
        <v>194</v>
      </c>
      <c r="AT488" s="155" t="s">
        <v>190</v>
      </c>
      <c r="AU488" s="155" t="s">
        <v>88</v>
      </c>
      <c r="AY488" s="17" t="s">
        <v>188</v>
      </c>
      <c r="BE488" s="156">
        <f>IF(N488="základná",J488,0)</f>
        <v>0</v>
      </c>
      <c r="BF488" s="156">
        <f>IF(N488="znížená",J488,0)</f>
        <v>0</v>
      </c>
      <c r="BG488" s="156">
        <f>IF(N488="zákl. prenesená",J488,0)</f>
        <v>0</v>
      </c>
      <c r="BH488" s="156">
        <f>IF(N488="zníž. prenesená",J488,0)</f>
        <v>0</v>
      </c>
      <c r="BI488" s="156">
        <f>IF(N488="nulová",J488,0)</f>
        <v>0</v>
      </c>
      <c r="BJ488" s="17" t="s">
        <v>88</v>
      </c>
      <c r="BK488" s="156">
        <f>ROUND(I488*H488,2)</f>
        <v>0</v>
      </c>
      <c r="BL488" s="17" t="s">
        <v>194</v>
      </c>
      <c r="BM488" s="155" t="s">
        <v>718</v>
      </c>
    </row>
    <row r="489" spans="2:65" s="12" customFormat="1" ht="11.25">
      <c r="B489" s="157"/>
      <c r="D489" s="158" t="s">
        <v>196</v>
      </c>
      <c r="E489" s="159" t="s">
        <v>1</v>
      </c>
      <c r="F489" s="160" t="s">
        <v>719</v>
      </c>
      <c r="H489" s="161">
        <v>288</v>
      </c>
      <c r="I489" s="162"/>
      <c r="L489" s="157"/>
      <c r="M489" s="163"/>
      <c r="T489" s="164"/>
      <c r="AT489" s="159" t="s">
        <v>196</v>
      </c>
      <c r="AU489" s="159" t="s">
        <v>88</v>
      </c>
      <c r="AV489" s="12" t="s">
        <v>88</v>
      </c>
      <c r="AW489" s="12" t="s">
        <v>31</v>
      </c>
      <c r="AX489" s="12" t="s">
        <v>83</v>
      </c>
      <c r="AY489" s="159" t="s">
        <v>188</v>
      </c>
    </row>
    <row r="490" spans="2:65" s="1" customFormat="1" ht="16.5" customHeight="1">
      <c r="B490" s="32"/>
      <c r="C490" s="143" t="s">
        <v>720</v>
      </c>
      <c r="D490" s="143" t="s">
        <v>190</v>
      </c>
      <c r="E490" s="144" t="s">
        <v>721</v>
      </c>
      <c r="F490" s="145" t="s">
        <v>722</v>
      </c>
      <c r="G490" s="146" t="s">
        <v>574</v>
      </c>
      <c r="H490" s="147">
        <v>51.6</v>
      </c>
      <c r="I490" s="148"/>
      <c r="J490" s="149">
        <f>ROUND(I490*H490,2)</f>
        <v>0</v>
      </c>
      <c r="K490" s="150"/>
      <c r="L490" s="32"/>
      <c r="M490" s="151" t="s">
        <v>1</v>
      </c>
      <c r="N490" s="152" t="s">
        <v>42</v>
      </c>
      <c r="P490" s="153">
        <f>O490*H490</f>
        <v>0</v>
      </c>
      <c r="Q490" s="153">
        <v>5.0000000000000001E-4</v>
      </c>
      <c r="R490" s="153">
        <f>Q490*H490</f>
        <v>2.58E-2</v>
      </c>
      <c r="S490" s="153">
        <v>0</v>
      </c>
      <c r="T490" s="154">
        <f>S490*H490</f>
        <v>0</v>
      </c>
      <c r="AR490" s="155" t="s">
        <v>194</v>
      </c>
      <c r="AT490" s="155" t="s">
        <v>190</v>
      </c>
      <c r="AU490" s="155" t="s">
        <v>88</v>
      </c>
      <c r="AY490" s="17" t="s">
        <v>188</v>
      </c>
      <c r="BE490" s="156">
        <f>IF(N490="základná",J490,0)</f>
        <v>0</v>
      </c>
      <c r="BF490" s="156">
        <f>IF(N490="znížená",J490,0)</f>
        <v>0</v>
      </c>
      <c r="BG490" s="156">
        <f>IF(N490="zákl. prenesená",J490,0)</f>
        <v>0</v>
      </c>
      <c r="BH490" s="156">
        <f>IF(N490="zníž. prenesená",J490,0)</f>
        <v>0</v>
      </c>
      <c r="BI490" s="156">
        <f>IF(N490="nulová",J490,0)</f>
        <v>0</v>
      </c>
      <c r="BJ490" s="17" t="s">
        <v>88</v>
      </c>
      <c r="BK490" s="156">
        <f>ROUND(I490*H490,2)</f>
        <v>0</v>
      </c>
      <c r="BL490" s="17" t="s">
        <v>194</v>
      </c>
      <c r="BM490" s="155" t="s">
        <v>723</v>
      </c>
    </row>
    <row r="491" spans="2:65" s="12" customFormat="1" ht="11.25">
      <c r="B491" s="157"/>
      <c r="D491" s="158" t="s">
        <v>196</v>
      </c>
      <c r="E491" s="159" t="s">
        <v>1</v>
      </c>
      <c r="F491" s="160" t="s">
        <v>724</v>
      </c>
      <c r="H491" s="161">
        <v>51.6</v>
      </c>
      <c r="I491" s="162"/>
      <c r="L491" s="157"/>
      <c r="M491" s="163"/>
      <c r="T491" s="164"/>
      <c r="AT491" s="159" t="s">
        <v>196</v>
      </c>
      <c r="AU491" s="159" t="s">
        <v>88</v>
      </c>
      <c r="AV491" s="12" t="s">
        <v>88</v>
      </c>
      <c r="AW491" s="12" t="s">
        <v>31</v>
      </c>
      <c r="AX491" s="12" t="s">
        <v>83</v>
      </c>
      <c r="AY491" s="159" t="s">
        <v>188</v>
      </c>
    </row>
    <row r="492" spans="2:65" s="1" customFormat="1" ht="24.2" customHeight="1">
      <c r="B492" s="32"/>
      <c r="C492" s="143" t="s">
        <v>725</v>
      </c>
      <c r="D492" s="143" t="s">
        <v>190</v>
      </c>
      <c r="E492" s="144" t="s">
        <v>726</v>
      </c>
      <c r="F492" s="145" t="s">
        <v>727</v>
      </c>
      <c r="G492" s="146" t="s">
        <v>574</v>
      </c>
      <c r="H492" s="147">
        <v>125.4</v>
      </c>
      <c r="I492" s="148"/>
      <c r="J492" s="149">
        <f>ROUND(I492*H492,2)</f>
        <v>0</v>
      </c>
      <c r="K492" s="150"/>
      <c r="L492" s="32"/>
      <c r="M492" s="151" t="s">
        <v>1</v>
      </c>
      <c r="N492" s="152" t="s">
        <v>42</v>
      </c>
      <c r="P492" s="153">
        <f>O492*H492</f>
        <v>0</v>
      </c>
      <c r="Q492" s="153">
        <v>3.0000000000000001E-5</v>
      </c>
      <c r="R492" s="153">
        <f>Q492*H492</f>
        <v>3.7620000000000002E-3</v>
      </c>
      <c r="S492" s="153">
        <v>0</v>
      </c>
      <c r="T492" s="154">
        <f>S492*H492</f>
        <v>0</v>
      </c>
      <c r="AR492" s="155" t="s">
        <v>194</v>
      </c>
      <c r="AT492" s="155" t="s">
        <v>190</v>
      </c>
      <c r="AU492" s="155" t="s">
        <v>88</v>
      </c>
      <c r="AY492" s="17" t="s">
        <v>188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7" t="s">
        <v>88</v>
      </c>
      <c r="BK492" s="156">
        <f>ROUND(I492*H492,2)</f>
        <v>0</v>
      </c>
      <c r="BL492" s="17" t="s">
        <v>194</v>
      </c>
      <c r="BM492" s="155" t="s">
        <v>728</v>
      </c>
    </row>
    <row r="493" spans="2:65" s="12" customFormat="1" ht="11.25">
      <c r="B493" s="157"/>
      <c r="D493" s="158" t="s">
        <v>196</v>
      </c>
      <c r="E493" s="159" t="s">
        <v>1</v>
      </c>
      <c r="F493" s="160" t="s">
        <v>729</v>
      </c>
      <c r="H493" s="161">
        <v>25</v>
      </c>
      <c r="I493" s="162"/>
      <c r="L493" s="157"/>
      <c r="M493" s="163"/>
      <c r="T493" s="164"/>
      <c r="AT493" s="159" t="s">
        <v>196</v>
      </c>
      <c r="AU493" s="159" t="s">
        <v>88</v>
      </c>
      <c r="AV493" s="12" t="s">
        <v>88</v>
      </c>
      <c r="AW493" s="12" t="s">
        <v>31</v>
      </c>
      <c r="AX493" s="12" t="s">
        <v>76</v>
      </c>
      <c r="AY493" s="159" t="s">
        <v>188</v>
      </c>
    </row>
    <row r="494" spans="2:65" s="12" customFormat="1" ht="11.25">
      <c r="B494" s="157"/>
      <c r="D494" s="158" t="s">
        <v>196</v>
      </c>
      <c r="E494" s="159" t="s">
        <v>1</v>
      </c>
      <c r="F494" s="160" t="s">
        <v>730</v>
      </c>
      <c r="H494" s="161">
        <v>90.2</v>
      </c>
      <c r="I494" s="162"/>
      <c r="L494" s="157"/>
      <c r="M494" s="163"/>
      <c r="T494" s="164"/>
      <c r="AT494" s="159" t="s">
        <v>196</v>
      </c>
      <c r="AU494" s="159" t="s">
        <v>88</v>
      </c>
      <c r="AV494" s="12" t="s">
        <v>88</v>
      </c>
      <c r="AW494" s="12" t="s">
        <v>31</v>
      </c>
      <c r="AX494" s="12" t="s">
        <v>76</v>
      </c>
      <c r="AY494" s="159" t="s">
        <v>188</v>
      </c>
    </row>
    <row r="495" spans="2:65" s="12" customFormat="1" ht="11.25">
      <c r="B495" s="157"/>
      <c r="D495" s="158" t="s">
        <v>196</v>
      </c>
      <c r="E495" s="159" t="s">
        <v>1</v>
      </c>
      <c r="F495" s="160" t="s">
        <v>731</v>
      </c>
      <c r="H495" s="161">
        <v>10.199999999999999</v>
      </c>
      <c r="I495" s="162"/>
      <c r="L495" s="157"/>
      <c r="M495" s="163"/>
      <c r="T495" s="164"/>
      <c r="AT495" s="159" t="s">
        <v>196</v>
      </c>
      <c r="AU495" s="159" t="s">
        <v>88</v>
      </c>
      <c r="AV495" s="12" t="s">
        <v>88</v>
      </c>
      <c r="AW495" s="12" t="s">
        <v>31</v>
      </c>
      <c r="AX495" s="12" t="s">
        <v>76</v>
      </c>
      <c r="AY495" s="159" t="s">
        <v>188</v>
      </c>
    </row>
    <row r="496" spans="2:65" s="13" customFormat="1" ht="11.25">
      <c r="B496" s="165"/>
      <c r="D496" s="158" t="s">
        <v>196</v>
      </c>
      <c r="E496" s="166" t="s">
        <v>1</v>
      </c>
      <c r="F496" s="167" t="s">
        <v>211</v>
      </c>
      <c r="H496" s="168">
        <v>125.4</v>
      </c>
      <c r="I496" s="169"/>
      <c r="L496" s="165"/>
      <c r="M496" s="170"/>
      <c r="T496" s="171"/>
      <c r="AT496" s="166" t="s">
        <v>196</v>
      </c>
      <c r="AU496" s="166" t="s">
        <v>88</v>
      </c>
      <c r="AV496" s="13" t="s">
        <v>194</v>
      </c>
      <c r="AW496" s="13" t="s">
        <v>31</v>
      </c>
      <c r="AX496" s="13" t="s">
        <v>83</v>
      </c>
      <c r="AY496" s="166" t="s">
        <v>188</v>
      </c>
    </row>
    <row r="497" spans="2:65" s="1" customFormat="1" ht="16.5" customHeight="1">
      <c r="B497" s="32"/>
      <c r="C497" s="143" t="s">
        <v>732</v>
      </c>
      <c r="D497" s="143" t="s">
        <v>190</v>
      </c>
      <c r="E497" s="144" t="s">
        <v>733</v>
      </c>
      <c r="F497" s="145" t="s">
        <v>734</v>
      </c>
      <c r="G497" s="146" t="s">
        <v>574</v>
      </c>
      <c r="H497" s="147">
        <v>33.700000000000003</v>
      </c>
      <c r="I497" s="148"/>
      <c r="J497" s="149">
        <f>ROUND(I497*H497,2)</f>
        <v>0</v>
      </c>
      <c r="K497" s="150"/>
      <c r="L497" s="32"/>
      <c r="M497" s="151" t="s">
        <v>1</v>
      </c>
      <c r="N497" s="152" t="s">
        <v>42</v>
      </c>
      <c r="P497" s="153">
        <f>O497*H497</f>
        <v>0</v>
      </c>
      <c r="Q497" s="153">
        <v>6.9999999999999994E-5</v>
      </c>
      <c r="R497" s="153">
        <f>Q497*H497</f>
        <v>2.359E-3</v>
      </c>
      <c r="S497" s="153">
        <v>0</v>
      </c>
      <c r="T497" s="154">
        <f>S497*H497</f>
        <v>0</v>
      </c>
      <c r="AR497" s="155" t="s">
        <v>194</v>
      </c>
      <c r="AT497" s="155" t="s">
        <v>190</v>
      </c>
      <c r="AU497" s="155" t="s">
        <v>88</v>
      </c>
      <c r="AY497" s="17" t="s">
        <v>188</v>
      </c>
      <c r="BE497" s="156">
        <f>IF(N497="základná",J497,0)</f>
        <v>0</v>
      </c>
      <c r="BF497" s="156">
        <f>IF(N497="znížená",J497,0)</f>
        <v>0</v>
      </c>
      <c r="BG497" s="156">
        <f>IF(N497="zákl. prenesená",J497,0)</f>
        <v>0</v>
      </c>
      <c r="BH497" s="156">
        <f>IF(N497="zníž. prenesená",J497,0)</f>
        <v>0</v>
      </c>
      <c r="BI497" s="156">
        <f>IF(N497="nulová",J497,0)</f>
        <v>0</v>
      </c>
      <c r="BJ497" s="17" t="s">
        <v>88</v>
      </c>
      <c r="BK497" s="156">
        <f>ROUND(I497*H497,2)</f>
        <v>0</v>
      </c>
      <c r="BL497" s="17" t="s">
        <v>194</v>
      </c>
      <c r="BM497" s="155" t="s">
        <v>735</v>
      </c>
    </row>
    <row r="498" spans="2:65" s="12" customFormat="1" ht="11.25">
      <c r="B498" s="157"/>
      <c r="D498" s="158" t="s">
        <v>196</v>
      </c>
      <c r="E498" s="159" t="s">
        <v>1</v>
      </c>
      <c r="F498" s="160" t="s">
        <v>736</v>
      </c>
      <c r="H498" s="161">
        <v>31.05</v>
      </c>
      <c r="I498" s="162"/>
      <c r="L498" s="157"/>
      <c r="M498" s="163"/>
      <c r="T498" s="164"/>
      <c r="AT498" s="159" t="s">
        <v>196</v>
      </c>
      <c r="AU498" s="159" t="s">
        <v>88</v>
      </c>
      <c r="AV498" s="12" t="s">
        <v>88</v>
      </c>
      <c r="AW498" s="12" t="s">
        <v>31</v>
      </c>
      <c r="AX498" s="12" t="s">
        <v>76</v>
      </c>
      <c r="AY498" s="159" t="s">
        <v>188</v>
      </c>
    </row>
    <row r="499" spans="2:65" s="12" customFormat="1" ht="11.25">
      <c r="B499" s="157"/>
      <c r="D499" s="158" t="s">
        <v>196</v>
      </c>
      <c r="E499" s="159" t="s">
        <v>1</v>
      </c>
      <c r="F499" s="160" t="s">
        <v>737</v>
      </c>
      <c r="H499" s="161">
        <v>2.6</v>
      </c>
      <c r="I499" s="162"/>
      <c r="L499" s="157"/>
      <c r="M499" s="163"/>
      <c r="T499" s="164"/>
      <c r="AT499" s="159" t="s">
        <v>196</v>
      </c>
      <c r="AU499" s="159" t="s">
        <v>88</v>
      </c>
      <c r="AV499" s="12" t="s">
        <v>88</v>
      </c>
      <c r="AW499" s="12" t="s">
        <v>31</v>
      </c>
      <c r="AX499" s="12" t="s">
        <v>76</v>
      </c>
      <c r="AY499" s="159" t="s">
        <v>188</v>
      </c>
    </row>
    <row r="500" spans="2:65" s="14" customFormat="1" ht="11.25">
      <c r="B500" s="172"/>
      <c r="D500" s="158" t="s">
        <v>196</v>
      </c>
      <c r="E500" s="173" t="s">
        <v>1</v>
      </c>
      <c r="F500" s="174" t="s">
        <v>209</v>
      </c>
      <c r="H500" s="175">
        <v>33.65</v>
      </c>
      <c r="I500" s="176"/>
      <c r="L500" s="172"/>
      <c r="M500" s="177"/>
      <c r="T500" s="178"/>
      <c r="AT500" s="173" t="s">
        <v>196</v>
      </c>
      <c r="AU500" s="173" t="s">
        <v>88</v>
      </c>
      <c r="AV500" s="14" t="s">
        <v>203</v>
      </c>
      <c r="AW500" s="14" t="s">
        <v>31</v>
      </c>
      <c r="AX500" s="14" t="s">
        <v>76</v>
      </c>
      <c r="AY500" s="173" t="s">
        <v>188</v>
      </c>
    </row>
    <row r="501" spans="2:65" s="12" customFormat="1" ht="11.25">
      <c r="B501" s="157"/>
      <c r="D501" s="158" t="s">
        <v>196</v>
      </c>
      <c r="E501" s="159" t="s">
        <v>1</v>
      </c>
      <c r="F501" s="160" t="s">
        <v>738</v>
      </c>
      <c r="H501" s="161">
        <v>0.05</v>
      </c>
      <c r="I501" s="162"/>
      <c r="L501" s="157"/>
      <c r="M501" s="163"/>
      <c r="T501" s="164"/>
      <c r="AT501" s="159" t="s">
        <v>196</v>
      </c>
      <c r="AU501" s="159" t="s">
        <v>88</v>
      </c>
      <c r="AV501" s="12" t="s">
        <v>88</v>
      </c>
      <c r="AW501" s="12" t="s">
        <v>31</v>
      </c>
      <c r="AX501" s="12" t="s">
        <v>76</v>
      </c>
      <c r="AY501" s="159" t="s">
        <v>188</v>
      </c>
    </row>
    <row r="502" spans="2:65" s="13" customFormat="1" ht="11.25">
      <c r="B502" s="165"/>
      <c r="D502" s="158" t="s">
        <v>196</v>
      </c>
      <c r="E502" s="166" t="s">
        <v>1</v>
      </c>
      <c r="F502" s="167" t="s">
        <v>211</v>
      </c>
      <c r="H502" s="168">
        <v>33.699999999999996</v>
      </c>
      <c r="I502" s="169"/>
      <c r="L502" s="165"/>
      <c r="M502" s="170"/>
      <c r="T502" s="171"/>
      <c r="AT502" s="166" t="s">
        <v>196</v>
      </c>
      <c r="AU502" s="166" t="s">
        <v>88</v>
      </c>
      <c r="AV502" s="13" t="s">
        <v>194</v>
      </c>
      <c r="AW502" s="13" t="s">
        <v>31</v>
      </c>
      <c r="AX502" s="13" t="s">
        <v>83</v>
      </c>
      <c r="AY502" s="166" t="s">
        <v>188</v>
      </c>
    </row>
    <row r="503" spans="2:65" s="11" customFormat="1" ht="22.9" customHeight="1">
      <c r="B503" s="131"/>
      <c r="D503" s="132" t="s">
        <v>75</v>
      </c>
      <c r="E503" s="141" t="s">
        <v>739</v>
      </c>
      <c r="F503" s="141" t="s">
        <v>740</v>
      </c>
      <c r="I503" s="134"/>
      <c r="J503" s="142">
        <f>BK503</f>
        <v>0</v>
      </c>
      <c r="L503" s="131"/>
      <c r="M503" s="136"/>
      <c r="P503" s="137">
        <f>P504</f>
        <v>0</v>
      </c>
      <c r="R503" s="137">
        <f>R504</f>
        <v>0</v>
      </c>
      <c r="T503" s="138">
        <f>T504</f>
        <v>0</v>
      </c>
      <c r="AR503" s="132" t="s">
        <v>83</v>
      </c>
      <c r="AT503" s="139" t="s">
        <v>75</v>
      </c>
      <c r="AU503" s="139" t="s">
        <v>83</v>
      </c>
      <c r="AY503" s="132" t="s">
        <v>188</v>
      </c>
      <c r="BK503" s="140">
        <f>BK504</f>
        <v>0</v>
      </c>
    </row>
    <row r="504" spans="2:65" s="1" customFormat="1" ht="24.2" customHeight="1">
      <c r="B504" s="32"/>
      <c r="C504" s="143" t="s">
        <v>741</v>
      </c>
      <c r="D504" s="143" t="s">
        <v>190</v>
      </c>
      <c r="E504" s="144" t="s">
        <v>742</v>
      </c>
      <c r="F504" s="145" t="s">
        <v>743</v>
      </c>
      <c r="G504" s="146" t="s">
        <v>333</v>
      </c>
      <c r="H504" s="147">
        <v>418.22800000000001</v>
      </c>
      <c r="I504" s="148"/>
      <c r="J504" s="149">
        <f>ROUND(I504*H504,2)</f>
        <v>0</v>
      </c>
      <c r="K504" s="150"/>
      <c r="L504" s="32"/>
      <c r="M504" s="151" t="s">
        <v>1</v>
      </c>
      <c r="N504" s="152" t="s">
        <v>42</v>
      </c>
      <c r="P504" s="153">
        <f>O504*H504</f>
        <v>0</v>
      </c>
      <c r="Q504" s="153">
        <v>0</v>
      </c>
      <c r="R504" s="153">
        <f>Q504*H504</f>
        <v>0</v>
      </c>
      <c r="S504" s="153">
        <v>0</v>
      </c>
      <c r="T504" s="154">
        <f>S504*H504</f>
        <v>0</v>
      </c>
      <c r="AR504" s="155" t="s">
        <v>194</v>
      </c>
      <c r="AT504" s="155" t="s">
        <v>190</v>
      </c>
      <c r="AU504" s="155" t="s">
        <v>88</v>
      </c>
      <c r="AY504" s="17" t="s">
        <v>188</v>
      </c>
      <c r="BE504" s="156">
        <f>IF(N504="základná",J504,0)</f>
        <v>0</v>
      </c>
      <c r="BF504" s="156">
        <f>IF(N504="znížená",J504,0)</f>
        <v>0</v>
      </c>
      <c r="BG504" s="156">
        <f>IF(N504="zákl. prenesená",J504,0)</f>
        <v>0</v>
      </c>
      <c r="BH504" s="156">
        <f>IF(N504="zníž. prenesená",J504,0)</f>
        <v>0</v>
      </c>
      <c r="BI504" s="156">
        <f>IF(N504="nulová",J504,0)</f>
        <v>0</v>
      </c>
      <c r="BJ504" s="17" t="s">
        <v>88</v>
      </c>
      <c r="BK504" s="156">
        <f>ROUND(I504*H504,2)</f>
        <v>0</v>
      </c>
      <c r="BL504" s="17" t="s">
        <v>194</v>
      </c>
      <c r="BM504" s="155" t="s">
        <v>744</v>
      </c>
    </row>
    <row r="505" spans="2:65" s="11" customFormat="1" ht="25.9" customHeight="1">
      <c r="B505" s="131"/>
      <c r="D505" s="132" t="s">
        <v>75</v>
      </c>
      <c r="E505" s="133" t="s">
        <v>745</v>
      </c>
      <c r="F505" s="133" t="s">
        <v>746</v>
      </c>
      <c r="I505" s="134"/>
      <c r="J505" s="135">
        <f>BK505</f>
        <v>0</v>
      </c>
      <c r="L505" s="131"/>
      <c r="M505" s="136"/>
      <c r="P505" s="137">
        <f>P506+P539+P551+P576+P580+P654+P674+P697+P700+P762+P821+P844+P880+P899</f>
        <v>0</v>
      </c>
      <c r="R505" s="137">
        <f>R506+R539+R551+R576+R580+R654+R674+R697+R700+R762+R821+R844+R880+R899</f>
        <v>47.932054700000002</v>
      </c>
      <c r="T505" s="138">
        <f>T506+T539+T551+T576+T580+T654+T674+T697+T700+T762+T821+T844+T880+T899</f>
        <v>0</v>
      </c>
      <c r="AR505" s="132" t="s">
        <v>88</v>
      </c>
      <c r="AT505" s="139" t="s">
        <v>75</v>
      </c>
      <c r="AU505" s="139" t="s">
        <v>76</v>
      </c>
      <c r="AY505" s="132" t="s">
        <v>188</v>
      </c>
      <c r="BK505" s="140">
        <f>BK506+BK539+BK551+BK576+BK580+BK654+BK674+BK697+BK700+BK762+BK821+BK844+BK880+BK899</f>
        <v>0</v>
      </c>
    </row>
    <row r="506" spans="2:65" s="11" customFormat="1" ht="22.9" customHeight="1">
      <c r="B506" s="131"/>
      <c r="D506" s="132" t="s">
        <v>75</v>
      </c>
      <c r="E506" s="141" t="s">
        <v>747</v>
      </c>
      <c r="F506" s="141" t="s">
        <v>748</v>
      </c>
      <c r="I506" s="134"/>
      <c r="J506" s="142">
        <f>BK506</f>
        <v>0</v>
      </c>
      <c r="L506" s="131"/>
      <c r="M506" s="136"/>
      <c r="P506" s="137">
        <f>SUM(P507:P538)</f>
        <v>0</v>
      </c>
      <c r="R506" s="137">
        <f>SUM(R507:R538)</f>
        <v>1.012265</v>
      </c>
      <c r="T506" s="138">
        <f>SUM(T507:T538)</f>
        <v>0</v>
      </c>
      <c r="AR506" s="132" t="s">
        <v>88</v>
      </c>
      <c r="AT506" s="139" t="s">
        <v>75</v>
      </c>
      <c r="AU506" s="139" t="s">
        <v>83</v>
      </c>
      <c r="AY506" s="132" t="s">
        <v>188</v>
      </c>
      <c r="BK506" s="140">
        <f>SUM(BK507:BK538)</f>
        <v>0</v>
      </c>
    </row>
    <row r="507" spans="2:65" s="1" customFormat="1" ht="24.2" customHeight="1">
      <c r="B507" s="32"/>
      <c r="C507" s="143" t="s">
        <v>749</v>
      </c>
      <c r="D507" s="143" t="s">
        <v>190</v>
      </c>
      <c r="E507" s="144" t="s">
        <v>750</v>
      </c>
      <c r="F507" s="145" t="s">
        <v>751</v>
      </c>
      <c r="G507" s="146" t="s">
        <v>272</v>
      </c>
      <c r="H507" s="147">
        <v>150</v>
      </c>
      <c r="I507" s="148"/>
      <c r="J507" s="149">
        <f>ROUND(I507*H507,2)</f>
        <v>0</v>
      </c>
      <c r="K507" s="150"/>
      <c r="L507" s="32"/>
      <c r="M507" s="151" t="s">
        <v>1</v>
      </c>
      <c r="N507" s="152" t="s">
        <v>42</v>
      </c>
      <c r="P507" s="153">
        <f>O507*H507</f>
        <v>0</v>
      </c>
      <c r="Q507" s="153">
        <v>0</v>
      </c>
      <c r="R507" s="153">
        <f>Q507*H507</f>
        <v>0</v>
      </c>
      <c r="S507" s="153">
        <v>0</v>
      </c>
      <c r="T507" s="154">
        <f>S507*H507</f>
        <v>0</v>
      </c>
      <c r="AR507" s="155" t="s">
        <v>295</v>
      </c>
      <c r="AT507" s="155" t="s">
        <v>190</v>
      </c>
      <c r="AU507" s="155" t="s">
        <v>88</v>
      </c>
      <c r="AY507" s="17" t="s">
        <v>188</v>
      </c>
      <c r="BE507" s="156">
        <f>IF(N507="základná",J507,0)</f>
        <v>0</v>
      </c>
      <c r="BF507" s="156">
        <f>IF(N507="znížená",J507,0)</f>
        <v>0</v>
      </c>
      <c r="BG507" s="156">
        <f>IF(N507="zákl. prenesená",J507,0)</f>
        <v>0</v>
      </c>
      <c r="BH507" s="156">
        <f>IF(N507="zníž. prenesená",J507,0)</f>
        <v>0</v>
      </c>
      <c r="BI507" s="156">
        <f>IF(N507="nulová",J507,0)</f>
        <v>0</v>
      </c>
      <c r="BJ507" s="17" t="s">
        <v>88</v>
      </c>
      <c r="BK507" s="156">
        <f>ROUND(I507*H507,2)</f>
        <v>0</v>
      </c>
      <c r="BL507" s="17" t="s">
        <v>295</v>
      </c>
      <c r="BM507" s="155" t="s">
        <v>752</v>
      </c>
    </row>
    <row r="508" spans="2:65" s="12" customFormat="1" ht="11.25">
      <c r="B508" s="157"/>
      <c r="D508" s="158" t="s">
        <v>196</v>
      </c>
      <c r="E508" s="159" t="s">
        <v>1</v>
      </c>
      <c r="F508" s="160" t="s">
        <v>753</v>
      </c>
      <c r="H508" s="161">
        <v>150</v>
      </c>
      <c r="I508" s="162"/>
      <c r="L508" s="157"/>
      <c r="M508" s="163"/>
      <c r="T508" s="164"/>
      <c r="AT508" s="159" t="s">
        <v>196</v>
      </c>
      <c r="AU508" s="159" t="s">
        <v>88</v>
      </c>
      <c r="AV508" s="12" t="s">
        <v>88</v>
      </c>
      <c r="AW508" s="12" t="s">
        <v>31</v>
      </c>
      <c r="AX508" s="12" t="s">
        <v>76</v>
      </c>
      <c r="AY508" s="159" t="s">
        <v>188</v>
      </c>
    </row>
    <row r="509" spans="2:65" s="13" customFormat="1" ht="11.25">
      <c r="B509" s="165"/>
      <c r="D509" s="158" t="s">
        <v>196</v>
      </c>
      <c r="E509" s="166" t="s">
        <v>1</v>
      </c>
      <c r="F509" s="167" t="s">
        <v>754</v>
      </c>
      <c r="H509" s="168">
        <v>150</v>
      </c>
      <c r="I509" s="169"/>
      <c r="L509" s="165"/>
      <c r="M509" s="170"/>
      <c r="T509" s="171"/>
      <c r="AT509" s="166" t="s">
        <v>196</v>
      </c>
      <c r="AU509" s="166" t="s">
        <v>88</v>
      </c>
      <c r="AV509" s="13" t="s">
        <v>194</v>
      </c>
      <c r="AW509" s="13" t="s">
        <v>31</v>
      </c>
      <c r="AX509" s="13" t="s">
        <v>83</v>
      </c>
      <c r="AY509" s="166" t="s">
        <v>188</v>
      </c>
    </row>
    <row r="510" spans="2:65" s="1" customFormat="1" ht="16.5" customHeight="1">
      <c r="B510" s="32"/>
      <c r="C510" s="185" t="s">
        <v>755</v>
      </c>
      <c r="D510" s="185" t="s">
        <v>677</v>
      </c>
      <c r="E510" s="186" t="s">
        <v>756</v>
      </c>
      <c r="F510" s="187" t="s">
        <v>757</v>
      </c>
      <c r="G510" s="188" t="s">
        <v>333</v>
      </c>
      <c r="H510" s="189">
        <v>4.4999999999999998E-2</v>
      </c>
      <c r="I510" s="190"/>
      <c r="J510" s="191">
        <f>ROUND(I510*H510,2)</f>
        <v>0</v>
      </c>
      <c r="K510" s="192"/>
      <c r="L510" s="193"/>
      <c r="M510" s="194" t="s">
        <v>1</v>
      </c>
      <c r="N510" s="195" t="s">
        <v>42</v>
      </c>
      <c r="P510" s="153">
        <f>O510*H510</f>
        <v>0</v>
      </c>
      <c r="Q510" s="153">
        <v>1</v>
      </c>
      <c r="R510" s="153">
        <f>Q510*H510</f>
        <v>4.4999999999999998E-2</v>
      </c>
      <c r="S510" s="153">
        <v>0</v>
      </c>
      <c r="T510" s="154">
        <f>S510*H510</f>
        <v>0</v>
      </c>
      <c r="AR510" s="155" t="s">
        <v>398</v>
      </c>
      <c r="AT510" s="155" t="s">
        <v>677</v>
      </c>
      <c r="AU510" s="155" t="s">
        <v>88</v>
      </c>
      <c r="AY510" s="17" t="s">
        <v>188</v>
      </c>
      <c r="BE510" s="156">
        <f>IF(N510="základná",J510,0)</f>
        <v>0</v>
      </c>
      <c r="BF510" s="156">
        <f>IF(N510="znížená",J510,0)</f>
        <v>0</v>
      </c>
      <c r="BG510" s="156">
        <f>IF(N510="zákl. prenesená",J510,0)</f>
        <v>0</v>
      </c>
      <c r="BH510" s="156">
        <f>IF(N510="zníž. prenesená",J510,0)</f>
        <v>0</v>
      </c>
      <c r="BI510" s="156">
        <f>IF(N510="nulová",J510,0)</f>
        <v>0</v>
      </c>
      <c r="BJ510" s="17" t="s">
        <v>88</v>
      </c>
      <c r="BK510" s="156">
        <f>ROUND(I510*H510,2)</f>
        <v>0</v>
      </c>
      <c r="BL510" s="17" t="s">
        <v>295</v>
      </c>
      <c r="BM510" s="155" t="s">
        <v>758</v>
      </c>
    </row>
    <row r="511" spans="2:65" s="12" customFormat="1" ht="11.25">
      <c r="B511" s="157"/>
      <c r="D511" s="158" t="s">
        <v>196</v>
      </c>
      <c r="E511" s="159" t="s">
        <v>1</v>
      </c>
      <c r="F511" s="160" t="s">
        <v>759</v>
      </c>
      <c r="H511" s="161">
        <v>4.4999999999999998E-2</v>
      </c>
      <c r="I511" s="162"/>
      <c r="L511" s="157"/>
      <c r="M511" s="163"/>
      <c r="T511" s="164"/>
      <c r="AT511" s="159" t="s">
        <v>196</v>
      </c>
      <c r="AU511" s="159" t="s">
        <v>88</v>
      </c>
      <c r="AV511" s="12" t="s">
        <v>88</v>
      </c>
      <c r="AW511" s="12" t="s">
        <v>31</v>
      </c>
      <c r="AX511" s="12" t="s">
        <v>83</v>
      </c>
      <c r="AY511" s="159" t="s">
        <v>188</v>
      </c>
    </row>
    <row r="512" spans="2:65" s="1" customFormat="1" ht="24.2" customHeight="1">
      <c r="B512" s="32"/>
      <c r="C512" s="143" t="s">
        <v>760</v>
      </c>
      <c r="D512" s="143" t="s">
        <v>190</v>
      </c>
      <c r="E512" s="144" t="s">
        <v>761</v>
      </c>
      <c r="F512" s="145" t="s">
        <v>762</v>
      </c>
      <c r="G512" s="146" t="s">
        <v>272</v>
      </c>
      <c r="H512" s="147">
        <v>12.5</v>
      </c>
      <c r="I512" s="148"/>
      <c r="J512" s="149">
        <f>ROUND(I512*H512,2)</f>
        <v>0</v>
      </c>
      <c r="K512" s="150"/>
      <c r="L512" s="32"/>
      <c r="M512" s="151" t="s">
        <v>1</v>
      </c>
      <c r="N512" s="152" t="s">
        <v>42</v>
      </c>
      <c r="P512" s="153">
        <f>O512*H512</f>
        <v>0</v>
      </c>
      <c r="Q512" s="153">
        <v>0</v>
      </c>
      <c r="R512" s="153">
        <f>Q512*H512</f>
        <v>0</v>
      </c>
      <c r="S512" s="153">
        <v>0</v>
      </c>
      <c r="T512" s="154">
        <f>S512*H512</f>
        <v>0</v>
      </c>
      <c r="AR512" s="155" t="s">
        <v>295</v>
      </c>
      <c r="AT512" s="155" t="s">
        <v>190</v>
      </c>
      <c r="AU512" s="155" t="s">
        <v>88</v>
      </c>
      <c r="AY512" s="17" t="s">
        <v>188</v>
      </c>
      <c r="BE512" s="156">
        <f>IF(N512="základná",J512,0)</f>
        <v>0</v>
      </c>
      <c r="BF512" s="156">
        <f>IF(N512="znížená",J512,0)</f>
        <v>0</v>
      </c>
      <c r="BG512" s="156">
        <f>IF(N512="zákl. prenesená",J512,0)</f>
        <v>0</v>
      </c>
      <c r="BH512" s="156">
        <f>IF(N512="zníž. prenesená",J512,0)</f>
        <v>0</v>
      </c>
      <c r="BI512" s="156">
        <f>IF(N512="nulová",J512,0)</f>
        <v>0</v>
      </c>
      <c r="BJ512" s="17" t="s">
        <v>88</v>
      </c>
      <c r="BK512" s="156">
        <f>ROUND(I512*H512,2)</f>
        <v>0</v>
      </c>
      <c r="BL512" s="17" t="s">
        <v>295</v>
      </c>
      <c r="BM512" s="155" t="s">
        <v>763</v>
      </c>
    </row>
    <row r="513" spans="2:65" s="12" customFormat="1" ht="11.25">
      <c r="B513" s="157"/>
      <c r="D513" s="158" t="s">
        <v>196</v>
      </c>
      <c r="E513" s="159" t="s">
        <v>1</v>
      </c>
      <c r="F513" s="160" t="s">
        <v>764</v>
      </c>
      <c r="H513" s="161">
        <v>12.5</v>
      </c>
      <c r="I513" s="162"/>
      <c r="L513" s="157"/>
      <c r="M513" s="163"/>
      <c r="T513" s="164"/>
      <c r="AT513" s="159" t="s">
        <v>196</v>
      </c>
      <c r="AU513" s="159" t="s">
        <v>88</v>
      </c>
      <c r="AV513" s="12" t="s">
        <v>88</v>
      </c>
      <c r="AW513" s="12" t="s">
        <v>31</v>
      </c>
      <c r="AX513" s="12" t="s">
        <v>76</v>
      </c>
      <c r="AY513" s="159" t="s">
        <v>188</v>
      </c>
    </row>
    <row r="514" spans="2:65" s="13" customFormat="1" ht="11.25">
      <c r="B514" s="165"/>
      <c r="D514" s="158" t="s">
        <v>196</v>
      </c>
      <c r="E514" s="166" t="s">
        <v>1</v>
      </c>
      <c r="F514" s="167" t="s">
        <v>754</v>
      </c>
      <c r="H514" s="168">
        <v>12.5</v>
      </c>
      <c r="I514" s="169"/>
      <c r="L514" s="165"/>
      <c r="M514" s="170"/>
      <c r="T514" s="171"/>
      <c r="AT514" s="166" t="s">
        <v>196</v>
      </c>
      <c r="AU514" s="166" t="s">
        <v>88</v>
      </c>
      <c r="AV514" s="13" t="s">
        <v>194</v>
      </c>
      <c r="AW514" s="13" t="s">
        <v>31</v>
      </c>
      <c r="AX514" s="13" t="s">
        <v>83</v>
      </c>
      <c r="AY514" s="166" t="s">
        <v>188</v>
      </c>
    </row>
    <row r="515" spans="2:65" s="1" customFormat="1" ht="16.5" customHeight="1">
      <c r="B515" s="32"/>
      <c r="C515" s="185" t="s">
        <v>765</v>
      </c>
      <c r="D515" s="185" t="s">
        <v>677</v>
      </c>
      <c r="E515" s="186" t="s">
        <v>756</v>
      </c>
      <c r="F515" s="187" t="s">
        <v>757</v>
      </c>
      <c r="G515" s="188" t="s">
        <v>333</v>
      </c>
      <c r="H515" s="189">
        <v>4.0000000000000001E-3</v>
      </c>
      <c r="I515" s="190"/>
      <c r="J515" s="191">
        <f>ROUND(I515*H515,2)</f>
        <v>0</v>
      </c>
      <c r="K515" s="192"/>
      <c r="L515" s="193"/>
      <c r="M515" s="194" t="s">
        <v>1</v>
      </c>
      <c r="N515" s="195" t="s">
        <v>42</v>
      </c>
      <c r="P515" s="153">
        <f>O515*H515</f>
        <v>0</v>
      </c>
      <c r="Q515" s="153">
        <v>1</v>
      </c>
      <c r="R515" s="153">
        <f>Q515*H515</f>
        <v>4.0000000000000001E-3</v>
      </c>
      <c r="S515" s="153">
        <v>0</v>
      </c>
      <c r="T515" s="154">
        <f>S515*H515</f>
        <v>0</v>
      </c>
      <c r="AR515" s="155" t="s">
        <v>398</v>
      </c>
      <c r="AT515" s="155" t="s">
        <v>677</v>
      </c>
      <c r="AU515" s="155" t="s">
        <v>88</v>
      </c>
      <c r="AY515" s="17" t="s">
        <v>188</v>
      </c>
      <c r="BE515" s="156">
        <f>IF(N515="základná",J515,0)</f>
        <v>0</v>
      </c>
      <c r="BF515" s="156">
        <f>IF(N515="znížená",J515,0)</f>
        <v>0</v>
      </c>
      <c r="BG515" s="156">
        <f>IF(N515="zákl. prenesená",J515,0)</f>
        <v>0</v>
      </c>
      <c r="BH515" s="156">
        <f>IF(N515="zníž. prenesená",J515,0)</f>
        <v>0</v>
      </c>
      <c r="BI515" s="156">
        <f>IF(N515="nulová",J515,0)</f>
        <v>0</v>
      </c>
      <c r="BJ515" s="17" t="s">
        <v>88</v>
      </c>
      <c r="BK515" s="156">
        <f>ROUND(I515*H515,2)</f>
        <v>0</v>
      </c>
      <c r="BL515" s="17" t="s">
        <v>295</v>
      </c>
      <c r="BM515" s="155" t="s">
        <v>766</v>
      </c>
    </row>
    <row r="516" spans="2:65" s="12" customFormat="1" ht="11.25">
      <c r="B516" s="157"/>
      <c r="D516" s="158" t="s">
        <v>196</v>
      </c>
      <c r="E516" s="159" t="s">
        <v>1</v>
      </c>
      <c r="F516" s="160" t="s">
        <v>767</v>
      </c>
      <c r="H516" s="161">
        <v>4.0000000000000001E-3</v>
      </c>
      <c r="I516" s="162"/>
      <c r="L516" s="157"/>
      <c r="M516" s="163"/>
      <c r="T516" s="164"/>
      <c r="AT516" s="159" t="s">
        <v>196</v>
      </c>
      <c r="AU516" s="159" t="s">
        <v>88</v>
      </c>
      <c r="AV516" s="12" t="s">
        <v>88</v>
      </c>
      <c r="AW516" s="12" t="s">
        <v>31</v>
      </c>
      <c r="AX516" s="12" t="s">
        <v>83</v>
      </c>
      <c r="AY516" s="159" t="s">
        <v>188</v>
      </c>
    </row>
    <row r="517" spans="2:65" s="1" customFormat="1" ht="24.2" customHeight="1">
      <c r="B517" s="32"/>
      <c r="C517" s="143" t="s">
        <v>768</v>
      </c>
      <c r="D517" s="143" t="s">
        <v>190</v>
      </c>
      <c r="E517" s="144" t="s">
        <v>769</v>
      </c>
      <c r="F517" s="145" t="s">
        <v>770</v>
      </c>
      <c r="G517" s="146" t="s">
        <v>272</v>
      </c>
      <c r="H517" s="147">
        <v>33</v>
      </c>
      <c r="I517" s="148"/>
      <c r="J517" s="149">
        <f>ROUND(I517*H517,2)</f>
        <v>0</v>
      </c>
      <c r="K517" s="150"/>
      <c r="L517" s="32"/>
      <c r="M517" s="151" t="s">
        <v>1</v>
      </c>
      <c r="N517" s="152" t="s">
        <v>42</v>
      </c>
      <c r="P517" s="153">
        <f>O517*H517</f>
        <v>0</v>
      </c>
      <c r="Q517" s="153">
        <v>8.0000000000000007E-5</v>
      </c>
      <c r="R517" s="153">
        <f>Q517*H517</f>
        <v>2.6400000000000004E-3</v>
      </c>
      <c r="S517" s="153">
        <v>0</v>
      </c>
      <c r="T517" s="154">
        <f>S517*H517</f>
        <v>0</v>
      </c>
      <c r="AR517" s="155" t="s">
        <v>295</v>
      </c>
      <c r="AT517" s="155" t="s">
        <v>190</v>
      </c>
      <c r="AU517" s="155" t="s">
        <v>88</v>
      </c>
      <c r="AY517" s="17" t="s">
        <v>188</v>
      </c>
      <c r="BE517" s="156">
        <f>IF(N517="základná",J517,0)</f>
        <v>0</v>
      </c>
      <c r="BF517" s="156">
        <f>IF(N517="znížená",J517,0)</f>
        <v>0</v>
      </c>
      <c r="BG517" s="156">
        <f>IF(N517="zákl. prenesená",J517,0)</f>
        <v>0</v>
      </c>
      <c r="BH517" s="156">
        <f>IF(N517="zníž. prenesená",J517,0)</f>
        <v>0</v>
      </c>
      <c r="BI517" s="156">
        <f>IF(N517="nulová",J517,0)</f>
        <v>0</v>
      </c>
      <c r="BJ517" s="17" t="s">
        <v>88</v>
      </c>
      <c r="BK517" s="156">
        <f>ROUND(I517*H517,2)</f>
        <v>0</v>
      </c>
      <c r="BL517" s="17" t="s">
        <v>295</v>
      </c>
      <c r="BM517" s="155" t="s">
        <v>771</v>
      </c>
    </row>
    <row r="518" spans="2:65" s="12" customFormat="1" ht="11.25">
      <c r="B518" s="157"/>
      <c r="D518" s="158" t="s">
        <v>196</v>
      </c>
      <c r="E518" s="159" t="s">
        <v>1</v>
      </c>
      <c r="F518" s="160" t="s">
        <v>772</v>
      </c>
      <c r="H518" s="161">
        <v>7.9130000000000003</v>
      </c>
      <c r="I518" s="162"/>
      <c r="L518" s="157"/>
      <c r="M518" s="163"/>
      <c r="T518" s="164"/>
      <c r="AT518" s="159" t="s">
        <v>196</v>
      </c>
      <c r="AU518" s="159" t="s">
        <v>88</v>
      </c>
      <c r="AV518" s="12" t="s">
        <v>88</v>
      </c>
      <c r="AW518" s="12" t="s">
        <v>31</v>
      </c>
      <c r="AX518" s="12" t="s">
        <v>76</v>
      </c>
      <c r="AY518" s="159" t="s">
        <v>188</v>
      </c>
    </row>
    <row r="519" spans="2:65" s="12" customFormat="1" ht="11.25">
      <c r="B519" s="157"/>
      <c r="D519" s="158" t="s">
        <v>196</v>
      </c>
      <c r="E519" s="159" t="s">
        <v>1</v>
      </c>
      <c r="F519" s="160" t="s">
        <v>773</v>
      </c>
      <c r="H519" s="161">
        <v>15.1</v>
      </c>
      <c r="I519" s="162"/>
      <c r="L519" s="157"/>
      <c r="M519" s="163"/>
      <c r="T519" s="164"/>
      <c r="AT519" s="159" t="s">
        <v>196</v>
      </c>
      <c r="AU519" s="159" t="s">
        <v>88</v>
      </c>
      <c r="AV519" s="12" t="s">
        <v>88</v>
      </c>
      <c r="AW519" s="12" t="s">
        <v>31</v>
      </c>
      <c r="AX519" s="12" t="s">
        <v>76</v>
      </c>
      <c r="AY519" s="159" t="s">
        <v>188</v>
      </c>
    </row>
    <row r="520" spans="2:65" s="14" customFormat="1" ht="11.25">
      <c r="B520" s="172"/>
      <c r="D520" s="158" t="s">
        <v>196</v>
      </c>
      <c r="E520" s="173" t="s">
        <v>1</v>
      </c>
      <c r="F520" s="174" t="s">
        <v>774</v>
      </c>
      <c r="H520" s="175">
        <v>23.012999999999998</v>
      </c>
      <c r="I520" s="176"/>
      <c r="L520" s="172"/>
      <c r="M520" s="177"/>
      <c r="T520" s="178"/>
      <c r="AT520" s="173" t="s">
        <v>196</v>
      </c>
      <c r="AU520" s="173" t="s">
        <v>88</v>
      </c>
      <c r="AV520" s="14" t="s">
        <v>203</v>
      </c>
      <c r="AW520" s="14" t="s">
        <v>31</v>
      </c>
      <c r="AX520" s="14" t="s">
        <v>76</v>
      </c>
      <c r="AY520" s="173" t="s">
        <v>188</v>
      </c>
    </row>
    <row r="521" spans="2:65" s="12" customFormat="1" ht="11.25">
      <c r="B521" s="157"/>
      <c r="D521" s="158" t="s">
        <v>196</v>
      </c>
      <c r="E521" s="159" t="s">
        <v>1</v>
      </c>
      <c r="F521" s="160" t="s">
        <v>775</v>
      </c>
      <c r="H521" s="161">
        <v>9.8800000000000008</v>
      </c>
      <c r="I521" s="162"/>
      <c r="L521" s="157"/>
      <c r="M521" s="163"/>
      <c r="T521" s="164"/>
      <c r="AT521" s="159" t="s">
        <v>196</v>
      </c>
      <c r="AU521" s="159" t="s">
        <v>88</v>
      </c>
      <c r="AV521" s="12" t="s">
        <v>88</v>
      </c>
      <c r="AW521" s="12" t="s">
        <v>31</v>
      </c>
      <c r="AX521" s="12" t="s">
        <v>76</v>
      </c>
      <c r="AY521" s="159" t="s">
        <v>188</v>
      </c>
    </row>
    <row r="522" spans="2:65" s="12" customFormat="1" ht="11.25">
      <c r="B522" s="157"/>
      <c r="D522" s="158" t="s">
        <v>196</v>
      </c>
      <c r="E522" s="159" t="s">
        <v>1</v>
      </c>
      <c r="F522" s="160" t="s">
        <v>776</v>
      </c>
      <c r="H522" s="161">
        <v>0.107</v>
      </c>
      <c r="I522" s="162"/>
      <c r="L522" s="157"/>
      <c r="M522" s="163"/>
      <c r="T522" s="164"/>
      <c r="AT522" s="159" t="s">
        <v>196</v>
      </c>
      <c r="AU522" s="159" t="s">
        <v>88</v>
      </c>
      <c r="AV522" s="12" t="s">
        <v>88</v>
      </c>
      <c r="AW522" s="12" t="s">
        <v>31</v>
      </c>
      <c r="AX522" s="12" t="s">
        <v>76</v>
      </c>
      <c r="AY522" s="159" t="s">
        <v>188</v>
      </c>
    </row>
    <row r="523" spans="2:65" s="13" customFormat="1" ht="11.25">
      <c r="B523" s="165"/>
      <c r="D523" s="158" t="s">
        <v>196</v>
      </c>
      <c r="E523" s="166" t="s">
        <v>1</v>
      </c>
      <c r="F523" s="167" t="s">
        <v>211</v>
      </c>
      <c r="H523" s="168">
        <v>33</v>
      </c>
      <c r="I523" s="169"/>
      <c r="L523" s="165"/>
      <c r="M523" s="170"/>
      <c r="T523" s="171"/>
      <c r="AT523" s="166" t="s">
        <v>196</v>
      </c>
      <c r="AU523" s="166" t="s">
        <v>88</v>
      </c>
      <c r="AV523" s="13" t="s">
        <v>194</v>
      </c>
      <c r="AW523" s="13" t="s">
        <v>31</v>
      </c>
      <c r="AX523" s="13" t="s">
        <v>83</v>
      </c>
      <c r="AY523" s="166" t="s">
        <v>188</v>
      </c>
    </row>
    <row r="524" spans="2:65" s="1" customFormat="1" ht="37.9" customHeight="1">
      <c r="B524" s="32"/>
      <c r="C524" s="185" t="s">
        <v>777</v>
      </c>
      <c r="D524" s="185" t="s">
        <v>677</v>
      </c>
      <c r="E524" s="186" t="s">
        <v>778</v>
      </c>
      <c r="F524" s="187" t="s">
        <v>779</v>
      </c>
      <c r="G524" s="188" t="s">
        <v>272</v>
      </c>
      <c r="H524" s="189">
        <v>38</v>
      </c>
      <c r="I524" s="190"/>
      <c r="J524" s="191">
        <f>ROUND(I524*H524,2)</f>
        <v>0</v>
      </c>
      <c r="K524" s="192"/>
      <c r="L524" s="193"/>
      <c r="M524" s="194" t="s">
        <v>1</v>
      </c>
      <c r="N524" s="195" t="s">
        <v>42</v>
      </c>
      <c r="P524" s="153">
        <f>O524*H524</f>
        <v>0</v>
      </c>
      <c r="Q524" s="153">
        <v>2E-3</v>
      </c>
      <c r="R524" s="153">
        <f>Q524*H524</f>
        <v>7.5999999999999998E-2</v>
      </c>
      <c r="S524" s="153">
        <v>0</v>
      </c>
      <c r="T524" s="154">
        <f>S524*H524</f>
        <v>0</v>
      </c>
      <c r="AR524" s="155" t="s">
        <v>398</v>
      </c>
      <c r="AT524" s="155" t="s">
        <v>677</v>
      </c>
      <c r="AU524" s="155" t="s">
        <v>88</v>
      </c>
      <c r="AY524" s="17" t="s">
        <v>188</v>
      </c>
      <c r="BE524" s="156">
        <f>IF(N524="základná",J524,0)</f>
        <v>0</v>
      </c>
      <c r="BF524" s="156">
        <f>IF(N524="znížená",J524,0)</f>
        <v>0</v>
      </c>
      <c r="BG524" s="156">
        <f>IF(N524="zákl. prenesená",J524,0)</f>
        <v>0</v>
      </c>
      <c r="BH524" s="156">
        <f>IF(N524="zníž. prenesená",J524,0)</f>
        <v>0</v>
      </c>
      <c r="BI524" s="156">
        <f>IF(N524="nulová",J524,0)</f>
        <v>0</v>
      </c>
      <c r="BJ524" s="17" t="s">
        <v>88</v>
      </c>
      <c r="BK524" s="156">
        <f>ROUND(I524*H524,2)</f>
        <v>0</v>
      </c>
      <c r="BL524" s="17" t="s">
        <v>295</v>
      </c>
      <c r="BM524" s="155" t="s">
        <v>780</v>
      </c>
    </row>
    <row r="525" spans="2:65" s="12" customFormat="1" ht="11.25">
      <c r="B525" s="157"/>
      <c r="D525" s="158" t="s">
        <v>196</v>
      </c>
      <c r="E525" s="159" t="s">
        <v>1</v>
      </c>
      <c r="F525" s="160" t="s">
        <v>781</v>
      </c>
      <c r="H525" s="161">
        <v>37.950000000000003</v>
      </c>
      <c r="I525" s="162"/>
      <c r="L525" s="157"/>
      <c r="M525" s="163"/>
      <c r="T525" s="164"/>
      <c r="AT525" s="159" t="s">
        <v>196</v>
      </c>
      <c r="AU525" s="159" t="s">
        <v>88</v>
      </c>
      <c r="AV525" s="12" t="s">
        <v>88</v>
      </c>
      <c r="AW525" s="12" t="s">
        <v>31</v>
      </c>
      <c r="AX525" s="12" t="s">
        <v>76</v>
      </c>
      <c r="AY525" s="159" t="s">
        <v>188</v>
      </c>
    </row>
    <row r="526" spans="2:65" s="12" customFormat="1" ht="11.25">
      <c r="B526" s="157"/>
      <c r="D526" s="158" t="s">
        <v>196</v>
      </c>
      <c r="E526" s="159" t="s">
        <v>1</v>
      </c>
      <c r="F526" s="160" t="s">
        <v>738</v>
      </c>
      <c r="H526" s="161">
        <v>0.05</v>
      </c>
      <c r="I526" s="162"/>
      <c r="L526" s="157"/>
      <c r="M526" s="163"/>
      <c r="T526" s="164"/>
      <c r="AT526" s="159" t="s">
        <v>196</v>
      </c>
      <c r="AU526" s="159" t="s">
        <v>88</v>
      </c>
      <c r="AV526" s="12" t="s">
        <v>88</v>
      </c>
      <c r="AW526" s="12" t="s">
        <v>31</v>
      </c>
      <c r="AX526" s="12" t="s">
        <v>76</v>
      </c>
      <c r="AY526" s="159" t="s">
        <v>188</v>
      </c>
    </row>
    <row r="527" spans="2:65" s="13" customFormat="1" ht="11.25">
      <c r="B527" s="165"/>
      <c r="D527" s="158" t="s">
        <v>196</v>
      </c>
      <c r="E527" s="166" t="s">
        <v>1</v>
      </c>
      <c r="F527" s="167" t="s">
        <v>211</v>
      </c>
      <c r="H527" s="168">
        <v>38</v>
      </c>
      <c r="I527" s="169"/>
      <c r="L527" s="165"/>
      <c r="M527" s="170"/>
      <c r="T527" s="171"/>
      <c r="AT527" s="166" t="s">
        <v>196</v>
      </c>
      <c r="AU527" s="166" t="s">
        <v>88</v>
      </c>
      <c r="AV527" s="13" t="s">
        <v>194</v>
      </c>
      <c r="AW527" s="13" t="s">
        <v>31</v>
      </c>
      <c r="AX527" s="13" t="s">
        <v>83</v>
      </c>
      <c r="AY527" s="166" t="s">
        <v>188</v>
      </c>
    </row>
    <row r="528" spans="2:65" s="1" customFormat="1" ht="24.2" customHeight="1">
      <c r="B528" s="32"/>
      <c r="C528" s="143" t="s">
        <v>782</v>
      </c>
      <c r="D528" s="143" t="s">
        <v>190</v>
      </c>
      <c r="E528" s="144" t="s">
        <v>783</v>
      </c>
      <c r="F528" s="145" t="s">
        <v>784</v>
      </c>
      <c r="G528" s="146" t="s">
        <v>272</v>
      </c>
      <c r="H528" s="147">
        <v>150</v>
      </c>
      <c r="I528" s="148"/>
      <c r="J528" s="149">
        <f>ROUND(I528*H528,2)</f>
        <v>0</v>
      </c>
      <c r="K528" s="150"/>
      <c r="L528" s="32"/>
      <c r="M528" s="151" t="s">
        <v>1</v>
      </c>
      <c r="N528" s="152" t="s">
        <v>42</v>
      </c>
      <c r="P528" s="153">
        <f>O528*H528</f>
        <v>0</v>
      </c>
      <c r="Q528" s="153">
        <v>5.4000000000000001E-4</v>
      </c>
      <c r="R528" s="153">
        <f>Q528*H528</f>
        <v>8.1000000000000003E-2</v>
      </c>
      <c r="S528" s="153">
        <v>0</v>
      </c>
      <c r="T528" s="154">
        <f>S528*H528</f>
        <v>0</v>
      </c>
      <c r="AR528" s="155" t="s">
        <v>295</v>
      </c>
      <c r="AT528" s="155" t="s">
        <v>190</v>
      </c>
      <c r="AU528" s="155" t="s">
        <v>88</v>
      </c>
      <c r="AY528" s="17" t="s">
        <v>188</v>
      </c>
      <c r="BE528" s="156">
        <f>IF(N528="základná",J528,0)</f>
        <v>0</v>
      </c>
      <c r="BF528" s="156">
        <f>IF(N528="znížená",J528,0)</f>
        <v>0</v>
      </c>
      <c r="BG528" s="156">
        <f>IF(N528="zákl. prenesená",J528,0)</f>
        <v>0</v>
      </c>
      <c r="BH528" s="156">
        <f>IF(N528="zníž. prenesená",J528,0)</f>
        <v>0</v>
      </c>
      <c r="BI528" s="156">
        <f>IF(N528="nulová",J528,0)</f>
        <v>0</v>
      </c>
      <c r="BJ528" s="17" t="s">
        <v>88</v>
      </c>
      <c r="BK528" s="156">
        <f>ROUND(I528*H528,2)</f>
        <v>0</v>
      </c>
      <c r="BL528" s="17" t="s">
        <v>295</v>
      </c>
      <c r="BM528" s="155" t="s">
        <v>785</v>
      </c>
    </row>
    <row r="529" spans="2:65" s="12" customFormat="1" ht="11.25">
      <c r="B529" s="157"/>
      <c r="D529" s="158" t="s">
        <v>196</v>
      </c>
      <c r="E529" s="159" t="s">
        <v>1</v>
      </c>
      <c r="F529" s="160" t="s">
        <v>753</v>
      </c>
      <c r="H529" s="161">
        <v>150</v>
      </c>
      <c r="I529" s="162"/>
      <c r="L529" s="157"/>
      <c r="M529" s="163"/>
      <c r="T529" s="164"/>
      <c r="AT529" s="159" t="s">
        <v>196</v>
      </c>
      <c r="AU529" s="159" t="s">
        <v>88</v>
      </c>
      <c r="AV529" s="12" t="s">
        <v>88</v>
      </c>
      <c r="AW529" s="12" t="s">
        <v>31</v>
      </c>
      <c r="AX529" s="12" t="s">
        <v>76</v>
      </c>
      <c r="AY529" s="159" t="s">
        <v>188</v>
      </c>
    </row>
    <row r="530" spans="2:65" s="13" customFormat="1" ht="11.25">
      <c r="B530" s="165"/>
      <c r="D530" s="158" t="s">
        <v>196</v>
      </c>
      <c r="E530" s="166" t="s">
        <v>1</v>
      </c>
      <c r="F530" s="167" t="s">
        <v>754</v>
      </c>
      <c r="H530" s="168">
        <v>150</v>
      </c>
      <c r="I530" s="169"/>
      <c r="L530" s="165"/>
      <c r="M530" s="170"/>
      <c r="T530" s="171"/>
      <c r="AT530" s="166" t="s">
        <v>196</v>
      </c>
      <c r="AU530" s="166" t="s">
        <v>88</v>
      </c>
      <c r="AV530" s="13" t="s">
        <v>194</v>
      </c>
      <c r="AW530" s="13" t="s">
        <v>31</v>
      </c>
      <c r="AX530" s="13" t="s">
        <v>83</v>
      </c>
      <c r="AY530" s="166" t="s">
        <v>188</v>
      </c>
    </row>
    <row r="531" spans="2:65" s="1" customFormat="1" ht="24.2" customHeight="1">
      <c r="B531" s="32"/>
      <c r="C531" s="185" t="s">
        <v>739</v>
      </c>
      <c r="D531" s="185" t="s">
        <v>677</v>
      </c>
      <c r="E531" s="186" t="s">
        <v>786</v>
      </c>
      <c r="F531" s="187" t="s">
        <v>787</v>
      </c>
      <c r="G531" s="188" t="s">
        <v>272</v>
      </c>
      <c r="H531" s="189">
        <v>172.5</v>
      </c>
      <c r="I531" s="190"/>
      <c r="J531" s="191">
        <f>ROUND(I531*H531,2)</f>
        <v>0</v>
      </c>
      <c r="K531" s="192"/>
      <c r="L531" s="193"/>
      <c r="M531" s="194" t="s">
        <v>1</v>
      </c>
      <c r="N531" s="195" t="s">
        <v>42</v>
      </c>
      <c r="P531" s="153">
        <f>O531*H531</f>
        <v>0</v>
      </c>
      <c r="Q531" s="153">
        <v>4.2500000000000003E-3</v>
      </c>
      <c r="R531" s="153">
        <f>Q531*H531</f>
        <v>0.73312500000000003</v>
      </c>
      <c r="S531" s="153">
        <v>0</v>
      </c>
      <c r="T531" s="154">
        <f>S531*H531</f>
        <v>0</v>
      </c>
      <c r="AR531" s="155" t="s">
        <v>398</v>
      </c>
      <c r="AT531" s="155" t="s">
        <v>677</v>
      </c>
      <c r="AU531" s="155" t="s">
        <v>88</v>
      </c>
      <c r="AY531" s="17" t="s">
        <v>188</v>
      </c>
      <c r="BE531" s="156">
        <f>IF(N531="základná",J531,0)</f>
        <v>0</v>
      </c>
      <c r="BF531" s="156">
        <f>IF(N531="znížená",J531,0)</f>
        <v>0</v>
      </c>
      <c r="BG531" s="156">
        <f>IF(N531="zákl. prenesená",J531,0)</f>
        <v>0</v>
      </c>
      <c r="BH531" s="156">
        <f>IF(N531="zníž. prenesená",J531,0)</f>
        <v>0</v>
      </c>
      <c r="BI531" s="156">
        <f>IF(N531="nulová",J531,0)</f>
        <v>0</v>
      </c>
      <c r="BJ531" s="17" t="s">
        <v>88</v>
      </c>
      <c r="BK531" s="156">
        <f>ROUND(I531*H531,2)</f>
        <v>0</v>
      </c>
      <c r="BL531" s="17" t="s">
        <v>295</v>
      </c>
      <c r="BM531" s="155" t="s">
        <v>788</v>
      </c>
    </row>
    <row r="532" spans="2:65" s="12" customFormat="1" ht="11.25">
      <c r="B532" s="157"/>
      <c r="D532" s="158" t="s">
        <v>196</v>
      </c>
      <c r="E532" s="159" t="s">
        <v>1</v>
      </c>
      <c r="F532" s="160" t="s">
        <v>789</v>
      </c>
      <c r="H532" s="161">
        <v>172.5</v>
      </c>
      <c r="I532" s="162"/>
      <c r="L532" s="157"/>
      <c r="M532" s="163"/>
      <c r="T532" s="164"/>
      <c r="AT532" s="159" t="s">
        <v>196</v>
      </c>
      <c r="AU532" s="159" t="s">
        <v>88</v>
      </c>
      <c r="AV532" s="12" t="s">
        <v>88</v>
      </c>
      <c r="AW532" s="12" t="s">
        <v>31</v>
      </c>
      <c r="AX532" s="12" t="s">
        <v>83</v>
      </c>
      <c r="AY532" s="159" t="s">
        <v>188</v>
      </c>
    </row>
    <row r="533" spans="2:65" s="1" customFormat="1" ht="24.2" customHeight="1">
      <c r="B533" s="32"/>
      <c r="C533" s="143" t="s">
        <v>790</v>
      </c>
      <c r="D533" s="143" t="s">
        <v>190</v>
      </c>
      <c r="E533" s="144" t="s">
        <v>791</v>
      </c>
      <c r="F533" s="145" t="s">
        <v>792</v>
      </c>
      <c r="G533" s="146" t="s">
        <v>272</v>
      </c>
      <c r="H533" s="147">
        <v>12.5</v>
      </c>
      <c r="I533" s="148"/>
      <c r="J533" s="149">
        <f>ROUND(I533*H533,2)</f>
        <v>0</v>
      </c>
      <c r="K533" s="150"/>
      <c r="L533" s="32"/>
      <c r="M533" s="151" t="s">
        <v>1</v>
      </c>
      <c r="N533" s="152" t="s">
        <v>42</v>
      </c>
      <c r="P533" s="153">
        <f>O533*H533</f>
        <v>0</v>
      </c>
      <c r="Q533" s="153">
        <v>5.4000000000000001E-4</v>
      </c>
      <c r="R533" s="153">
        <f>Q533*H533</f>
        <v>6.7499999999999999E-3</v>
      </c>
      <c r="S533" s="153">
        <v>0</v>
      </c>
      <c r="T533" s="154">
        <f>S533*H533</f>
        <v>0</v>
      </c>
      <c r="AR533" s="155" t="s">
        <v>295</v>
      </c>
      <c r="AT533" s="155" t="s">
        <v>190</v>
      </c>
      <c r="AU533" s="155" t="s">
        <v>88</v>
      </c>
      <c r="AY533" s="17" t="s">
        <v>188</v>
      </c>
      <c r="BE533" s="156">
        <f>IF(N533="základná",J533,0)</f>
        <v>0</v>
      </c>
      <c r="BF533" s="156">
        <f>IF(N533="znížená",J533,0)</f>
        <v>0</v>
      </c>
      <c r="BG533" s="156">
        <f>IF(N533="zákl. prenesená",J533,0)</f>
        <v>0</v>
      </c>
      <c r="BH533" s="156">
        <f>IF(N533="zníž. prenesená",J533,0)</f>
        <v>0</v>
      </c>
      <c r="BI533" s="156">
        <f>IF(N533="nulová",J533,0)</f>
        <v>0</v>
      </c>
      <c r="BJ533" s="17" t="s">
        <v>88</v>
      </c>
      <c r="BK533" s="156">
        <f>ROUND(I533*H533,2)</f>
        <v>0</v>
      </c>
      <c r="BL533" s="17" t="s">
        <v>295</v>
      </c>
      <c r="BM533" s="155" t="s">
        <v>793</v>
      </c>
    </row>
    <row r="534" spans="2:65" s="12" customFormat="1" ht="11.25">
      <c r="B534" s="157"/>
      <c r="D534" s="158" t="s">
        <v>196</v>
      </c>
      <c r="E534" s="159" t="s">
        <v>1</v>
      </c>
      <c r="F534" s="160" t="s">
        <v>764</v>
      </c>
      <c r="H534" s="161">
        <v>12.5</v>
      </c>
      <c r="I534" s="162"/>
      <c r="L534" s="157"/>
      <c r="M534" s="163"/>
      <c r="T534" s="164"/>
      <c r="AT534" s="159" t="s">
        <v>196</v>
      </c>
      <c r="AU534" s="159" t="s">
        <v>88</v>
      </c>
      <c r="AV534" s="12" t="s">
        <v>88</v>
      </c>
      <c r="AW534" s="12" t="s">
        <v>31</v>
      </c>
      <c r="AX534" s="12" t="s">
        <v>76</v>
      </c>
      <c r="AY534" s="159" t="s">
        <v>188</v>
      </c>
    </row>
    <row r="535" spans="2:65" s="13" customFormat="1" ht="11.25">
      <c r="B535" s="165"/>
      <c r="D535" s="158" t="s">
        <v>196</v>
      </c>
      <c r="E535" s="166" t="s">
        <v>1</v>
      </c>
      <c r="F535" s="167" t="s">
        <v>754</v>
      </c>
      <c r="H535" s="168">
        <v>12.5</v>
      </c>
      <c r="I535" s="169"/>
      <c r="L535" s="165"/>
      <c r="M535" s="170"/>
      <c r="T535" s="171"/>
      <c r="AT535" s="166" t="s">
        <v>196</v>
      </c>
      <c r="AU535" s="166" t="s">
        <v>88</v>
      </c>
      <c r="AV535" s="13" t="s">
        <v>194</v>
      </c>
      <c r="AW535" s="13" t="s">
        <v>31</v>
      </c>
      <c r="AX535" s="13" t="s">
        <v>83</v>
      </c>
      <c r="AY535" s="166" t="s">
        <v>188</v>
      </c>
    </row>
    <row r="536" spans="2:65" s="1" customFormat="1" ht="24.2" customHeight="1">
      <c r="B536" s="32"/>
      <c r="C536" s="185" t="s">
        <v>794</v>
      </c>
      <c r="D536" s="185" t="s">
        <v>677</v>
      </c>
      <c r="E536" s="186" t="s">
        <v>786</v>
      </c>
      <c r="F536" s="187" t="s">
        <v>787</v>
      </c>
      <c r="G536" s="188" t="s">
        <v>272</v>
      </c>
      <c r="H536" s="189">
        <v>15</v>
      </c>
      <c r="I536" s="190"/>
      <c r="J536" s="191">
        <f>ROUND(I536*H536,2)</f>
        <v>0</v>
      </c>
      <c r="K536" s="192"/>
      <c r="L536" s="193"/>
      <c r="M536" s="194" t="s">
        <v>1</v>
      </c>
      <c r="N536" s="195" t="s">
        <v>42</v>
      </c>
      <c r="P536" s="153">
        <f>O536*H536</f>
        <v>0</v>
      </c>
      <c r="Q536" s="153">
        <v>4.2500000000000003E-3</v>
      </c>
      <c r="R536" s="153">
        <f>Q536*H536</f>
        <v>6.3750000000000001E-2</v>
      </c>
      <c r="S536" s="153">
        <v>0</v>
      </c>
      <c r="T536" s="154">
        <f>S536*H536</f>
        <v>0</v>
      </c>
      <c r="AR536" s="155" t="s">
        <v>398</v>
      </c>
      <c r="AT536" s="155" t="s">
        <v>677</v>
      </c>
      <c r="AU536" s="155" t="s">
        <v>88</v>
      </c>
      <c r="AY536" s="17" t="s">
        <v>188</v>
      </c>
      <c r="BE536" s="156">
        <f>IF(N536="základná",J536,0)</f>
        <v>0</v>
      </c>
      <c r="BF536" s="156">
        <f>IF(N536="znížená",J536,0)</f>
        <v>0</v>
      </c>
      <c r="BG536" s="156">
        <f>IF(N536="zákl. prenesená",J536,0)</f>
        <v>0</v>
      </c>
      <c r="BH536" s="156">
        <f>IF(N536="zníž. prenesená",J536,0)</f>
        <v>0</v>
      </c>
      <c r="BI536" s="156">
        <f>IF(N536="nulová",J536,0)</f>
        <v>0</v>
      </c>
      <c r="BJ536" s="17" t="s">
        <v>88</v>
      </c>
      <c r="BK536" s="156">
        <f>ROUND(I536*H536,2)</f>
        <v>0</v>
      </c>
      <c r="BL536" s="17" t="s">
        <v>295</v>
      </c>
      <c r="BM536" s="155" t="s">
        <v>795</v>
      </c>
    </row>
    <row r="537" spans="2:65" s="12" customFormat="1" ht="11.25">
      <c r="B537" s="157"/>
      <c r="D537" s="158" t="s">
        <v>196</v>
      </c>
      <c r="E537" s="159" t="s">
        <v>1</v>
      </c>
      <c r="F537" s="160" t="s">
        <v>796</v>
      </c>
      <c r="H537" s="161">
        <v>15</v>
      </c>
      <c r="I537" s="162"/>
      <c r="L537" s="157"/>
      <c r="M537" s="163"/>
      <c r="T537" s="164"/>
      <c r="AT537" s="159" t="s">
        <v>196</v>
      </c>
      <c r="AU537" s="159" t="s">
        <v>88</v>
      </c>
      <c r="AV537" s="12" t="s">
        <v>88</v>
      </c>
      <c r="AW537" s="12" t="s">
        <v>31</v>
      </c>
      <c r="AX537" s="12" t="s">
        <v>83</v>
      </c>
      <c r="AY537" s="159" t="s">
        <v>188</v>
      </c>
    </row>
    <row r="538" spans="2:65" s="1" customFormat="1" ht="24.2" customHeight="1">
      <c r="B538" s="32"/>
      <c r="C538" s="143" t="s">
        <v>797</v>
      </c>
      <c r="D538" s="143" t="s">
        <v>190</v>
      </c>
      <c r="E538" s="144" t="s">
        <v>798</v>
      </c>
      <c r="F538" s="145" t="s">
        <v>799</v>
      </c>
      <c r="G538" s="146" t="s">
        <v>333</v>
      </c>
      <c r="H538" s="147">
        <v>1.012</v>
      </c>
      <c r="I538" s="148"/>
      <c r="J538" s="149">
        <f>ROUND(I538*H538,2)</f>
        <v>0</v>
      </c>
      <c r="K538" s="150"/>
      <c r="L538" s="32"/>
      <c r="M538" s="151" t="s">
        <v>1</v>
      </c>
      <c r="N538" s="152" t="s">
        <v>42</v>
      </c>
      <c r="P538" s="153">
        <f>O538*H538</f>
        <v>0</v>
      </c>
      <c r="Q538" s="153">
        <v>0</v>
      </c>
      <c r="R538" s="153">
        <f>Q538*H538</f>
        <v>0</v>
      </c>
      <c r="S538" s="153">
        <v>0</v>
      </c>
      <c r="T538" s="154">
        <f>S538*H538</f>
        <v>0</v>
      </c>
      <c r="AR538" s="155" t="s">
        <v>295</v>
      </c>
      <c r="AT538" s="155" t="s">
        <v>190</v>
      </c>
      <c r="AU538" s="155" t="s">
        <v>88</v>
      </c>
      <c r="AY538" s="17" t="s">
        <v>188</v>
      </c>
      <c r="BE538" s="156">
        <f>IF(N538="základná",J538,0)</f>
        <v>0</v>
      </c>
      <c r="BF538" s="156">
        <f>IF(N538="znížená",J538,0)</f>
        <v>0</v>
      </c>
      <c r="BG538" s="156">
        <f>IF(N538="zákl. prenesená",J538,0)</f>
        <v>0</v>
      </c>
      <c r="BH538" s="156">
        <f>IF(N538="zníž. prenesená",J538,0)</f>
        <v>0</v>
      </c>
      <c r="BI538" s="156">
        <f>IF(N538="nulová",J538,0)</f>
        <v>0</v>
      </c>
      <c r="BJ538" s="17" t="s">
        <v>88</v>
      </c>
      <c r="BK538" s="156">
        <f>ROUND(I538*H538,2)</f>
        <v>0</v>
      </c>
      <c r="BL538" s="17" t="s">
        <v>295</v>
      </c>
      <c r="BM538" s="155" t="s">
        <v>800</v>
      </c>
    </row>
    <row r="539" spans="2:65" s="11" customFormat="1" ht="22.9" customHeight="1">
      <c r="B539" s="131"/>
      <c r="D539" s="132" t="s">
        <v>75</v>
      </c>
      <c r="E539" s="141" t="s">
        <v>801</v>
      </c>
      <c r="F539" s="141" t="s">
        <v>802</v>
      </c>
      <c r="I539" s="134"/>
      <c r="J539" s="142">
        <f>BK539</f>
        <v>0</v>
      </c>
      <c r="L539" s="131"/>
      <c r="M539" s="136"/>
      <c r="P539" s="137">
        <f>SUM(P540:P550)</f>
        <v>0</v>
      </c>
      <c r="R539" s="137">
        <f>SUM(R540:R550)</f>
        <v>3.2452000000000002E-2</v>
      </c>
      <c r="T539" s="138">
        <f>SUM(T540:T550)</f>
        <v>0</v>
      </c>
      <c r="AR539" s="132" t="s">
        <v>88</v>
      </c>
      <c r="AT539" s="139" t="s">
        <v>75</v>
      </c>
      <c r="AU539" s="139" t="s">
        <v>83</v>
      </c>
      <c r="AY539" s="132" t="s">
        <v>188</v>
      </c>
      <c r="BK539" s="140">
        <f>SUM(BK540:BK550)</f>
        <v>0</v>
      </c>
    </row>
    <row r="540" spans="2:65" s="1" customFormat="1" ht="21.75" customHeight="1">
      <c r="B540" s="32"/>
      <c r="C540" s="143" t="s">
        <v>803</v>
      </c>
      <c r="D540" s="143" t="s">
        <v>190</v>
      </c>
      <c r="E540" s="144" t="s">
        <v>804</v>
      </c>
      <c r="F540" s="145" t="s">
        <v>805</v>
      </c>
      <c r="G540" s="146" t="s">
        <v>272</v>
      </c>
      <c r="H540" s="147">
        <v>148.5</v>
      </c>
      <c r="I540" s="148"/>
      <c r="J540" s="149">
        <f>ROUND(I540*H540,2)</f>
        <v>0</v>
      </c>
      <c r="K540" s="150"/>
      <c r="L540" s="32"/>
      <c r="M540" s="151" t="s">
        <v>1</v>
      </c>
      <c r="N540" s="152" t="s">
        <v>42</v>
      </c>
      <c r="P540" s="153">
        <f>O540*H540</f>
        <v>0</v>
      </c>
      <c r="Q540" s="153">
        <v>0</v>
      </c>
      <c r="R540" s="153">
        <f>Q540*H540</f>
        <v>0</v>
      </c>
      <c r="S540" s="153">
        <v>0</v>
      </c>
      <c r="T540" s="154">
        <f>S540*H540</f>
        <v>0</v>
      </c>
      <c r="AR540" s="155" t="s">
        <v>295</v>
      </c>
      <c r="AT540" s="155" t="s">
        <v>190</v>
      </c>
      <c r="AU540" s="155" t="s">
        <v>88</v>
      </c>
      <c r="AY540" s="17" t="s">
        <v>188</v>
      </c>
      <c r="BE540" s="156">
        <f>IF(N540="základná",J540,0)</f>
        <v>0</v>
      </c>
      <c r="BF540" s="156">
        <f>IF(N540="znížená",J540,0)</f>
        <v>0</v>
      </c>
      <c r="BG540" s="156">
        <f>IF(N540="zákl. prenesená",J540,0)</f>
        <v>0</v>
      </c>
      <c r="BH540" s="156">
        <f>IF(N540="zníž. prenesená",J540,0)</f>
        <v>0</v>
      </c>
      <c r="BI540" s="156">
        <f>IF(N540="nulová",J540,0)</f>
        <v>0</v>
      </c>
      <c r="BJ540" s="17" t="s">
        <v>88</v>
      </c>
      <c r="BK540" s="156">
        <f>ROUND(I540*H540,2)</f>
        <v>0</v>
      </c>
      <c r="BL540" s="17" t="s">
        <v>295</v>
      </c>
      <c r="BM540" s="155" t="s">
        <v>806</v>
      </c>
    </row>
    <row r="541" spans="2:65" s="12" customFormat="1" ht="11.25">
      <c r="B541" s="157"/>
      <c r="D541" s="158" t="s">
        <v>196</v>
      </c>
      <c r="E541" s="159" t="s">
        <v>1</v>
      </c>
      <c r="F541" s="160" t="s">
        <v>807</v>
      </c>
      <c r="H541" s="161">
        <v>113.04</v>
      </c>
      <c r="I541" s="162"/>
      <c r="L541" s="157"/>
      <c r="M541" s="163"/>
      <c r="T541" s="164"/>
      <c r="AT541" s="159" t="s">
        <v>196</v>
      </c>
      <c r="AU541" s="159" t="s">
        <v>88</v>
      </c>
      <c r="AV541" s="12" t="s">
        <v>88</v>
      </c>
      <c r="AW541" s="12" t="s">
        <v>31</v>
      </c>
      <c r="AX541" s="12" t="s">
        <v>76</v>
      </c>
      <c r="AY541" s="159" t="s">
        <v>188</v>
      </c>
    </row>
    <row r="542" spans="2:65" s="12" customFormat="1" ht="11.25">
      <c r="B542" s="157"/>
      <c r="D542" s="158" t="s">
        <v>196</v>
      </c>
      <c r="E542" s="159" t="s">
        <v>1</v>
      </c>
      <c r="F542" s="160" t="s">
        <v>808</v>
      </c>
      <c r="H542" s="161">
        <v>35.42</v>
      </c>
      <c r="I542" s="162"/>
      <c r="L542" s="157"/>
      <c r="M542" s="163"/>
      <c r="T542" s="164"/>
      <c r="AT542" s="159" t="s">
        <v>196</v>
      </c>
      <c r="AU542" s="159" t="s">
        <v>88</v>
      </c>
      <c r="AV542" s="12" t="s">
        <v>88</v>
      </c>
      <c r="AW542" s="12" t="s">
        <v>31</v>
      </c>
      <c r="AX542" s="12" t="s">
        <v>76</v>
      </c>
      <c r="AY542" s="159" t="s">
        <v>188</v>
      </c>
    </row>
    <row r="543" spans="2:65" s="14" customFormat="1" ht="11.25">
      <c r="B543" s="172"/>
      <c r="D543" s="158" t="s">
        <v>196</v>
      </c>
      <c r="E543" s="173" t="s">
        <v>1</v>
      </c>
      <c r="F543" s="174" t="s">
        <v>209</v>
      </c>
      <c r="H543" s="175">
        <v>148.46</v>
      </c>
      <c r="I543" s="176"/>
      <c r="L543" s="172"/>
      <c r="M543" s="177"/>
      <c r="T543" s="178"/>
      <c r="AT543" s="173" t="s">
        <v>196</v>
      </c>
      <c r="AU543" s="173" t="s">
        <v>88</v>
      </c>
      <c r="AV543" s="14" t="s">
        <v>203</v>
      </c>
      <c r="AW543" s="14" t="s">
        <v>31</v>
      </c>
      <c r="AX543" s="14" t="s">
        <v>76</v>
      </c>
      <c r="AY543" s="173" t="s">
        <v>188</v>
      </c>
    </row>
    <row r="544" spans="2:65" s="12" customFormat="1" ht="11.25">
      <c r="B544" s="157"/>
      <c r="D544" s="158" t="s">
        <v>196</v>
      </c>
      <c r="E544" s="159" t="s">
        <v>1</v>
      </c>
      <c r="F544" s="160" t="s">
        <v>446</v>
      </c>
      <c r="H544" s="161">
        <v>0.04</v>
      </c>
      <c r="I544" s="162"/>
      <c r="L544" s="157"/>
      <c r="M544" s="163"/>
      <c r="T544" s="164"/>
      <c r="AT544" s="159" t="s">
        <v>196</v>
      </c>
      <c r="AU544" s="159" t="s">
        <v>88</v>
      </c>
      <c r="AV544" s="12" t="s">
        <v>88</v>
      </c>
      <c r="AW544" s="12" t="s">
        <v>31</v>
      </c>
      <c r="AX544" s="12" t="s">
        <v>76</v>
      </c>
      <c r="AY544" s="159" t="s">
        <v>188</v>
      </c>
    </row>
    <row r="545" spans="2:65" s="13" customFormat="1" ht="11.25">
      <c r="B545" s="165"/>
      <c r="D545" s="158" t="s">
        <v>196</v>
      </c>
      <c r="E545" s="166" t="s">
        <v>1</v>
      </c>
      <c r="F545" s="167" t="s">
        <v>809</v>
      </c>
      <c r="H545" s="168">
        <v>148.5</v>
      </c>
      <c r="I545" s="169"/>
      <c r="L545" s="165"/>
      <c r="M545" s="170"/>
      <c r="T545" s="171"/>
      <c r="AT545" s="166" t="s">
        <v>196</v>
      </c>
      <c r="AU545" s="166" t="s">
        <v>88</v>
      </c>
      <c r="AV545" s="13" t="s">
        <v>194</v>
      </c>
      <c r="AW545" s="13" t="s">
        <v>31</v>
      </c>
      <c r="AX545" s="13" t="s">
        <v>83</v>
      </c>
      <c r="AY545" s="166" t="s">
        <v>188</v>
      </c>
    </row>
    <row r="546" spans="2:65" s="1" customFormat="1" ht="24.2" customHeight="1">
      <c r="B546" s="32"/>
      <c r="C546" s="185" t="s">
        <v>810</v>
      </c>
      <c r="D546" s="185" t="s">
        <v>677</v>
      </c>
      <c r="E546" s="186" t="s">
        <v>811</v>
      </c>
      <c r="F546" s="187" t="s">
        <v>812</v>
      </c>
      <c r="G546" s="188" t="s">
        <v>272</v>
      </c>
      <c r="H546" s="189">
        <v>170.8</v>
      </c>
      <c r="I546" s="190"/>
      <c r="J546" s="191">
        <f>ROUND(I546*H546,2)</f>
        <v>0</v>
      </c>
      <c r="K546" s="192"/>
      <c r="L546" s="193"/>
      <c r="M546" s="194" t="s">
        <v>1</v>
      </c>
      <c r="N546" s="195" t="s">
        <v>42</v>
      </c>
      <c r="P546" s="153">
        <f>O546*H546</f>
        <v>0</v>
      </c>
      <c r="Q546" s="153">
        <v>1.9000000000000001E-4</v>
      </c>
      <c r="R546" s="153">
        <f>Q546*H546</f>
        <v>3.2452000000000002E-2</v>
      </c>
      <c r="S546" s="153">
        <v>0</v>
      </c>
      <c r="T546" s="154">
        <f>S546*H546</f>
        <v>0</v>
      </c>
      <c r="AR546" s="155" t="s">
        <v>398</v>
      </c>
      <c r="AT546" s="155" t="s">
        <v>677</v>
      </c>
      <c r="AU546" s="155" t="s">
        <v>88</v>
      </c>
      <c r="AY546" s="17" t="s">
        <v>188</v>
      </c>
      <c r="BE546" s="156">
        <f>IF(N546="základná",J546,0)</f>
        <v>0</v>
      </c>
      <c r="BF546" s="156">
        <f>IF(N546="znížená",J546,0)</f>
        <v>0</v>
      </c>
      <c r="BG546" s="156">
        <f>IF(N546="zákl. prenesená",J546,0)</f>
        <v>0</v>
      </c>
      <c r="BH546" s="156">
        <f>IF(N546="zníž. prenesená",J546,0)</f>
        <v>0</v>
      </c>
      <c r="BI546" s="156">
        <f>IF(N546="nulová",J546,0)</f>
        <v>0</v>
      </c>
      <c r="BJ546" s="17" t="s">
        <v>88</v>
      </c>
      <c r="BK546" s="156">
        <f>ROUND(I546*H546,2)</f>
        <v>0</v>
      </c>
      <c r="BL546" s="17" t="s">
        <v>295</v>
      </c>
      <c r="BM546" s="155" t="s">
        <v>813</v>
      </c>
    </row>
    <row r="547" spans="2:65" s="12" customFormat="1" ht="11.25">
      <c r="B547" s="157"/>
      <c r="D547" s="158" t="s">
        <v>196</v>
      </c>
      <c r="E547" s="159" t="s">
        <v>1</v>
      </c>
      <c r="F547" s="160" t="s">
        <v>814</v>
      </c>
      <c r="H547" s="161">
        <v>170.77500000000001</v>
      </c>
      <c r="I547" s="162"/>
      <c r="L547" s="157"/>
      <c r="M547" s="163"/>
      <c r="T547" s="164"/>
      <c r="AT547" s="159" t="s">
        <v>196</v>
      </c>
      <c r="AU547" s="159" t="s">
        <v>88</v>
      </c>
      <c r="AV547" s="12" t="s">
        <v>88</v>
      </c>
      <c r="AW547" s="12" t="s">
        <v>31</v>
      </c>
      <c r="AX547" s="12" t="s">
        <v>76</v>
      </c>
      <c r="AY547" s="159" t="s">
        <v>188</v>
      </c>
    </row>
    <row r="548" spans="2:65" s="12" customFormat="1" ht="11.25">
      <c r="B548" s="157"/>
      <c r="D548" s="158" t="s">
        <v>196</v>
      </c>
      <c r="E548" s="159" t="s">
        <v>1</v>
      </c>
      <c r="F548" s="160" t="s">
        <v>815</v>
      </c>
      <c r="H548" s="161">
        <v>2.5000000000000001E-2</v>
      </c>
      <c r="I548" s="162"/>
      <c r="L548" s="157"/>
      <c r="M548" s="163"/>
      <c r="T548" s="164"/>
      <c r="AT548" s="159" t="s">
        <v>196</v>
      </c>
      <c r="AU548" s="159" t="s">
        <v>88</v>
      </c>
      <c r="AV548" s="12" t="s">
        <v>88</v>
      </c>
      <c r="AW548" s="12" t="s">
        <v>31</v>
      </c>
      <c r="AX548" s="12" t="s">
        <v>76</v>
      </c>
      <c r="AY548" s="159" t="s">
        <v>188</v>
      </c>
    </row>
    <row r="549" spans="2:65" s="13" customFormat="1" ht="11.25">
      <c r="B549" s="165"/>
      <c r="D549" s="158" t="s">
        <v>196</v>
      </c>
      <c r="E549" s="166" t="s">
        <v>1</v>
      </c>
      <c r="F549" s="167" t="s">
        <v>211</v>
      </c>
      <c r="H549" s="168">
        <v>170.8</v>
      </c>
      <c r="I549" s="169"/>
      <c r="L549" s="165"/>
      <c r="M549" s="170"/>
      <c r="T549" s="171"/>
      <c r="AT549" s="166" t="s">
        <v>196</v>
      </c>
      <c r="AU549" s="166" t="s">
        <v>88</v>
      </c>
      <c r="AV549" s="13" t="s">
        <v>194</v>
      </c>
      <c r="AW549" s="13" t="s">
        <v>31</v>
      </c>
      <c r="AX549" s="13" t="s">
        <v>83</v>
      </c>
      <c r="AY549" s="166" t="s">
        <v>188</v>
      </c>
    </row>
    <row r="550" spans="2:65" s="1" customFormat="1" ht="24.2" customHeight="1">
      <c r="B550" s="32"/>
      <c r="C550" s="143" t="s">
        <v>816</v>
      </c>
      <c r="D550" s="143" t="s">
        <v>190</v>
      </c>
      <c r="E550" s="144" t="s">
        <v>817</v>
      </c>
      <c r="F550" s="145" t="s">
        <v>818</v>
      </c>
      <c r="G550" s="146" t="s">
        <v>333</v>
      </c>
      <c r="H550" s="147">
        <v>3.2000000000000001E-2</v>
      </c>
      <c r="I550" s="148"/>
      <c r="J550" s="149">
        <f>ROUND(I550*H550,2)</f>
        <v>0</v>
      </c>
      <c r="K550" s="150"/>
      <c r="L550" s="32"/>
      <c r="M550" s="151" t="s">
        <v>1</v>
      </c>
      <c r="N550" s="152" t="s">
        <v>42</v>
      </c>
      <c r="P550" s="153">
        <f>O550*H550</f>
        <v>0</v>
      </c>
      <c r="Q550" s="153">
        <v>0</v>
      </c>
      <c r="R550" s="153">
        <f>Q550*H550</f>
        <v>0</v>
      </c>
      <c r="S550" s="153">
        <v>0</v>
      </c>
      <c r="T550" s="154">
        <f>S550*H550</f>
        <v>0</v>
      </c>
      <c r="AR550" s="155" t="s">
        <v>295</v>
      </c>
      <c r="AT550" s="155" t="s">
        <v>190</v>
      </c>
      <c r="AU550" s="155" t="s">
        <v>88</v>
      </c>
      <c r="AY550" s="17" t="s">
        <v>188</v>
      </c>
      <c r="BE550" s="156">
        <f>IF(N550="základná",J550,0)</f>
        <v>0</v>
      </c>
      <c r="BF550" s="156">
        <f>IF(N550="znížená",J550,0)</f>
        <v>0</v>
      </c>
      <c r="BG550" s="156">
        <f>IF(N550="zákl. prenesená",J550,0)</f>
        <v>0</v>
      </c>
      <c r="BH550" s="156">
        <f>IF(N550="zníž. prenesená",J550,0)</f>
        <v>0</v>
      </c>
      <c r="BI550" s="156">
        <f>IF(N550="nulová",J550,0)</f>
        <v>0</v>
      </c>
      <c r="BJ550" s="17" t="s">
        <v>88</v>
      </c>
      <c r="BK550" s="156">
        <f>ROUND(I550*H550,2)</f>
        <v>0</v>
      </c>
      <c r="BL550" s="17" t="s">
        <v>295</v>
      </c>
      <c r="BM550" s="155" t="s">
        <v>819</v>
      </c>
    </row>
    <row r="551" spans="2:65" s="11" customFormat="1" ht="22.9" customHeight="1">
      <c r="B551" s="131"/>
      <c r="D551" s="132" t="s">
        <v>75</v>
      </c>
      <c r="E551" s="141" t="s">
        <v>820</v>
      </c>
      <c r="F551" s="141" t="s">
        <v>821</v>
      </c>
      <c r="I551" s="134"/>
      <c r="J551" s="142">
        <f>BK551</f>
        <v>0</v>
      </c>
      <c r="L551" s="131"/>
      <c r="M551" s="136"/>
      <c r="P551" s="137">
        <f>SUM(P552:P575)</f>
        <v>0</v>
      </c>
      <c r="R551" s="137">
        <f>SUM(R552:R575)</f>
        <v>5.673203</v>
      </c>
      <c r="T551" s="138">
        <f>SUM(T552:T575)</f>
        <v>0</v>
      </c>
      <c r="AR551" s="132" t="s">
        <v>88</v>
      </c>
      <c r="AT551" s="139" t="s">
        <v>75</v>
      </c>
      <c r="AU551" s="139" t="s">
        <v>83</v>
      </c>
      <c r="AY551" s="132" t="s">
        <v>188</v>
      </c>
      <c r="BK551" s="140">
        <f>SUM(BK552:BK575)</f>
        <v>0</v>
      </c>
    </row>
    <row r="552" spans="2:65" s="1" customFormat="1" ht="24.2" customHeight="1">
      <c r="B552" s="32"/>
      <c r="C552" s="143" t="s">
        <v>822</v>
      </c>
      <c r="D552" s="143" t="s">
        <v>190</v>
      </c>
      <c r="E552" s="144" t="s">
        <v>823</v>
      </c>
      <c r="F552" s="145" t="s">
        <v>824</v>
      </c>
      <c r="G552" s="146" t="s">
        <v>272</v>
      </c>
      <c r="H552" s="147">
        <v>445.4</v>
      </c>
      <c r="I552" s="148"/>
      <c r="J552" s="149">
        <f>ROUND(I552*H552,2)</f>
        <v>0</v>
      </c>
      <c r="K552" s="150"/>
      <c r="L552" s="32"/>
      <c r="M552" s="151" t="s">
        <v>1</v>
      </c>
      <c r="N552" s="152" t="s">
        <v>42</v>
      </c>
      <c r="P552" s="153">
        <f>O552*H552</f>
        <v>0</v>
      </c>
      <c r="Q552" s="153">
        <v>0</v>
      </c>
      <c r="R552" s="153">
        <f>Q552*H552</f>
        <v>0</v>
      </c>
      <c r="S552" s="153">
        <v>0</v>
      </c>
      <c r="T552" s="154">
        <f>S552*H552</f>
        <v>0</v>
      </c>
      <c r="AR552" s="155" t="s">
        <v>295</v>
      </c>
      <c r="AT552" s="155" t="s">
        <v>190</v>
      </c>
      <c r="AU552" s="155" t="s">
        <v>88</v>
      </c>
      <c r="AY552" s="17" t="s">
        <v>188</v>
      </c>
      <c r="BE552" s="156">
        <f>IF(N552="základná",J552,0)</f>
        <v>0</v>
      </c>
      <c r="BF552" s="156">
        <f>IF(N552="znížená",J552,0)</f>
        <v>0</v>
      </c>
      <c r="BG552" s="156">
        <f>IF(N552="zákl. prenesená",J552,0)</f>
        <v>0</v>
      </c>
      <c r="BH552" s="156">
        <f>IF(N552="zníž. prenesená",J552,0)</f>
        <v>0</v>
      </c>
      <c r="BI552" s="156">
        <f>IF(N552="nulová",J552,0)</f>
        <v>0</v>
      </c>
      <c r="BJ552" s="17" t="s">
        <v>88</v>
      </c>
      <c r="BK552" s="156">
        <f>ROUND(I552*H552,2)</f>
        <v>0</v>
      </c>
      <c r="BL552" s="17" t="s">
        <v>295</v>
      </c>
      <c r="BM552" s="155" t="s">
        <v>825</v>
      </c>
    </row>
    <row r="553" spans="2:65" s="12" customFormat="1" ht="11.25">
      <c r="B553" s="157"/>
      <c r="D553" s="158" t="s">
        <v>196</v>
      </c>
      <c r="E553" s="159" t="s">
        <v>1</v>
      </c>
      <c r="F553" s="160" t="s">
        <v>826</v>
      </c>
      <c r="H553" s="161">
        <v>339.12</v>
      </c>
      <c r="I553" s="162"/>
      <c r="L553" s="157"/>
      <c r="M553" s="163"/>
      <c r="T553" s="164"/>
      <c r="AT553" s="159" t="s">
        <v>196</v>
      </c>
      <c r="AU553" s="159" t="s">
        <v>88</v>
      </c>
      <c r="AV553" s="12" t="s">
        <v>88</v>
      </c>
      <c r="AW553" s="12" t="s">
        <v>31</v>
      </c>
      <c r="AX553" s="12" t="s">
        <v>76</v>
      </c>
      <c r="AY553" s="159" t="s">
        <v>188</v>
      </c>
    </row>
    <row r="554" spans="2:65" s="12" customFormat="1" ht="11.25">
      <c r="B554" s="157"/>
      <c r="D554" s="158" t="s">
        <v>196</v>
      </c>
      <c r="E554" s="159" t="s">
        <v>1</v>
      </c>
      <c r="F554" s="160" t="s">
        <v>827</v>
      </c>
      <c r="H554" s="161">
        <v>106.26</v>
      </c>
      <c r="I554" s="162"/>
      <c r="L554" s="157"/>
      <c r="M554" s="163"/>
      <c r="T554" s="164"/>
      <c r="AT554" s="159" t="s">
        <v>196</v>
      </c>
      <c r="AU554" s="159" t="s">
        <v>88</v>
      </c>
      <c r="AV554" s="12" t="s">
        <v>88</v>
      </c>
      <c r="AW554" s="12" t="s">
        <v>31</v>
      </c>
      <c r="AX554" s="12" t="s">
        <v>76</v>
      </c>
      <c r="AY554" s="159" t="s">
        <v>188</v>
      </c>
    </row>
    <row r="555" spans="2:65" s="14" customFormat="1" ht="11.25">
      <c r="B555" s="172"/>
      <c r="D555" s="158" t="s">
        <v>196</v>
      </c>
      <c r="E555" s="173" t="s">
        <v>1</v>
      </c>
      <c r="F555" s="174" t="s">
        <v>209</v>
      </c>
      <c r="H555" s="175">
        <v>445.38</v>
      </c>
      <c r="I555" s="176"/>
      <c r="L555" s="172"/>
      <c r="M555" s="177"/>
      <c r="T555" s="178"/>
      <c r="AT555" s="173" t="s">
        <v>196</v>
      </c>
      <c r="AU555" s="173" t="s">
        <v>88</v>
      </c>
      <c r="AV555" s="14" t="s">
        <v>203</v>
      </c>
      <c r="AW555" s="14" t="s">
        <v>31</v>
      </c>
      <c r="AX555" s="14" t="s">
        <v>76</v>
      </c>
      <c r="AY555" s="173" t="s">
        <v>188</v>
      </c>
    </row>
    <row r="556" spans="2:65" s="12" customFormat="1" ht="11.25">
      <c r="B556" s="157"/>
      <c r="D556" s="158" t="s">
        <v>196</v>
      </c>
      <c r="E556" s="159" t="s">
        <v>1</v>
      </c>
      <c r="F556" s="160" t="s">
        <v>555</v>
      </c>
      <c r="H556" s="161">
        <v>0.02</v>
      </c>
      <c r="I556" s="162"/>
      <c r="L556" s="157"/>
      <c r="M556" s="163"/>
      <c r="T556" s="164"/>
      <c r="AT556" s="159" t="s">
        <v>196</v>
      </c>
      <c r="AU556" s="159" t="s">
        <v>88</v>
      </c>
      <c r="AV556" s="12" t="s">
        <v>88</v>
      </c>
      <c r="AW556" s="12" t="s">
        <v>31</v>
      </c>
      <c r="AX556" s="12" t="s">
        <v>76</v>
      </c>
      <c r="AY556" s="159" t="s">
        <v>188</v>
      </c>
    </row>
    <row r="557" spans="2:65" s="13" customFormat="1" ht="11.25">
      <c r="B557" s="165"/>
      <c r="D557" s="158" t="s">
        <v>196</v>
      </c>
      <c r="E557" s="166" t="s">
        <v>1</v>
      </c>
      <c r="F557" s="167" t="s">
        <v>809</v>
      </c>
      <c r="H557" s="168">
        <v>445.4</v>
      </c>
      <c r="I557" s="169"/>
      <c r="L557" s="165"/>
      <c r="M557" s="170"/>
      <c r="T557" s="171"/>
      <c r="AT557" s="166" t="s">
        <v>196</v>
      </c>
      <c r="AU557" s="166" t="s">
        <v>88</v>
      </c>
      <c r="AV557" s="13" t="s">
        <v>194</v>
      </c>
      <c r="AW557" s="13" t="s">
        <v>31</v>
      </c>
      <c r="AX557" s="13" t="s">
        <v>83</v>
      </c>
      <c r="AY557" s="166" t="s">
        <v>188</v>
      </c>
    </row>
    <row r="558" spans="2:65" s="1" customFormat="1" ht="33" customHeight="1">
      <c r="B558" s="32"/>
      <c r="C558" s="185" t="s">
        <v>828</v>
      </c>
      <c r="D558" s="185" t="s">
        <v>677</v>
      </c>
      <c r="E558" s="186" t="s">
        <v>829</v>
      </c>
      <c r="F558" s="187" t="s">
        <v>830</v>
      </c>
      <c r="G558" s="188" t="s">
        <v>272</v>
      </c>
      <c r="H558" s="189">
        <v>453.9</v>
      </c>
      <c r="I558" s="190"/>
      <c r="J558" s="191">
        <f>ROUND(I558*H558,2)</f>
        <v>0</v>
      </c>
      <c r="K558" s="192"/>
      <c r="L558" s="193"/>
      <c r="M558" s="194" t="s">
        <v>1</v>
      </c>
      <c r="N558" s="195" t="s">
        <v>42</v>
      </c>
      <c r="P558" s="153">
        <f>O558*H558</f>
        <v>0</v>
      </c>
      <c r="Q558" s="153">
        <v>1.0800000000000001E-2</v>
      </c>
      <c r="R558" s="153">
        <f>Q558*H558</f>
        <v>4.90212</v>
      </c>
      <c r="S558" s="153">
        <v>0</v>
      </c>
      <c r="T558" s="154">
        <f>S558*H558</f>
        <v>0</v>
      </c>
      <c r="AR558" s="155" t="s">
        <v>398</v>
      </c>
      <c r="AT558" s="155" t="s">
        <v>677</v>
      </c>
      <c r="AU558" s="155" t="s">
        <v>88</v>
      </c>
      <c r="AY558" s="17" t="s">
        <v>188</v>
      </c>
      <c r="BE558" s="156">
        <f>IF(N558="základná",J558,0)</f>
        <v>0</v>
      </c>
      <c r="BF558" s="156">
        <f>IF(N558="znížená",J558,0)</f>
        <v>0</v>
      </c>
      <c r="BG558" s="156">
        <f>IF(N558="zákl. prenesená",J558,0)</f>
        <v>0</v>
      </c>
      <c r="BH558" s="156">
        <f>IF(N558="zníž. prenesená",J558,0)</f>
        <v>0</v>
      </c>
      <c r="BI558" s="156">
        <f>IF(N558="nulová",J558,0)</f>
        <v>0</v>
      </c>
      <c r="BJ558" s="17" t="s">
        <v>88</v>
      </c>
      <c r="BK558" s="156">
        <f>ROUND(I558*H558,2)</f>
        <v>0</v>
      </c>
      <c r="BL558" s="17" t="s">
        <v>295</v>
      </c>
      <c r="BM558" s="155" t="s">
        <v>831</v>
      </c>
    </row>
    <row r="559" spans="2:65" s="12" customFormat="1" ht="11.25">
      <c r="B559" s="157"/>
      <c r="D559" s="158" t="s">
        <v>196</v>
      </c>
      <c r="E559" s="159" t="s">
        <v>1</v>
      </c>
      <c r="F559" s="160" t="s">
        <v>832</v>
      </c>
      <c r="H559" s="161">
        <v>453.9</v>
      </c>
      <c r="I559" s="162"/>
      <c r="L559" s="157"/>
      <c r="M559" s="163"/>
      <c r="T559" s="164"/>
      <c r="AT559" s="159" t="s">
        <v>196</v>
      </c>
      <c r="AU559" s="159" t="s">
        <v>88</v>
      </c>
      <c r="AV559" s="12" t="s">
        <v>88</v>
      </c>
      <c r="AW559" s="12" t="s">
        <v>31</v>
      </c>
      <c r="AX559" s="12" t="s">
        <v>83</v>
      </c>
      <c r="AY559" s="159" t="s">
        <v>188</v>
      </c>
    </row>
    <row r="560" spans="2:65" s="1" customFormat="1" ht="24.2" customHeight="1">
      <c r="B560" s="32"/>
      <c r="C560" s="143" t="s">
        <v>833</v>
      </c>
      <c r="D560" s="143" t="s">
        <v>190</v>
      </c>
      <c r="E560" s="144" t="s">
        <v>834</v>
      </c>
      <c r="F560" s="145" t="s">
        <v>835</v>
      </c>
      <c r="G560" s="146" t="s">
        <v>272</v>
      </c>
      <c r="H560" s="147">
        <v>123.4</v>
      </c>
      <c r="I560" s="148"/>
      <c r="J560" s="149">
        <f>ROUND(I560*H560,2)</f>
        <v>0</v>
      </c>
      <c r="K560" s="150"/>
      <c r="L560" s="32"/>
      <c r="M560" s="151" t="s">
        <v>1</v>
      </c>
      <c r="N560" s="152" t="s">
        <v>42</v>
      </c>
      <c r="P560" s="153">
        <f>O560*H560</f>
        <v>0</v>
      </c>
      <c r="Q560" s="153">
        <v>0</v>
      </c>
      <c r="R560" s="153">
        <f>Q560*H560</f>
        <v>0</v>
      </c>
      <c r="S560" s="153">
        <v>0</v>
      </c>
      <c r="T560" s="154">
        <f>S560*H560</f>
        <v>0</v>
      </c>
      <c r="AR560" s="155" t="s">
        <v>295</v>
      </c>
      <c r="AT560" s="155" t="s">
        <v>190</v>
      </c>
      <c r="AU560" s="155" t="s">
        <v>88</v>
      </c>
      <c r="AY560" s="17" t="s">
        <v>188</v>
      </c>
      <c r="BE560" s="156">
        <f>IF(N560="základná",J560,0)</f>
        <v>0</v>
      </c>
      <c r="BF560" s="156">
        <f>IF(N560="znížená",J560,0)</f>
        <v>0</v>
      </c>
      <c r="BG560" s="156">
        <f>IF(N560="zákl. prenesená",J560,0)</f>
        <v>0</v>
      </c>
      <c r="BH560" s="156">
        <f>IF(N560="zníž. prenesená",J560,0)</f>
        <v>0</v>
      </c>
      <c r="BI560" s="156">
        <f>IF(N560="nulová",J560,0)</f>
        <v>0</v>
      </c>
      <c r="BJ560" s="17" t="s">
        <v>88</v>
      </c>
      <c r="BK560" s="156">
        <f>ROUND(I560*H560,2)</f>
        <v>0</v>
      </c>
      <c r="BL560" s="17" t="s">
        <v>295</v>
      </c>
      <c r="BM560" s="155" t="s">
        <v>836</v>
      </c>
    </row>
    <row r="561" spans="2:65" s="12" customFormat="1" ht="11.25">
      <c r="B561" s="157"/>
      <c r="D561" s="158" t="s">
        <v>196</v>
      </c>
      <c r="E561" s="159" t="s">
        <v>1</v>
      </c>
      <c r="F561" s="160" t="s">
        <v>687</v>
      </c>
      <c r="H561" s="161">
        <v>123.4</v>
      </c>
      <c r="I561" s="162"/>
      <c r="L561" s="157"/>
      <c r="M561" s="163"/>
      <c r="T561" s="164"/>
      <c r="AT561" s="159" t="s">
        <v>196</v>
      </c>
      <c r="AU561" s="159" t="s">
        <v>88</v>
      </c>
      <c r="AV561" s="12" t="s">
        <v>88</v>
      </c>
      <c r="AW561" s="12" t="s">
        <v>31</v>
      </c>
      <c r="AX561" s="12" t="s">
        <v>76</v>
      </c>
      <c r="AY561" s="159" t="s">
        <v>188</v>
      </c>
    </row>
    <row r="562" spans="2:65" s="13" customFormat="1" ht="11.25">
      <c r="B562" s="165"/>
      <c r="D562" s="158" t="s">
        <v>196</v>
      </c>
      <c r="E562" s="166" t="s">
        <v>1</v>
      </c>
      <c r="F562" s="167" t="s">
        <v>648</v>
      </c>
      <c r="H562" s="168">
        <v>123.4</v>
      </c>
      <c r="I562" s="169"/>
      <c r="L562" s="165"/>
      <c r="M562" s="170"/>
      <c r="T562" s="171"/>
      <c r="AT562" s="166" t="s">
        <v>196</v>
      </c>
      <c r="AU562" s="166" t="s">
        <v>88</v>
      </c>
      <c r="AV562" s="13" t="s">
        <v>194</v>
      </c>
      <c r="AW562" s="13" t="s">
        <v>31</v>
      </c>
      <c r="AX562" s="13" t="s">
        <v>83</v>
      </c>
      <c r="AY562" s="166" t="s">
        <v>188</v>
      </c>
    </row>
    <row r="563" spans="2:65" s="1" customFormat="1" ht="21.75" customHeight="1">
      <c r="B563" s="32"/>
      <c r="C563" s="185" t="s">
        <v>837</v>
      </c>
      <c r="D563" s="185" t="s">
        <v>677</v>
      </c>
      <c r="E563" s="186" t="s">
        <v>838</v>
      </c>
      <c r="F563" s="187" t="s">
        <v>839</v>
      </c>
      <c r="G563" s="188" t="s">
        <v>272</v>
      </c>
      <c r="H563" s="189">
        <v>125.9</v>
      </c>
      <c r="I563" s="190"/>
      <c r="J563" s="191">
        <f>ROUND(I563*H563,2)</f>
        <v>0</v>
      </c>
      <c r="K563" s="192"/>
      <c r="L563" s="193"/>
      <c r="M563" s="194" t="s">
        <v>1</v>
      </c>
      <c r="N563" s="195" t="s">
        <v>42</v>
      </c>
      <c r="P563" s="153">
        <f>O563*H563</f>
        <v>0</v>
      </c>
      <c r="Q563" s="153">
        <v>2.65E-3</v>
      </c>
      <c r="R563" s="153">
        <f>Q563*H563</f>
        <v>0.33363500000000001</v>
      </c>
      <c r="S563" s="153">
        <v>0</v>
      </c>
      <c r="T563" s="154">
        <f>S563*H563</f>
        <v>0</v>
      </c>
      <c r="AR563" s="155" t="s">
        <v>398</v>
      </c>
      <c r="AT563" s="155" t="s">
        <v>677</v>
      </c>
      <c r="AU563" s="155" t="s">
        <v>88</v>
      </c>
      <c r="AY563" s="17" t="s">
        <v>188</v>
      </c>
      <c r="BE563" s="156">
        <f>IF(N563="základná",J563,0)</f>
        <v>0</v>
      </c>
      <c r="BF563" s="156">
        <f>IF(N563="znížená",J563,0)</f>
        <v>0</v>
      </c>
      <c r="BG563" s="156">
        <f>IF(N563="zákl. prenesená",J563,0)</f>
        <v>0</v>
      </c>
      <c r="BH563" s="156">
        <f>IF(N563="zníž. prenesená",J563,0)</f>
        <v>0</v>
      </c>
      <c r="BI563" s="156">
        <f>IF(N563="nulová",J563,0)</f>
        <v>0</v>
      </c>
      <c r="BJ563" s="17" t="s">
        <v>88</v>
      </c>
      <c r="BK563" s="156">
        <f>ROUND(I563*H563,2)</f>
        <v>0</v>
      </c>
      <c r="BL563" s="17" t="s">
        <v>295</v>
      </c>
      <c r="BM563" s="155" t="s">
        <v>840</v>
      </c>
    </row>
    <row r="564" spans="2:65" s="12" customFormat="1" ht="11.25">
      <c r="B564" s="157"/>
      <c r="D564" s="158" t="s">
        <v>196</v>
      </c>
      <c r="E564" s="159" t="s">
        <v>1</v>
      </c>
      <c r="F564" s="160" t="s">
        <v>841</v>
      </c>
      <c r="H564" s="161">
        <v>125.86799999999999</v>
      </c>
      <c r="I564" s="162"/>
      <c r="L564" s="157"/>
      <c r="M564" s="163"/>
      <c r="T564" s="164"/>
      <c r="AT564" s="159" t="s">
        <v>196</v>
      </c>
      <c r="AU564" s="159" t="s">
        <v>88</v>
      </c>
      <c r="AV564" s="12" t="s">
        <v>88</v>
      </c>
      <c r="AW564" s="12" t="s">
        <v>31</v>
      </c>
      <c r="AX564" s="12" t="s">
        <v>76</v>
      </c>
      <c r="AY564" s="159" t="s">
        <v>188</v>
      </c>
    </row>
    <row r="565" spans="2:65" s="12" customFormat="1" ht="11.25">
      <c r="B565" s="157"/>
      <c r="D565" s="158" t="s">
        <v>196</v>
      </c>
      <c r="E565" s="159" t="s">
        <v>1</v>
      </c>
      <c r="F565" s="160" t="s">
        <v>842</v>
      </c>
      <c r="H565" s="161">
        <v>3.2000000000000001E-2</v>
      </c>
      <c r="I565" s="162"/>
      <c r="L565" s="157"/>
      <c r="M565" s="163"/>
      <c r="T565" s="164"/>
      <c r="AT565" s="159" t="s">
        <v>196</v>
      </c>
      <c r="AU565" s="159" t="s">
        <v>88</v>
      </c>
      <c r="AV565" s="12" t="s">
        <v>88</v>
      </c>
      <c r="AW565" s="12" t="s">
        <v>31</v>
      </c>
      <c r="AX565" s="12" t="s">
        <v>76</v>
      </c>
      <c r="AY565" s="159" t="s">
        <v>188</v>
      </c>
    </row>
    <row r="566" spans="2:65" s="13" customFormat="1" ht="11.25">
      <c r="B566" s="165"/>
      <c r="D566" s="158" t="s">
        <v>196</v>
      </c>
      <c r="E566" s="166" t="s">
        <v>1</v>
      </c>
      <c r="F566" s="167" t="s">
        <v>211</v>
      </c>
      <c r="H566" s="168">
        <v>125.89999999999999</v>
      </c>
      <c r="I566" s="169"/>
      <c r="L566" s="165"/>
      <c r="M566" s="170"/>
      <c r="T566" s="171"/>
      <c r="AT566" s="166" t="s">
        <v>196</v>
      </c>
      <c r="AU566" s="166" t="s">
        <v>88</v>
      </c>
      <c r="AV566" s="13" t="s">
        <v>194</v>
      </c>
      <c r="AW566" s="13" t="s">
        <v>31</v>
      </c>
      <c r="AX566" s="13" t="s">
        <v>83</v>
      </c>
      <c r="AY566" s="166" t="s">
        <v>188</v>
      </c>
    </row>
    <row r="567" spans="2:65" s="1" customFormat="1" ht="37.9" customHeight="1">
      <c r="B567" s="32"/>
      <c r="C567" s="143" t="s">
        <v>843</v>
      </c>
      <c r="D567" s="143" t="s">
        <v>190</v>
      </c>
      <c r="E567" s="144" t="s">
        <v>844</v>
      </c>
      <c r="F567" s="145" t="s">
        <v>845</v>
      </c>
      <c r="G567" s="146" t="s">
        <v>272</v>
      </c>
      <c r="H567" s="147">
        <v>35.4</v>
      </c>
      <c r="I567" s="148"/>
      <c r="J567" s="149">
        <f>ROUND(I567*H567,2)</f>
        <v>0</v>
      </c>
      <c r="K567" s="150"/>
      <c r="L567" s="32"/>
      <c r="M567" s="151" t="s">
        <v>1</v>
      </c>
      <c r="N567" s="152" t="s">
        <v>42</v>
      </c>
      <c r="P567" s="153">
        <f>O567*H567</f>
        <v>0</v>
      </c>
      <c r="Q567" s="153">
        <v>1.2E-4</v>
      </c>
      <c r="R567" s="153">
        <f>Q567*H567</f>
        <v>4.248E-3</v>
      </c>
      <c r="S567" s="153">
        <v>0</v>
      </c>
      <c r="T567" s="154">
        <f>S567*H567</f>
        <v>0</v>
      </c>
      <c r="AR567" s="155" t="s">
        <v>295</v>
      </c>
      <c r="AT567" s="155" t="s">
        <v>190</v>
      </c>
      <c r="AU567" s="155" t="s">
        <v>88</v>
      </c>
      <c r="AY567" s="17" t="s">
        <v>188</v>
      </c>
      <c r="BE567" s="156">
        <f>IF(N567="základná",J567,0)</f>
        <v>0</v>
      </c>
      <c r="BF567" s="156">
        <f>IF(N567="znížená",J567,0)</f>
        <v>0</v>
      </c>
      <c r="BG567" s="156">
        <f>IF(N567="zákl. prenesená",J567,0)</f>
        <v>0</v>
      </c>
      <c r="BH567" s="156">
        <f>IF(N567="zníž. prenesená",J567,0)</f>
        <v>0</v>
      </c>
      <c r="BI567" s="156">
        <f>IF(N567="nulová",J567,0)</f>
        <v>0</v>
      </c>
      <c r="BJ567" s="17" t="s">
        <v>88</v>
      </c>
      <c r="BK567" s="156">
        <f>ROUND(I567*H567,2)</f>
        <v>0</v>
      </c>
      <c r="BL567" s="17" t="s">
        <v>295</v>
      </c>
      <c r="BM567" s="155" t="s">
        <v>846</v>
      </c>
    </row>
    <row r="568" spans="2:65" s="12" customFormat="1" ht="11.25">
      <c r="B568" s="157"/>
      <c r="D568" s="158" t="s">
        <v>196</v>
      </c>
      <c r="E568" s="159" t="s">
        <v>1</v>
      </c>
      <c r="F568" s="160" t="s">
        <v>808</v>
      </c>
      <c r="H568" s="161">
        <v>35.42</v>
      </c>
      <c r="I568" s="162"/>
      <c r="L568" s="157"/>
      <c r="M568" s="163"/>
      <c r="T568" s="164"/>
      <c r="AT568" s="159" t="s">
        <v>196</v>
      </c>
      <c r="AU568" s="159" t="s">
        <v>88</v>
      </c>
      <c r="AV568" s="12" t="s">
        <v>88</v>
      </c>
      <c r="AW568" s="12" t="s">
        <v>31</v>
      </c>
      <c r="AX568" s="12" t="s">
        <v>76</v>
      </c>
      <c r="AY568" s="159" t="s">
        <v>188</v>
      </c>
    </row>
    <row r="569" spans="2:65" s="12" customFormat="1" ht="11.25">
      <c r="B569" s="157"/>
      <c r="D569" s="158" t="s">
        <v>196</v>
      </c>
      <c r="E569" s="159" t="s">
        <v>1</v>
      </c>
      <c r="F569" s="160" t="s">
        <v>275</v>
      </c>
      <c r="H569" s="161">
        <v>-0.02</v>
      </c>
      <c r="I569" s="162"/>
      <c r="L569" s="157"/>
      <c r="M569" s="163"/>
      <c r="T569" s="164"/>
      <c r="AT569" s="159" t="s">
        <v>196</v>
      </c>
      <c r="AU569" s="159" t="s">
        <v>88</v>
      </c>
      <c r="AV569" s="12" t="s">
        <v>88</v>
      </c>
      <c r="AW569" s="12" t="s">
        <v>31</v>
      </c>
      <c r="AX569" s="12" t="s">
        <v>76</v>
      </c>
      <c r="AY569" s="159" t="s">
        <v>188</v>
      </c>
    </row>
    <row r="570" spans="2:65" s="13" customFormat="1" ht="11.25">
      <c r="B570" s="165"/>
      <c r="D570" s="158" t="s">
        <v>196</v>
      </c>
      <c r="E570" s="166" t="s">
        <v>1</v>
      </c>
      <c r="F570" s="167" t="s">
        <v>847</v>
      </c>
      <c r="H570" s="168">
        <v>35.4</v>
      </c>
      <c r="I570" s="169"/>
      <c r="L570" s="165"/>
      <c r="M570" s="170"/>
      <c r="T570" s="171"/>
      <c r="AT570" s="166" t="s">
        <v>196</v>
      </c>
      <c r="AU570" s="166" t="s">
        <v>88</v>
      </c>
      <c r="AV570" s="13" t="s">
        <v>194</v>
      </c>
      <c r="AW570" s="13" t="s">
        <v>31</v>
      </c>
      <c r="AX570" s="13" t="s">
        <v>83</v>
      </c>
      <c r="AY570" s="166" t="s">
        <v>188</v>
      </c>
    </row>
    <row r="571" spans="2:65" s="1" customFormat="1" ht="24.2" customHeight="1">
      <c r="B571" s="32"/>
      <c r="C571" s="185" t="s">
        <v>848</v>
      </c>
      <c r="D571" s="185" t="s">
        <v>677</v>
      </c>
      <c r="E571" s="186" t="s">
        <v>849</v>
      </c>
      <c r="F571" s="187" t="s">
        <v>850</v>
      </c>
      <c r="G571" s="188" t="s">
        <v>272</v>
      </c>
      <c r="H571" s="189">
        <v>36.1</v>
      </c>
      <c r="I571" s="190"/>
      <c r="J571" s="191">
        <f>ROUND(I571*H571,2)</f>
        <v>0</v>
      </c>
      <c r="K571" s="192"/>
      <c r="L571" s="193"/>
      <c r="M571" s="194" t="s">
        <v>1</v>
      </c>
      <c r="N571" s="195" t="s">
        <v>42</v>
      </c>
      <c r="P571" s="153">
        <f>O571*H571</f>
        <v>0</v>
      </c>
      <c r="Q571" s="153">
        <v>1.2E-2</v>
      </c>
      <c r="R571" s="153">
        <f>Q571*H571</f>
        <v>0.43320000000000003</v>
      </c>
      <c r="S571" s="153">
        <v>0</v>
      </c>
      <c r="T571" s="154">
        <f>S571*H571</f>
        <v>0</v>
      </c>
      <c r="AR571" s="155" t="s">
        <v>398</v>
      </c>
      <c r="AT571" s="155" t="s">
        <v>677</v>
      </c>
      <c r="AU571" s="155" t="s">
        <v>88</v>
      </c>
      <c r="AY571" s="17" t="s">
        <v>188</v>
      </c>
      <c r="BE571" s="156">
        <f>IF(N571="základná",J571,0)</f>
        <v>0</v>
      </c>
      <c r="BF571" s="156">
        <f>IF(N571="znížená",J571,0)</f>
        <v>0</v>
      </c>
      <c r="BG571" s="156">
        <f>IF(N571="zákl. prenesená",J571,0)</f>
        <v>0</v>
      </c>
      <c r="BH571" s="156">
        <f>IF(N571="zníž. prenesená",J571,0)</f>
        <v>0</v>
      </c>
      <c r="BI571" s="156">
        <f>IF(N571="nulová",J571,0)</f>
        <v>0</v>
      </c>
      <c r="BJ571" s="17" t="s">
        <v>88</v>
      </c>
      <c r="BK571" s="156">
        <f>ROUND(I571*H571,2)</f>
        <v>0</v>
      </c>
      <c r="BL571" s="17" t="s">
        <v>295</v>
      </c>
      <c r="BM571" s="155" t="s">
        <v>851</v>
      </c>
    </row>
    <row r="572" spans="2:65" s="12" customFormat="1" ht="11.25">
      <c r="B572" s="157"/>
      <c r="D572" s="158" t="s">
        <v>196</v>
      </c>
      <c r="E572" s="159" t="s">
        <v>1</v>
      </c>
      <c r="F572" s="160" t="s">
        <v>852</v>
      </c>
      <c r="H572" s="161">
        <v>36.107999999999997</v>
      </c>
      <c r="I572" s="162"/>
      <c r="L572" s="157"/>
      <c r="M572" s="163"/>
      <c r="T572" s="164"/>
      <c r="AT572" s="159" t="s">
        <v>196</v>
      </c>
      <c r="AU572" s="159" t="s">
        <v>88</v>
      </c>
      <c r="AV572" s="12" t="s">
        <v>88</v>
      </c>
      <c r="AW572" s="12" t="s">
        <v>31</v>
      </c>
      <c r="AX572" s="12" t="s">
        <v>76</v>
      </c>
      <c r="AY572" s="159" t="s">
        <v>188</v>
      </c>
    </row>
    <row r="573" spans="2:65" s="12" customFormat="1" ht="11.25">
      <c r="B573" s="157"/>
      <c r="D573" s="158" t="s">
        <v>196</v>
      </c>
      <c r="E573" s="159" t="s">
        <v>1</v>
      </c>
      <c r="F573" s="160" t="s">
        <v>853</v>
      </c>
      <c r="H573" s="161">
        <v>-8.0000000000000002E-3</v>
      </c>
      <c r="I573" s="162"/>
      <c r="L573" s="157"/>
      <c r="M573" s="163"/>
      <c r="T573" s="164"/>
      <c r="AT573" s="159" t="s">
        <v>196</v>
      </c>
      <c r="AU573" s="159" t="s">
        <v>88</v>
      </c>
      <c r="AV573" s="12" t="s">
        <v>88</v>
      </c>
      <c r="AW573" s="12" t="s">
        <v>31</v>
      </c>
      <c r="AX573" s="12" t="s">
        <v>76</v>
      </c>
      <c r="AY573" s="159" t="s">
        <v>188</v>
      </c>
    </row>
    <row r="574" spans="2:65" s="13" customFormat="1" ht="11.25">
      <c r="B574" s="165"/>
      <c r="D574" s="158" t="s">
        <v>196</v>
      </c>
      <c r="E574" s="166" t="s">
        <v>1</v>
      </c>
      <c r="F574" s="167" t="s">
        <v>211</v>
      </c>
      <c r="H574" s="168">
        <v>36.099999999999994</v>
      </c>
      <c r="I574" s="169"/>
      <c r="L574" s="165"/>
      <c r="M574" s="170"/>
      <c r="T574" s="171"/>
      <c r="AT574" s="166" t="s">
        <v>196</v>
      </c>
      <c r="AU574" s="166" t="s">
        <v>88</v>
      </c>
      <c r="AV574" s="13" t="s">
        <v>194</v>
      </c>
      <c r="AW574" s="13" t="s">
        <v>31</v>
      </c>
      <c r="AX574" s="13" t="s">
        <v>83</v>
      </c>
      <c r="AY574" s="166" t="s">
        <v>188</v>
      </c>
    </row>
    <row r="575" spans="2:65" s="1" customFormat="1" ht="24.2" customHeight="1">
      <c r="B575" s="32"/>
      <c r="C575" s="143" t="s">
        <v>854</v>
      </c>
      <c r="D575" s="143" t="s">
        <v>190</v>
      </c>
      <c r="E575" s="144" t="s">
        <v>855</v>
      </c>
      <c r="F575" s="145" t="s">
        <v>856</v>
      </c>
      <c r="G575" s="146" t="s">
        <v>333</v>
      </c>
      <c r="H575" s="147">
        <v>5.673</v>
      </c>
      <c r="I575" s="148"/>
      <c r="J575" s="149">
        <f>ROUND(I575*H575,2)</f>
        <v>0</v>
      </c>
      <c r="K575" s="150"/>
      <c r="L575" s="32"/>
      <c r="M575" s="151" t="s">
        <v>1</v>
      </c>
      <c r="N575" s="152" t="s">
        <v>42</v>
      </c>
      <c r="P575" s="153">
        <f>O575*H575</f>
        <v>0</v>
      </c>
      <c r="Q575" s="153">
        <v>0</v>
      </c>
      <c r="R575" s="153">
        <f>Q575*H575</f>
        <v>0</v>
      </c>
      <c r="S575" s="153">
        <v>0</v>
      </c>
      <c r="T575" s="154">
        <f>S575*H575</f>
        <v>0</v>
      </c>
      <c r="AR575" s="155" t="s">
        <v>295</v>
      </c>
      <c r="AT575" s="155" t="s">
        <v>190</v>
      </c>
      <c r="AU575" s="155" t="s">
        <v>88</v>
      </c>
      <c r="AY575" s="17" t="s">
        <v>188</v>
      </c>
      <c r="BE575" s="156">
        <f>IF(N575="základná",J575,0)</f>
        <v>0</v>
      </c>
      <c r="BF575" s="156">
        <f>IF(N575="znížená",J575,0)</f>
        <v>0</v>
      </c>
      <c r="BG575" s="156">
        <f>IF(N575="zákl. prenesená",J575,0)</f>
        <v>0</v>
      </c>
      <c r="BH575" s="156">
        <f>IF(N575="zníž. prenesená",J575,0)</f>
        <v>0</v>
      </c>
      <c r="BI575" s="156">
        <f>IF(N575="nulová",J575,0)</f>
        <v>0</v>
      </c>
      <c r="BJ575" s="17" t="s">
        <v>88</v>
      </c>
      <c r="BK575" s="156">
        <f>ROUND(I575*H575,2)</f>
        <v>0</v>
      </c>
      <c r="BL575" s="17" t="s">
        <v>295</v>
      </c>
      <c r="BM575" s="155" t="s">
        <v>857</v>
      </c>
    </row>
    <row r="576" spans="2:65" s="11" customFormat="1" ht="22.9" customHeight="1">
      <c r="B576" s="131"/>
      <c r="D576" s="132" t="s">
        <v>75</v>
      </c>
      <c r="E576" s="141" t="s">
        <v>858</v>
      </c>
      <c r="F576" s="141" t="s">
        <v>859</v>
      </c>
      <c r="I576" s="134"/>
      <c r="J576" s="142">
        <f>BK576</f>
        <v>0</v>
      </c>
      <c r="L576" s="131"/>
      <c r="M576" s="136"/>
      <c r="P576" s="137">
        <f>SUM(P577:P579)</f>
        <v>0</v>
      </c>
      <c r="R576" s="137">
        <f>SUM(R577:R579)</f>
        <v>8.5279999999999995E-2</v>
      </c>
      <c r="T576" s="138">
        <f>SUM(T577:T579)</f>
        <v>0</v>
      </c>
      <c r="AR576" s="132" t="s">
        <v>88</v>
      </c>
      <c r="AT576" s="139" t="s">
        <v>75</v>
      </c>
      <c r="AU576" s="139" t="s">
        <v>83</v>
      </c>
      <c r="AY576" s="132" t="s">
        <v>188</v>
      </c>
      <c r="BK576" s="140">
        <f>SUM(BK577:BK579)</f>
        <v>0</v>
      </c>
    </row>
    <row r="577" spans="2:65" s="1" customFormat="1" ht="16.5" customHeight="1">
      <c r="B577" s="32"/>
      <c r="C577" s="143" t="s">
        <v>860</v>
      </c>
      <c r="D577" s="143" t="s">
        <v>190</v>
      </c>
      <c r="E577" s="144" t="s">
        <v>861</v>
      </c>
      <c r="F577" s="145" t="s">
        <v>862</v>
      </c>
      <c r="G577" s="146" t="s">
        <v>388</v>
      </c>
      <c r="H577" s="147">
        <v>4</v>
      </c>
      <c r="I577" s="148"/>
      <c r="J577" s="149">
        <f>ROUND(I577*H577,2)</f>
        <v>0</v>
      </c>
      <c r="K577" s="150"/>
      <c r="L577" s="32"/>
      <c r="M577" s="151" t="s">
        <v>1</v>
      </c>
      <c r="N577" s="152" t="s">
        <v>42</v>
      </c>
      <c r="P577" s="153">
        <f>O577*H577</f>
        <v>0</v>
      </c>
      <c r="Q577" s="153">
        <v>0</v>
      </c>
      <c r="R577" s="153">
        <f>Q577*H577</f>
        <v>0</v>
      </c>
      <c r="S577" s="153">
        <v>0</v>
      </c>
      <c r="T577" s="154">
        <f>S577*H577</f>
        <v>0</v>
      </c>
      <c r="AR577" s="155" t="s">
        <v>295</v>
      </c>
      <c r="AT577" s="155" t="s">
        <v>190</v>
      </c>
      <c r="AU577" s="155" t="s">
        <v>88</v>
      </c>
      <c r="AY577" s="17" t="s">
        <v>188</v>
      </c>
      <c r="BE577" s="156">
        <f>IF(N577="základná",J577,0)</f>
        <v>0</v>
      </c>
      <c r="BF577" s="156">
        <f>IF(N577="znížená",J577,0)</f>
        <v>0</v>
      </c>
      <c r="BG577" s="156">
        <f>IF(N577="zákl. prenesená",J577,0)</f>
        <v>0</v>
      </c>
      <c r="BH577" s="156">
        <f>IF(N577="zníž. prenesená",J577,0)</f>
        <v>0</v>
      </c>
      <c r="BI577" s="156">
        <f>IF(N577="nulová",J577,0)</f>
        <v>0</v>
      </c>
      <c r="BJ577" s="17" t="s">
        <v>88</v>
      </c>
      <c r="BK577" s="156">
        <f>ROUND(I577*H577,2)</f>
        <v>0</v>
      </c>
      <c r="BL577" s="17" t="s">
        <v>295</v>
      </c>
      <c r="BM577" s="155" t="s">
        <v>863</v>
      </c>
    </row>
    <row r="578" spans="2:65" s="1" customFormat="1" ht="21.75" customHeight="1">
      <c r="B578" s="32"/>
      <c r="C578" s="185" t="s">
        <v>864</v>
      </c>
      <c r="D578" s="185" t="s">
        <v>677</v>
      </c>
      <c r="E578" s="186" t="s">
        <v>865</v>
      </c>
      <c r="F578" s="187" t="s">
        <v>866</v>
      </c>
      <c r="G578" s="188" t="s">
        <v>388</v>
      </c>
      <c r="H578" s="189">
        <v>4</v>
      </c>
      <c r="I578" s="190"/>
      <c r="J578" s="191">
        <f>ROUND(I578*H578,2)</f>
        <v>0</v>
      </c>
      <c r="K578" s="192"/>
      <c r="L578" s="193"/>
      <c r="M578" s="194" t="s">
        <v>1</v>
      </c>
      <c r="N578" s="195" t="s">
        <v>42</v>
      </c>
      <c r="P578" s="153">
        <f>O578*H578</f>
        <v>0</v>
      </c>
      <c r="Q578" s="153">
        <v>2.1319999999999999E-2</v>
      </c>
      <c r="R578" s="153">
        <f>Q578*H578</f>
        <v>8.5279999999999995E-2</v>
      </c>
      <c r="S578" s="153">
        <v>0</v>
      </c>
      <c r="T578" s="154">
        <f>S578*H578</f>
        <v>0</v>
      </c>
      <c r="AR578" s="155" t="s">
        <v>398</v>
      </c>
      <c r="AT578" s="155" t="s">
        <v>677</v>
      </c>
      <c r="AU578" s="155" t="s">
        <v>88</v>
      </c>
      <c r="AY578" s="17" t="s">
        <v>188</v>
      </c>
      <c r="BE578" s="156">
        <f>IF(N578="základná",J578,0)</f>
        <v>0</v>
      </c>
      <c r="BF578" s="156">
        <f>IF(N578="znížená",J578,0)</f>
        <v>0</v>
      </c>
      <c r="BG578" s="156">
        <f>IF(N578="zákl. prenesená",J578,0)</f>
        <v>0</v>
      </c>
      <c r="BH578" s="156">
        <f>IF(N578="zníž. prenesená",J578,0)</f>
        <v>0</v>
      </c>
      <c r="BI578" s="156">
        <f>IF(N578="nulová",J578,0)</f>
        <v>0</v>
      </c>
      <c r="BJ578" s="17" t="s">
        <v>88</v>
      </c>
      <c r="BK578" s="156">
        <f>ROUND(I578*H578,2)</f>
        <v>0</v>
      </c>
      <c r="BL578" s="17" t="s">
        <v>295</v>
      </c>
      <c r="BM578" s="155" t="s">
        <v>867</v>
      </c>
    </row>
    <row r="579" spans="2:65" s="1" customFormat="1" ht="24.2" customHeight="1">
      <c r="B579" s="32"/>
      <c r="C579" s="143" t="s">
        <v>868</v>
      </c>
      <c r="D579" s="143" t="s">
        <v>190</v>
      </c>
      <c r="E579" s="144" t="s">
        <v>869</v>
      </c>
      <c r="F579" s="145" t="s">
        <v>870</v>
      </c>
      <c r="G579" s="146" t="s">
        <v>333</v>
      </c>
      <c r="H579" s="147">
        <v>8.5000000000000006E-2</v>
      </c>
      <c r="I579" s="148"/>
      <c r="J579" s="149">
        <f>ROUND(I579*H579,2)</f>
        <v>0</v>
      </c>
      <c r="K579" s="150"/>
      <c r="L579" s="32"/>
      <c r="M579" s="151" t="s">
        <v>1</v>
      </c>
      <c r="N579" s="152" t="s">
        <v>42</v>
      </c>
      <c r="P579" s="153">
        <f>O579*H579</f>
        <v>0</v>
      </c>
      <c r="Q579" s="153">
        <v>0</v>
      </c>
      <c r="R579" s="153">
        <f>Q579*H579</f>
        <v>0</v>
      </c>
      <c r="S579" s="153">
        <v>0</v>
      </c>
      <c r="T579" s="154">
        <f>S579*H579</f>
        <v>0</v>
      </c>
      <c r="AR579" s="155" t="s">
        <v>295</v>
      </c>
      <c r="AT579" s="155" t="s">
        <v>190</v>
      </c>
      <c r="AU579" s="155" t="s">
        <v>88</v>
      </c>
      <c r="AY579" s="17" t="s">
        <v>188</v>
      </c>
      <c r="BE579" s="156">
        <f>IF(N579="základná",J579,0)</f>
        <v>0</v>
      </c>
      <c r="BF579" s="156">
        <f>IF(N579="znížená",J579,0)</f>
        <v>0</v>
      </c>
      <c r="BG579" s="156">
        <f>IF(N579="zákl. prenesená",J579,0)</f>
        <v>0</v>
      </c>
      <c r="BH579" s="156">
        <f>IF(N579="zníž. prenesená",J579,0)</f>
        <v>0</v>
      </c>
      <c r="BI579" s="156">
        <f>IF(N579="nulová",J579,0)</f>
        <v>0</v>
      </c>
      <c r="BJ579" s="17" t="s">
        <v>88</v>
      </c>
      <c r="BK579" s="156">
        <f>ROUND(I579*H579,2)</f>
        <v>0</v>
      </c>
      <c r="BL579" s="17" t="s">
        <v>295</v>
      </c>
      <c r="BM579" s="155" t="s">
        <v>871</v>
      </c>
    </row>
    <row r="580" spans="2:65" s="11" customFormat="1" ht="22.9" customHeight="1">
      <c r="B580" s="131"/>
      <c r="D580" s="132" t="s">
        <v>75</v>
      </c>
      <c r="E580" s="141" t="s">
        <v>872</v>
      </c>
      <c r="F580" s="141" t="s">
        <v>873</v>
      </c>
      <c r="I580" s="134"/>
      <c r="J580" s="142">
        <f>BK580</f>
        <v>0</v>
      </c>
      <c r="L580" s="131"/>
      <c r="M580" s="136"/>
      <c r="P580" s="137">
        <f>SUM(P581:P653)</f>
        <v>0</v>
      </c>
      <c r="R580" s="137">
        <f>SUM(R581:R653)</f>
        <v>17.450561199999999</v>
      </c>
      <c r="T580" s="138">
        <f>SUM(T581:T653)</f>
        <v>0</v>
      </c>
      <c r="AR580" s="132" t="s">
        <v>88</v>
      </c>
      <c r="AT580" s="139" t="s">
        <v>75</v>
      </c>
      <c r="AU580" s="139" t="s">
        <v>83</v>
      </c>
      <c r="AY580" s="132" t="s">
        <v>188</v>
      </c>
      <c r="BK580" s="140">
        <f>SUM(BK581:BK653)</f>
        <v>0</v>
      </c>
    </row>
    <row r="581" spans="2:65" s="1" customFormat="1" ht="24.2" customHeight="1">
      <c r="B581" s="32"/>
      <c r="C581" s="143" t="s">
        <v>874</v>
      </c>
      <c r="D581" s="143" t="s">
        <v>190</v>
      </c>
      <c r="E581" s="144" t="s">
        <v>875</v>
      </c>
      <c r="F581" s="145" t="s">
        <v>876</v>
      </c>
      <c r="G581" s="146" t="s">
        <v>272</v>
      </c>
      <c r="H581" s="147">
        <v>13.2</v>
      </c>
      <c r="I581" s="148"/>
      <c r="J581" s="149">
        <f>ROUND(I581*H581,2)</f>
        <v>0</v>
      </c>
      <c r="K581" s="150"/>
      <c r="L581" s="32"/>
      <c r="M581" s="151" t="s">
        <v>1</v>
      </c>
      <c r="N581" s="152" t="s">
        <v>42</v>
      </c>
      <c r="P581" s="153">
        <f>O581*H581</f>
        <v>0</v>
      </c>
      <c r="Q581" s="153">
        <v>0</v>
      </c>
      <c r="R581" s="153">
        <f>Q581*H581</f>
        <v>0</v>
      </c>
      <c r="S581" s="153">
        <v>0</v>
      </c>
      <c r="T581" s="154">
        <f>S581*H581</f>
        <v>0</v>
      </c>
      <c r="AR581" s="155" t="s">
        <v>295</v>
      </c>
      <c r="AT581" s="155" t="s">
        <v>190</v>
      </c>
      <c r="AU581" s="155" t="s">
        <v>88</v>
      </c>
      <c r="AY581" s="17" t="s">
        <v>188</v>
      </c>
      <c r="BE581" s="156">
        <f>IF(N581="základná",J581,0)</f>
        <v>0</v>
      </c>
      <c r="BF581" s="156">
        <f>IF(N581="znížená",J581,0)</f>
        <v>0</v>
      </c>
      <c r="BG581" s="156">
        <f>IF(N581="zákl. prenesená",J581,0)</f>
        <v>0</v>
      </c>
      <c r="BH581" s="156">
        <f>IF(N581="zníž. prenesená",J581,0)</f>
        <v>0</v>
      </c>
      <c r="BI581" s="156">
        <f>IF(N581="nulová",J581,0)</f>
        <v>0</v>
      </c>
      <c r="BJ581" s="17" t="s">
        <v>88</v>
      </c>
      <c r="BK581" s="156">
        <f>ROUND(I581*H581,2)</f>
        <v>0</v>
      </c>
      <c r="BL581" s="17" t="s">
        <v>295</v>
      </c>
      <c r="BM581" s="155" t="s">
        <v>877</v>
      </c>
    </row>
    <row r="582" spans="2:65" s="12" customFormat="1" ht="11.25">
      <c r="B582" s="157"/>
      <c r="D582" s="158" t="s">
        <v>196</v>
      </c>
      <c r="E582" s="159" t="s">
        <v>1</v>
      </c>
      <c r="F582" s="160" t="s">
        <v>878</v>
      </c>
      <c r="H582" s="161">
        <v>8.8800000000000008</v>
      </c>
      <c r="I582" s="162"/>
      <c r="L582" s="157"/>
      <c r="M582" s="163"/>
      <c r="T582" s="164"/>
      <c r="AT582" s="159" t="s">
        <v>196</v>
      </c>
      <c r="AU582" s="159" t="s">
        <v>88</v>
      </c>
      <c r="AV582" s="12" t="s">
        <v>88</v>
      </c>
      <c r="AW582" s="12" t="s">
        <v>31</v>
      </c>
      <c r="AX582" s="12" t="s">
        <v>76</v>
      </c>
      <c r="AY582" s="159" t="s">
        <v>188</v>
      </c>
    </row>
    <row r="583" spans="2:65" s="12" customFormat="1" ht="11.25">
      <c r="B583" s="157"/>
      <c r="D583" s="158" t="s">
        <v>196</v>
      </c>
      <c r="E583" s="159" t="s">
        <v>1</v>
      </c>
      <c r="F583" s="160" t="s">
        <v>879</v>
      </c>
      <c r="H583" s="161">
        <v>4.3239999999999998</v>
      </c>
      <c r="I583" s="162"/>
      <c r="L583" s="157"/>
      <c r="M583" s="163"/>
      <c r="T583" s="164"/>
      <c r="AT583" s="159" t="s">
        <v>196</v>
      </c>
      <c r="AU583" s="159" t="s">
        <v>88</v>
      </c>
      <c r="AV583" s="12" t="s">
        <v>88</v>
      </c>
      <c r="AW583" s="12" t="s">
        <v>31</v>
      </c>
      <c r="AX583" s="12" t="s">
        <v>76</v>
      </c>
      <c r="AY583" s="159" t="s">
        <v>188</v>
      </c>
    </row>
    <row r="584" spans="2:65" s="14" customFormat="1" ht="11.25">
      <c r="B584" s="172"/>
      <c r="D584" s="158" t="s">
        <v>196</v>
      </c>
      <c r="E584" s="173" t="s">
        <v>1</v>
      </c>
      <c r="F584" s="174" t="s">
        <v>209</v>
      </c>
      <c r="H584" s="175">
        <v>13.204000000000001</v>
      </c>
      <c r="I584" s="176"/>
      <c r="L584" s="172"/>
      <c r="M584" s="177"/>
      <c r="T584" s="178"/>
      <c r="AT584" s="173" t="s">
        <v>196</v>
      </c>
      <c r="AU584" s="173" t="s">
        <v>88</v>
      </c>
      <c r="AV584" s="14" t="s">
        <v>203</v>
      </c>
      <c r="AW584" s="14" t="s">
        <v>31</v>
      </c>
      <c r="AX584" s="14" t="s">
        <v>76</v>
      </c>
      <c r="AY584" s="173" t="s">
        <v>188</v>
      </c>
    </row>
    <row r="585" spans="2:65" s="12" customFormat="1" ht="11.25">
      <c r="B585" s="157"/>
      <c r="D585" s="158" t="s">
        <v>196</v>
      </c>
      <c r="E585" s="159" t="s">
        <v>1</v>
      </c>
      <c r="F585" s="160" t="s">
        <v>880</v>
      </c>
      <c r="H585" s="161">
        <v>-4.0000000000000001E-3</v>
      </c>
      <c r="I585" s="162"/>
      <c r="L585" s="157"/>
      <c r="M585" s="163"/>
      <c r="T585" s="164"/>
      <c r="AT585" s="159" t="s">
        <v>196</v>
      </c>
      <c r="AU585" s="159" t="s">
        <v>88</v>
      </c>
      <c r="AV585" s="12" t="s">
        <v>88</v>
      </c>
      <c r="AW585" s="12" t="s">
        <v>31</v>
      </c>
      <c r="AX585" s="12" t="s">
        <v>76</v>
      </c>
      <c r="AY585" s="159" t="s">
        <v>188</v>
      </c>
    </row>
    <row r="586" spans="2:65" s="13" customFormat="1" ht="11.25">
      <c r="B586" s="165"/>
      <c r="D586" s="158" t="s">
        <v>196</v>
      </c>
      <c r="E586" s="166" t="s">
        <v>1</v>
      </c>
      <c r="F586" s="167" t="s">
        <v>881</v>
      </c>
      <c r="H586" s="168">
        <v>13.200000000000001</v>
      </c>
      <c r="I586" s="169"/>
      <c r="L586" s="165"/>
      <c r="M586" s="170"/>
      <c r="T586" s="171"/>
      <c r="AT586" s="166" t="s">
        <v>196</v>
      </c>
      <c r="AU586" s="166" t="s">
        <v>88</v>
      </c>
      <c r="AV586" s="13" t="s">
        <v>194</v>
      </c>
      <c r="AW586" s="13" t="s">
        <v>31</v>
      </c>
      <c r="AX586" s="13" t="s">
        <v>83</v>
      </c>
      <c r="AY586" s="166" t="s">
        <v>188</v>
      </c>
    </row>
    <row r="587" spans="2:65" s="1" customFormat="1" ht="24.2" customHeight="1">
      <c r="B587" s="32"/>
      <c r="C587" s="143" t="s">
        <v>882</v>
      </c>
      <c r="D587" s="143" t="s">
        <v>190</v>
      </c>
      <c r="E587" s="144" t="s">
        <v>883</v>
      </c>
      <c r="F587" s="145" t="s">
        <v>884</v>
      </c>
      <c r="G587" s="146" t="s">
        <v>388</v>
      </c>
      <c r="H587" s="147">
        <v>41</v>
      </c>
      <c r="I587" s="148"/>
      <c r="J587" s="149">
        <f>ROUND(I587*H587,2)</f>
        <v>0</v>
      </c>
      <c r="K587" s="150"/>
      <c r="L587" s="32"/>
      <c r="M587" s="151" t="s">
        <v>1</v>
      </c>
      <c r="N587" s="152" t="s">
        <v>42</v>
      </c>
      <c r="P587" s="153">
        <f>O587*H587</f>
        <v>0</v>
      </c>
      <c r="Q587" s="153">
        <v>2.1000000000000001E-4</v>
      </c>
      <c r="R587" s="153">
        <f>Q587*H587</f>
        <v>8.6099999999999996E-3</v>
      </c>
      <c r="S587" s="153">
        <v>0</v>
      </c>
      <c r="T587" s="154">
        <f>S587*H587</f>
        <v>0</v>
      </c>
      <c r="AR587" s="155" t="s">
        <v>295</v>
      </c>
      <c r="AT587" s="155" t="s">
        <v>190</v>
      </c>
      <c r="AU587" s="155" t="s">
        <v>88</v>
      </c>
      <c r="AY587" s="17" t="s">
        <v>188</v>
      </c>
      <c r="BE587" s="156">
        <f>IF(N587="základná",J587,0)</f>
        <v>0</v>
      </c>
      <c r="BF587" s="156">
        <f>IF(N587="znížená",J587,0)</f>
        <v>0</v>
      </c>
      <c r="BG587" s="156">
        <f>IF(N587="zákl. prenesená",J587,0)</f>
        <v>0</v>
      </c>
      <c r="BH587" s="156">
        <f>IF(N587="zníž. prenesená",J587,0)</f>
        <v>0</v>
      </c>
      <c r="BI587" s="156">
        <f>IF(N587="nulová",J587,0)</f>
        <v>0</v>
      </c>
      <c r="BJ587" s="17" t="s">
        <v>88</v>
      </c>
      <c r="BK587" s="156">
        <f>ROUND(I587*H587,2)</f>
        <v>0</v>
      </c>
      <c r="BL587" s="17" t="s">
        <v>295</v>
      </c>
      <c r="BM587" s="155" t="s">
        <v>885</v>
      </c>
    </row>
    <row r="588" spans="2:65" s="15" customFormat="1" ht="11.25">
      <c r="B588" s="179"/>
      <c r="D588" s="158" t="s">
        <v>196</v>
      </c>
      <c r="E588" s="180" t="s">
        <v>1</v>
      </c>
      <c r="F588" s="181" t="s">
        <v>886</v>
      </c>
      <c r="H588" s="180" t="s">
        <v>1</v>
      </c>
      <c r="I588" s="182"/>
      <c r="L588" s="179"/>
      <c r="M588" s="183"/>
      <c r="T588" s="184"/>
      <c r="AT588" s="180" t="s">
        <v>196</v>
      </c>
      <c r="AU588" s="180" t="s">
        <v>88</v>
      </c>
      <c r="AV588" s="15" t="s">
        <v>83</v>
      </c>
      <c r="AW588" s="15" t="s">
        <v>31</v>
      </c>
      <c r="AX588" s="15" t="s">
        <v>76</v>
      </c>
      <c r="AY588" s="180" t="s">
        <v>188</v>
      </c>
    </row>
    <row r="589" spans="2:65" s="12" customFormat="1" ht="11.25">
      <c r="B589" s="157"/>
      <c r="D589" s="158" t="s">
        <v>196</v>
      </c>
      <c r="E589" s="159" t="s">
        <v>1</v>
      </c>
      <c r="F589" s="160" t="s">
        <v>887</v>
      </c>
      <c r="H589" s="161">
        <v>40.4</v>
      </c>
      <c r="I589" s="162"/>
      <c r="L589" s="157"/>
      <c r="M589" s="163"/>
      <c r="T589" s="164"/>
      <c r="AT589" s="159" t="s">
        <v>196</v>
      </c>
      <c r="AU589" s="159" t="s">
        <v>88</v>
      </c>
      <c r="AV589" s="12" t="s">
        <v>88</v>
      </c>
      <c r="AW589" s="12" t="s">
        <v>31</v>
      </c>
      <c r="AX589" s="12" t="s">
        <v>76</v>
      </c>
      <c r="AY589" s="159" t="s">
        <v>188</v>
      </c>
    </row>
    <row r="590" spans="2:65" s="12" customFormat="1" ht="11.25">
      <c r="B590" s="157"/>
      <c r="D590" s="158" t="s">
        <v>196</v>
      </c>
      <c r="E590" s="159" t="s">
        <v>1</v>
      </c>
      <c r="F590" s="160" t="s">
        <v>888</v>
      </c>
      <c r="H590" s="161">
        <v>0.6</v>
      </c>
      <c r="I590" s="162"/>
      <c r="L590" s="157"/>
      <c r="M590" s="163"/>
      <c r="T590" s="164"/>
      <c r="AT590" s="159" t="s">
        <v>196</v>
      </c>
      <c r="AU590" s="159" t="s">
        <v>88</v>
      </c>
      <c r="AV590" s="12" t="s">
        <v>88</v>
      </c>
      <c r="AW590" s="12" t="s">
        <v>31</v>
      </c>
      <c r="AX590" s="12" t="s">
        <v>76</v>
      </c>
      <c r="AY590" s="159" t="s">
        <v>188</v>
      </c>
    </row>
    <row r="591" spans="2:65" s="13" customFormat="1" ht="11.25">
      <c r="B591" s="165"/>
      <c r="D591" s="158" t="s">
        <v>196</v>
      </c>
      <c r="E591" s="166" t="s">
        <v>1</v>
      </c>
      <c r="F591" s="167" t="s">
        <v>211</v>
      </c>
      <c r="H591" s="168">
        <v>41</v>
      </c>
      <c r="I591" s="169"/>
      <c r="L591" s="165"/>
      <c r="M591" s="170"/>
      <c r="T591" s="171"/>
      <c r="AT591" s="166" t="s">
        <v>196</v>
      </c>
      <c r="AU591" s="166" t="s">
        <v>88</v>
      </c>
      <c r="AV591" s="13" t="s">
        <v>194</v>
      </c>
      <c r="AW591" s="13" t="s">
        <v>31</v>
      </c>
      <c r="AX591" s="13" t="s">
        <v>83</v>
      </c>
      <c r="AY591" s="166" t="s">
        <v>188</v>
      </c>
    </row>
    <row r="592" spans="2:65" s="1" customFormat="1" ht="16.5" customHeight="1">
      <c r="B592" s="32"/>
      <c r="C592" s="185" t="s">
        <v>889</v>
      </c>
      <c r="D592" s="185" t="s">
        <v>677</v>
      </c>
      <c r="E592" s="186" t="s">
        <v>890</v>
      </c>
      <c r="F592" s="187" t="s">
        <v>891</v>
      </c>
      <c r="G592" s="188" t="s">
        <v>388</v>
      </c>
      <c r="H592" s="189">
        <v>41</v>
      </c>
      <c r="I592" s="190"/>
      <c r="J592" s="191">
        <f>ROUND(I592*H592,2)</f>
        <v>0</v>
      </c>
      <c r="K592" s="192"/>
      <c r="L592" s="193"/>
      <c r="M592" s="194" t="s">
        <v>1</v>
      </c>
      <c r="N592" s="195" t="s">
        <v>42</v>
      </c>
      <c r="P592" s="153">
        <f>O592*H592</f>
        <v>0</v>
      </c>
      <c r="Q592" s="153">
        <v>3.0000000000000001E-3</v>
      </c>
      <c r="R592" s="153">
        <f>Q592*H592</f>
        <v>0.123</v>
      </c>
      <c r="S592" s="153">
        <v>0</v>
      </c>
      <c r="T592" s="154">
        <f>S592*H592</f>
        <v>0</v>
      </c>
      <c r="AR592" s="155" t="s">
        <v>398</v>
      </c>
      <c r="AT592" s="155" t="s">
        <v>677</v>
      </c>
      <c r="AU592" s="155" t="s">
        <v>88</v>
      </c>
      <c r="AY592" s="17" t="s">
        <v>188</v>
      </c>
      <c r="BE592" s="156">
        <f>IF(N592="základná",J592,0)</f>
        <v>0</v>
      </c>
      <c r="BF592" s="156">
        <f>IF(N592="znížená",J592,0)</f>
        <v>0</v>
      </c>
      <c r="BG592" s="156">
        <f>IF(N592="zákl. prenesená",J592,0)</f>
        <v>0</v>
      </c>
      <c r="BH592" s="156">
        <f>IF(N592="zníž. prenesená",J592,0)</f>
        <v>0</v>
      </c>
      <c r="BI592" s="156">
        <f>IF(N592="nulová",J592,0)</f>
        <v>0</v>
      </c>
      <c r="BJ592" s="17" t="s">
        <v>88</v>
      </c>
      <c r="BK592" s="156">
        <f>ROUND(I592*H592,2)</f>
        <v>0</v>
      </c>
      <c r="BL592" s="17" t="s">
        <v>295</v>
      </c>
      <c r="BM592" s="155" t="s">
        <v>892</v>
      </c>
    </row>
    <row r="593" spans="2:65" s="1" customFormat="1" ht="24.2" customHeight="1">
      <c r="B593" s="32"/>
      <c r="C593" s="143" t="s">
        <v>893</v>
      </c>
      <c r="D593" s="143" t="s">
        <v>190</v>
      </c>
      <c r="E593" s="144" t="s">
        <v>894</v>
      </c>
      <c r="F593" s="145" t="s">
        <v>895</v>
      </c>
      <c r="G593" s="146" t="s">
        <v>574</v>
      </c>
      <c r="H593" s="147">
        <v>351</v>
      </c>
      <c r="I593" s="148"/>
      <c r="J593" s="149">
        <f>ROUND(I593*H593,2)</f>
        <v>0</v>
      </c>
      <c r="K593" s="150"/>
      <c r="L593" s="32"/>
      <c r="M593" s="151" t="s">
        <v>1</v>
      </c>
      <c r="N593" s="152" t="s">
        <v>42</v>
      </c>
      <c r="P593" s="153">
        <f>O593*H593</f>
        <v>0</v>
      </c>
      <c r="Q593" s="153">
        <v>2.5999999999999998E-4</v>
      </c>
      <c r="R593" s="153">
        <f>Q593*H593</f>
        <v>9.1259999999999994E-2</v>
      </c>
      <c r="S593" s="153">
        <v>0</v>
      </c>
      <c r="T593" s="154">
        <f>S593*H593</f>
        <v>0</v>
      </c>
      <c r="AR593" s="155" t="s">
        <v>295</v>
      </c>
      <c r="AT593" s="155" t="s">
        <v>190</v>
      </c>
      <c r="AU593" s="155" t="s">
        <v>88</v>
      </c>
      <c r="AY593" s="17" t="s">
        <v>188</v>
      </c>
      <c r="BE593" s="156">
        <f>IF(N593="základná",J593,0)</f>
        <v>0</v>
      </c>
      <c r="BF593" s="156">
        <f>IF(N593="znížená",J593,0)</f>
        <v>0</v>
      </c>
      <c r="BG593" s="156">
        <f>IF(N593="zákl. prenesená",J593,0)</f>
        <v>0</v>
      </c>
      <c r="BH593" s="156">
        <f>IF(N593="zníž. prenesená",J593,0)</f>
        <v>0</v>
      </c>
      <c r="BI593" s="156">
        <f>IF(N593="nulová",J593,0)</f>
        <v>0</v>
      </c>
      <c r="BJ593" s="17" t="s">
        <v>88</v>
      </c>
      <c r="BK593" s="156">
        <f>ROUND(I593*H593,2)</f>
        <v>0</v>
      </c>
      <c r="BL593" s="17" t="s">
        <v>295</v>
      </c>
      <c r="BM593" s="155" t="s">
        <v>896</v>
      </c>
    </row>
    <row r="594" spans="2:65" s="15" customFormat="1" ht="11.25">
      <c r="B594" s="179"/>
      <c r="D594" s="158" t="s">
        <v>196</v>
      </c>
      <c r="E594" s="180" t="s">
        <v>1</v>
      </c>
      <c r="F594" s="181" t="s">
        <v>897</v>
      </c>
      <c r="H594" s="180" t="s">
        <v>1</v>
      </c>
      <c r="I594" s="182"/>
      <c r="L594" s="179"/>
      <c r="M594" s="183"/>
      <c r="T594" s="184"/>
      <c r="AT594" s="180" t="s">
        <v>196</v>
      </c>
      <c r="AU594" s="180" t="s">
        <v>88</v>
      </c>
      <c r="AV594" s="15" t="s">
        <v>83</v>
      </c>
      <c r="AW594" s="15" t="s">
        <v>31</v>
      </c>
      <c r="AX594" s="15" t="s">
        <v>76</v>
      </c>
      <c r="AY594" s="180" t="s">
        <v>188</v>
      </c>
    </row>
    <row r="595" spans="2:65" s="12" customFormat="1" ht="11.25">
      <c r="B595" s="157"/>
      <c r="D595" s="158" t="s">
        <v>196</v>
      </c>
      <c r="E595" s="159" t="s">
        <v>1</v>
      </c>
      <c r="F595" s="160" t="s">
        <v>898</v>
      </c>
      <c r="H595" s="161">
        <v>29.5</v>
      </c>
      <c r="I595" s="162"/>
      <c r="L595" s="157"/>
      <c r="M595" s="163"/>
      <c r="T595" s="164"/>
      <c r="AT595" s="159" t="s">
        <v>196</v>
      </c>
      <c r="AU595" s="159" t="s">
        <v>88</v>
      </c>
      <c r="AV595" s="12" t="s">
        <v>88</v>
      </c>
      <c r="AW595" s="12" t="s">
        <v>31</v>
      </c>
      <c r="AX595" s="12" t="s">
        <v>76</v>
      </c>
      <c r="AY595" s="159" t="s">
        <v>188</v>
      </c>
    </row>
    <row r="596" spans="2:65" s="15" customFormat="1" ht="11.25">
      <c r="B596" s="179"/>
      <c r="D596" s="158" t="s">
        <v>196</v>
      </c>
      <c r="E596" s="180" t="s">
        <v>1</v>
      </c>
      <c r="F596" s="181" t="s">
        <v>899</v>
      </c>
      <c r="H596" s="180" t="s">
        <v>1</v>
      </c>
      <c r="I596" s="182"/>
      <c r="L596" s="179"/>
      <c r="M596" s="183"/>
      <c r="T596" s="184"/>
      <c r="AT596" s="180" t="s">
        <v>196</v>
      </c>
      <c r="AU596" s="180" t="s">
        <v>88</v>
      </c>
      <c r="AV596" s="15" t="s">
        <v>83</v>
      </c>
      <c r="AW596" s="15" t="s">
        <v>31</v>
      </c>
      <c r="AX596" s="15" t="s">
        <v>76</v>
      </c>
      <c r="AY596" s="180" t="s">
        <v>188</v>
      </c>
    </row>
    <row r="597" spans="2:65" s="12" customFormat="1" ht="11.25">
      <c r="B597" s="157"/>
      <c r="D597" s="158" t="s">
        <v>196</v>
      </c>
      <c r="E597" s="159" t="s">
        <v>1</v>
      </c>
      <c r="F597" s="160" t="s">
        <v>900</v>
      </c>
      <c r="H597" s="161">
        <v>246</v>
      </c>
      <c r="I597" s="162"/>
      <c r="L597" s="157"/>
      <c r="M597" s="163"/>
      <c r="T597" s="164"/>
      <c r="AT597" s="159" t="s">
        <v>196</v>
      </c>
      <c r="AU597" s="159" t="s">
        <v>88</v>
      </c>
      <c r="AV597" s="12" t="s">
        <v>88</v>
      </c>
      <c r="AW597" s="12" t="s">
        <v>31</v>
      </c>
      <c r="AX597" s="12" t="s">
        <v>76</v>
      </c>
      <c r="AY597" s="159" t="s">
        <v>188</v>
      </c>
    </row>
    <row r="598" spans="2:65" s="15" customFormat="1" ht="11.25">
      <c r="B598" s="179"/>
      <c r="D598" s="158" t="s">
        <v>196</v>
      </c>
      <c r="E598" s="180" t="s">
        <v>1</v>
      </c>
      <c r="F598" s="181" t="s">
        <v>901</v>
      </c>
      <c r="H598" s="180" t="s">
        <v>1</v>
      </c>
      <c r="I598" s="182"/>
      <c r="L598" s="179"/>
      <c r="M598" s="183"/>
      <c r="T598" s="184"/>
      <c r="AT598" s="180" t="s">
        <v>196</v>
      </c>
      <c r="AU598" s="180" t="s">
        <v>88</v>
      </c>
      <c r="AV598" s="15" t="s">
        <v>83</v>
      </c>
      <c r="AW598" s="15" t="s">
        <v>31</v>
      </c>
      <c r="AX598" s="15" t="s">
        <v>76</v>
      </c>
      <c r="AY598" s="180" t="s">
        <v>188</v>
      </c>
    </row>
    <row r="599" spans="2:65" s="12" customFormat="1" ht="11.25">
      <c r="B599" s="157"/>
      <c r="D599" s="158" t="s">
        <v>196</v>
      </c>
      <c r="E599" s="159" t="s">
        <v>1</v>
      </c>
      <c r="F599" s="160" t="s">
        <v>902</v>
      </c>
      <c r="H599" s="161">
        <v>75.2</v>
      </c>
      <c r="I599" s="162"/>
      <c r="L599" s="157"/>
      <c r="M599" s="163"/>
      <c r="T599" s="164"/>
      <c r="AT599" s="159" t="s">
        <v>196</v>
      </c>
      <c r="AU599" s="159" t="s">
        <v>88</v>
      </c>
      <c r="AV599" s="12" t="s">
        <v>88</v>
      </c>
      <c r="AW599" s="12" t="s">
        <v>31</v>
      </c>
      <c r="AX599" s="12" t="s">
        <v>76</v>
      </c>
      <c r="AY599" s="159" t="s">
        <v>188</v>
      </c>
    </row>
    <row r="600" spans="2:65" s="14" customFormat="1" ht="11.25">
      <c r="B600" s="172"/>
      <c r="D600" s="158" t="s">
        <v>196</v>
      </c>
      <c r="E600" s="173" t="s">
        <v>1</v>
      </c>
      <c r="F600" s="174" t="s">
        <v>209</v>
      </c>
      <c r="H600" s="175">
        <v>350.7</v>
      </c>
      <c r="I600" s="176"/>
      <c r="L600" s="172"/>
      <c r="M600" s="177"/>
      <c r="T600" s="178"/>
      <c r="AT600" s="173" t="s">
        <v>196</v>
      </c>
      <c r="AU600" s="173" t="s">
        <v>88</v>
      </c>
      <c r="AV600" s="14" t="s">
        <v>203</v>
      </c>
      <c r="AW600" s="14" t="s">
        <v>31</v>
      </c>
      <c r="AX600" s="14" t="s">
        <v>76</v>
      </c>
      <c r="AY600" s="173" t="s">
        <v>188</v>
      </c>
    </row>
    <row r="601" spans="2:65" s="12" customFormat="1" ht="11.25">
      <c r="B601" s="157"/>
      <c r="D601" s="158" t="s">
        <v>196</v>
      </c>
      <c r="E601" s="159" t="s">
        <v>1</v>
      </c>
      <c r="F601" s="160" t="s">
        <v>903</v>
      </c>
      <c r="H601" s="161">
        <v>0.3</v>
      </c>
      <c r="I601" s="162"/>
      <c r="L601" s="157"/>
      <c r="M601" s="163"/>
      <c r="T601" s="164"/>
      <c r="AT601" s="159" t="s">
        <v>196</v>
      </c>
      <c r="AU601" s="159" t="s">
        <v>88</v>
      </c>
      <c r="AV601" s="12" t="s">
        <v>88</v>
      </c>
      <c r="AW601" s="12" t="s">
        <v>31</v>
      </c>
      <c r="AX601" s="12" t="s">
        <v>76</v>
      </c>
      <c r="AY601" s="159" t="s">
        <v>188</v>
      </c>
    </row>
    <row r="602" spans="2:65" s="13" customFormat="1" ht="11.25">
      <c r="B602" s="165"/>
      <c r="D602" s="158" t="s">
        <v>196</v>
      </c>
      <c r="E602" s="166" t="s">
        <v>1</v>
      </c>
      <c r="F602" s="167" t="s">
        <v>211</v>
      </c>
      <c r="H602" s="168">
        <v>351</v>
      </c>
      <c r="I602" s="169"/>
      <c r="L602" s="165"/>
      <c r="M602" s="170"/>
      <c r="T602" s="171"/>
      <c r="AT602" s="166" t="s">
        <v>196</v>
      </c>
      <c r="AU602" s="166" t="s">
        <v>88</v>
      </c>
      <c r="AV602" s="13" t="s">
        <v>194</v>
      </c>
      <c r="AW602" s="13" t="s">
        <v>31</v>
      </c>
      <c r="AX602" s="13" t="s">
        <v>83</v>
      </c>
      <c r="AY602" s="166" t="s">
        <v>188</v>
      </c>
    </row>
    <row r="603" spans="2:65" s="1" customFormat="1" ht="24.2" customHeight="1">
      <c r="B603" s="32"/>
      <c r="C603" s="185" t="s">
        <v>904</v>
      </c>
      <c r="D603" s="185" t="s">
        <v>677</v>
      </c>
      <c r="E603" s="186" t="s">
        <v>905</v>
      </c>
      <c r="F603" s="187" t="s">
        <v>906</v>
      </c>
      <c r="G603" s="188" t="s">
        <v>193</v>
      </c>
      <c r="H603" s="189">
        <v>7.02</v>
      </c>
      <c r="I603" s="190"/>
      <c r="J603" s="191">
        <f>ROUND(I603*H603,2)</f>
        <v>0</v>
      </c>
      <c r="K603" s="192"/>
      <c r="L603" s="193"/>
      <c r="M603" s="194" t="s">
        <v>1</v>
      </c>
      <c r="N603" s="195" t="s">
        <v>42</v>
      </c>
      <c r="P603" s="153">
        <f>O603*H603</f>
        <v>0</v>
      </c>
      <c r="Q603" s="153">
        <v>0.44</v>
      </c>
      <c r="R603" s="153">
        <f>Q603*H603</f>
        <v>3.0888</v>
      </c>
      <c r="S603" s="153">
        <v>0</v>
      </c>
      <c r="T603" s="154">
        <f>S603*H603</f>
        <v>0</v>
      </c>
      <c r="AR603" s="155" t="s">
        <v>398</v>
      </c>
      <c r="AT603" s="155" t="s">
        <v>677</v>
      </c>
      <c r="AU603" s="155" t="s">
        <v>88</v>
      </c>
      <c r="AY603" s="17" t="s">
        <v>188</v>
      </c>
      <c r="BE603" s="156">
        <f>IF(N603="základná",J603,0)</f>
        <v>0</v>
      </c>
      <c r="BF603" s="156">
        <f>IF(N603="znížená",J603,0)</f>
        <v>0</v>
      </c>
      <c r="BG603" s="156">
        <f>IF(N603="zákl. prenesená",J603,0)</f>
        <v>0</v>
      </c>
      <c r="BH603" s="156">
        <f>IF(N603="zníž. prenesená",J603,0)</f>
        <v>0</v>
      </c>
      <c r="BI603" s="156">
        <f>IF(N603="nulová",J603,0)</f>
        <v>0</v>
      </c>
      <c r="BJ603" s="17" t="s">
        <v>88</v>
      </c>
      <c r="BK603" s="156">
        <f>ROUND(I603*H603,2)</f>
        <v>0</v>
      </c>
      <c r="BL603" s="17" t="s">
        <v>295</v>
      </c>
      <c r="BM603" s="155" t="s">
        <v>907</v>
      </c>
    </row>
    <row r="604" spans="2:65" s="15" customFormat="1" ht="11.25">
      <c r="B604" s="179"/>
      <c r="D604" s="158" t="s">
        <v>196</v>
      </c>
      <c r="E604" s="180" t="s">
        <v>1</v>
      </c>
      <c r="F604" s="181" t="s">
        <v>897</v>
      </c>
      <c r="H604" s="180" t="s">
        <v>1</v>
      </c>
      <c r="I604" s="182"/>
      <c r="L604" s="179"/>
      <c r="M604" s="183"/>
      <c r="T604" s="184"/>
      <c r="AT604" s="180" t="s">
        <v>196</v>
      </c>
      <c r="AU604" s="180" t="s">
        <v>88</v>
      </c>
      <c r="AV604" s="15" t="s">
        <v>83</v>
      </c>
      <c r="AW604" s="15" t="s">
        <v>31</v>
      </c>
      <c r="AX604" s="15" t="s">
        <v>76</v>
      </c>
      <c r="AY604" s="180" t="s">
        <v>188</v>
      </c>
    </row>
    <row r="605" spans="2:65" s="12" customFormat="1" ht="11.25">
      <c r="B605" s="157"/>
      <c r="D605" s="158" t="s">
        <v>196</v>
      </c>
      <c r="E605" s="159" t="s">
        <v>1</v>
      </c>
      <c r="F605" s="160" t="s">
        <v>908</v>
      </c>
      <c r="H605" s="161">
        <v>0.35399999999999998</v>
      </c>
      <c r="I605" s="162"/>
      <c r="L605" s="157"/>
      <c r="M605" s="163"/>
      <c r="T605" s="164"/>
      <c r="AT605" s="159" t="s">
        <v>196</v>
      </c>
      <c r="AU605" s="159" t="s">
        <v>88</v>
      </c>
      <c r="AV605" s="12" t="s">
        <v>88</v>
      </c>
      <c r="AW605" s="12" t="s">
        <v>31</v>
      </c>
      <c r="AX605" s="12" t="s">
        <v>76</v>
      </c>
      <c r="AY605" s="159" t="s">
        <v>188</v>
      </c>
    </row>
    <row r="606" spans="2:65" s="15" customFormat="1" ht="11.25">
      <c r="B606" s="179"/>
      <c r="D606" s="158" t="s">
        <v>196</v>
      </c>
      <c r="E606" s="180" t="s">
        <v>1</v>
      </c>
      <c r="F606" s="181" t="s">
        <v>899</v>
      </c>
      <c r="H606" s="180" t="s">
        <v>1</v>
      </c>
      <c r="I606" s="182"/>
      <c r="L606" s="179"/>
      <c r="M606" s="183"/>
      <c r="T606" s="184"/>
      <c r="AT606" s="180" t="s">
        <v>196</v>
      </c>
      <c r="AU606" s="180" t="s">
        <v>88</v>
      </c>
      <c r="AV606" s="15" t="s">
        <v>83</v>
      </c>
      <c r="AW606" s="15" t="s">
        <v>31</v>
      </c>
      <c r="AX606" s="15" t="s">
        <v>76</v>
      </c>
      <c r="AY606" s="180" t="s">
        <v>188</v>
      </c>
    </row>
    <row r="607" spans="2:65" s="12" customFormat="1" ht="11.25">
      <c r="B607" s="157"/>
      <c r="D607" s="158" t="s">
        <v>196</v>
      </c>
      <c r="E607" s="159" t="s">
        <v>1</v>
      </c>
      <c r="F607" s="160" t="s">
        <v>909</v>
      </c>
      <c r="H607" s="161">
        <v>4.33</v>
      </c>
      <c r="I607" s="162"/>
      <c r="L607" s="157"/>
      <c r="M607" s="163"/>
      <c r="T607" s="164"/>
      <c r="AT607" s="159" t="s">
        <v>196</v>
      </c>
      <c r="AU607" s="159" t="s">
        <v>88</v>
      </c>
      <c r="AV607" s="12" t="s">
        <v>88</v>
      </c>
      <c r="AW607" s="12" t="s">
        <v>31</v>
      </c>
      <c r="AX607" s="12" t="s">
        <v>76</v>
      </c>
      <c r="AY607" s="159" t="s">
        <v>188</v>
      </c>
    </row>
    <row r="608" spans="2:65" s="15" customFormat="1" ht="11.25">
      <c r="B608" s="179"/>
      <c r="D608" s="158" t="s">
        <v>196</v>
      </c>
      <c r="E608" s="180" t="s">
        <v>1</v>
      </c>
      <c r="F608" s="181" t="s">
        <v>901</v>
      </c>
      <c r="H608" s="180" t="s">
        <v>1</v>
      </c>
      <c r="I608" s="182"/>
      <c r="L608" s="179"/>
      <c r="M608" s="183"/>
      <c r="T608" s="184"/>
      <c r="AT608" s="180" t="s">
        <v>196</v>
      </c>
      <c r="AU608" s="180" t="s">
        <v>88</v>
      </c>
      <c r="AV608" s="15" t="s">
        <v>83</v>
      </c>
      <c r="AW608" s="15" t="s">
        <v>31</v>
      </c>
      <c r="AX608" s="15" t="s">
        <v>76</v>
      </c>
      <c r="AY608" s="180" t="s">
        <v>188</v>
      </c>
    </row>
    <row r="609" spans="2:65" s="12" customFormat="1" ht="11.25">
      <c r="B609" s="157"/>
      <c r="D609" s="158" t="s">
        <v>196</v>
      </c>
      <c r="E609" s="159" t="s">
        <v>1</v>
      </c>
      <c r="F609" s="160" t="s">
        <v>910</v>
      </c>
      <c r="H609" s="161">
        <v>1.6919999999999999</v>
      </c>
      <c r="I609" s="162"/>
      <c r="L609" s="157"/>
      <c r="M609" s="163"/>
      <c r="T609" s="164"/>
      <c r="AT609" s="159" t="s">
        <v>196</v>
      </c>
      <c r="AU609" s="159" t="s">
        <v>88</v>
      </c>
      <c r="AV609" s="12" t="s">
        <v>88</v>
      </c>
      <c r="AW609" s="12" t="s">
        <v>31</v>
      </c>
      <c r="AX609" s="12" t="s">
        <v>76</v>
      </c>
      <c r="AY609" s="159" t="s">
        <v>188</v>
      </c>
    </row>
    <row r="610" spans="2:65" s="14" customFormat="1" ht="11.25">
      <c r="B610" s="172"/>
      <c r="D610" s="158" t="s">
        <v>196</v>
      </c>
      <c r="E610" s="173" t="s">
        <v>1</v>
      </c>
      <c r="F610" s="174" t="s">
        <v>209</v>
      </c>
      <c r="H610" s="175">
        <v>6.3760000000000003</v>
      </c>
      <c r="I610" s="176"/>
      <c r="L610" s="172"/>
      <c r="M610" s="177"/>
      <c r="T610" s="178"/>
      <c r="AT610" s="173" t="s">
        <v>196</v>
      </c>
      <c r="AU610" s="173" t="s">
        <v>88</v>
      </c>
      <c r="AV610" s="14" t="s">
        <v>203</v>
      </c>
      <c r="AW610" s="14" t="s">
        <v>31</v>
      </c>
      <c r="AX610" s="14" t="s">
        <v>76</v>
      </c>
      <c r="AY610" s="173" t="s">
        <v>188</v>
      </c>
    </row>
    <row r="611" spans="2:65" s="12" customFormat="1" ht="11.25">
      <c r="B611" s="157"/>
      <c r="D611" s="158" t="s">
        <v>196</v>
      </c>
      <c r="E611" s="159" t="s">
        <v>1</v>
      </c>
      <c r="F611" s="160" t="s">
        <v>911</v>
      </c>
      <c r="H611" s="161">
        <v>0.63800000000000001</v>
      </c>
      <c r="I611" s="162"/>
      <c r="L611" s="157"/>
      <c r="M611" s="163"/>
      <c r="T611" s="164"/>
      <c r="AT611" s="159" t="s">
        <v>196</v>
      </c>
      <c r="AU611" s="159" t="s">
        <v>88</v>
      </c>
      <c r="AV611" s="12" t="s">
        <v>88</v>
      </c>
      <c r="AW611" s="12" t="s">
        <v>31</v>
      </c>
      <c r="AX611" s="12" t="s">
        <v>76</v>
      </c>
      <c r="AY611" s="159" t="s">
        <v>188</v>
      </c>
    </row>
    <row r="612" spans="2:65" s="12" customFormat="1" ht="11.25">
      <c r="B612" s="157"/>
      <c r="D612" s="158" t="s">
        <v>196</v>
      </c>
      <c r="E612" s="159" t="s">
        <v>1</v>
      </c>
      <c r="F612" s="160" t="s">
        <v>457</v>
      </c>
      <c r="H612" s="161">
        <v>6.0000000000000001E-3</v>
      </c>
      <c r="I612" s="162"/>
      <c r="L612" s="157"/>
      <c r="M612" s="163"/>
      <c r="T612" s="164"/>
      <c r="AT612" s="159" t="s">
        <v>196</v>
      </c>
      <c r="AU612" s="159" t="s">
        <v>88</v>
      </c>
      <c r="AV612" s="12" t="s">
        <v>88</v>
      </c>
      <c r="AW612" s="12" t="s">
        <v>31</v>
      </c>
      <c r="AX612" s="12" t="s">
        <v>76</v>
      </c>
      <c r="AY612" s="159" t="s">
        <v>188</v>
      </c>
    </row>
    <row r="613" spans="2:65" s="13" customFormat="1" ht="11.25">
      <c r="B613" s="165"/>
      <c r="D613" s="158" t="s">
        <v>196</v>
      </c>
      <c r="E613" s="166" t="s">
        <v>1</v>
      </c>
      <c r="F613" s="167" t="s">
        <v>211</v>
      </c>
      <c r="H613" s="168">
        <v>7.0200000000000005</v>
      </c>
      <c r="I613" s="169"/>
      <c r="L613" s="165"/>
      <c r="M613" s="170"/>
      <c r="T613" s="171"/>
      <c r="AT613" s="166" t="s">
        <v>196</v>
      </c>
      <c r="AU613" s="166" t="s">
        <v>88</v>
      </c>
      <c r="AV613" s="13" t="s">
        <v>194</v>
      </c>
      <c r="AW613" s="13" t="s">
        <v>31</v>
      </c>
      <c r="AX613" s="13" t="s">
        <v>83</v>
      </c>
      <c r="AY613" s="166" t="s">
        <v>188</v>
      </c>
    </row>
    <row r="614" spans="2:65" s="1" customFormat="1" ht="24.2" customHeight="1">
      <c r="B614" s="32"/>
      <c r="C614" s="143" t="s">
        <v>912</v>
      </c>
      <c r="D614" s="143" t="s">
        <v>190</v>
      </c>
      <c r="E614" s="144" t="s">
        <v>913</v>
      </c>
      <c r="F614" s="145" t="s">
        <v>914</v>
      </c>
      <c r="G614" s="146" t="s">
        <v>272</v>
      </c>
      <c r="H614" s="147">
        <v>40.1</v>
      </c>
      <c r="I614" s="148"/>
      <c r="J614" s="149">
        <f>ROUND(I614*H614,2)</f>
        <v>0</v>
      </c>
      <c r="K614" s="150"/>
      <c r="L614" s="32"/>
      <c r="M614" s="151" t="s">
        <v>1</v>
      </c>
      <c r="N614" s="152" t="s">
        <v>42</v>
      </c>
      <c r="P614" s="153">
        <f>O614*H614</f>
        <v>0</v>
      </c>
      <c r="Q614" s="153">
        <v>2.4199999999999998E-3</v>
      </c>
      <c r="R614" s="153">
        <f>Q614*H614</f>
        <v>9.7042000000000003E-2</v>
      </c>
      <c r="S614" s="153">
        <v>0</v>
      </c>
      <c r="T614" s="154">
        <f>S614*H614</f>
        <v>0</v>
      </c>
      <c r="AR614" s="155" t="s">
        <v>295</v>
      </c>
      <c r="AT614" s="155" t="s">
        <v>190</v>
      </c>
      <c r="AU614" s="155" t="s">
        <v>88</v>
      </c>
      <c r="AY614" s="17" t="s">
        <v>188</v>
      </c>
      <c r="BE614" s="156">
        <f>IF(N614="základná",J614,0)</f>
        <v>0</v>
      </c>
      <c r="BF614" s="156">
        <f>IF(N614="znížená",J614,0)</f>
        <v>0</v>
      </c>
      <c r="BG614" s="156">
        <f>IF(N614="zákl. prenesená",J614,0)</f>
        <v>0</v>
      </c>
      <c r="BH614" s="156">
        <f>IF(N614="zníž. prenesená",J614,0)</f>
        <v>0</v>
      </c>
      <c r="BI614" s="156">
        <f>IF(N614="nulová",J614,0)</f>
        <v>0</v>
      </c>
      <c r="BJ614" s="17" t="s">
        <v>88</v>
      </c>
      <c r="BK614" s="156">
        <f>ROUND(I614*H614,2)</f>
        <v>0</v>
      </c>
      <c r="BL614" s="17" t="s">
        <v>295</v>
      </c>
      <c r="BM614" s="155" t="s">
        <v>915</v>
      </c>
    </row>
    <row r="615" spans="2:65" s="12" customFormat="1" ht="11.25">
      <c r="B615" s="157"/>
      <c r="D615" s="158" t="s">
        <v>196</v>
      </c>
      <c r="E615" s="159" t="s">
        <v>1</v>
      </c>
      <c r="F615" s="160" t="s">
        <v>916</v>
      </c>
      <c r="H615" s="161">
        <v>27.2</v>
      </c>
      <c r="I615" s="162"/>
      <c r="L615" s="157"/>
      <c r="M615" s="163"/>
      <c r="T615" s="164"/>
      <c r="AT615" s="159" t="s">
        <v>196</v>
      </c>
      <c r="AU615" s="159" t="s">
        <v>88</v>
      </c>
      <c r="AV615" s="12" t="s">
        <v>88</v>
      </c>
      <c r="AW615" s="12" t="s">
        <v>31</v>
      </c>
      <c r="AX615" s="12" t="s">
        <v>76</v>
      </c>
      <c r="AY615" s="159" t="s">
        <v>188</v>
      </c>
    </row>
    <row r="616" spans="2:65" s="12" customFormat="1" ht="11.25">
      <c r="B616" s="157"/>
      <c r="D616" s="158" t="s">
        <v>196</v>
      </c>
      <c r="E616" s="159" t="s">
        <v>1</v>
      </c>
      <c r="F616" s="160" t="s">
        <v>917</v>
      </c>
      <c r="H616" s="161">
        <v>12.87</v>
      </c>
      <c r="I616" s="162"/>
      <c r="L616" s="157"/>
      <c r="M616" s="163"/>
      <c r="T616" s="164"/>
      <c r="AT616" s="159" t="s">
        <v>196</v>
      </c>
      <c r="AU616" s="159" t="s">
        <v>88</v>
      </c>
      <c r="AV616" s="12" t="s">
        <v>88</v>
      </c>
      <c r="AW616" s="12" t="s">
        <v>31</v>
      </c>
      <c r="AX616" s="12" t="s">
        <v>76</v>
      </c>
      <c r="AY616" s="159" t="s">
        <v>188</v>
      </c>
    </row>
    <row r="617" spans="2:65" s="14" customFormat="1" ht="11.25">
      <c r="B617" s="172"/>
      <c r="D617" s="158" t="s">
        <v>196</v>
      </c>
      <c r="E617" s="173" t="s">
        <v>1</v>
      </c>
      <c r="F617" s="174" t="s">
        <v>209</v>
      </c>
      <c r="H617" s="175">
        <v>40.07</v>
      </c>
      <c r="I617" s="176"/>
      <c r="L617" s="172"/>
      <c r="M617" s="177"/>
      <c r="T617" s="178"/>
      <c r="AT617" s="173" t="s">
        <v>196</v>
      </c>
      <c r="AU617" s="173" t="s">
        <v>88</v>
      </c>
      <c r="AV617" s="14" t="s">
        <v>203</v>
      </c>
      <c r="AW617" s="14" t="s">
        <v>31</v>
      </c>
      <c r="AX617" s="14" t="s">
        <v>76</v>
      </c>
      <c r="AY617" s="173" t="s">
        <v>188</v>
      </c>
    </row>
    <row r="618" spans="2:65" s="12" customFormat="1" ht="11.25">
      <c r="B618" s="157"/>
      <c r="D618" s="158" t="s">
        <v>196</v>
      </c>
      <c r="E618" s="159" t="s">
        <v>1</v>
      </c>
      <c r="F618" s="160" t="s">
        <v>918</v>
      </c>
      <c r="H618" s="161">
        <v>0.03</v>
      </c>
      <c r="I618" s="162"/>
      <c r="L618" s="157"/>
      <c r="M618" s="163"/>
      <c r="T618" s="164"/>
      <c r="AT618" s="159" t="s">
        <v>196</v>
      </c>
      <c r="AU618" s="159" t="s">
        <v>88</v>
      </c>
      <c r="AV618" s="12" t="s">
        <v>88</v>
      </c>
      <c r="AW618" s="12" t="s">
        <v>31</v>
      </c>
      <c r="AX618" s="12" t="s">
        <v>76</v>
      </c>
      <c r="AY618" s="159" t="s">
        <v>188</v>
      </c>
    </row>
    <row r="619" spans="2:65" s="13" customFormat="1" ht="11.25">
      <c r="B619" s="165"/>
      <c r="D619" s="158" t="s">
        <v>196</v>
      </c>
      <c r="E619" s="166" t="s">
        <v>1</v>
      </c>
      <c r="F619" s="167" t="s">
        <v>211</v>
      </c>
      <c r="H619" s="168">
        <v>40.1</v>
      </c>
      <c r="I619" s="169"/>
      <c r="L619" s="165"/>
      <c r="M619" s="170"/>
      <c r="T619" s="171"/>
      <c r="AT619" s="166" t="s">
        <v>196</v>
      </c>
      <c r="AU619" s="166" t="s">
        <v>88</v>
      </c>
      <c r="AV619" s="13" t="s">
        <v>194</v>
      </c>
      <c r="AW619" s="13" t="s">
        <v>31</v>
      </c>
      <c r="AX619" s="13" t="s">
        <v>83</v>
      </c>
      <c r="AY619" s="166" t="s">
        <v>188</v>
      </c>
    </row>
    <row r="620" spans="2:65" s="1" customFormat="1" ht="24.2" customHeight="1">
      <c r="B620" s="32"/>
      <c r="C620" s="185" t="s">
        <v>919</v>
      </c>
      <c r="D620" s="185" t="s">
        <v>677</v>
      </c>
      <c r="E620" s="186" t="s">
        <v>920</v>
      </c>
      <c r="F620" s="187" t="s">
        <v>921</v>
      </c>
      <c r="G620" s="188" t="s">
        <v>272</v>
      </c>
      <c r="H620" s="189">
        <v>46.1</v>
      </c>
      <c r="I620" s="190"/>
      <c r="J620" s="191">
        <f>ROUND(I620*H620,2)</f>
        <v>0</v>
      </c>
      <c r="K620" s="192"/>
      <c r="L620" s="193"/>
      <c r="M620" s="194" t="s">
        <v>1</v>
      </c>
      <c r="N620" s="195" t="s">
        <v>42</v>
      </c>
      <c r="P620" s="153">
        <f>O620*H620</f>
        <v>0</v>
      </c>
      <c r="Q620" s="153">
        <v>9.4999999999999998E-3</v>
      </c>
      <c r="R620" s="153">
        <f>Q620*H620</f>
        <v>0.43795000000000001</v>
      </c>
      <c r="S620" s="153">
        <v>0</v>
      </c>
      <c r="T620" s="154">
        <f>S620*H620</f>
        <v>0</v>
      </c>
      <c r="AR620" s="155" t="s">
        <v>398</v>
      </c>
      <c r="AT620" s="155" t="s">
        <v>677</v>
      </c>
      <c r="AU620" s="155" t="s">
        <v>88</v>
      </c>
      <c r="AY620" s="17" t="s">
        <v>188</v>
      </c>
      <c r="BE620" s="156">
        <f>IF(N620="základná",J620,0)</f>
        <v>0</v>
      </c>
      <c r="BF620" s="156">
        <f>IF(N620="znížená",J620,0)</f>
        <v>0</v>
      </c>
      <c r="BG620" s="156">
        <f>IF(N620="zákl. prenesená",J620,0)</f>
        <v>0</v>
      </c>
      <c r="BH620" s="156">
        <f>IF(N620="zníž. prenesená",J620,0)</f>
        <v>0</v>
      </c>
      <c r="BI620" s="156">
        <f>IF(N620="nulová",J620,0)</f>
        <v>0</v>
      </c>
      <c r="BJ620" s="17" t="s">
        <v>88</v>
      </c>
      <c r="BK620" s="156">
        <f>ROUND(I620*H620,2)</f>
        <v>0</v>
      </c>
      <c r="BL620" s="17" t="s">
        <v>295</v>
      </c>
      <c r="BM620" s="155" t="s">
        <v>922</v>
      </c>
    </row>
    <row r="621" spans="2:65" s="12" customFormat="1" ht="11.25">
      <c r="B621" s="157"/>
      <c r="D621" s="158" t="s">
        <v>196</v>
      </c>
      <c r="E621" s="159" t="s">
        <v>1</v>
      </c>
      <c r="F621" s="160" t="s">
        <v>923</v>
      </c>
      <c r="H621" s="161">
        <v>46.115000000000002</v>
      </c>
      <c r="I621" s="162"/>
      <c r="L621" s="157"/>
      <c r="M621" s="163"/>
      <c r="T621" s="164"/>
      <c r="AT621" s="159" t="s">
        <v>196</v>
      </c>
      <c r="AU621" s="159" t="s">
        <v>88</v>
      </c>
      <c r="AV621" s="12" t="s">
        <v>88</v>
      </c>
      <c r="AW621" s="12" t="s">
        <v>31</v>
      </c>
      <c r="AX621" s="12" t="s">
        <v>76</v>
      </c>
      <c r="AY621" s="159" t="s">
        <v>188</v>
      </c>
    </row>
    <row r="622" spans="2:65" s="12" customFormat="1" ht="11.25">
      <c r="B622" s="157"/>
      <c r="D622" s="158" t="s">
        <v>196</v>
      </c>
      <c r="E622" s="159" t="s">
        <v>1</v>
      </c>
      <c r="F622" s="160" t="s">
        <v>924</v>
      </c>
      <c r="H622" s="161">
        <v>-1.4999999999999999E-2</v>
      </c>
      <c r="I622" s="162"/>
      <c r="L622" s="157"/>
      <c r="M622" s="163"/>
      <c r="T622" s="164"/>
      <c r="AT622" s="159" t="s">
        <v>196</v>
      </c>
      <c r="AU622" s="159" t="s">
        <v>88</v>
      </c>
      <c r="AV622" s="12" t="s">
        <v>88</v>
      </c>
      <c r="AW622" s="12" t="s">
        <v>31</v>
      </c>
      <c r="AX622" s="12" t="s">
        <v>76</v>
      </c>
      <c r="AY622" s="159" t="s">
        <v>188</v>
      </c>
    </row>
    <row r="623" spans="2:65" s="13" customFormat="1" ht="11.25">
      <c r="B623" s="165"/>
      <c r="D623" s="158" t="s">
        <v>196</v>
      </c>
      <c r="E623" s="166" t="s">
        <v>1</v>
      </c>
      <c r="F623" s="167" t="s">
        <v>211</v>
      </c>
      <c r="H623" s="168">
        <v>46.1</v>
      </c>
      <c r="I623" s="169"/>
      <c r="L623" s="165"/>
      <c r="M623" s="170"/>
      <c r="T623" s="171"/>
      <c r="AT623" s="166" t="s">
        <v>196</v>
      </c>
      <c r="AU623" s="166" t="s">
        <v>88</v>
      </c>
      <c r="AV623" s="13" t="s">
        <v>194</v>
      </c>
      <c r="AW623" s="13" t="s">
        <v>31</v>
      </c>
      <c r="AX623" s="13" t="s">
        <v>83</v>
      </c>
      <c r="AY623" s="166" t="s">
        <v>188</v>
      </c>
    </row>
    <row r="624" spans="2:65" s="1" customFormat="1" ht="24.2" customHeight="1">
      <c r="B624" s="32"/>
      <c r="C624" s="143" t="s">
        <v>925</v>
      </c>
      <c r="D624" s="143" t="s">
        <v>190</v>
      </c>
      <c r="E624" s="144" t="s">
        <v>926</v>
      </c>
      <c r="F624" s="145" t="s">
        <v>927</v>
      </c>
      <c r="G624" s="146" t="s">
        <v>574</v>
      </c>
      <c r="H624" s="147">
        <v>600</v>
      </c>
      <c r="I624" s="148"/>
      <c r="J624" s="149">
        <f>ROUND(I624*H624,2)</f>
        <v>0</v>
      </c>
      <c r="K624" s="150"/>
      <c r="L624" s="32"/>
      <c r="M624" s="151" t="s">
        <v>1</v>
      </c>
      <c r="N624" s="152" t="s">
        <v>42</v>
      </c>
      <c r="P624" s="153">
        <f>O624*H624</f>
        <v>0</v>
      </c>
      <c r="Q624" s="153">
        <v>0</v>
      </c>
      <c r="R624" s="153">
        <f>Q624*H624</f>
        <v>0</v>
      </c>
      <c r="S624" s="153">
        <v>0</v>
      </c>
      <c r="T624" s="154">
        <f>S624*H624</f>
        <v>0</v>
      </c>
      <c r="AR624" s="155" t="s">
        <v>295</v>
      </c>
      <c r="AT624" s="155" t="s">
        <v>190</v>
      </c>
      <c r="AU624" s="155" t="s">
        <v>88</v>
      </c>
      <c r="AY624" s="17" t="s">
        <v>188</v>
      </c>
      <c r="BE624" s="156">
        <f>IF(N624="základná",J624,0)</f>
        <v>0</v>
      </c>
      <c r="BF624" s="156">
        <f>IF(N624="znížená",J624,0)</f>
        <v>0</v>
      </c>
      <c r="BG624" s="156">
        <f>IF(N624="zákl. prenesená",J624,0)</f>
        <v>0</v>
      </c>
      <c r="BH624" s="156">
        <f>IF(N624="zníž. prenesená",J624,0)</f>
        <v>0</v>
      </c>
      <c r="BI624" s="156">
        <f>IF(N624="nulová",J624,0)</f>
        <v>0</v>
      </c>
      <c r="BJ624" s="17" t="s">
        <v>88</v>
      </c>
      <c r="BK624" s="156">
        <f>ROUND(I624*H624,2)</f>
        <v>0</v>
      </c>
      <c r="BL624" s="17" t="s">
        <v>295</v>
      </c>
      <c r="BM624" s="155" t="s">
        <v>928</v>
      </c>
    </row>
    <row r="625" spans="2:65" s="12" customFormat="1" ht="11.25">
      <c r="B625" s="157"/>
      <c r="D625" s="158" t="s">
        <v>196</v>
      </c>
      <c r="E625" s="159" t="s">
        <v>1</v>
      </c>
      <c r="F625" s="160" t="s">
        <v>929</v>
      </c>
      <c r="H625" s="161">
        <v>595.14300000000003</v>
      </c>
      <c r="I625" s="162"/>
      <c r="L625" s="157"/>
      <c r="M625" s="163"/>
      <c r="T625" s="164"/>
      <c r="AT625" s="159" t="s">
        <v>196</v>
      </c>
      <c r="AU625" s="159" t="s">
        <v>88</v>
      </c>
      <c r="AV625" s="12" t="s">
        <v>88</v>
      </c>
      <c r="AW625" s="12" t="s">
        <v>31</v>
      </c>
      <c r="AX625" s="12" t="s">
        <v>76</v>
      </c>
      <c r="AY625" s="159" t="s">
        <v>188</v>
      </c>
    </row>
    <row r="626" spans="2:65" s="12" customFormat="1" ht="11.25">
      <c r="B626" s="157"/>
      <c r="D626" s="158" t="s">
        <v>196</v>
      </c>
      <c r="E626" s="159" t="s">
        <v>1</v>
      </c>
      <c r="F626" s="160" t="s">
        <v>930</v>
      </c>
      <c r="H626" s="161">
        <v>4.8570000000000002</v>
      </c>
      <c r="I626" s="162"/>
      <c r="L626" s="157"/>
      <c r="M626" s="163"/>
      <c r="T626" s="164"/>
      <c r="AT626" s="159" t="s">
        <v>196</v>
      </c>
      <c r="AU626" s="159" t="s">
        <v>88</v>
      </c>
      <c r="AV626" s="12" t="s">
        <v>88</v>
      </c>
      <c r="AW626" s="12" t="s">
        <v>31</v>
      </c>
      <c r="AX626" s="12" t="s">
        <v>76</v>
      </c>
      <c r="AY626" s="159" t="s">
        <v>188</v>
      </c>
    </row>
    <row r="627" spans="2:65" s="13" customFormat="1" ht="11.25">
      <c r="B627" s="165"/>
      <c r="D627" s="158" t="s">
        <v>196</v>
      </c>
      <c r="E627" s="166" t="s">
        <v>1</v>
      </c>
      <c r="F627" s="167" t="s">
        <v>211</v>
      </c>
      <c r="H627" s="168">
        <v>600</v>
      </c>
      <c r="I627" s="169"/>
      <c r="L627" s="165"/>
      <c r="M627" s="170"/>
      <c r="T627" s="171"/>
      <c r="AT627" s="166" t="s">
        <v>196</v>
      </c>
      <c r="AU627" s="166" t="s">
        <v>88</v>
      </c>
      <c r="AV627" s="13" t="s">
        <v>194</v>
      </c>
      <c r="AW627" s="13" t="s">
        <v>31</v>
      </c>
      <c r="AX627" s="13" t="s">
        <v>83</v>
      </c>
      <c r="AY627" s="166" t="s">
        <v>188</v>
      </c>
    </row>
    <row r="628" spans="2:65" s="1" customFormat="1" ht="24.2" customHeight="1">
      <c r="B628" s="32"/>
      <c r="C628" s="185" t="s">
        <v>931</v>
      </c>
      <c r="D628" s="185" t="s">
        <v>677</v>
      </c>
      <c r="E628" s="186" t="s">
        <v>932</v>
      </c>
      <c r="F628" s="187" t="s">
        <v>933</v>
      </c>
      <c r="G628" s="188" t="s">
        <v>574</v>
      </c>
      <c r="H628" s="189">
        <v>660</v>
      </c>
      <c r="I628" s="190"/>
      <c r="J628" s="191">
        <f>ROUND(I628*H628,2)</f>
        <v>0</v>
      </c>
      <c r="K628" s="192"/>
      <c r="L628" s="193"/>
      <c r="M628" s="194" t="s">
        <v>1</v>
      </c>
      <c r="N628" s="195" t="s">
        <v>42</v>
      </c>
      <c r="P628" s="153">
        <f>O628*H628</f>
        <v>0</v>
      </c>
      <c r="Q628" s="153">
        <v>1E-3</v>
      </c>
      <c r="R628" s="153">
        <f>Q628*H628</f>
        <v>0.66</v>
      </c>
      <c r="S628" s="153">
        <v>0</v>
      </c>
      <c r="T628" s="154">
        <f>S628*H628</f>
        <v>0</v>
      </c>
      <c r="AR628" s="155" t="s">
        <v>398</v>
      </c>
      <c r="AT628" s="155" t="s">
        <v>677</v>
      </c>
      <c r="AU628" s="155" t="s">
        <v>88</v>
      </c>
      <c r="AY628" s="17" t="s">
        <v>188</v>
      </c>
      <c r="BE628" s="156">
        <f>IF(N628="základná",J628,0)</f>
        <v>0</v>
      </c>
      <c r="BF628" s="156">
        <f>IF(N628="znížená",J628,0)</f>
        <v>0</v>
      </c>
      <c r="BG628" s="156">
        <f>IF(N628="zákl. prenesená",J628,0)</f>
        <v>0</v>
      </c>
      <c r="BH628" s="156">
        <f>IF(N628="zníž. prenesená",J628,0)</f>
        <v>0</v>
      </c>
      <c r="BI628" s="156">
        <f>IF(N628="nulová",J628,0)</f>
        <v>0</v>
      </c>
      <c r="BJ628" s="17" t="s">
        <v>88</v>
      </c>
      <c r="BK628" s="156">
        <f>ROUND(I628*H628,2)</f>
        <v>0</v>
      </c>
      <c r="BL628" s="17" t="s">
        <v>295</v>
      </c>
      <c r="BM628" s="155" t="s">
        <v>934</v>
      </c>
    </row>
    <row r="629" spans="2:65" s="12" customFormat="1" ht="11.25">
      <c r="B629" s="157"/>
      <c r="D629" s="158" t="s">
        <v>196</v>
      </c>
      <c r="E629" s="159" t="s">
        <v>1</v>
      </c>
      <c r="F629" s="160" t="s">
        <v>935</v>
      </c>
      <c r="H629" s="161">
        <v>660</v>
      </c>
      <c r="I629" s="162"/>
      <c r="L629" s="157"/>
      <c r="M629" s="163"/>
      <c r="T629" s="164"/>
      <c r="AT629" s="159" t="s">
        <v>196</v>
      </c>
      <c r="AU629" s="159" t="s">
        <v>88</v>
      </c>
      <c r="AV629" s="12" t="s">
        <v>88</v>
      </c>
      <c r="AW629" s="12" t="s">
        <v>31</v>
      </c>
      <c r="AX629" s="12" t="s">
        <v>83</v>
      </c>
      <c r="AY629" s="159" t="s">
        <v>188</v>
      </c>
    </row>
    <row r="630" spans="2:65" s="1" customFormat="1" ht="16.5" customHeight="1">
      <c r="B630" s="32"/>
      <c r="C630" s="143" t="s">
        <v>936</v>
      </c>
      <c r="D630" s="143" t="s">
        <v>190</v>
      </c>
      <c r="E630" s="144" t="s">
        <v>937</v>
      </c>
      <c r="F630" s="145" t="s">
        <v>938</v>
      </c>
      <c r="G630" s="146" t="s">
        <v>574</v>
      </c>
      <c r="H630" s="147">
        <v>235</v>
      </c>
      <c r="I630" s="148"/>
      <c r="J630" s="149">
        <f>ROUND(I630*H630,2)</f>
        <v>0</v>
      </c>
      <c r="K630" s="150"/>
      <c r="L630" s="32"/>
      <c r="M630" s="151" t="s">
        <v>1</v>
      </c>
      <c r="N630" s="152" t="s">
        <v>42</v>
      </c>
      <c r="P630" s="153">
        <f>O630*H630</f>
        <v>0</v>
      </c>
      <c r="Q630" s="153">
        <v>0</v>
      </c>
      <c r="R630" s="153">
        <f>Q630*H630</f>
        <v>0</v>
      </c>
      <c r="S630" s="153">
        <v>0</v>
      </c>
      <c r="T630" s="154">
        <f>S630*H630</f>
        <v>0</v>
      </c>
      <c r="AR630" s="155" t="s">
        <v>295</v>
      </c>
      <c r="AT630" s="155" t="s">
        <v>190</v>
      </c>
      <c r="AU630" s="155" t="s">
        <v>88</v>
      </c>
      <c r="AY630" s="17" t="s">
        <v>188</v>
      </c>
      <c r="BE630" s="156">
        <f>IF(N630="základná",J630,0)</f>
        <v>0</v>
      </c>
      <c r="BF630" s="156">
        <f>IF(N630="znížená",J630,0)</f>
        <v>0</v>
      </c>
      <c r="BG630" s="156">
        <f>IF(N630="zákl. prenesená",J630,0)</f>
        <v>0</v>
      </c>
      <c r="BH630" s="156">
        <f>IF(N630="zníž. prenesená",J630,0)</f>
        <v>0</v>
      </c>
      <c r="BI630" s="156">
        <f>IF(N630="nulová",J630,0)</f>
        <v>0</v>
      </c>
      <c r="BJ630" s="17" t="s">
        <v>88</v>
      </c>
      <c r="BK630" s="156">
        <f>ROUND(I630*H630,2)</f>
        <v>0</v>
      </c>
      <c r="BL630" s="17" t="s">
        <v>295</v>
      </c>
      <c r="BM630" s="155" t="s">
        <v>939</v>
      </c>
    </row>
    <row r="631" spans="2:65" s="12" customFormat="1" ht="11.25">
      <c r="B631" s="157"/>
      <c r="D631" s="158" t="s">
        <v>196</v>
      </c>
      <c r="E631" s="159" t="s">
        <v>1</v>
      </c>
      <c r="F631" s="160" t="s">
        <v>940</v>
      </c>
      <c r="H631" s="161">
        <v>231.44399999999999</v>
      </c>
      <c r="I631" s="162"/>
      <c r="L631" s="157"/>
      <c r="M631" s="163"/>
      <c r="T631" s="164"/>
      <c r="AT631" s="159" t="s">
        <v>196</v>
      </c>
      <c r="AU631" s="159" t="s">
        <v>88</v>
      </c>
      <c r="AV631" s="12" t="s">
        <v>88</v>
      </c>
      <c r="AW631" s="12" t="s">
        <v>31</v>
      </c>
      <c r="AX631" s="12" t="s">
        <v>76</v>
      </c>
      <c r="AY631" s="159" t="s">
        <v>188</v>
      </c>
    </row>
    <row r="632" spans="2:65" s="12" customFormat="1" ht="11.25">
      <c r="B632" s="157"/>
      <c r="D632" s="158" t="s">
        <v>196</v>
      </c>
      <c r="E632" s="159" t="s">
        <v>1</v>
      </c>
      <c r="F632" s="160" t="s">
        <v>941</v>
      </c>
      <c r="H632" s="161">
        <v>3.556</v>
      </c>
      <c r="I632" s="162"/>
      <c r="L632" s="157"/>
      <c r="M632" s="163"/>
      <c r="T632" s="164"/>
      <c r="AT632" s="159" t="s">
        <v>196</v>
      </c>
      <c r="AU632" s="159" t="s">
        <v>88</v>
      </c>
      <c r="AV632" s="12" t="s">
        <v>88</v>
      </c>
      <c r="AW632" s="12" t="s">
        <v>31</v>
      </c>
      <c r="AX632" s="12" t="s">
        <v>76</v>
      </c>
      <c r="AY632" s="159" t="s">
        <v>188</v>
      </c>
    </row>
    <row r="633" spans="2:65" s="13" customFormat="1" ht="11.25">
      <c r="B633" s="165"/>
      <c r="D633" s="158" t="s">
        <v>196</v>
      </c>
      <c r="E633" s="166" t="s">
        <v>1</v>
      </c>
      <c r="F633" s="167" t="s">
        <v>211</v>
      </c>
      <c r="H633" s="168">
        <v>235</v>
      </c>
      <c r="I633" s="169"/>
      <c r="L633" s="165"/>
      <c r="M633" s="170"/>
      <c r="T633" s="171"/>
      <c r="AT633" s="166" t="s">
        <v>196</v>
      </c>
      <c r="AU633" s="166" t="s">
        <v>88</v>
      </c>
      <c r="AV633" s="13" t="s">
        <v>194</v>
      </c>
      <c r="AW633" s="13" t="s">
        <v>31</v>
      </c>
      <c r="AX633" s="13" t="s">
        <v>83</v>
      </c>
      <c r="AY633" s="166" t="s">
        <v>188</v>
      </c>
    </row>
    <row r="634" spans="2:65" s="1" customFormat="1" ht="24.2" customHeight="1">
      <c r="B634" s="32"/>
      <c r="C634" s="185" t="s">
        <v>942</v>
      </c>
      <c r="D634" s="185" t="s">
        <v>677</v>
      </c>
      <c r="E634" s="186" t="s">
        <v>943</v>
      </c>
      <c r="F634" s="187" t="s">
        <v>933</v>
      </c>
      <c r="G634" s="188" t="s">
        <v>574</v>
      </c>
      <c r="H634" s="189">
        <v>258.5</v>
      </c>
      <c r="I634" s="190"/>
      <c r="J634" s="191">
        <f>ROUND(I634*H634,2)</f>
        <v>0</v>
      </c>
      <c r="K634" s="192"/>
      <c r="L634" s="193"/>
      <c r="M634" s="194" t="s">
        <v>1</v>
      </c>
      <c r="N634" s="195" t="s">
        <v>42</v>
      </c>
      <c r="P634" s="153">
        <f>O634*H634</f>
        <v>0</v>
      </c>
      <c r="Q634" s="153">
        <v>1E-3</v>
      </c>
      <c r="R634" s="153">
        <f>Q634*H634</f>
        <v>0.25850000000000001</v>
      </c>
      <c r="S634" s="153">
        <v>0</v>
      </c>
      <c r="T634" s="154">
        <f>S634*H634</f>
        <v>0</v>
      </c>
      <c r="AR634" s="155" t="s">
        <v>398</v>
      </c>
      <c r="AT634" s="155" t="s">
        <v>677</v>
      </c>
      <c r="AU634" s="155" t="s">
        <v>88</v>
      </c>
      <c r="AY634" s="17" t="s">
        <v>188</v>
      </c>
      <c r="BE634" s="156">
        <f>IF(N634="základná",J634,0)</f>
        <v>0</v>
      </c>
      <c r="BF634" s="156">
        <f>IF(N634="znížená",J634,0)</f>
        <v>0</v>
      </c>
      <c r="BG634" s="156">
        <f>IF(N634="zákl. prenesená",J634,0)</f>
        <v>0</v>
      </c>
      <c r="BH634" s="156">
        <f>IF(N634="zníž. prenesená",J634,0)</f>
        <v>0</v>
      </c>
      <c r="BI634" s="156">
        <f>IF(N634="nulová",J634,0)</f>
        <v>0</v>
      </c>
      <c r="BJ634" s="17" t="s">
        <v>88</v>
      </c>
      <c r="BK634" s="156">
        <f>ROUND(I634*H634,2)</f>
        <v>0</v>
      </c>
      <c r="BL634" s="17" t="s">
        <v>295</v>
      </c>
      <c r="BM634" s="155" t="s">
        <v>944</v>
      </c>
    </row>
    <row r="635" spans="2:65" s="12" customFormat="1" ht="11.25">
      <c r="B635" s="157"/>
      <c r="D635" s="158" t="s">
        <v>196</v>
      </c>
      <c r="E635" s="159" t="s">
        <v>1</v>
      </c>
      <c r="F635" s="160" t="s">
        <v>945</v>
      </c>
      <c r="H635" s="161">
        <v>258.5</v>
      </c>
      <c r="I635" s="162"/>
      <c r="L635" s="157"/>
      <c r="M635" s="163"/>
      <c r="T635" s="164"/>
      <c r="AT635" s="159" t="s">
        <v>196</v>
      </c>
      <c r="AU635" s="159" t="s">
        <v>88</v>
      </c>
      <c r="AV635" s="12" t="s">
        <v>88</v>
      </c>
      <c r="AW635" s="12" t="s">
        <v>31</v>
      </c>
      <c r="AX635" s="12" t="s">
        <v>83</v>
      </c>
      <c r="AY635" s="159" t="s">
        <v>188</v>
      </c>
    </row>
    <row r="636" spans="2:65" s="1" customFormat="1" ht="44.25" customHeight="1">
      <c r="B636" s="32"/>
      <c r="C636" s="143" t="s">
        <v>946</v>
      </c>
      <c r="D636" s="143" t="s">
        <v>190</v>
      </c>
      <c r="E636" s="144" t="s">
        <v>947</v>
      </c>
      <c r="F636" s="145" t="s">
        <v>948</v>
      </c>
      <c r="G636" s="146" t="s">
        <v>193</v>
      </c>
      <c r="H636" s="147">
        <v>6.74</v>
      </c>
      <c r="I636" s="148"/>
      <c r="J636" s="149">
        <f>ROUND(I636*H636,2)</f>
        <v>0</v>
      </c>
      <c r="K636" s="150"/>
      <c r="L636" s="32"/>
      <c r="M636" s="151" t="s">
        <v>1</v>
      </c>
      <c r="N636" s="152" t="s">
        <v>42</v>
      </c>
      <c r="P636" s="153">
        <f>O636*H636</f>
        <v>0</v>
      </c>
      <c r="Q636" s="153">
        <v>2.3099999999999999E-2</v>
      </c>
      <c r="R636" s="153">
        <f>Q636*H636</f>
        <v>0.155694</v>
      </c>
      <c r="S636" s="153">
        <v>0</v>
      </c>
      <c r="T636" s="154">
        <f>S636*H636</f>
        <v>0</v>
      </c>
      <c r="AR636" s="155" t="s">
        <v>295</v>
      </c>
      <c r="AT636" s="155" t="s">
        <v>190</v>
      </c>
      <c r="AU636" s="155" t="s">
        <v>88</v>
      </c>
      <c r="AY636" s="17" t="s">
        <v>188</v>
      </c>
      <c r="BE636" s="156">
        <f>IF(N636="základná",J636,0)</f>
        <v>0</v>
      </c>
      <c r="BF636" s="156">
        <f>IF(N636="znížená",J636,0)</f>
        <v>0</v>
      </c>
      <c r="BG636" s="156">
        <f>IF(N636="zákl. prenesená",J636,0)</f>
        <v>0</v>
      </c>
      <c r="BH636" s="156">
        <f>IF(N636="zníž. prenesená",J636,0)</f>
        <v>0</v>
      </c>
      <c r="BI636" s="156">
        <f>IF(N636="nulová",J636,0)</f>
        <v>0</v>
      </c>
      <c r="BJ636" s="17" t="s">
        <v>88</v>
      </c>
      <c r="BK636" s="156">
        <f>ROUND(I636*H636,2)</f>
        <v>0</v>
      </c>
      <c r="BL636" s="17" t="s">
        <v>295</v>
      </c>
      <c r="BM636" s="155" t="s">
        <v>949</v>
      </c>
    </row>
    <row r="637" spans="2:65" s="12" customFormat="1" ht="11.25">
      <c r="B637" s="157"/>
      <c r="D637" s="158" t="s">
        <v>196</v>
      </c>
      <c r="E637" s="159" t="s">
        <v>1</v>
      </c>
      <c r="F637" s="160" t="s">
        <v>950</v>
      </c>
      <c r="H637" s="161">
        <v>4.0199999999999996</v>
      </c>
      <c r="I637" s="162"/>
      <c r="L637" s="157"/>
      <c r="M637" s="163"/>
      <c r="T637" s="164"/>
      <c r="AT637" s="159" t="s">
        <v>196</v>
      </c>
      <c r="AU637" s="159" t="s">
        <v>88</v>
      </c>
      <c r="AV637" s="12" t="s">
        <v>88</v>
      </c>
      <c r="AW637" s="12" t="s">
        <v>31</v>
      </c>
      <c r="AX637" s="12" t="s">
        <v>76</v>
      </c>
      <c r="AY637" s="159" t="s">
        <v>188</v>
      </c>
    </row>
    <row r="638" spans="2:65" s="12" customFormat="1" ht="11.25">
      <c r="B638" s="157"/>
      <c r="D638" s="158" t="s">
        <v>196</v>
      </c>
      <c r="E638" s="159" t="s">
        <v>1</v>
      </c>
      <c r="F638" s="160" t="s">
        <v>951</v>
      </c>
      <c r="H638" s="161">
        <v>0.876</v>
      </c>
      <c r="I638" s="162"/>
      <c r="L638" s="157"/>
      <c r="M638" s="163"/>
      <c r="T638" s="164"/>
      <c r="AT638" s="159" t="s">
        <v>196</v>
      </c>
      <c r="AU638" s="159" t="s">
        <v>88</v>
      </c>
      <c r="AV638" s="12" t="s">
        <v>88</v>
      </c>
      <c r="AW638" s="12" t="s">
        <v>31</v>
      </c>
      <c r="AX638" s="12" t="s">
        <v>76</v>
      </c>
      <c r="AY638" s="159" t="s">
        <v>188</v>
      </c>
    </row>
    <row r="639" spans="2:65" s="12" customFormat="1" ht="11.25">
      <c r="B639" s="157"/>
      <c r="D639" s="158" t="s">
        <v>196</v>
      </c>
      <c r="E639" s="159" t="s">
        <v>1</v>
      </c>
      <c r="F639" s="160" t="s">
        <v>952</v>
      </c>
      <c r="H639" s="161">
        <v>1.837</v>
      </c>
      <c r="I639" s="162"/>
      <c r="L639" s="157"/>
      <c r="M639" s="163"/>
      <c r="T639" s="164"/>
      <c r="AT639" s="159" t="s">
        <v>196</v>
      </c>
      <c r="AU639" s="159" t="s">
        <v>88</v>
      </c>
      <c r="AV639" s="12" t="s">
        <v>88</v>
      </c>
      <c r="AW639" s="12" t="s">
        <v>31</v>
      </c>
      <c r="AX639" s="12" t="s">
        <v>76</v>
      </c>
      <c r="AY639" s="159" t="s">
        <v>188</v>
      </c>
    </row>
    <row r="640" spans="2:65" s="14" customFormat="1" ht="11.25">
      <c r="B640" s="172"/>
      <c r="D640" s="158" t="s">
        <v>196</v>
      </c>
      <c r="E640" s="173" t="s">
        <v>1</v>
      </c>
      <c r="F640" s="174" t="s">
        <v>209</v>
      </c>
      <c r="H640" s="175">
        <v>6.7329999999999997</v>
      </c>
      <c r="I640" s="176"/>
      <c r="L640" s="172"/>
      <c r="M640" s="177"/>
      <c r="T640" s="178"/>
      <c r="AT640" s="173" t="s">
        <v>196</v>
      </c>
      <c r="AU640" s="173" t="s">
        <v>88</v>
      </c>
      <c r="AV640" s="14" t="s">
        <v>203</v>
      </c>
      <c r="AW640" s="14" t="s">
        <v>31</v>
      </c>
      <c r="AX640" s="14" t="s">
        <v>76</v>
      </c>
      <c r="AY640" s="173" t="s">
        <v>188</v>
      </c>
    </row>
    <row r="641" spans="2:65" s="12" customFormat="1" ht="11.25">
      <c r="B641" s="157"/>
      <c r="D641" s="158" t="s">
        <v>196</v>
      </c>
      <c r="E641" s="159" t="s">
        <v>1</v>
      </c>
      <c r="F641" s="160" t="s">
        <v>518</v>
      </c>
      <c r="H641" s="161">
        <v>7.0000000000000001E-3</v>
      </c>
      <c r="I641" s="162"/>
      <c r="L641" s="157"/>
      <c r="M641" s="163"/>
      <c r="T641" s="164"/>
      <c r="AT641" s="159" t="s">
        <v>196</v>
      </c>
      <c r="AU641" s="159" t="s">
        <v>88</v>
      </c>
      <c r="AV641" s="12" t="s">
        <v>88</v>
      </c>
      <c r="AW641" s="12" t="s">
        <v>31</v>
      </c>
      <c r="AX641" s="12" t="s">
        <v>76</v>
      </c>
      <c r="AY641" s="159" t="s">
        <v>188</v>
      </c>
    </row>
    <row r="642" spans="2:65" s="13" customFormat="1" ht="11.25">
      <c r="B642" s="165"/>
      <c r="D642" s="158" t="s">
        <v>196</v>
      </c>
      <c r="E642" s="166" t="s">
        <v>1</v>
      </c>
      <c r="F642" s="167" t="s">
        <v>211</v>
      </c>
      <c r="H642" s="168">
        <v>6.7399999999999993</v>
      </c>
      <c r="I642" s="169"/>
      <c r="L642" s="165"/>
      <c r="M642" s="170"/>
      <c r="T642" s="171"/>
      <c r="AT642" s="166" t="s">
        <v>196</v>
      </c>
      <c r="AU642" s="166" t="s">
        <v>88</v>
      </c>
      <c r="AV642" s="13" t="s">
        <v>194</v>
      </c>
      <c r="AW642" s="13" t="s">
        <v>31</v>
      </c>
      <c r="AX642" s="13" t="s">
        <v>83</v>
      </c>
      <c r="AY642" s="166" t="s">
        <v>188</v>
      </c>
    </row>
    <row r="643" spans="2:65" s="1" customFormat="1" ht="33" customHeight="1">
      <c r="B643" s="32"/>
      <c r="C643" s="143" t="s">
        <v>953</v>
      </c>
      <c r="D643" s="143" t="s">
        <v>190</v>
      </c>
      <c r="E643" s="144" t="s">
        <v>954</v>
      </c>
      <c r="F643" s="145" t="s">
        <v>955</v>
      </c>
      <c r="G643" s="146" t="s">
        <v>272</v>
      </c>
      <c r="H643" s="147">
        <v>21.1</v>
      </c>
      <c r="I643" s="148"/>
      <c r="J643" s="149">
        <f>ROUND(I643*H643,2)</f>
        <v>0</v>
      </c>
      <c r="K643" s="150"/>
      <c r="L643" s="32"/>
      <c r="M643" s="151" t="s">
        <v>1</v>
      </c>
      <c r="N643" s="152" t="s">
        <v>42</v>
      </c>
      <c r="P643" s="153">
        <f>O643*H643</f>
        <v>0</v>
      </c>
      <c r="Q643" s="153">
        <v>0</v>
      </c>
      <c r="R643" s="153">
        <f>Q643*H643</f>
        <v>0</v>
      </c>
      <c r="S643" s="153">
        <v>0</v>
      </c>
      <c r="T643" s="154">
        <f>S643*H643</f>
        <v>0</v>
      </c>
      <c r="AR643" s="155" t="s">
        <v>295</v>
      </c>
      <c r="AT643" s="155" t="s">
        <v>190</v>
      </c>
      <c r="AU643" s="155" t="s">
        <v>88</v>
      </c>
      <c r="AY643" s="17" t="s">
        <v>188</v>
      </c>
      <c r="BE643" s="156">
        <f>IF(N643="základná",J643,0)</f>
        <v>0</v>
      </c>
      <c r="BF643" s="156">
        <f>IF(N643="znížená",J643,0)</f>
        <v>0</v>
      </c>
      <c r="BG643" s="156">
        <f>IF(N643="zákl. prenesená",J643,0)</f>
        <v>0</v>
      </c>
      <c r="BH643" s="156">
        <f>IF(N643="zníž. prenesená",J643,0)</f>
        <v>0</v>
      </c>
      <c r="BI643" s="156">
        <f>IF(N643="nulová",J643,0)</f>
        <v>0</v>
      </c>
      <c r="BJ643" s="17" t="s">
        <v>88</v>
      </c>
      <c r="BK643" s="156">
        <f>ROUND(I643*H643,2)</f>
        <v>0</v>
      </c>
      <c r="BL643" s="17" t="s">
        <v>295</v>
      </c>
      <c r="BM643" s="155" t="s">
        <v>956</v>
      </c>
    </row>
    <row r="644" spans="2:65" s="12" customFormat="1" ht="11.25">
      <c r="B644" s="157"/>
      <c r="D644" s="158" t="s">
        <v>196</v>
      </c>
      <c r="E644" s="159" t="s">
        <v>1</v>
      </c>
      <c r="F644" s="160" t="s">
        <v>957</v>
      </c>
      <c r="H644" s="161">
        <v>21.06</v>
      </c>
      <c r="I644" s="162"/>
      <c r="L644" s="157"/>
      <c r="M644" s="163"/>
      <c r="T644" s="164"/>
      <c r="AT644" s="159" t="s">
        <v>196</v>
      </c>
      <c r="AU644" s="159" t="s">
        <v>88</v>
      </c>
      <c r="AV644" s="12" t="s">
        <v>88</v>
      </c>
      <c r="AW644" s="12" t="s">
        <v>31</v>
      </c>
      <c r="AX644" s="12" t="s">
        <v>76</v>
      </c>
      <c r="AY644" s="159" t="s">
        <v>188</v>
      </c>
    </row>
    <row r="645" spans="2:65" s="12" customFormat="1" ht="11.25">
      <c r="B645" s="157"/>
      <c r="D645" s="158" t="s">
        <v>196</v>
      </c>
      <c r="E645" s="159" t="s">
        <v>1</v>
      </c>
      <c r="F645" s="160" t="s">
        <v>446</v>
      </c>
      <c r="H645" s="161">
        <v>0.04</v>
      </c>
      <c r="I645" s="162"/>
      <c r="L645" s="157"/>
      <c r="M645" s="163"/>
      <c r="T645" s="164"/>
      <c r="AT645" s="159" t="s">
        <v>196</v>
      </c>
      <c r="AU645" s="159" t="s">
        <v>88</v>
      </c>
      <c r="AV645" s="12" t="s">
        <v>88</v>
      </c>
      <c r="AW645" s="12" t="s">
        <v>31</v>
      </c>
      <c r="AX645" s="12" t="s">
        <v>76</v>
      </c>
      <c r="AY645" s="159" t="s">
        <v>188</v>
      </c>
    </row>
    <row r="646" spans="2:65" s="13" customFormat="1" ht="11.25">
      <c r="B646" s="165"/>
      <c r="D646" s="158" t="s">
        <v>196</v>
      </c>
      <c r="E646" s="166" t="s">
        <v>1</v>
      </c>
      <c r="F646" s="167" t="s">
        <v>211</v>
      </c>
      <c r="H646" s="168">
        <v>21.099999999999998</v>
      </c>
      <c r="I646" s="169"/>
      <c r="L646" s="165"/>
      <c r="M646" s="170"/>
      <c r="T646" s="171"/>
      <c r="AT646" s="166" t="s">
        <v>196</v>
      </c>
      <c r="AU646" s="166" t="s">
        <v>88</v>
      </c>
      <c r="AV646" s="13" t="s">
        <v>194</v>
      </c>
      <c r="AW646" s="13" t="s">
        <v>31</v>
      </c>
      <c r="AX646" s="13" t="s">
        <v>83</v>
      </c>
      <c r="AY646" s="166" t="s">
        <v>188</v>
      </c>
    </row>
    <row r="647" spans="2:65" s="1" customFormat="1" ht="37.9" customHeight="1">
      <c r="B647" s="32"/>
      <c r="C647" s="185" t="s">
        <v>958</v>
      </c>
      <c r="D647" s="185" t="s">
        <v>677</v>
      </c>
      <c r="E647" s="186" t="s">
        <v>959</v>
      </c>
      <c r="F647" s="187" t="s">
        <v>960</v>
      </c>
      <c r="G647" s="188" t="s">
        <v>193</v>
      </c>
      <c r="H647" s="189">
        <v>23.2</v>
      </c>
      <c r="I647" s="190"/>
      <c r="J647" s="191">
        <f>ROUND(I647*H647,2)</f>
        <v>0</v>
      </c>
      <c r="K647" s="192"/>
      <c r="L647" s="193"/>
      <c r="M647" s="194" t="s">
        <v>1</v>
      </c>
      <c r="N647" s="195" t="s">
        <v>42</v>
      </c>
      <c r="P647" s="153">
        <f>O647*H647</f>
        <v>0</v>
      </c>
      <c r="Q647" s="153">
        <v>0.54</v>
      </c>
      <c r="R647" s="153">
        <f>Q647*H647</f>
        <v>12.528</v>
      </c>
      <c r="S647" s="153">
        <v>0</v>
      </c>
      <c r="T647" s="154">
        <f>S647*H647</f>
        <v>0</v>
      </c>
      <c r="AR647" s="155" t="s">
        <v>398</v>
      </c>
      <c r="AT647" s="155" t="s">
        <v>677</v>
      </c>
      <c r="AU647" s="155" t="s">
        <v>88</v>
      </c>
      <c r="AY647" s="17" t="s">
        <v>188</v>
      </c>
      <c r="BE647" s="156">
        <f>IF(N647="základná",J647,0)</f>
        <v>0</v>
      </c>
      <c r="BF647" s="156">
        <f>IF(N647="znížená",J647,0)</f>
        <v>0</v>
      </c>
      <c r="BG647" s="156">
        <f>IF(N647="zákl. prenesená",J647,0)</f>
        <v>0</v>
      </c>
      <c r="BH647" s="156">
        <f>IF(N647="zníž. prenesená",J647,0)</f>
        <v>0</v>
      </c>
      <c r="BI647" s="156">
        <f>IF(N647="nulová",J647,0)</f>
        <v>0</v>
      </c>
      <c r="BJ647" s="17" t="s">
        <v>88</v>
      </c>
      <c r="BK647" s="156">
        <f>ROUND(I647*H647,2)</f>
        <v>0</v>
      </c>
      <c r="BL647" s="17" t="s">
        <v>295</v>
      </c>
      <c r="BM647" s="155" t="s">
        <v>961</v>
      </c>
    </row>
    <row r="648" spans="2:65" s="12" customFormat="1" ht="11.25">
      <c r="B648" s="157"/>
      <c r="D648" s="158" t="s">
        <v>196</v>
      </c>
      <c r="E648" s="159" t="s">
        <v>1</v>
      </c>
      <c r="F648" s="160" t="s">
        <v>962</v>
      </c>
      <c r="H648" s="161">
        <v>23.21</v>
      </c>
      <c r="I648" s="162"/>
      <c r="L648" s="157"/>
      <c r="M648" s="163"/>
      <c r="T648" s="164"/>
      <c r="AT648" s="159" t="s">
        <v>196</v>
      </c>
      <c r="AU648" s="159" t="s">
        <v>88</v>
      </c>
      <c r="AV648" s="12" t="s">
        <v>88</v>
      </c>
      <c r="AW648" s="12" t="s">
        <v>31</v>
      </c>
      <c r="AX648" s="12" t="s">
        <v>76</v>
      </c>
      <c r="AY648" s="159" t="s">
        <v>188</v>
      </c>
    </row>
    <row r="649" spans="2:65" s="12" customFormat="1" ht="11.25">
      <c r="B649" s="157"/>
      <c r="D649" s="158" t="s">
        <v>196</v>
      </c>
      <c r="E649" s="159" t="s">
        <v>1</v>
      </c>
      <c r="F649" s="160" t="s">
        <v>475</v>
      </c>
      <c r="H649" s="161">
        <v>-0.01</v>
      </c>
      <c r="I649" s="162"/>
      <c r="L649" s="157"/>
      <c r="M649" s="163"/>
      <c r="T649" s="164"/>
      <c r="AT649" s="159" t="s">
        <v>196</v>
      </c>
      <c r="AU649" s="159" t="s">
        <v>88</v>
      </c>
      <c r="AV649" s="12" t="s">
        <v>88</v>
      </c>
      <c r="AW649" s="12" t="s">
        <v>31</v>
      </c>
      <c r="AX649" s="12" t="s">
        <v>76</v>
      </c>
      <c r="AY649" s="159" t="s">
        <v>188</v>
      </c>
    </row>
    <row r="650" spans="2:65" s="13" customFormat="1" ht="11.25">
      <c r="B650" s="165"/>
      <c r="D650" s="158" t="s">
        <v>196</v>
      </c>
      <c r="E650" s="166" t="s">
        <v>1</v>
      </c>
      <c r="F650" s="167" t="s">
        <v>211</v>
      </c>
      <c r="H650" s="168">
        <v>23.2</v>
      </c>
      <c r="I650" s="169"/>
      <c r="L650" s="165"/>
      <c r="M650" s="170"/>
      <c r="T650" s="171"/>
      <c r="AT650" s="166" t="s">
        <v>196</v>
      </c>
      <c r="AU650" s="166" t="s">
        <v>88</v>
      </c>
      <c r="AV650" s="13" t="s">
        <v>194</v>
      </c>
      <c r="AW650" s="13" t="s">
        <v>31</v>
      </c>
      <c r="AX650" s="13" t="s">
        <v>83</v>
      </c>
      <c r="AY650" s="166" t="s">
        <v>188</v>
      </c>
    </row>
    <row r="651" spans="2:65" s="1" customFormat="1" ht="24.2" customHeight="1">
      <c r="B651" s="32"/>
      <c r="C651" s="143" t="s">
        <v>963</v>
      </c>
      <c r="D651" s="143" t="s">
        <v>190</v>
      </c>
      <c r="E651" s="144" t="s">
        <v>964</v>
      </c>
      <c r="F651" s="145" t="s">
        <v>965</v>
      </c>
      <c r="G651" s="146" t="s">
        <v>193</v>
      </c>
      <c r="H651" s="147">
        <v>0.57999999999999996</v>
      </c>
      <c r="I651" s="148"/>
      <c r="J651" s="149">
        <f>ROUND(I651*H651,2)</f>
        <v>0</v>
      </c>
      <c r="K651" s="150"/>
      <c r="L651" s="32"/>
      <c r="M651" s="151" t="s">
        <v>1</v>
      </c>
      <c r="N651" s="152" t="s">
        <v>42</v>
      </c>
      <c r="P651" s="153">
        <f>O651*H651</f>
        <v>0</v>
      </c>
      <c r="Q651" s="153">
        <v>2.9399999999999999E-3</v>
      </c>
      <c r="R651" s="153">
        <f>Q651*H651</f>
        <v>1.7051999999999998E-3</v>
      </c>
      <c r="S651" s="153">
        <v>0</v>
      </c>
      <c r="T651" s="154">
        <f>S651*H651</f>
        <v>0</v>
      </c>
      <c r="AR651" s="155" t="s">
        <v>295</v>
      </c>
      <c r="AT651" s="155" t="s">
        <v>190</v>
      </c>
      <c r="AU651" s="155" t="s">
        <v>88</v>
      </c>
      <c r="AY651" s="17" t="s">
        <v>188</v>
      </c>
      <c r="BE651" s="156">
        <f>IF(N651="základná",J651,0)</f>
        <v>0</v>
      </c>
      <c r="BF651" s="156">
        <f>IF(N651="znížená",J651,0)</f>
        <v>0</v>
      </c>
      <c r="BG651" s="156">
        <f>IF(N651="zákl. prenesená",J651,0)</f>
        <v>0</v>
      </c>
      <c r="BH651" s="156">
        <f>IF(N651="zníž. prenesená",J651,0)</f>
        <v>0</v>
      </c>
      <c r="BI651" s="156">
        <f>IF(N651="nulová",J651,0)</f>
        <v>0</v>
      </c>
      <c r="BJ651" s="17" t="s">
        <v>88</v>
      </c>
      <c r="BK651" s="156">
        <f>ROUND(I651*H651,2)</f>
        <v>0</v>
      </c>
      <c r="BL651" s="17" t="s">
        <v>295</v>
      </c>
      <c r="BM651" s="155" t="s">
        <v>966</v>
      </c>
    </row>
    <row r="652" spans="2:65" s="12" customFormat="1" ht="11.25">
      <c r="B652" s="157"/>
      <c r="D652" s="158" t="s">
        <v>196</v>
      </c>
      <c r="E652" s="159" t="s">
        <v>1</v>
      </c>
      <c r="F652" s="160" t="s">
        <v>967</v>
      </c>
      <c r="H652" s="161">
        <v>0.57999999999999996</v>
      </c>
      <c r="I652" s="162"/>
      <c r="L652" s="157"/>
      <c r="M652" s="163"/>
      <c r="T652" s="164"/>
      <c r="AT652" s="159" t="s">
        <v>196</v>
      </c>
      <c r="AU652" s="159" t="s">
        <v>88</v>
      </c>
      <c r="AV652" s="12" t="s">
        <v>88</v>
      </c>
      <c r="AW652" s="12" t="s">
        <v>31</v>
      </c>
      <c r="AX652" s="12" t="s">
        <v>83</v>
      </c>
      <c r="AY652" s="159" t="s">
        <v>188</v>
      </c>
    </row>
    <row r="653" spans="2:65" s="1" customFormat="1" ht="24.2" customHeight="1">
      <c r="B653" s="32"/>
      <c r="C653" s="143" t="s">
        <v>968</v>
      </c>
      <c r="D653" s="143" t="s">
        <v>190</v>
      </c>
      <c r="E653" s="144" t="s">
        <v>969</v>
      </c>
      <c r="F653" s="145" t="s">
        <v>970</v>
      </c>
      <c r="G653" s="146" t="s">
        <v>333</v>
      </c>
      <c r="H653" s="147">
        <v>17.451000000000001</v>
      </c>
      <c r="I653" s="148"/>
      <c r="J653" s="149">
        <f>ROUND(I653*H653,2)</f>
        <v>0</v>
      </c>
      <c r="K653" s="150"/>
      <c r="L653" s="32"/>
      <c r="M653" s="151" t="s">
        <v>1</v>
      </c>
      <c r="N653" s="152" t="s">
        <v>42</v>
      </c>
      <c r="P653" s="153">
        <f>O653*H653</f>
        <v>0</v>
      </c>
      <c r="Q653" s="153">
        <v>0</v>
      </c>
      <c r="R653" s="153">
        <f>Q653*H653</f>
        <v>0</v>
      </c>
      <c r="S653" s="153">
        <v>0</v>
      </c>
      <c r="T653" s="154">
        <f>S653*H653</f>
        <v>0</v>
      </c>
      <c r="AR653" s="155" t="s">
        <v>295</v>
      </c>
      <c r="AT653" s="155" t="s">
        <v>190</v>
      </c>
      <c r="AU653" s="155" t="s">
        <v>88</v>
      </c>
      <c r="AY653" s="17" t="s">
        <v>188</v>
      </c>
      <c r="BE653" s="156">
        <f>IF(N653="základná",J653,0)</f>
        <v>0</v>
      </c>
      <c r="BF653" s="156">
        <f>IF(N653="znížená",J653,0)</f>
        <v>0</v>
      </c>
      <c r="BG653" s="156">
        <f>IF(N653="zákl. prenesená",J653,0)</f>
        <v>0</v>
      </c>
      <c r="BH653" s="156">
        <f>IF(N653="zníž. prenesená",J653,0)</f>
        <v>0</v>
      </c>
      <c r="BI653" s="156">
        <f>IF(N653="nulová",J653,0)</f>
        <v>0</v>
      </c>
      <c r="BJ653" s="17" t="s">
        <v>88</v>
      </c>
      <c r="BK653" s="156">
        <f>ROUND(I653*H653,2)</f>
        <v>0</v>
      </c>
      <c r="BL653" s="17" t="s">
        <v>295</v>
      </c>
      <c r="BM653" s="155" t="s">
        <v>971</v>
      </c>
    </row>
    <row r="654" spans="2:65" s="11" customFormat="1" ht="22.9" customHeight="1">
      <c r="B654" s="131"/>
      <c r="D654" s="132" t="s">
        <v>75</v>
      </c>
      <c r="E654" s="141" t="s">
        <v>972</v>
      </c>
      <c r="F654" s="141" t="s">
        <v>973</v>
      </c>
      <c r="I654" s="134"/>
      <c r="J654" s="142">
        <f>BK654</f>
        <v>0</v>
      </c>
      <c r="L654" s="131"/>
      <c r="M654" s="136"/>
      <c r="P654" s="137">
        <f>SUM(P655:P673)</f>
        <v>0</v>
      </c>
      <c r="R654" s="137">
        <f>SUM(R655:R673)</f>
        <v>4.6693259999999999</v>
      </c>
      <c r="T654" s="138">
        <f>SUM(T655:T673)</f>
        <v>0</v>
      </c>
      <c r="AR654" s="132" t="s">
        <v>88</v>
      </c>
      <c r="AT654" s="139" t="s">
        <v>75</v>
      </c>
      <c r="AU654" s="139" t="s">
        <v>83</v>
      </c>
      <c r="AY654" s="132" t="s">
        <v>188</v>
      </c>
      <c r="BK654" s="140">
        <f>SUM(BK655:BK673)</f>
        <v>0</v>
      </c>
    </row>
    <row r="655" spans="2:65" s="1" customFormat="1" ht="33" customHeight="1">
      <c r="B655" s="32"/>
      <c r="C655" s="143" t="s">
        <v>974</v>
      </c>
      <c r="D655" s="143" t="s">
        <v>190</v>
      </c>
      <c r="E655" s="144" t="s">
        <v>975</v>
      </c>
      <c r="F655" s="145" t="s">
        <v>976</v>
      </c>
      <c r="G655" s="146" t="s">
        <v>272</v>
      </c>
      <c r="H655" s="147">
        <v>19.3</v>
      </c>
      <c r="I655" s="148"/>
      <c r="J655" s="149">
        <f>ROUND(I655*H655,2)</f>
        <v>0</v>
      </c>
      <c r="K655" s="150"/>
      <c r="L655" s="32"/>
      <c r="M655" s="151" t="s">
        <v>1</v>
      </c>
      <c r="N655" s="152" t="s">
        <v>42</v>
      </c>
      <c r="P655" s="153">
        <f>O655*H655</f>
        <v>0</v>
      </c>
      <c r="Q655" s="153">
        <v>2.274E-2</v>
      </c>
      <c r="R655" s="153">
        <f>Q655*H655</f>
        <v>0.43888199999999999</v>
      </c>
      <c r="S655" s="153">
        <v>0</v>
      </c>
      <c r="T655" s="154">
        <f>S655*H655</f>
        <v>0</v>
      </c>
      <c r="AR655" s="155" t="s">
        <v>295</v>
      </c>
      <c r="AT655" s="155" t="s">
        <v>190</v>
      </c>
      <c r="AU655" s="155" t="s">
        <v>88</v>
      </c>
      <c r="AY655" s="17" t="s">
        <v>188</v>
      </c>
      <c r="BE655" s="156">
        <f>IF(N655="základná",J655,0)</f>
        <v>0</v>
      </c>
      <c r="BF655" s="156">
        <f>IF(N655="znížená",J655,0)</f>
        <v>0</v>
      </c>
      <c r="BG655" s="156">
        <f>IF(N655="zákl. prenesená",J655,0)</f>
        <v>0</v>
      </c>
      <c r="BH655" s="156">
        <f>IF(N655="zníž. prenesená",J655,0)</f>
        <v>0</v>
      </c>
      <c r="BI655" s="156">
        <f>IF(N655="nulová",J655,0)</f>
        <v>0</v>
      </c>
      <c r="BJ655" s="17" t="s">
        <v>88</v>
      </c>
      <c r="BK655" s="156">
        <f>ROUND(I655*H655,2)</f>
        <v>0</v>
      </c>
      <c r="BL655" s="17" t="s">
        <v>295</v>
      </c>
      <c r="BM655" s="155" t="s">
        <v>977</v>
      </c>
    </row>
    <row r="656" spans="2:65" s="12" customFormat="1" ht="11.25">
      <c r="B656" s="157"/>
      <c r="D656" s="158" t="s">
        <v>196</v>
      </c>
      <c r="E656" s="159" t="s">
        <v>1</v>
      </c>
      <c r="F656" s="160" t="s">
        <v>978</v>
      </c>
      <c r="H656" s="161">
        <v>19.25</v>
      </c>
      <c r="I656" s="162"/>
      <c r="L656" s="157"/>
      <c r="M656" s="163"/>
      <c r="T656" s="164"/>
      <c r="AT656" s="159" t="s">
        <v>196</v>
      </c>
      <c r="AU656" s="159" t="s">
        <v>88</v>
      </c>
      <c r="AV656" s="12" t="s">
        <v>88</v>
      </c>
      <c r="AW656" s="12" t="s">
        <v>31</v>
      </c>
      <c r="AX656" s="12" t="s">
        <v>76</v>
      </c>
      <c r="AY656" s="159" t="s">
        <v>188</v>
      </c>
    </row>
    <row r="657" spans="2:65" s="12" customFormat="1" ht="11.25">
      <c r="B657" s="157"/>
      <c r="D657" s="158" t="s">
        <v>196</v>
      </c>
      <c r="E657" s="159" t="s">
        <v>1</v>
      </c>
      <c r="F657" s="160" t="s">
        <v>738</v>
      </c>
      <c r="H657" s="161">
        <v>0.05</v>
      </c>
      <c r="I657" s="162"/>
      <c r="L657" s="157"/>
      <c r="M657" s="163"/>
      <c r="T657" s="164"/>
      <c r="AT657" s="159" t="s">
        <v>196</v>
      </c>
      <c r="AU657" s="159" t="s">
        <v>88</v>
      </c>
      <c r="AV657" s="12" t="s">
        <v>88</v>
      </c>
      <c r="AW657" s="12" t="s">
        <v>31</v>
      </c>
      <c r="AX657" s="12" t="s">
        <v>76</v>
      </c>
      <c r="AY657" s="159" t="s">
        <v>188</v>
      </c>
    </row>
    <row r="658" spans="2:65" s="13" customFormat="1" ht="11.25">
      <c r="B658" s="165"/>
      <c r="D658" s="158" t="s">
        <v>196</v>
      </c>
      <c r="E658" s="166" t="s">
        <v>1</v>
      </c>
      <c r="F658" s="167" t="s">
        <v>979</v>
      </c>
      <c r="H658" s="168">
        <v>19.3</v>
      </c>
      <c r="I658" s="169"/>
      <c r="L658" s="165"/>
      <c r="M658" s="170"/>
      <c r="T658" s="171"/>
      <c r="AT658" s="166" t="s">
        <v>196</v>
      </c>
      <c r="AU658" s="166" t="s">
        <v>88</v>
      </c>
      <c r="AV658" s="13" t="s">
        <v>194</v>
      </c>
      <c r="AW658" s="13" t="s">
        <v>31</v>
      </c>
      <c r="AX658" s="13" t="s">
        <v>83</v>
      </c>
      <c r="AY658" s="166" t="s">
        <v>188</v>
      </c>
    </row>
    <row r="659" spans="2:65" s="1" customFormat="1" ht="33" customHeight="1">
      <c r="B659" s="32"/>
      <c r="C659" s="143" t="s">
        <v>980</v>
      </c>
      <c r="D659" s="143" t="s">
        <v>190</v>
      </c>
      <c r="E659" s="144" t="s">
        <v>981</v>
      </c>
      <c r="F659" s="145" t="s">
        <v>982</v>
      </c>
      <c r="G659" s="146" t="s">
        <v>272</v>
      </c>
      <c r="H659" s="147">
        <v>26.2</v>
      </c>
      <c r="I659" s="148"/>
      <c r="J659" s="149">
        <f>ROUND(I659*H659,2)</f>
        <v>0</v>
      </c>
      <c r="K659" s="150"/>
      <c r="L659" s="32"/>
      <c r="M659" s="151" t="s">
        <v>1</v>
      </c>
      <c r="N659" s="152" t="s">
        <v>42</v>
      </c>
      <c r="P659" s="153">
        <f>O659*H659</f>
        <v>0</v>
      </c>
      <c r="Q659" s="153">
        <v>2.274E-2</v>
      </c>
      <c r="R659" s="153">
        <f>Q659*H659</f>
        <v>0.59578799999999998</v>
      </c>
      <c r="S659" s="153">
        <v>0</v>
      </c>
      <c r="T659" s="154">
        <f>S659*H659</f>
        <v>0</v>
      </c>
      <c r="AR659" s="155" t="s">
        <v>295</v>
      </c>
      <c r="AT659" s="155" t="s">
        <v>190</v>
      </c>
      <c r="AU659" s="155" t="s">
        <v>88</v>
      </c>
      <c r="AY659" s="17" t="s">
        <v>188</v>
      </c>
      <c r="BE659" s="156">
        <f>IF(N659="základná",J659,0)</f>
        <v>0</v>
      </c>
      <c r="BF659" s="156">
        <f>IF(N659="znížená",J659,0)</f>
        <v>0</v>
      </c>
      <c r="BG659" s="156">
        <f>IF(N659="zákl. prenesená",J659,0)</f>
        <v>0</v>
      </c>
      <c r="BH659" s="156">
        <f>IF(N659="zníž. prenesená",J659,0)</f>
        <v>0</v>
      </c>
      <c r="BI659" s="156">
        <f>IF(N659="nulová",J659,0)</f>
        <v>0</v>
      </c>
      <c r="BJ659" s="17" t="s">
        <v>88</v>
      </c>
      <c r="BK659" s="156">
        <f>ROUND(I659*H659,2)</f>
        <v>0</v>
      </c>
      <c r="BL659" s="17" t="s">
        <v>295</v>
      </c>
      <c r="BM659" s="155" t="s">
        <v>983</v>
      </c>
    </row>
    <row r="660" spans="2:65" s="12" customFormat="1" ht="11.25">
      <c r="B660" s="157"/>
      <c r="D660" s="158" t="s">
        <v>196</v>
      </c>
      <c r="E660" s="159" t="s">
        <v>1</v>
      </c>
      <c r="F660" s="160" t="s">
        <v>984</v>
      </c>
      <c r="H660" s="161">
        <v>30.38</v>
      </c>
      <c r="I660" s="162"/>
      <c r="L660" s="157"/>
      <c r="M660" s="163"/>
      <c r="T660" s="164"/>
      <c r="AT660" s="159" t="s">
        <v>196</v>
      </c>
      <c r="AU660" s="159" t="s">
        <v>88</v>
      </c>
      <c r="AV660" s="12" t="s">
        <v>88</v>
      </c>
      <c r="AW660" s="12" t="s">
        <v>31</v>
      </c>
      <c r="AX660" s="12" t="s">
        <v>76</v>
      </c>
      <c r="AY660" s="159" t="s">
        <v>188</v>
      </c>
    </row>
    <row r="661" spans="2:65" s="12" customFormat="1" ht="11.25">
      <c r="B661" s="157"/>
      <c r="D661" s="158" t="s">
        <v>196</v>
      </c>
      <c r="E661" s="159" t="s">
        <v>1</v>
      </c>
      <c r="F661" s="160" t="s">
        <v>985</v>
      </c>
      <c r="H661" s="161">
        <v>-4.2</v>
      </c>
      <c r="I661" s="162"/>
      <c r="L661" s="157"/>
      <c r="M661" s="163"/>
      <c r="T661" s="164"/>
      <c r="AT661" s="159" t="s">
        <v>196</v>
      </c>
      <c r="AU661" s="159" t="s">
        <v>88</v>
      </c>
      <c r="AV661" s="12" t="s">
        <v>88</v>
      </c>
      <c r="AW661" s="12" t="s">
        <v>31</v>
      </c>
      <c r="AX661" s="12" t="s">
        <v>76</v>
      </c>
      <c r="AY661" s="159" t="s">
        <v>188</v>
      </c>
    </row>
    <row r="662" spans="2:65" s="14" customFormat="1" ht="11.25">
      <c r="B662" s="172"/>
      <c r="D662" s="158" t="s">
        <v>196</v>
      </c>
      <c r="E662" s="173" t="s">
        <v>1</v>
      </c>
      <c r="F662" s="174" t="s">
        <v>209</v>
      </c>
      <c r="H662" s="175">
        <v>26.18</v>
      </c>
      <c r="I662" s="176"/>
      <c r="L662" s="172"/>
      <c r="M662" s="177"/>
      <c r="T662" s="178"/>
      <c r="AT662" s="173" t="s">
        <v>196</v>
      </c>
      <c r="AU662" s="173" t="s">
        <v>88</v>
      </c>
      <c r="AV662" s="14" t="s">
        <v>203</v>
      </c>
      <c r="AW662" s="14" t="s">
        <v>31</v>
      </c>
      <c r="AX662" s="14" t="s">
        <v>76</v>
      </c>
      <c r="AY662" s="173" t="s">
        <v>188</v>
      </c>
    </row>
    <row r="663" spans="2:65" s="12" customFormat="1" ht="11.25">
      <c r="B663" s="157"/>
      <c r="D663" s="158" t="s">
        <v>196</v>
      </c>
      <c r="E663" s="159" t="s">
        <v>1</v>
      </c>
      <c r="F663" s="160" t="s">
        <v>555</v>
      </c>
      <c r="H663" s="161">
        <v>0.02</v>
      </c>
      <c r="I663" s="162"/>
      <c r="L663" s="157"/>
      <c r="M663" s="163"/>
      <c r="T663" s="164"/>
      <c r="AT663" s="159" t="s">
        <v>196</v>
      </c>
      <c r="AU663" s="159" t="s">
        <v>88</v>
      </c>
      <c r="AV663" s="12" t="s">
        <v>88</v>
      </c>
      <c r="AW663" s="12" t="s">
        <v>31</v>
      </c>
      <c r="AX663" s="12" t="s">
        <v>76</v>
      </c>
      <c r="AY663" s="159" t="s">
        <v>188</v>
      </c>
    </row>
    <row r="664" spans="2:65" s="13" customFormat="1" ht="11.25">
      <c r="B664" s="165"/>
      <c r="D664" s="158" t="s">
        <v>196</v>
      </c>
      <c r="E664" s="166" t="s">
        <v>1</v>
      </c>
      <c r="F664" s="167" t="s">
        <v>986</v>
      </c>
      <c r="H664" s="168">
        <v>26.2</v>
      </c>
      <c r="I664" s="169"/>
      <c r="L664" s="165"/>
      <c r="M664" s="170"/>
      <c r="T664" s="171"/>
      <c r="AT664" s="166" t="s">
        <v>196</v>
      </c>
      <c r="AU664" s="166" t="s">
        <v>88</v>
      </c>
      <c r="AV664" s="13" t="s">
        <v>194</v>
      </c>
      <c r="AW664" s="13" t="s">
        <v>31</v>
      </c>
      <c r="AX664" s="13" t="s">
        <v>83</v>
      </c>
      <c r="AY664" s="166" t="s">
        <v>188</v>
      </c>
    </row>
    <row r="665" spans="2:65" s="1" customFormat="1" ht="37.9" customHeight="1">
      <c r="B665" s="32"/>
      <c r="C665" s="143" t="s">
        <v>987</v>
      </c>
      <c r="D665" s="143" t="s">
        <v>190</v>
      </c>
      <c r="E665" s="144" t="s">
        <v>988</v>
      </c>
      <c r="F665" s="145" t="s">
        <v>989</v>
      </c>
      <c r="G665" s="146" t="s">
        <v>272</v>
      </c>
      <c r="H665" s="147">
        <v>25.5</v>
      </c>
      <c r="I665" s="148"/>
      <c r="J665" s="149">
        <f>ROUND(I665*H665,2)</f>
        <v>0</v>
      </c>
      <c r="K665" s="150"/>
      <c r="L665" s="32"/>
      <c r="M665" s="151" t="s">
        <v>1</v>
      </c>
      <c r="N665" s="152" t="s">
        <v>42</v>
      </c>
      <c r="P665" s="153">
        <f>O665*H665</f>
        <v>0</v>
      </c>
      <c r="Q665" s="153">
        <v>5.5840000000000001E-2</v>
      </c>
      <c r="R665" s="153">
        <f>Q665*H665</f>
        <v>1.4239200000000001</v>
      </c>
      <c r="S665" s="153">
        <v>0</v>
      </c>
      <c r="T665" s="154">
        <f>S665*H665</f>
        <v>0</v>
      </c>
      <c r="AR665" s="155" t="s">
        <v>295</v>
      </c>
      <c r="AT665" s="155" t="s">
        <v>190</v>
      </c>
      <c r="AU665" s="155" t="s">
        <v>88</v>
      </c>
      <c r="AY665" s="17" t="s">
        <v>188</v>
      </c>
      <c r="BE665" s="156">
        <f>IF(N665="základná",J665,0)</f>
        <v>0</v>
      </c>
      <c r="BF665" s="156">
        <f>IF(N665="znížená",J665,0)</f>
        <v>0</v>
      </c>
      <c r="BG665" s="156">
        <f>IF(N665="zákl. prenesená",J665,0)</f>
        <v>0</v>
      </c>
      <c r="BH665" s="156">
        <f>IF(N665="zníž. prenesená",J665,0)</f>
        <v>0</v>
      </c>
      <c r="BI665" s="156">
        <f>IF(N665="nulová",J665,0)</f>
        <v>0</v>
      </c>
      <c r="BJ665" s="17" t="s">
        <v>88</v>
      </c>
      <c r="BK665" s="156">
        <f>ROUND(I665*H665,2)</f>
        <v>0</v>
      </c>
      <c r="BL665" s="17" t="s">
        <v>295</v>
      </c>
      <c r="BM665" s="155" t="s">
        <v>990</v>
      </c>
    </row>
    <row r="666" spans="2:65" s="12" customFormat="1" ht="11.25">
      <c r="B666" s="157"/>
      <c r="D666" s="158" t="s">
        <v>196</v>
      </c>
      <c r="E666" s="159" t="s">
        <v>1</v>
      </c>
      <c r="F666" s="160" t="s">
        <v>991</v>
      </c>
      <c r="H666" s="161">
        <v>25.48</v>
      </c>
      <c r="I666" s="162"/>
      <c r="L666" s="157"/>
      <c r="M666" s="163"/>
      <c r="T666" s="164"/>
      <c r="AT666" s="159" t="s">
        <v>196</v>
      </c>
      <c r="AU666" s="159" t="s">
        <v>88</v>
      </c>
      <c r="AV666" s="12" t="s">
        <v>88</v>
      </c>
      <c r="AW666" s="12" t="s">
        <v>31</v>
      </c>
      <c r="AX666" s="12" t="s">
        <v>76</v>
      </c>
      <c r="AY666" s="159" t="s">
        <v>188</v>
      </c>
    </row>
    <row r="667" spans="2:65" s="12" customFormat="1" ht="11.25">
      <c r="B667" s="157"/>
      <c r="D667" s="158" t="s">
        <v>196</v>
      </c>
      <c r="E667" s="159" t="s">
        <v>1</v>
      </c>
      <c r="F667" s="160" t="s">
        <v>555</v>
      </c>
      <c r="H667" s="161">
        <v>0.02</v>
      </c>
      <c r="I667" s="162"/>
      <c r="L667" s="157"/>
      <c r="M667" s="163"/>
      <c r="T667" s="164"/>
      <c r="AT667" s="159" t="s">
        <v>196</v>
      </c>
      <c r="AU667" s="159" t="s">
        <v>88</v>
      </c>
      <c r="AV667" s="12" t="s">
        <v>88</v>
      </c>
      <c r="AW667" s="12" t="s">
        <v>31</v>
      </c>
      <c r="AX667" s="12" t="s">
        <v>76</v>
      </c>
      <c r="AY667" s="159" t="s">
        <v>188</v>
      </c>
    </row>
    <row r="668" spans="2:65" s="13" customFormat="1" ht="11.25">
      <c r="B668" s="165"/>
      <c r="D668" s="158" t="s">
        <v>196</v>
      </c>
      <c r="E668" s="166" t="s">
        <v>1</v>
      </c>
      <c r="F668" s="167" t="s">
        <v>992</v>
      </c>
      <c r="H668" s="168">
        <v>25.5</v>
      </c>
      <c r="I668" s="169"/>
      <c r="L668" s="165"/>
      <c r="M668" s="170"/>
      <c r="T668" s="171"/>
      <c r="AT668" s="166" t="s">
        <v>196</v>
      </c>
      <c r="AU668" s="166" t="s">
        <v>88</v>
      </c>
      <c r="AV668" s="13" t="s">
        <v>194</v>
      </c>
      <c r="AW668" s="13" t="s">
        <v>31</v>
      </c>
      <c r="AX668" s="13" t="s">
        <v>83</v>
      </c>
      <c r="AY668" s="166" t="s">
        <v>188</v>
      </c>
    </row>
    <row r="669" spans="2:65" s="1" customFormat="1" ht="24.2" customHeight="1">
      <c r="B669" s="32"/>
      <c r="C669" s="143" t="s">
        <v>993</v>
      </c>
      <c r="D669" s="143" t="s">
        <v>190</v>
      </c>
      <c r="E669" s="144" t="s">
        <v>994</v>
      </c>
      <c r="F669" s="145" t="s">
        <v>995</v>
      </c>
      <c r="G669" s="146" t="s">
        <v>272</v>
      </c>
      <c r="H669" s="147">
        <v>127.2</v>
      </c>
      <c r="I669" s="148"/>
      <c r="J669" s="149">
        <f>ROUND(I669*H669,2)</f>
        <v>0</v>
      </c>
      <c r="K669" s="150"/>
      <c r="L669" s="32"/>
      <c r="M669" s="151" t="s">
        <v>1</v>
      </c>
      <c r="N669" s="152" t="s">
        <v>42</v>
      </c>
      <c r="P669" s="153">
        <f>O669*H669</f>
        <v>0</v>
      </c>
      <c r="Q669" s="153">
        <v>1.738E-2</v>
      </c>
      <c r="R669" s="153">
        <f>Q669*H669</f>
        <v>2.2107359999999998</v>
      </c>
      <c r="S669" s="153">
        <v>0</v>
      </c>
      <c r="T669" s="154">
        <f>S669*H669</f>
        <v>0</v>
      </c>
      <c r="AR669" s="155" t="s">
        <v>295</v>
      </c>
      <c r="AT669" s="155" t="s">
        <v>190</v>
      </c>
      <c r="AU669" s="155" t="s">
        <v>88</v>
      </c>
      <c r="AY669" s="17" t="s">
        <v>188</v>
      </c>
      <c r="BE669" s="156">
        <f>IF(N669="základná",J669,0)</f>
        <v>0</v>
      </c>
      <c r="BF669" s="156">
        <f>IF(N669="znížená",J669,0)</f>
        <v>0</v>
      </c>
      <c r="BG669" s="156">
        <f>IF(N669="zákl. prenesená",J669,0)</f>
        <v>0</v>
      </c>
      <c r="BH669" s="156">
        <f>IF(N669="zníž. prenesená",J669,0)</f>
        <v>0</v>
      </c>
      <c r="BI669" s="156">
        <f>IF(N669="nulová",J669,0)</f>
        <v>0</v>
      </c>
      <c r="BJ669" s="17" t="s">
        <v>88</v>
      </c>
      <c r="BK669" s="156">
        <f>ROUND(I669*H669,2)</f>
        <v>0</v>
      </c>
      <c r="BL669" s="17" t="s">
        <v>295</v>
      </c>
      <c r="BM669" s="155" t="s">
        <v>996</v>
      </c>
    </row>
    <row r="670" spans="2:65" s="12" customFormat="1" ht="22.5">
      <c r="B670" s="157"/>
      <c r="D670" s="158" t="s">
        <v>196</v>
      </c>
      <c r="E670" s="159" t="s">
        <v>1</v>
      </c>
      <c r="F670" s="160" t="s">
        <v>714</v>
      </c>
      <c r="H670" s="161">
        <v>127.16</v>
      </c>
      <c r="I670" s="162"/>
      <c r="L670" s="157"/>
      <c r="M670" s="163"/>
      <c r="T670" s="164"/>
      <c r="AT670" s="159" t="s">
        <v>196</v>
      </c>
      <c r="AU670" s="159" t="s">
        <v>88</v>
      </c>
      <c r="AV670" s="12" t="s">
        <v>88</v>
      </c>
      <c r="AW670" s="12" t="s">
        <v>31</v>
      </c>
      <c r="AX670" s="12" t="s">
        <v>76</v>
      </c>
      <c r="AY670" s="159" t="s">
        <v>188</v>
      </c>
    </row>
    <row r="671" spans="2:65" s="12" customFormat="1" ht="11.25">
      <c r="B671" s="157"/>
      <c r="D671" s="158" t="s">
        <v>196</v>
      </c>
      <c r="E671" s="159" t="s">
        <v>1</v>
      </c>
      <c r="F671" s="160" t="s">
        <v>446</v>
      </c>
      <c r="H671" s="161">
        <v>0.04</v>
      </c>
      <c r="I671" s="162"/>
      <c r="L671" s="157"/>
      <c r="M671" s="163"/>
      <c r="T671" s="164"/>
      <c r="AT671" s="159" t="s">
        <v>196</v>
      </c>
      <c r="AU671" s="159" t="s">
        <v>88</v>
      </c>
      <c r="AV671" s="12" t="s">
        <v>88</v>
      </c>
      <c r="AW671" s="12" t="s">
        <v>31</v>
      </c>
      <c r="AX671" s="12" t="s">
        <v>76</v>
      </c>
      <c r="AY671" s="159" t="s">
        <v>188</v>
      </c>
    </row>
    <row r="672" spans="2:65" s="13" customFormat="1" ht="11.25">
      <c r="B672" s="165"/>
      <c r="D672" s="158" t="s">
        <v>196</v>
      </c>
      <c r="E672" s="166" t="s">
        <v>1</v>
      </c>
      <c r="F672" s="167" t="s">
        <v>211</v>
      </c>
      <c r="H672" s="168">
        <v>127.2</v>
      </c>
      <c r="I672" s="169"/>
      <c r="L672" s="165"/>
      <c r="M672" s="170"/>
      <c r="T672" s="171"/>
      <c r="AT672" s="166" t="s">
        <v>196</v>
      </c>
      <c r="AU672" s="166" t="s">
        <v>88</v>
      </c>
      <c r="AV672" s="13" t="s">
        <v>194</v>
      </c>
      <c r="AW672" s="13" t="s">
        <v>31</v>
      </c>
      <c r="AX672" s="13" t="s">
        <v>83</v>
      </c>
      <c r="AY672" s="166" t="s">
        <v>188</v>
      </c>
    </row>
    <row r="673" spans="2:65" s="1" customFormat="1" ht="24.2" customHeight="1">
      <c r="B673" s="32"/>
      <c r="C673" s="143" t="s">
        <v>997</v>
      </c>
      <c r="D673" s="143" t="s">
        <v>190</v>
      </c>
      <c r="E673" s="144" t="s">
        <v>998</v>
      </c>
      <c r="F673" s="145" t="s">
        <v>999</v>
      </c>
      <c r="G673" s="146" t="s">
        <v>333</v>
      </c>
      <c r="H673" s="147">
        <v>4.6689999999999996</v>
      </c>
      <c r="I673" s="148"/>
      <c r="J673" s="149">
        <f>ROUND(I673*H673,2)</f>
        <v>0</v>
      </c>
      <c r="K673" s="150"/>
      <c r="L673" s="32"/>
      <c r="M673" s="151" t="s">
        <v>1</v>
      </c>
      <c r="N673" s="152" t="s">
        <v>42</v>
      </c>
      <c r="P673" s="153">
        <f>O673*H673</f>
        <v>0</v>
      </c>
      <c r="Q673" s="153">
        <v>0</v>
      </c>
      <c r="R673" s="153">
        <f>Q673*H673</f>
        <v>0</v>
      </c>
      <c r="S673" s="153">
        <v>0</v>
      </c>
      <c r="T673" s="154">
        <f>S673*H673</f>
        <v>0</v>
      </c>
      <c r="AR673" s="155" t="s">
        <v>295</v>
      </c>
      <c r="AT673" s="155" t="s">
        <v>190</v>
      </c>
      <c r="AU673" s="155" t="s">
        <v>88</v>
      </c>
      <c r="AY673" s="17" t="s">
        <v>188</v>
      </c>
      <c r="BE673" s="156">
        <f>IF(N673="základná",J673,0)</f>
        <v>0</v>
      </c>
      <c r="BF673" s="156">
        <f>IF(N673="znížená",J673,0)</f>
        <v>0</v>
      </c>
      <c r="BG673" s="156">
        <f>IF(N673="zákl. prenesená",J673,0)</f>
        <v>0</v>
      </c>
      <c r="BH673" s="156">
        <f>IF(N673="zníž. prenesená",J673,0)</f>
        <v>0</v>
      </c>
      <c r="BI673" s="156">
        <f>IF(N673="nulová",J673,0)</f>
        <v>0</v>
      </c>
      <c r="BJ673" s="17" t="s">
        <v>88</v>
      </c>
      <c r="BK673" s="156">
        <f>ROUND(I673*H673,2)</f>
        <v>0</v>
      </c>
      <c r="BL673" s="17" t="s">
        <v>295</v>
      </c>
      <c r="BM673" s="155" t="s">
        <v>1000</v>
      </c>
    </row>
    <row r="674" spans="2:65" s="11" customFormat="1" ht="22.9" customHeight="1">
      <c r="B674" s="131"/>
      <c r="D674" s="132" t="s">
        <v>75</v>
      </c>
      <c r="E674" s="141" t="s">
        <v>1001</v>
      </c>
      <c r="F674" s="141" t="s">
        <v>1002</v>
      </c>
      <c r="I674" s="134"/>
      <c r="J674" s="142">
        <f>BK674</f>
        <v>0</v>
      </c>
      <c r="L674" s="131"/>
      <c r="M674" s="136"/>
      <c r="P674" s="137">
        <f>SUM(P675:P696)</f>
        <v>0</v>
      </c>
      <c r="R674" s="137">
        <f>SUM(R675:R696)</f>
        <v>2.3565400000000007</v>
      </c>
      <c r="T674" s="138">
        <f>SUM(T675:T696)</f>
        <v>0</v>
      </c>
      <c r="AR674" s="132" t="s">
        <v>88</v>
      </c>
      <c r="AT674" s="139" t="s">
        <v>75</v>
      </c>
      <c r="AU674" s="139" t="s">
        <v>83</v>
      </c>
      <c r="AY674" s="132" t="s">
        <v>188</v>
      </c>
      <c r="BK674" s="140">
        <f>SUM(BK675:BK696)</f>
        <v>0</v>
      </c>
    </row>
    <row r="675" spans="2:65" s="1" customFormat="1" ht="24.2" customHeight="1">
      <c r="B675" s="32"/>
      <c r="C675" s="143" t="s">
        <v>1003</v>
      </c>
      <c r="D675" s="143" t="s">
        <v>190</v>
      </c>
      <c r="E675" s="144" t="s">
        <v>1004</v>
      </c>
      <c r="F675" s="145" t="s">
        <v>1005</v>
      </c>
      <c r="G675" s="146" t="s">
        <v>574</v>
      </c>
      <c r="H675" s="147">
        <v>7.8</v>
      </c>
      <c r="I675" s="148"/>
      <c r="J675" s="149">
        <f>ROUND(I675*H675,2)</f>
        <v>0</v>
      </c>
      <c r="K675" s="150"/>
      <c r="L675" s="32"/>
      <c r="M675" s="151" t="s">
        <v>1</v>
      </c>
      <c r="N675" s="152" t="s">
        <v>42</v>
      </c>
      <c r="P675" s="153">
        <f>O675*H675</f>
        <v>0</v>
      </c>
      <c r="Q675" s="153">
        <v>1.09E-3</v>
      </c>
      <c r="R675" s="153">
        <f>Q675*H675</f>
        <v>8.5020000000000009E-3</v>
      </c>
      <c r="S675" s="153">
        <v>0</v>
      </c>
      <c r="T675" s="154">
        <f>S675*H675</f>
        <v>0</v>
      </c>
      <c r="AR675" s="155" t="s">
        <v>295</v>
      </c>
      <c r="AT675" s="155" t="s">
        <v>190</v>
      </c>
      <c r="AU675" s="155" t="s">
        <v>88</v>
      </c>
      <c r="AY675" s="17" t="s">
        <v>188</v>
      </c>
      <c r="BE675" s="156">
        <f>IF(N675="základná",J675,0)</f>
        <v>0</v>
      </c>
      <c r="BF675" s="156">
        <f>IF(N675="znížená",J675,0)</f>
        <v>0</v>
      </c>
      <c r="BG675" s="156">
        <f>IF(N675="zákl. prenesená",J675,0)</f>
        <v>0</v>
      </c>
      <c r="BH675" s="156">
        <f>IF(N675="zníž. prenesená",J675,0)</f>
        <v>0</v>
      </c>
      <c r="BI675" s="156">
        <f>IF(N675="nulová",J675,0)</f>
        <v>0</v>
      </c>
      <c r="BJ675" s="17" t="s">
        <v>88</v>
      </c>
      <c r="BK675" s="156">
        <f>ROUND(I675*H675,2)</f>
        <v>0</v>
      </c>
      <c r="BL675" s="17" t="s">
        <v>295</v>
      </c>
      <c r="BM675" s="155" t="s">
        <v>1006</v>
      </c>
    </row>
    <row r="676" spans="2:65" s="1" customFormat="1" ht="24.2" customHeight="1">
      <c r="B676" s="32"/>
      <c r="C676" s="143" t="s">
        <v>1007</v>
      </c>
      <c r="D676" s="143" t="s">
        <v>190</v>
      </c>
      <c r="E676" s="144" t="s">
        <v>1008</v>
      </c>
      <c r="F676" s="145" t="s">
        <v>1009</v>
      </c>
      <c r="G676" s="146" t="s">
        <v>574</v>
      </c>
      <c r="H676" s="147">
        <v>16</v>
      </c>
      <c r="I676" s="148"/>
      <c r="J676" s="149">
        <f>ROUND(I676*H676,2)</f>
        <v>0</v>
      </c>
      <c r="K676" s="150"/>
      <c r="L676" s="32"/>
      <c r="M676" s="151" t="s">
        <v>1</v>
      </c>
      <c r="N676" s="152" t="s">
        <v>42</v>
      </c>
      <c r="P676" s="153">
        <f>O676*H676</f>
        <v>0</v>
      </c>
      <c r="Q676" s="153">
        <v>1.09E-3</v>
      </c>
      <c r="R676" s="153">
        <f>Q676*H676</f>
        <v>1.7440000000000001E-2</v>
      </c>
      <c r="S676" s="153">
        <v>0</v>
      </c>
      <c r="T676" s="154">
        <f>S676*H676</f>
        <v>0</v>
      </c>
      <c r="AR676" s="155" t="s">
        <v>295</v>
      </c>
      <c r="AT676" s="155" t="s">
        <v>190</v>
      </c>
      <c r="AU676" s="155" t="s">
        <v>88</v>
      </c>
      <c r="AY676" s="17" t="s">
        <v>188</v>
      </c>
      <c r="BE676" s="156">
        <f>IF(N676="základná",J676,0)</f>
        <v>0</v>
      </c>
      <c r="BF676" s="156">
        <f>IF(N676="znížená",J676,0)</f>
        <v>0</v>
      </c>
      <c r="BG676" s="156">
        <f>IF(N676="zákl. prenesená",J676,0)</f>
        <v>0</v>
      </c>
      <c r="BH676" s="156">
        <f>IF(N676="zníž. prenesená",J676,0)</f>
        <v>0</v>
      </c>
      <c r="BI676" s="156">
        <f>IF(N676="nulová",J676,0)</f>
        <v>0</v>
      </c>
      <c r="BJ676" s="17" t="s">
        <v>88</v>
      </c>
      <c r="BK676" s="156">
        <f>ROUND(I676*H676,2)</f>
        <v>0</v>
      </c>
      <c r="BL676" s="17" t="s">
        <v>295</v>
      </c>
      <c r="BM676" s="155" t="s">
        <v>1010</v>
      </c>
    </row>
    <row r="677" spans="2:65" s="1" customFormat="1" ht="24.2" customHeight="1">
      <c r="B677" s="32"/>
      <c r="C677" s="143" t="s">
        <v>1011</v>
      </c>
      <c r="D677" s="143" t="s">
        <v>190</v>
      </c>
      <c r="E677" s="144" t="s">
        <v>1012</v>
      </c>
      <c r="F677" s="145" t="s">
        <v>1013</v>
      </c>
      <c r="G677" s="146" t="s">
        <v>574</v>
      </c>
      <c r="H677" s="147">
        <v>23.8</v>
      </c>
      <c r="I677" s="148"/>
      <c r="J677" s="149">
        <f>ROUND(I677*H677,2)</f>
        <v>0</v>
      </c>
      <c r="K677" s="150"/>
      <c r="L677" s="32"/>
      <c r="M677" s="151" t="s">
        <v>1</v>
      </c>
      <c r="N677" s="152" t="s">
        <v>42</v>
      </c>
      <c r="P677" s="153">
        <f>O677*H677</f>
        <v>0</v>
      </c>
      <c r="Q677" s="153">
        <v>3.2000000000000003E-4</v>
      </c>
      <c r="R677" s="153">
        <f>Q677*H677</f>
        <v>7.6160000000000012E-3</v>
      </c>
      <c r="S677" s="153">
        <v>0</v>
      </c>
      <c r="T677" s="154">
        <f>S677*H677</f>
        <v>0</v>
      </c>
      <c r="AR677" s="155" t="s">
        <v>295</v>
      </c>
      <c r="AT677" s="155" t="s">
        <v>190</v>
      </c>
      <c r="AU677" s="155" t="s">
        <v>88</v>
      </c>
      <c r="AY677" s="17" t="s">
        <v>188</v>
      </c>
      <c r="BE677" s="156">
        <f>IF(N677="základná",J677,0)</f>
        <v>0</v>
      </c>
      <c r="BF677" s="156">
        <f>IF(N677="znížená",J677,0)</f>
        <v>0</v>
      </c>
      <c r="BG677" s="156">
        <f>IF(N677="zákl. prenesená",J677,0)</f>
        <v>0</v>
      </c>
      <c r="BH677" s="156">
        <f>IF(N677="zníž. prenesená",J677,0)</f>
        <v>0</v>
      </c>
      <c r="BI677" s="156">
        <f>IF(N677="nulová",J677,0)</f>
        <v>0</v>
      </c>
      <c r="BJ677" s="17" t="s">
        <v>88</v>
      </c>
      <c r="BK677" s="156">
        <f>ROUND(I677*H677,2)</f>
        <v>0</v>
      </c>
      <c r="BL677" s="17" t="s">
        <v>295</v>
      </c>
      <c r="BM677" s="155" t="s">
        <v>1014</v>
      </c>
    </row>
    <row r="678" spans="2:65" s="12" customFormat="1" ht="11.25">
      <c r="B678" s="157"/>
      <c r="D678" s="158" t="s">
        <v>196</v>
      </c>
      <c r="E678" s="159" t="s">
        <v>1</v>
      </c>
      <c r="F678" s="160" t="s">
        <v>1015</v>
      </c>
      <c r="H678" s="161">
        <v>23.8</v>
      </c>
      <c r="I678" s="162"/>
      <c r="L678" s="157"/>
      <c r="M678" s="163"/>
      <c r="T678" s="164"/>
      <c r="AT678" s="159" t="s">
        <v>196</v>
      </c>
      <c r="AU678" s="159" t="s">
        <v>88</v>
      </c>
      <c r="AV678" s="12" t="s">
        <v>88</v>
      </c>
      <c r="AW678" s="12" t="s">
        <v>31</v>
      </c>
      <c r="AX678" s="12" t="s">
        <v>83</v>
      </c>
      <c r="AY678" s="159" t="s">
        <v>188</v>
      </c>
    </row>
    <row r="679" spans="2:65" s="1" customFormat="1" ht="21.75" customHeight="1">
      <c r="B679" s="32"/>
      <c r="C679" s="143" t="s">
        <v>1016</v>
      </c>
      <c r="D679" s="143" t="s">
        <v>190</v>
      </c>
      <c r="E679" s="144" t="s">
        <v>1017</v>
      </c>
      <c r="F679" s="145" t="s">
        <v>1018</v>
      </c>
      <c r="G679" s="146" t="s">
        <v>272</v>
      </c>
      <c r="H679" s="147">
        <v>208.3</v>
      </c>
      <c r="I679" s="148"/>
      <c r="J679" s="149">
        <f>ROUND(I679*H679,2)</f>
        <v>0</v>
      </c>
      <c r="K679" s="150"/>
      <c r="L679" s="32"/>
      <c r="M679" s="151" t="s">
        <v>1</v>
      </c>
      <c r="N679" s="152" t="s">
        <v>42</v>
      </c>
      <c r="P679" s="153">
        <f>O679*H679</f>
        <v>0</v>
      </c>
      <c r="Q679" s="153">
        <v>1.03E-2</v>
      </c>
      <c r="R679" s="153">
        <f>Q679*H679</f>
        <v>2.1454900000000001</v>
      </c>
      <c r="S679" s="153">
        <v>0</v>
      </c>
      <c r="T679" s="154">
        <f>S679*H679</f>
        <v>0</v>
      </c>
      <c r="AR679" s="155" t="s">
        <v>295</v>
      </c>
      <c r="AT679" s="155" t="s">
        <v>190</v>
      </c>
      <c r="AU679" s="155" t="s">
        <v>88</v>
      </c>
      <c r="AY679" s="17" t="s">
        <v>188</v>
      </c>
      <c r="BE679" s="156">
        <f>IF(N679="základná",J679,0)</f>
        <v>0</v>
      </c>
      <c r="BF679" s="156">
        <f>IF(N679="znížená",J679,0)</f>
        <v>0</v>
      </c>
      <c r="BG679" s="156">
        <f>IF(N679="zákl. prenesená",J679,0)</f>
        <v>0</v>
      </c>
      <c r="BH679" s="156">
        <f>IF(N679="zníž. prenesená",J679,0)</f>
        <v>0</v>
      </c>
      <c r="BI679" s="156">
        <f>IF(N679="nulová",J679,0)</f>
        <v>0</v>
      </c>
      <c r="BJ679" s="17" t="s">
        <v>88</v>
      </c>
      <c r="BK679" s="156">
        <f>ROUND(I679*H679,2)</f>
        <v>0</v>
      </c>
      <c r="BL679" s="17" t="s">
        <v>295</v>
      </c>
      <c r="BM679" s="155" t="s">
        <v>1019</v>
      </c>
    </row>
    <row r="680" spans="2:65" s="12" customFormat="1" ht="11.25">
      <c r="B680" s="157"/>
      <c r="D680" s="158" t="s">
        <v>196</v>
      </c>
      <c r="E680" s="159" t="s">
        <v>1</v>
      </c>
      <c r="F680" s="160" t="s">
        <v>1020</v>
      </c>
      <c r="H680" s="161">
        <v>187.2</v>
      </c>
      <c r="I680" s="162"/>
      <c r="L680" s="157"/>
      <c r="M680" s="163"/>
      <c r="T680" s="164"/>
      <c r="AT680" s="159" t="s">
        <v>196</v>
      </c>
      <c r="AU680" s="159" t="s">
        <v>88</v>
      </c>
      <c r="AV680" s="12" t="s">
        <v>88</v>
      </c>
      <c r="AW680" s="12" t="s">
        <v>31</v>
      </c>
      <c r="AX680" s="12" t="s">
        <v>76</v>
      </c>
      <c r="AY680" s="159" t="s">
        <v>188</v>
      </c>
    </row>
    <row r="681" spans="2:65" s="12" customFormat="1" ht="11.25">
      <c r="B681" s="157"/>
      <c r="D681" s="158" t="s">
        <v>196</v>
      </c>
      <c r="E681" s="159" t="s">
        <v>1</v>
      </c>
      <c r="F681" s="160" t="s">
        <v>957</v>
      </c>
      <c r="H681" s="161">
        <v>21.06</v>
      </c>
      <c r="I681" s="162"/>
      <c r="L681" s="157"/>
      <c r="M681" s="163"/>
      <c r="T681" s="164"/>
      <c r="AT681" s="159" t="s">
        <v>196</v>
      </c>
      <c r="AU681" s="159" t="s">
        <v>88</v>
      </c>
      <c r="AV681" s="12" t="s">
        <v>88</v>
      </c>
      <c r="AW681" s="12" t="s">
        <v>31</v>
      </c>
      <c r="AX681" s="12" t="s">
        <v>76</v>
      </c>
      <c r="AY681" s="159" t="s">
        <v>188</v>
      </c>
    </row>
    <row r="682" spans="2:65" s="14" customFormat="1" ht="11.25">
      <c r="B682" s="172"/>
      <c r="D682" s="158" t="s">
        <v>196</v>
      </c>
      <c r="E682" s="173" t="s">
        <v>1</v>
      </c>
      <c r="F682" s="174" t="s">
        <v>209</v>
      </c>
      <c r="H682" s="175">
        <v>208.26</v>
      </c>
      <c r="I682" s="176"/>
      <c r="L682" s="172"/>
      <c r="M682" s="177"/>
      <c r="T682" s="178"/>
      <c r="AT682" s="173" t="s">
        <v>196</v>
      </c>
      <c r="AU682" s="173" t="s">
        <v>88</v>
      </c>
      <c r="AV682" s="14" t="s">
        <v>203</v>
      </c>
      <c r="AW682" s="14" t="s">
        <v>31</v>
      </c>
      <c r="AX682" s="14" t="s">
        <v>76</v>
      </c>
      <c r="AY682" s="173" t="s">
        <v>188</v>
      </c>
    </row>
    <row r="683" spans="2:65" s="12" customFormat="1" ht="11.25">
      <c r="B683" s="157"/>
      <c r="D683" s="158" t="s">
        <v>196</v>
      </c>
      <c r="E683" s="159" t="s">
        <v>1</v>
      </c>
      <c r="F683" s="160" t="s">
        <v>446</v>
      </c>
      <c r="H683" s="161">
        <v>0.04</v>
      </c>
      <c r="I683" s="162"/>
      <c r="L683" s="157"/>
      <c r="M683" s="163"/>
      <c r="T683" s="164"/>
      <c r="AT683" s="159" t="s">
        <v>196</v>
      </c>
      <c r="AU683" s="159" t="s">
        <v>88</v>
      </c>
      <c r="AV683" s="12" t="s">
        <v>88</v>
      </c>
      <c r="AW683" s="12" t="s">
        <v>31</v>
      </c>
      <c r="AX683" s="12" t="s">
        <v>76</v>
      </c>
      <c r="AY683" s="159" t="s">
        <v>188</v>
      </c>
    </row>
    <row r="684" spans="2:65" s="13" customFormat="1" ht="11.25">
      <c r="B684" s="165"/>
      <c r="D684" s="158" t="s">
        <v>196</v>
      </c>
      <c r="E684" s="166" t="s">
        <v>1</v>
      </c>
      <c r="F684" s="167" t="s">
        <v>211</v>
      </c>
      <c r="H684" s="168">
        <v>208.29999999999998</v>
      </c>
      <c r="I684" s="169"/>
      <c r="L684" s="165"/>
      <c r="M684" s="170"/>
      <c r="T684" s="171"/>
      <c r="AT684" s="166" t="s">
        <v>196</v>
      </c>
      <c r="AU684" s="166" t="s">
        <v>88</v>
      </c>
      <c r="AV684" s="13" t="s">
        <v>194</v>
      </c>
      <c r="AW684" s="13" t="s">
        <v>31</v>
      </c>
      <c r="AX684" s="13" t="s">
        <v>83</v>
      </c>
      <c r="AY684" s="166" t="s">
        <v>188</v>
      </c>
    </row>
    <row r="685" spans="2:65" s="1" customFormat="1" ht="24.2" customHeight="1">
      <c r="B685" s="32"/>
      <c r="C685" s="143" t="s">
        <v>1021</v>
      </c>
      <c r="D685" s="143" t="s">
        <v>190</v>
      </c>
      <c r="E685" s="144" t="s">
        <v>1022</v>
      </c>
      <c r="F685" s="145" t="s">
        <v>1023</v>
      </c>
      <c r="G685" s="146" t="s">
        <v>574</v>
      </c>
      <c r="H685" s="147">
        <v>28.8</v>
      </c>
      <c r="I685" s="148"/>
      <c r="J685" s="149">
        <f>ROUND(I685*H685,2)</f>
        <v>0</v>
      </c>
      <c r="K685" s="150"/>
      <c r="L685" s="32"/>
      <c r="M685" s="151" t="s">
        <v>1</v>
      </c>
      <c r="N685" s="152" t="s">
        <v>42</v>
      </c>
      <c r="P685" s="153">
        <f>O685*H685</f>
        <v>0</v>
      </c>
      <c r="Q685" s="153">
        <v>1.42E-3</v>
      </c>
      <c r="R685" s="153">
        <f>Q685*H685</f>
        <v>4.0896000000000002E-2</v>
      </c>
      <c r="S685" s="153">
        <v>0</v>
      </c>
      <c r="T685" s="154">
        <f>S685*H685</f>
        <v>0</v>
      </c>
      <c r="AR685" s="155" t="s">
        <v>295</v>
      </c>
      <c r="AT685" s="155" t="s">
        <v>190</v>
      </c>
      <c r="AU685" s="155" t="s">
        <v>88</v>
      </c>
      <c r="AY685" s="17" t="s">
        <v>188</v>
      </c>
      <c r="BE685" s="156">
        <f>IF(N685="základná",J685,0)</f>
        <v>0</v>
      </c>
      <c r="BF685" s="156">
        <f>IF(N685="znížená",J685,0)</f>
        <v>0</v>
      </c>
      <c r="BG685" s="156">
        <f>IF(N685="zákl. prenesená",J685,0)</f>
        <v>0</v>
      </c>
      <c r="BH685" s="156">
        <f>IF(N685="zníž. prenesená",J685,0)</f>
        <v>0</v>
      </c>
      <c r="BI685" s="156">
        <f>IF(N685="nulová",J685,0)</f>
        <v>0</v>
      </c>
      <c r="BJ685" s="17" t="s">
        <v>88</v>
      </c>
      <c r="BK685" s="156">
        <f>ROUND(I685*H685,2)</f>
        <v>0</v>
      </c>
      <c r="BL685" s="17" t="s">
        <v>295</v>
      </c>
      <c r="BM685" s="155" t="s">
        <v>1024</v>
      </c>
    </row>
    <row r="686" spans="2:65" s="12" customFormat="1" ht="11.25">
      <c r="B686" s="157"/>
      <c r="D686" s="158" t="s">
        <v>196</v>
      </c>
      <c r="E686" s="159" t="s">
        <v>1</v>
      </c>
      <c r="F686" s="160" t="s">
        <v>1025</v>
      </c>
      <c r="H686" s="161">
        <v>28.8</v>
      </c>
      <c r="I686" s="162"/>
      <c r="L686" s="157"/>
      <c r="M686" s="163"/>
      <c r="T686" s="164"/>
      <c r="AT686" s="159" t="s">
        <v>196</v>
      </c>
      <c r="AU686" s="159" t="s">
        <v>88</v>
      </c>
      <c r="AV686" s="12" t="s">
        <v>88</v>
      </c>
      <c r="AW686" s="12" t="s">
        <v>31</v>
      </c>
      <c r="AX686" s="12" t="s">
        <v>83</v>
      </c>
      <c r="AY686" s="159" t="s">
        <v>188</v>
      </c>
    </row>
    <row r="687" spans="2:65" s="1" customFormat="1" ht="24.2" customHeight="1">
      <c r="B687" s="32"/>
      <c r="C687" s="143" t="s">
        <v>1026</v>
      </c>
      <c r="D687" s="143" t="s">
        <v>190</v>
      </c>
      <c r="E687" s="144" t="s">
        <v>1027</v>
      </c>
      <c r="F687" s="145" t="s">
        <v>1028</v>
      </c>
      <c r="G687" s="146" t="s">
        <v>574</v>
      </c>
      <c r="H687" s="147">
        <v>31.1</v>
      </c>
      <c r="I687" s="148"/>
      <c r="J687" s="149">
        <f>ROUND(I687*H687,2)</f>
        <v>0</v>
      </c>
      <c r="K687" s="150"/>
      <c r="L687" s="32"/>
      <c r="M687" s="151" t="s">
        <v>1</v>
      </c>
      <c r="N687" s="152" t="s">
        <v>42</v>
      </c>
      <c r="P687" s="153">
        <f>O687*H687</f>
        <v>0</v>
      </c>
      <c r="Q687" s="153">
        <v>1.4E-3</v>
      </c>
      <c r="R687" s="153">
        <f>Q687*H687</f>
        <v>4.3540000000000002E-2</v>
      </c>
      <c r="S687" s="153">
        <v>0</v>
      </c>
      <c r="T687" s="154">
        <f>S687*H687</f>
        <v>0</v>
      </c>
      <c r="AR687" s="155" t="s">
        <v>295</v>
      </c>
      <c r="AT687" s="155" t="s">
        <v>190</v>
      </c>
      <c r="AU687" s="155" t="s">
        <v>88</v>
      </c>
      <c r="AY687" s="17" t="s">
        <v>188</v>
      </c>
      <c r="BE687" s="156">
        <f>IF(N687="základná",J687,0)</f>
        <v>0</v>
      </c>
      <c r="BF687" s="156">
        <f>IF(N687="znížená",J687,0)</f>
        <v>0</v>
      </c>
      <c r="BG687" s="156">
        <f>IF(N687="zákl. prenesená",J687,0)</f>
        <v>0</v>
      </c>
      <c r="BH687" s="156">
        <f>IF(N687="zníž. prenesená",J687,0)</f>
        <v>0</v>
      </c>
      <c r="BI687" s="156">
        <f>IF(N687="nulová",J687,0)</f>
        <v>0</v>
      </c>
      <c r="BJ687" s="17" t="s">
        <v>88</v>
      </c>
      <c r="BK687" s="156">
        <f>ROUND(I687*H687,2)</f>
        <v>0</v>
      </c>
      <c r="BL687" s="17" t="s">
        <v>295</v>
      </c>
      <c r="BM687" s="155" t="s">
        <v>1029</v>
      </c>
    </row>
    <row r="688" spans="2:65" s="12" customFormat="1" ht="11.25">
      <c r="B688" s="157"/>
      <c r="D688" s="158" t="s">
        <v>196</v>
      </c>
      <c r="E688" s="159" t="s">
        <v>1</v>
      </c>
      <c r="F688" s="160" t="s">
        <v>1030</v>
      </c>
      <c r="H688" s="161">
        <v>31.05</v>
      </c>
      <c r="I688" s="162"/>
      <c r="L688" s="157"/>
      <c r="M688" s="163"/>
      <c r="T688" s="164"/>
      <c r="AT688" s="159" t="s">
        <v>196</v>
      </c>
      <c r="AU688" s="159" t="s">
        <v>88</v>
      </c>
      <c r="AV688" s="12" t="s">
        <v>88</v>
      </c>
      <c r="AW688" s="12" t="s">
        <v>31</v>
      </c>
      <c r="AX688" s="12" t="s">
        <v>76</v>
      </c>
      <c r="AY688" s="159" t="s">
        <v>188</v>
      </c>
    </row>
    <row r="689" spans="2:65" s="12" customFormat="1" ht="11.25">
      <c r="B689" s="157"/>
      <c r="D689" s="158" t="s">
        <v>196</v>
      </c>
      <c r="E689" s="159" t="s">
        <v>1</v>
      </c>
      <c r="F689" s="160" t="s">
        <v>738</v>
      </c>
      <c r="H689" s="161">
        <v>0.05</v>
      </c>
      <c r="I689" s="162"/>
      <c r="L689" s="157"/>
      <c r="M689" s="163"/>
      <c r="T689" s="164"/>
      <c r="AT689" s="159" t="s">
        <v>196</v>
      </c>
      <c r="AU689" s="159" t="s">
        <v>88</v>
      </c>
      <c r="AV689" s="12" t="s">
        <v>88</v>
      </c>
      <c r="AW689" s="12" t="s">
        <v>31</v>
      </c>
      <c r="AX689" s="12" t="s">
        <v>76</v>
      </c>
      <c r="AY689" s="159" t="s">
        <v>188</v>
      </c>
    </row>
    <row r="690" spans="2:65" s="13" customFormat="1" ht="11.25">
      <c r="B690" s="165"/>
      <c r="D690" s="158" t="s">
        <v>196</v>
      </c>
      <c r="E690" s="166" t="s">
        <v>1</v>
      </c>
      <c r="F690" s="167" t="s">
        <v>211</v>
      </c>
      <c r="H690" s="168">
        <v>31.1</v>
      </c>
      <c r="I690" s="169"/>
      <c r="L690" s="165"/>
      <c r="M690" s="170"/>
      <c r="T690" s="171"/>
      <c r="AT690" s="166" t="s">
        <v>196</v>
      </c>
      <c r="AU690" s="166" t="s">
        <v>88</v>
      </c>
      <c r="AV690" s="13" t="s">
        <v>194</v>
      </c>
      <c r="AW690" s="13" t="s">
        <v>31</v>
      </c>
      <c r="AX690" s="13" t="s">
        <v>83</v>
      </c>
      <c r="AY690" s="166" t="s">
        <v>188</v>
      </c>
    </row>
    <row r="691" spans="2:65" s="1" customFormat="1" ht="24.2" customHeight="1">
      <c r="B691" s="32"/>
      <c r="C691" s="143" t="s">
        <v>1031</v>
      </c>
      <c r="D691" s="143" t="s">
        <v>190</v>
      </c>
      <c r="E691" s="144" t="s">
        <v>1032</v>
      </c>
      <c r="F691" s="145" t="s">
        <v>1033</v>
      </c>
      <c r="G691" s="146" t="s">
        <v>574</v>
      </c>
      <c r="H691" s="147">
        <v>19</v>
      </c>
      <c r="I691" s="148"/>
      <c r="J691" s="149">
        <f>ROUND(I691*H691,2)</f>
        <v>0</v>
      </c>
      <c r="K691" s="150"/>
      <c r="L691" s="32"/>
      <c r="M691" s="151" t="s">
        <v>1</v>
      </c>
      <c r="N691" s="152" t="s">
        <v>42</v>
      </c>
      <c r="P691" s="153">
        <f>O691*H691</f>
        <v>0</v>
      </c>
      <c r="Q691" s="153">
        <v>2.7299999999999998E-3</v>
      </c>
      <c r="R691" s="153">
        <f>Q691*H691</f>
        <v>5.1869999999999999E-2</v>
      </c>
      <c r="S691" s="153">
        <v>0</v>
      </c>
      <c r="T691" s="154">
        <f>S691*H691</f>
        <v>0</v>
      </c>
      <c r="AR691" s="155" t="s">
        <v>295</v>
      </c>
      <c r="AT691" s="155" t="s">
        <v>190</v>
      </c>
      <c r="AU691" s="155" t="s">
        <v>88</v>
      </c>
      <c r="AY691" s="17" t="s">
        <v>188</v>
      </c>
      <c r="BE691" s="156">
        <f>IF(N691="základná",J691,0)</f>
        <v>0</v>
      </c>
      <c r="BF691" s="156">
        <f>IF(N691="znížená",J691,0)</f>
        <v>0</v>
      </c>
      <c r="BG691" s="156">
        <f>IF(N691="zákl. prenesená",J691,0)</f>
        <v>0</v>
      </c>
      <c r="BH691" s="156">
        <f>IF(N691="zníž. prenesená",J691,0)</f>
        <v>0</v>
      </c>
      <c r="BI691" s="156">
        <f>IF(N691="nulová",J691,0)</f>
        <v>0</v>
      </c>
      <c r="BJ691" s="17" t="s">
        <v>88</v>
      </c>
      <c r="BK691" s="156">
        <f>ROUND(I691*H691,2)</f>
        <v>0</v>
      </c>
      <c r="BL691" s="17" t="s">
        <v>295</v>
      </c>
      <c r="BM691" s="155" t="s">
        <v>1034</v>
      </c>
    </row>
    <row r="692" spans="2:65" s="12" customFormat="1" ht="11.25">
      <c r="B692" s="157"/>
      <c r="D692" s="158" t="s">
        <v>196</v>
      </c>
      <c r="E692" s="159" t="s">
        <v>1</v>
      </c>
      <c r="F692" s="160" t="s">
        <v>1035</v>
      </c>
      <c r="H692" s="161">
        <v>19</v>
      </c>
      <c r="I692" s="162"/>
      <c r="L692" s="157"/>
      <c r="M692" s="163"/>
      <c r="T692" s="164"/>
      <c r="AT692" s="159" t="s">
        <v>196</v>
      </c>
      <c r="AU692" s="159" t="s">
        <v>88</v>
      </c>
      <c r="AV692" s="12" t="s">
        <v>88</v>
      </c>
      <c r="AW692" s="12" t="s">
        <v>31</v>
      </c>
      <c r="AX692" s="12" t="s">
        <v>83</v>
      </c>
      <c r="AY692" s="159" t="s">
        <v>188</v>
      </c>
    </row>
    <row r="693" spans="2:65" s="1" customFormat="1" ht="24.2" customHeight="1">
      <c r="B693" s="32"/>
      <c r="C693" s="143" t="s">
        <v>1036</v>
      </c>
      <c r="D693" s="143" t="s">
        <v>190</v>
      </c>
      <c r="E693" s="144" t="s">
        <v>1037</v>
      </c>
      <c r="F693" s="145" t="s">
        <v>1038</v>
      </c>
      <c r="G693" s="146" t="s">
        <v>574</v>
      </c>
      <c r="H693" s="147">
        <v>23.8</v>
      </c>
      <c r="I693" s="148"/>
      <c r="J693" s="149">
        <f>ROUND(I693*H693,2)</f>
        <v>0</v>
      </c>
      <c r="K693" s="150"/>
      <c r="L693" s="32"/>
      <c r="M693" s="151" t="s">
        <v>1</v>
      </c>
      <c r="N693" s="152" t="s">
        <v>42</v>
      </c>
      <c r="P693" s="153">
        <f>O693*H693</f>
        <v>0</v>
      </c>
      <c r="Q693" s="153">
        <v>1.67E-3</v>
      </c>
      <c r="R693" s="153">
        <f>Q693*H693</f>
        <v>3.9746000000000004E-2</v>
      </c>
      <c r="S693" s="153">
        <v>0</v>
      </c>
      <c r="T693" s="154">
        <f>S693*H693</f>
        <v>0</v>
      </c>
      <c r="AR693" s="155" t="s">
        <v>295</v>
      </c>
      <c r="AT693" s="155" t="s">
        <v>190</v>
      </c>
      <c r="AU693" s="155" t="s">
        <v>88</v>
      </c>
      <c r="AY693" s="17" t="s">
        <v>188</v>
      </c>
      <c r="BE693" s="156">
        <f>IF(N693="základná",J693,0)</f>
        <v>0</v>
      </c>
      <c r="BF693" s="156">
        <f>IF(N693="znížená",J693,0)</f>
        <v>0</v>
      </c>
      <c r="BG693" s="156">
        <f>IF(N693="zákl. prenesená",J693,0)</f>
        <v>0</v>
      </c>
      <c r="BH693" s="156">
        <f>IF(N693="zníž. prenesená",J693,0)</f>
        <v>0</v>
      </c>
      <c r="BI693" s="156">
        <f>IF(N693="nulová",J693,0)</f>
        <v>0</v>
      </c>
      <c r="BJ693" s="17" t="s">
        <v>88</v>
      </c>
      <c r="BK693" s="156">
        <f>ROUND(I693*H693,2)</f>
        <v>0</v>
      </c>
      <c r="BL693" s="17" t="s">
        <v>295</v>
      </c>
      <c r="BM693" s="155" t="s">
        <v>1039</v>
      </c>
    </row>
    <row r="694" spans="2:65" s="12" customFormat="1" ht="11.25">
      <c r="B694" s="157"/>
      <c r="D694" s="158" t="s">
        <v>196</v>
      </c>
      <c r="E694" s="159" t="s">
        <v>1</v>
      </c>
      <c r="F694" s="160" t="s">
        <v>1015</v>
      </c>
      <c r="H694" s="161">
        <v>23.8</v>
      </c>
      <c r="I694" s="162"/>
      <c r="L694" s="157"/>
      <c r="M694" s="163"/>
      <c r="T694" s="164"/>
      <c r="AT694" s="159" t="s">
        <v>196</v>
      </c>
      <c r="AU694" s="159" t="s">
        <v>88</v>
      </c>
      <c r="AV694" s="12" t="s">
        <v>88</v>
      </c>
      <c r="AW694" s="12" t="s">
        <v>31</v>
      </c>
      <c r="AX694" s="12" t="s">
        <v>83</v>
      </c>
      <c r="AY694" s="159" t="s">
        <v>188</v>
      </c>
    </row>
    <row r="695" spans="2:65" s="1" customFormat="1" ht="24.2" customHeight="1">
      <c r="B695" s="32"/>
      <c r="C695" s="143" t="s">
        <v>1040</v>
      </c>
      <c r="D695" s="143" t="s">
        <v>190</v>
      </c>
      <c r="E695" s="144" t="s">
        <v>1041</v>
      </c>
      <c r="F695" s="145" t="s">
        <v>1042</v>
      </c>
      <c r="G695" s="146" t="s">
        <v>388</v>
      </c>
      <c r="H695" s="147">
        <v>4</v>
      </c>
      <c r="I695" s="148"/>
      <c r="J695" s="149">
        <f>ROUND(I695*H695,2)</f>
        <v>0</v>
      </c>
      <c r="K695" s="150"/>
      <c r="L695" s="32"/>
      <c r="M695" s="151" t="s">
        <v>1</v>
      </c>
      <c r="N695" s="152" t="s">
        <v>42</v>
      </c>
      <c r="P695" s="153">
        <f>O695*H695</f>
        <v>0</v>
      </c>
      <c r="Q695" s="153">
        <v>3.6000000000000002E-4</v>
      </c>
      <c r="R695" s="153">
        <f>Q695*H695</f>
        <v>1.4400000000000001E-3</v>
      </c>
      <c r="S695" s="153">
        <v>0</v>
      </c>
      <c r="T695" s="154">
        <f>S695*H695</f>
        <v>0</v>
      </c>
      <c r="AR695" s="155" t="s">
        <v>295</v>
      </c>
      <c r="AT695" s="155" t="s">
        <v>190</v>
      </c>
      <c r="AU695" s="155" t="s">
        <v>88</v>
      </c>
      <c r="AY695" s="17" t="s">
        <v>188</v>
      </c>
      <c r="BE695" s="156">
        <f>IF(N695="základná",J695,0)</f>
        <v>0</v>
      </c>
      <c r="BF695" s="156">
        <f>IF(N695="znížená",J695,0)</f>
        <v>0</v>
      </c>
      <c r="BG695" s="156">
        <f>IF(N695="zákl. prenesená",J695,0)</f>
        <v>0</v>
      </c>
      <c r="BH695" s="156">
        <f>IF(N695="zníž. prenesená",J695,0)</f>
        <v>0</v>
      </c>
      <c r="BI695" s="156">
        <f>IF(N695="nulová",J695,0)</f>
        <v>0</v>
      </c>
      <c r="BJ695" s="17" t="s">
        <v>88</v>
      </c>
      <c r="BK695" s="156">
        <f>ROUND(I695*H695,2)</f>
        <v>0</v>
      </c>
      <c r="BL695" s="17" t="s">
        <v>295</v>
      </c>
      <c r="BM695" s="155" t="s">
        <v>1043</v>
      </c>
    </row>
    <row r="696" spans="2:65" s="1" customFormat="1" ht="24.2" customHeight="1">
      <c r="B696" s="32"/>
      <c r="C696" s="143" t="s">
        <v>1044</v>
      </c>
      <c r="D696" s="143" t="s">
        <v>190</v>
      </c>
      <c r="E696" s="144" t="s">
        <v>1045</v>
      </c>
      <c r="F696" s="145" t="s">
        <v>1046</v>
      </c>
      <c r="G696" s="146" t="s">
        <v>333</v>
      </c>
      <c r="H696" s="147">
        <v>2.3570000000000002</v>
      </c>
      <c r="I696" s="148"/>
      <c r="J696" s="149">
        <f>ROUND(I696*H696,2)</f>
        <v>0</v>
      </c>
      <c r="K696" s="150"/>
      <c r="L696" s="32"/>
      <c r="M696" s="151" t="s">
        <v>1</v>
      </c>
      <c r="N696" s="152" t="s">
        <v>42</v>
      </c>
      <c r="P696" s="153">
        <f>O696*H696</f>
        <v>0</v>
      </c>
      <c r="Q696" s="153">
        <v>0</v>
      </c>
      <c r="R696" s="153">
        <f>Q696*H696</f>
        <v>0</v>
      </c>
      <c r="S696" s="153">
        <v>0</v>
      </c>
      <c r="T696" s="154">
        <f>S696*H696</f>
        <v>0</v>
      </c>
      <c r="AR696" s="155" t="s">
        <v>295</v>
      </c>
      <c r="AT696" s="155" t="s">
        <v>190</v>
      </c>
      <c r="AU696" s="155" t="s">
        <v>88</v>
      </c>
      <c r="AY696" s="17" t="s">
        <v>188</v>
      </c>
      <c r="BE696" s="156">
        <f>IF(N696="základná",J696,0)</f>
        <v>0</v>
      </c>
      <c r="BF696" s="156">
        <f>IF(N696="znížená",J696,0)</f>
        <v>0</v>
      </c>
      <c r="BG696" s="156">
        <f>IF(N696="zákl. prenesená",J696,0)</f>
        <v>0</v>
      </c>
      <c r="BH696" s="156">
        <f>IF(N696="zníž. prenesená",J696,0)</f>
        <v>0</v>
      </c>
      <c r="BI696" s="156">
        <f>IF(N696="nulová",J696,0)</f>
        <v>0</v>
      </c>
      <c r="BJ696" s="17" t="s">
        <v>88</v>
      </c>
      <c r="BK696" s="156">
        <f>ROUND(I696*H696,2)</f>
        <v>0</v>
      </c>
      <c r="BL696" s="17" t="s">
        <v>295</v>
      </c>
      <c r="BM696" s="155" t="s">
        <v>1047</v>
      </c>
    </row>
    <row r="697" spans="2:65" s="11" customFormat="1" ht="22.9" customHeight="1">
      <c r="B697" s="131"/>
      <c r="D697" s="132" t="s">
        <v>75</v>
      </c>
      <c r="E697" s="141" t="s">
        <v>1048</v>
      </c>
      <c r="F697" s="141" t="s">
        <v>1049</v>
      </c>
      <c r="I697" s="134"/>
      <c r="J697" s="142">
        <f>BK697</f>
        <v>0</v>
      </c>
      <c r="L697" s="131"/>
      <c r="M697" s="136"/>
      <c r="P697" s="137">
        <f>SUM(P698:P699)</f>
        <v>0</v>
      </c>
      <c r="R697" s="137">
        <f>SUM(R698:R699)</f>
        <v>0.10415000000000001</v>
      </c>
      <c r="T697" s="138">
        <f>SUM(T698:T699)</f>
        <v>0</v>
      </c>
      <c r="AR697" s="132" t="s">
        <v>88</v>
      </c>
      <c r="AT697" s="139" t="s">
        <v>75</v>
      </c>
      <c r="AU697" s="139" t="s">
        <v>83</v>
      </c>
      <c r="AY697" s="132" t="s">
        <v>188</v>
      </c>
      <c r="BK697" s="140">
        <f>SUM(BK698:BK699)</f>
        <v>0</v>
      </c>
    </row>
    <row r="698" spans="2:65" s="1" customFormat="1" ht="24.2" customHeight="1">
      <c r="B698" s="32"/>
      <c r="C698" s="143" t="s">
        <v>1050</v>
      </c>
      <c r="D698" s="143" t="s">
        <v>190</v>
      </c>
      <c r="E698" s="144" t="s">
        <v>1051</v>
      </c>
      <c r="F698" s="145" t="s">
        <v>1052</v>
      </c>
      <c r="G698" s="146" t="s">
        <v>272</v>
      </c>
      <c r="H698" s="147">
        <v>208.3</v>
      </c>
      <c r="I698" s="148"/>
      <c r="J698" s="149">
        <f>ROUND(I698*H698,2)</f>
        <v>0</v>
      </c>
      <c r="K698" s="150"/>
      <c r="L698" s="32"/>
      <c r="M698" s="151" t="s">
        <v>1</v>
      </c>
      <c r="N698" s="152" t="s">
        <v>42</v>
      </c>
      <c r="P698" s="153">
        <f>O698*H698</f>
        <v>0</v>
      </c>
      <c r="Q698" s="153">
        <v>5.0000000000000001E-4</v>
      </c>
      <c r="R698" s="153">
        <f>Q698*H698</f>
        <v>0.10415000000000001</v>
      </c>
      <c r="S698" s="153">
        <v>0</v>
      </c>
      <c r="T698" s="154">
        <f>S698*H698</f>
        <v>0</v>
      </c>
      <c r="AR698" s="155" t="s">
        <v>295</v>
      </c>
      <c r="AT698" s="155" t="s">
        <v>190</v>
      </c>
      <c r="AU698" s="155" t="s">
        <v>88</v>
      </c>
      <c r="AY698" s="17" t="s">
        <v>188</v>
      </c>
      <c r="BE698" s="156">
        <f>IF(N698="základná",J698,0)</f>
        <v>0</v>
      </c>
      <c r="BF698" s="156">
        <f>IF(N698="znížená",J698,0)</f>
        <v>0</v>
      </c>
      <c r="BG698" s="156">
        <f>IF(N698="zákl. prenesená",J698,0)</f>
        <v>0</v>
      </c>
      <c r="BH698" s="156">
        <f>IF(N698="zníž. prenesená",J698,0)</f>
        <v>0</v>
      </c>
      <c r="BI698" s="156">
        <f>IF(N698="nulová",J698,0)</f>
        <v>0</v>
      </c>
      <c r="BJ698" s="17" t="s">
        <v>88</v>
      </c>
      <c r="BK698" s="156">
        <f>ROUND(I698*H698,2)</f>
        <v>0</v>
      </c>
      <c r="BL698" s="17" t="s">
        <v>295</v>
      </c>
      <c r="BM698" s="155" t="s">
        <v>1053</v>
      </c>
    </row>
    <row r="699" spans="2:65" s="1" customFormat="1" ht="24.2" customHeight="1">
      <c r="B699" s="32"/>
      <c r="C699" s="143" t="s">
        <v>1054</v>
      </c>
      <c r="D699" s="143" t="s">
        <v>190</v>
      </c>
      <c r="E699" s="144" t="s">
        <v>1055</v>
      </c>
      <c r="F699" s="145" t="s">
        <v>1056</v>
      </c>
      <c r="G699" s="146" t="s">
        <v>333</v>
      </c>
      <c r="H699" s="147">
        <v>0.104</v>
      </c>
      <c r="I699" s="148"/>
      <c r="J699" s="149">
        <f>ROUND(I699*H699,2)</f>
        <v>0</v>
      </c>
      <c r="K699" s="150"/>
      <c r="L699" s="32"/>
      <c r="M699" s="151" t="s">
        <v>1</v>
      </c>
      <c r="N699" s="152" t="s">
        <v>42</v>
      </c>
      <c r="P699" s="153">
        <f>O699*H699</f>
        <v>0</v>
      </c>
      <c r="Q699" s="153">
        <v>0</v>
      </c>
      <c r="R699" s="153">
        <f>Q699*H699</f>
        <v>0</v>
      </c>
      <c r="S699" s="153">
        <v>0</v>
      </c>
      <c r="T699" s="154">
        <f>S699*H699</f>
        <v>0</v>
      </c>
      <c r="AR699" s="155" t="s">
        <v>295</v>
      </c>
      <c r="AT699" s="155" t="s">
        <v>190</v>
      </c>
      <c r="AU699" s="155" t="s">
        <v>88</v>
      </c>
      <c r="AY699" s="17" t="s">
        <v>188</v>
      </c>
      <c r="BE699" s="156">
        <f>IF(N699="základná",J699,0)</f>
        <v>0</v>
      </c>
      <c r="BF699" s="156">
        <f>IF(N699="znížená",J699,0)</f>
        <v>0</v>
      </c>
      <c r="BG699" s="156">
        <f>IF(N699="zákl. prenesená",J699,0)</f>
        <v>0</v>
      </c>
      <c r="BH699" s="156">
        <f>IF(N699="zníž. prenesená",J699,0)</f>
        <v>0</v>
      </c>
      <c r="BI699" s="156">
        <f>IF(N699="nulová",J699,0)</f>
        <v>0</v>
      </c>
      <c r="BJ699" s="17" t="s">
        <v>88</v>
      </c>
      <c r="BK699" s="156">
        <f>ROUND(I699*H699,2)</f>
        <v>0</v>
      </c>
      <c r="BL699" s="17" t="s">
        <v>295</v>
      </c>
      <c r="BM699" s="155" t="s">
        <v>1057</v>
      </c>
    </row>
    <row r="700" spans="2:65" s="11" customFormat="1" ht="22.9" customHeight="1">
      <c r="B700" s="131"/>
      <c r="D700" s="132" t="s">
        <v>75</v>
      </c>
      <c r="E700" s="141" t="s">
        <v>1058</v>
      </c>
      <c r="F700" s="141" t="s">
        <v>1059</v>
      </c>
      <c r="I700" s="134"/>
      <c r="J700" s="142">
        <f>BK700</f>
        <v>0</v>
      </c>
      <c r="L700" s="131"/>
      <c r="M700" s="136"/>
      <c r="P700" s="137">
        <f>SUM(P701:P761)</f>
        <v>0</v>
      </c>
      <c r="R700" s="137">
        <f>SUM(R701:R761)</f>
        <v>2.4002655000000002</v>
      </c>
      <c r="T700" s="138">
        <f>SUM(T701:T761)</f>
        <v>0</v>
      </c>
      <c r="AR700" s="132" t="s">
        <v>88</v>
      </c>
      <c r="AT700" s="139" t="s">
        <v>75</v>
      </c>
      <c r="AU700" s="139" t="s">
        <v>83</v>
      </c>
      <c r="AY700" s="132" t="s">
        <v>188</v>
      </c>
      <c r="BK700" s="140">
        <f>SUM(BK701:BK761)</f>
        <v>0</v>
      </c>
    </row>
    <row r="701" spans="2:65" s="1" customFormat="1" ht="44.25" customHeight="1">
      <c r="B701" s="32"/>
      <c r="C701" s="143" t="s">
        <v>1060</v>
      </c>
      <c r="D701" s="143" t="s">
        <v>190</v>
      </c>
      <c r="E701" s="144" t="s">
        <v>1061</v>
      </c>
      <c r="F701" s="145" t="s">
        <v>1062</v>
      </c>
      <c r="G701" s="146" t="s">
        <v>574</v>
      </c>
      <c r="H701" s="147">
        <v>166.3</v>
      </c>
      <c r="I701" s="148"/>
      <c r="J701" s="149">
        <f>ROUND(I701*H701,2)</f>
        <v>0</v>
      </c>
      <c r="K701" s="150"/>
      <c r="L701" s="32"/>
      <c r="M701" s="151" t="s">
        <v>1</v>
      </c>
      <c r="N701" s="152" t="s">
        <v>42</v>
      </c>
      <c r="P701" s="153">
        <f>O701*H701</f>
        <v>0</v>
      </c>
      <c r="Q701" s="153">
        <v>2.1000000000000001E-4</v>
      </c>
      <c r="R701" s="153">
        <f>Q701*H701</f>
        <v>3.4923000000000003E-2</v>
      </c>
      <c r="S701" s="153">
        <v>0</v>
      </c>
      <c r="T701" s="154">
        <f>S701*H701</f>
        <v>0</v>
      </c>
      <c r="AR701" s="155" t="s">
        <v>295</v>
      </c>
      <c r="AT701" s="155" t="s">
        <v>190</v>
      </c>
      <c r="AU701" s="155" t="s">
        <v>88</v>
      </c>
      <c r="AY701" s="17" t="s">
        <v>188</v>
      </c>
      <c r="BE701" s="156">
        <f>IF(N701="základná",J701,0)</f>
        <v>0</v>
      </c>
      <c r="BF701" s="156">
        <f>IF(N701="znížená",J701,0)</f>
        <v>0</v>
      </c>
      <c r="BG701" s="156">
        <f>IF(N701="zákl. prenesená",J701,0)</f>
        <v>0</v>
      </c>
      <c r="BH701" s="156">
        <f>IF(N701="zníž. prenesená",J701,0)</f>
        <v>0</v>
      </c>
      <c r="BI701" s="156">
        <f>IF(N701="nulová",J701,0)</f>
        <v>0</v>
      </c>
      <c r="BJ701" s="17" t="s">
        <v>88</v>
      </c>
      <c r="BK701" s="156">
        <f>ROUND(I701*H701,2)</f>
        <v>0</v>
      </c>
      <c r="BL701" s="17" t="s">
        <v>295</v>
      </c>
      <c r="BM701" s="155" t="s">
        <v>1063</v>
      </c>
    </row>
    <row r="702" spans="2:65" s="12" customFormat="1" ht="11.25">
      <c r="B702" s="157"/>
      <c r="D702" s="158" t="s">
        <v>196</v>
      </c>
      <c r="E702" s="159" t="s">
        <v>1</v>
      </c>
      <c r="F702" s="160" t="s">
        <v>1064</v>
      </c>
      <c r="H702" s="161">
        <v>16.2</v>
      </c>
      <c r="I702" s="162"/>
      <c r="L702" s="157"/>
      <c r="M702" s="163"/>
      <c r="T702" s="164"/>
      <c r="AT702" s="159" t="s">
        <v>196</v>
      </c>
      <c r="AU702" s="159" t="s">
        <v>88</v>
      </c>
      <c r="AV702" s="12" t="s">
        <v>88</v>
      </c>
      <c r="AW702" s="12" t="s">
        <v>31</v>
      </c>
      <c r="AX702" s="12" t="s">
        <v>76</v>
      </c>
      <c r="AY702" s="159" t="s">
        <v>188</v>
      </c>
    </row>
    <row r="703" spans="2:65" s="12" customFormat="1" ht="11.25">
      <c r="B703" s="157"/>
      <c r="D703" s="158" t="s">
        <v>196</v>
      </c>
      <c r="E703" s="159" t="s">
        <v>1</v>
      </c>
      <c r="F703" s="160" t="s">
        <v>1065</v>
      </c>
      <c r="H703" s="161">
        <v>12</v>
      </c>
      <c r="I703" s="162"/>
      <c r="L703" s="157"/>
      <c r="M703" s="163"/>
      <c r="T703" s="164"/>
      <c r="AT703" s="159" t="s">
        <v>196</v>
      </c>
      <c r="AU703" s="159" t="s">
        <v>88</v>
      </c>
      <c r="AV703" s="12" t="s">
        <v>88</v>
      </c>
      <c r="AW703" s="12" t="s">
        <v>31</v>
      </c>
      <c r="AX703" s="12" t="s">
        <v>76</v>
      </c>
      <c r="AY703" s="159" t="s">
        <v>188</v>
      </c>
    </row>
    <row r="704" spans="2:65" s="12" customFormat="1" ht="11.25">
      <c r="B704" s="157"/>
      <c r="D704" s="158" t="s">
        <v>196</v>
      </c>
      <c r="E704" s="159" t="s">
        <v>1</v>
      </c>
      <c r="F704" s="160" t="s">
        <v>1066</v>
      </c>
      <c r="H704" s="161">
        <v>10.199999999999999</v>
      </c>
      <c r="I704" s="162"/>
      <c r="L704" s="157"/>
      <c r="M704" s="163"/>
      <c r="T704" s="164"/>
      <c r="AT704" s="159" t="s">
        <v>196</v>
      </c>
      <c r="AU704" s="159" t="s">
        <v>88</v>
      </c>
      <c r="AV704" s="12" t="s">
        <v>88</v>
      </c>
      <c r="AW704" s="12" t="s">
        <v>31</v>
      </c>
      <c r="AX704" s="12" t="s">
        <v>76</v>
      </c>
      <c r="AY704" s="159" t="s">
        <v>188</v>
      </c>
    </row>
    <row r="705" spans="2:65" s="12" customFormat="1" ht="11.25">
      <c r="B705" s="157"/>
      <c r="D705" s="158" t="s">
        <v>196</v>
      </c>
      <c r="E705" s="159" t="s">
        <v>1</v>
      </c>
      <c r="F705" s="160" t="s">
        <v>1067</v>
      </c>
      <c r="H705" s="161">
        <v>50.4</v>
      </c>
      <c r="I705" s="162"/>
      <c r="L705" s="157"/>
      <c r="M705" s="163"/>
      <c r="T705" s="164"/>
      <c r="AT705" s="159" t="s">
        <v>196</v>
      </c>
      <c r="AU705" s="159" t="s">
        <v>88</v>
      </c>
      <c r="AV705" s="12" t="s">
        <v>88</v>
      </c>
      <c r="AW705" s="12" t="s">
        <v>31</v>
      </c>
      <c r="AX705" s="12" t="s">
        <v>76</v>
      </c>
      <c r="AY705" s="159" t="s">
        <v>188</v>
      </c>
    </row>
    <row r="706" spans="2:65" s="12" customFormat="1" ht="11.25">
      <c r="B706" s="157"/>
      <c r="D706" s="158" t="s">
        <v>196</v>
      </c>
      <c r="E706" s="159" t="s">
        <v>1</v>
      </c>
      <c r="F706" s="160" t="s">
        <v>1068</v>
      </c>
      <c r="H706" s="161">
        <v>9.6</v>
      </c>
      <c r="I706" s="162"/>
      <c r="L706" s="157"/>
      <c r="M706" s="163"/>
      <c r="T706" s="164"/>
      <c r="AT706" s="159" t="s">
        <v>196</v>
      </c>
      <c r="AU706" s="159" t="s">
        <v>88</v>
      </c>
      <c r="AV706" s="12" t="s">
        <v>88</v>
      </c>
      <c r="AW706" s="12" t="s">
        <v>31</v>
      </c>
      <c r="AX706" s="12" t="s">
        <v>76</v>
      </c>
      <c r="AY706" s="159" t="s">
        <v>188</v>
      </c>
    </row>
    <row r="707" spans="2:65" s="12" customFormat="1" ht="11.25">
      <c r="B707" s="157"/>
      <c r="D707" s="158" t="s">
        <v>196</v>
      </c>
      <c r="E707" s="159" t="s">
        <v>1</v>
      </c>
      <c r="F707" s="160" t="s">
        <v>1069</v>
      </c>
      <c r="H707" s="161">
        <v>67.900000000000006</v>
      </c>
      <c r="I707" s="162"/>
      <c r="L707" s="157"/>
      <c r="M707" s="163"/>
      <c r="T707" s="164"/>
      <c r="AT707" s="159" t="s">
        <v>196</v>
      </c>
      <c r="AU707" s="159" t="s">
        <v>88</v>
      </c>
      <c r="AV707" s="12" t="s">
        <v>88</v>
      </c>
      <c r="AW707" s="12" t="s">
        <v>31</v>
      </c>
      <c r="AX707" s="12" t="s">
        <v>76</v>
      </c>
      <c r="AY707" s="159" t="s">
        <v>188</v>
      </c>
    </row>
    <row r="708" spans="2:65" s="13" customFormat="1" ht="11.25">
      <c r="B708" s="165"/>
      <c r="D708" s="158" t="s">
        <v>196</v>
      </c>
      <c r="E708" s="166" t="s">
        <v>1</v>
      </c>
      <c r="F708" s="167" t="s">
        <v>211</v>
      </c>
      <c r="H708" s="168">
        <v>166.3</v>
      </c>
      <c r="I708" s="169"/>
      <c r="L708" s="165"/>
      <c r="M708" s="170"/>
      <c r="T708" s="171"/>
      <c r="AT708" s="166" t="s">
        <v>196</v>
      </c>
      <c r="AU708" s="166" t="s">
        <v>88</v>
      </c>
      <c r="AV708" s="13" t="s">
        <v>194</v>
      </c>
      <c r="AW708" s="13" t="s">
        <v>31</v>
      </c>
      <c r="AX708" s="13" t="s">
        <v>83</v>
      </c>
      <c r="AY708" s="166" t="s">
        <v>188</v>
      </c>
    </row>
    <row r="709" spans="2:65" s="1" customFormat="1" ht="37.9" customHeight="1">
      <c r="B709" s="32"/>
      <c r="C709" s="185" t="s">
        <v>1070</v>
      </c>
      <c r="D709" s="185" t="s">
        <v>677</v>
      </c>
      <c r="E709" s="186" t="s">
        <v>1071</v>
      </c>
      <c r="F709" s="187" t="s">
        <v>1072</v>
      </c>
      <c r="G709" s="188" t="s">
        <v>388</v>
      </c>
      <c r="H709" s="189">
        <v>6</v>
      </c>
      <c r="I709" s="190"/>
      <c r="J709" s="191">
        <f t="shared" ref="J709:J715" si="10">ROUND(I709*H709,2)</f>
        <v>0</v>
      </c>
      <c r="K709" s="192"/>
      <c r="L709" s="193"/>
      <c r="M709" s="194" t="s">
        <v>1</v>
      </c>
      <c r="N709" s="195" t="s">
        <v>42</v>
      </c>
      <c r="P709" s="153">
        <f t="shared" ref="P709:P715" si="11">O709*H709</f>
        <v>0</v>
      </c>
      <c r="Q709" s="153">
        <v>1.085E-2</v>
      </c>
      <c r="R709" s="153">
        <f t="shared" ref="R709:R715" si="12">Q709*H709</f>
        <v>6.5100000000000005E-2</v>
      </c>
      <c r="S709" s="153">
        <v>0</v>
      </c>
      <c r="T709" s="154">
        <f t="shared" ref="T709:T715" si="13">S709*H709</f>
        <v>0</v>
      </c>
      <c r="AR709" s="155" t="s">
        <v>398</v>
      </c>
      <c r="AT709" s="155" t="s">
        <v>677</v>
      </c>
      <c r="AU709" s="155" t="s">
        <v>88</v>
      </c>
      <c r="AY709" s="17" t="s">
        <v>188</v>
      </c>
      <c r="BE709" s="156">
        <f t="shared" ref="BE709:BE715" si="14">IF(N709="základná",J709,0)</f>
        <v>0</v>
      </c>
      <c r="BF709" s="156">
        <f t="shared" ref="BF709:BF715" si="15">IF(N709="znížená",J709,0)</f>
        <v>0</v>
      </c>
      <c r="BG709" s="156">
        <f t="shared" ref="BG709:BG715" si="16">IF(N709="zákl. prenesená",J709,0)</f>
        <v>0</v>
      </c>
      <c r="BH709" s="156">
        <f t="shared" ref="BH709:BH715" si="17">IF(N709="zníž. prenesená",J709,0)</f>
        <v>0</v>
      </c>
      <c r="BI709" s="156">
        <f t="shared" ref="BI709:BI715" si="18">IF(N709="nulová",J709,0)</f>
        <v>0</v>
      </c>
      <c r="BJ709" s="17" t="s">
        <v>88</v>
      </c>
      <c r="BK709" s="156">
        <f t="shared" ref="BK709:BK715" si="19">ROUND(I709*H709,2)</f>
        <v>0</v>
      </c>
      <c r="BL709" s="17" t="s">
        <v>295</v>
      </c>
      <c r="BM709" s="155" t="s">
        <v>1073</v>
      </c>
    </row>
    <row r="710" spans="2:65" s="1" customFormat="1" ht="37.9" customHeight="1">
      <c r="B710" s="32"/>
      <c r="C710" s="185" t="s">
        <v>1074</v>
      </c>
      <c r="D710" s="185" t="s">
        <v>677</v>
      </c>
      <c r="E710" s="186" t="s">
        <v>1075</v>
      </c>
      <c r="F710" s="187" t="s">
        <v>1076</v>
      </c>
      <c r="G710" s="188" t="s">
        <v>388</v>
      </c>
      <c r="H710" s="189">
        <v>3</v>
      </c>
      <c r="I710" s="190"/>
      <c r="J710" s="191">
        <f t="shared" si="10"/>
        <v>0</v>
      </c>
      <c r="K710" s="192"/>
      <c r="L710" s="193"/>
      <c r="M710" s="194" t="s">
        <v>1</v>
      </c>
      <c r="N710" s="195" t="s">
        <v>42</v>
      </c>
      <c r="P710" s="153">
        <f t="shared" si="11"/>
        <v>0</v>
      </c>
      <c r="Q710" s="153">
        <v>2.0570000000000001E-2</v>
      </c>
      <c r="R710" s="153">
        <f t="shared" si="12"/>
        <v>6.1710000000000001E-2</v>
      </c>
      <c r="S710" s="153">
        <v>0</v>
      </c>
      <c r="T710" s="154">
        <f t="shared" si="13"/>
        <v>0</v>
      </c>
      <c r="AR710" s="155" t="s">
        <v>398</v>
      </c>
      <c r="AT710" s="155" t="s">
        <v>677</v>
      </c>
      <c r="AU710" s="155" t="s">
        <v>88</v>
      </c>
      <c r="AY710" s="17" t="s">
        <v>188</v>
      </c>
      <c r="BE710" s="156">
        <f t="shared" si="14"/>
        <v>0</v>
      </c>
      <c r="BF710" s="156">
        <f t="shared" si="15"/>
        <v>0</v>
      </c>
      <c r="BG710" s="156">
        <f t="shared" si="16"/>
        <v>0</v>
      </c>
      <c r="BH710" s="156">
        <f t="shared" si="17"/>
        <v>0</v>
      </c>
      <c r="BI710" s="156">
        <f t="shared" si="18"/>
        <v>0</v>
      </c>
      <c r="BJ710" s="17" t="s">
        <v>88</v>
      </c>
      <c r="BK710" s="156">
        <f t="shared" si="19"/>
        <v>0</v>
      </c>
      <c r="BL710" s="17" t="s">
        <v>295</v>
      </c>
      <c r="BM710" s="155" t="s">
        <v>1077</v>
      </c>
    </row>
    <row r="711" spans="2:65" s="1" customFormat="1" ht="37.9" customHeight="1">
      <c r="B711" s="32"/>
      <c r="C711" s="185" t="s">
        <v>1078</v>
      </c>
      <c r="D711" s="185" t="s">
        <v>677</v>
      </c>
      <c r="E711" s="186" t="s">
        <v>1079</v>
      </c>
      <c r="F711" s="187" t="s">
        <v>1080</v>
      </c>
      <c r="G711" s="188" t="s">
        <v>388</v>
      </c>
      <c r="H711" s="189">
        <v>2</v>
      </c>
      <c r="I711" s="190"/>
      <c r="J711" s="191">
        <f t="shared" si="10"/>
        <v>0</v>
      </c>
      <c r="K711" s="192"/>
      <c r="L711" s="193"/>
      <c r="M711" s="194" t="s">
        <v>1</v>
      </c>
      <c r="N711" s="195" t="s">
        <v>42</v>
      </c>
      <c r="P711" s="153">
        <f t="shared" si="11"/>
        <v>0</v>
      </c>
      <c r="Q711" s="153">
        <v>3.8190000000000002E-2</v>
      </c>
      <c r="R711" s="153">
        <f t="shared" si="12"/>
        <v>7.6380000000000003E-2</v>
      </c>
      <c r="S711" s="153">
        <v>0</v>
      </c>
      <c r="T711" s="154">
        <f t="shared" si="13"/>
        <v>0</v>
      </c>
      <c r="AR711" s="155" t="s">
        <v>398</v>
      </c>
      <c r="AT711" s="155" t="s">
        <v>677</v>
      </c>
      <c r="AU711" s="155" t="s">
        <v>88</v>
      </c>
      <c r="AY711" s="17" t="s">
        <v>188</v>
      </c>
      <c r="BE711" s="156">
        <f t="shared" si="14"/>
        <v>0</v>
      </c>
      <c r="BF711" s="156">
        <f t="shared" si="15"/>
        <v>0</v>
      </c>
      <c r="BG711" s="156">
        <f t="shared" si="16"/>
        <v>0</v>
      </c>
      <c r="BH711" s="156">
        <f t="shared" si="17"/>
        <v>0</v>
      </c>
      <c r="BI711" s="156">
        <f t="shared" si="18"/>
        <v>0</v>
      </c>
      <c r="BJ711" s="17" t="s">
        <v>88</v>
      </c>
      <c r="BK711" s="156">
        <f t="shared" si="19"/>
        <v>0</v>
      </c>
      <c r="BL711" s="17" t="s">
        <v>295</v>
      </c>
      <c r="BM711" s="155" t="s">
        <v>1081</v>
      </c>
    </row>
    <row r="712" spans="2:65" s="1" customFormat="1" ht="37.9" customHeight="1">
      <c r="B712" s="32"/>
      <c r="C712" s="185" t="s">
        <v>1082</v>
      </c>
      <c r="D712" s="185" t="s">
        <v>677</v>
      </c>
      <c r="E712" s="186" t="s">
        <v>1083</v>
      </c>
      <c r="F712" s="187" t="s">
        <v>1084</v>
      </c>
      <c r="G712" s="188" t="s">
        <v>388</v>
      </c>
      <c r="H712" s="189">
        <v>9</v>
      </c>
      <c r="I712" s="190"/>
      <c r="J712" s="191">
        <f t="shared" si="10"/>
        <v>0</v>
      </c>
      <c r="K712" s="192"/>
      <c r="L712" s="193"/>
      <c r="M712" s="194" t="s">
        <v>1</v>
      </c>
      <c r="N712" s="195" t="s">
        <v>42</v>
      </c>
      <c r="P712" s="153">
        <f t="shared" si="11"/>
        <v>0</v>
      </c>
      <c r="Q712" s="153">
        <v>4.4069999999999998E-2</v>
      </c>
      <c r="R712" s="153">
        <f t="shared" si="12"/>
        <v>0.39662999999999998</v>
      </c>
      <c r="S712" s="153">
        <v>0</v>
      </c>
      <c r="T712" s="154">
        <f t="shared" si="13"/>
        <v>0</v>
      </c>
      <c r="AR712" s="155" t="s">
        <v>398</v>
      </c>
      <c r="AT712" s="155" t="s">
        <v>677</v>
      </c>
      <c r="AU712" s="155" t="s">
        <v>88</v>
      </c>
      <c r="AY712" s="17" t="s">
        <v>188</v>
      </c>
      <c r="BE712" s="156">
        <f t="shared" si="14"/>
        <v>0</v>
      </c>
      <c r="BF712" s="156">
        <f t="shared" si="15"/>
        <v>0</v>
      </c>
      <c r="BG712" s="156">
        <f t="shared" si="16"/>
        <v>0</v>
      </c>
      <c r="BH712" s="156">
        <f t="shared" si="17"/>
        <v>0</v>
      </c>
      <c r="BI712" s="156">
        <f t="shared" si="18"/>
        <v>0</v>
      </c>
      <c r="BJ712" s="17" t="s">
        <v>88</v>
      </c>
      <c r="BK712" s="156">
        <f t="shared" si="19"/>
        <v>0</v>
      </c>
      <c r="BL712" s="17" t="s">
        <v>295</v>
      </c>
      <c r="BM712" s="155" t="s">
        <v>1085</v>
      </c>
    </row>
    <row r="713" spans="2:65" s="1" customFormat="1" ht="37.9" customHeight="1">
      <c r="B713" s="32"/>
      <c r="C713" s="185" t="s">
        <v>1086</v>
      </c>
      <c r="D713" s="185" t="s">
        <v>677</v>
      </c>
      <c r="E713" s="186" t="s">
        <v>1087</v>
      </c>
      <c r="F713" s="187" t="s">
        <v>1088</v>
      </c>
      <c r="G713" s="188" t="s">
        <v>388</v>
      </c>
      <c r="H713" s="189">
        <v>3</v>
      </c>
      <c r="I713" s="190"/>
      <c r="J713" s="191">
        <f t="shared" si="10"/>
        <v>0</v>
      </c>
      <c r="K713" s="192"/>
      <c r="L713" s="193"/>
      <c r="M713" s="194" t="s">
        <v>1</v>
      </c>
      <c r="N713" s="195" t="s">
        <v>42</v>
      </c>
      <c r="P713" s="153">
        <f t="shared" si="11"/>
        <v>0</v>
      </c>
      <c r="Q713" s="153">
        <v>1.3559999999999999E-2</v>
      </c>
      <c r="R713" s="153">
        <f t="shared" si="12"/>
        <v>4.0679999999999994E-2</v>
      </c>
      <c r="S713" s="153">
        <v>0</v>
      </c>
      <c r="T713" s="154">
        <f t="shared" si="13"/>
        <v>0</v>
      </c>
      <c r="AR713" s="155" t="s">
        <v>398</v>
      </c>
      <c r="AT713" s="155" t="s">
        <v>677</v>
      </c>
      <c r="AU713" s="155" t="s">
        <v>88</v>
      </c>
      <c r="AY713" s="17" t="s">
        <v>188</v>
      </c>
      <c r="BE713" s="156">
        <f t="shared" si="14"/>
        <v>0</v>
      </c>
      <c r="BF713" s="156">
        <f t="shared" si="15"/>
        <v>0</v>
      </c>
      <c r="BG713" s="156">
        <f t="shared" si="16"/>
        <v>0</v>
      </c>
      <c r="BH713" s="156">
        <f t="shared" si="17"/>
        <v>0</v>
      </c>
      <c r="BI713" s="156">
        <f t="shared" si="18"/>
        <v>0</v>
      </c>
      <c r="BJ713" s="17" t="s">
        <v>88</v>
      </c>
      <c r="BK713" s="156">
        <f t="shared" si="19"/>
        <v>0</v>
      </c>
      <c r="BL713" s="17" t="s">
        <v>295</v>
      </c>
      <c r="BM713" s="155" t="s">
        <v>1089</v>
      </c>
    </row>
    <row r="714" spans="2:65" s="1" customFormat="1" ht="37.9" customHeight="1">
      <c r="B714" s="32"/>
      <c r="C714" s="185" t="s">
        <v>1090</v>
      </c>
      <c r="D714" s="185" t="s">
        <v>677</v>
      </c>
      <c r="E714" s="186" t="s">
        <v>1091</v>
      </c>
      <c r="F714" s="187" t="s">
        <v>1092</v>
      </c>
      <c r="G714" s="188" t="s">
        <v>388</v>
      </c>
      <c r="H714" s="189">
        <v>7</v>
      </c>
      <c r="I714" s="190"/>
      <c r="J714" s="191">
        <f t="shared" si="10"/>
        <v>0</v>
      </c>
      <c r="K714" s="192"/>
      <c r="L714" s="193"/>
      <c r="M714" s="194" t="s">
        <v>1</v>
      </c>
      <c r="N714" s="195" t="s">
        <v>42</v>
      </c>
      <c r="P714" s="153">
        <f t="shared" si="11"/>
        <v>0</v>
      </c>
      <c r="Q714" s="153">
        <v>7.9329999999999998E-2</v>
      </c>
      <c r="R714" s="153">
        <f t="shared" si="12"/>
        <v>0.55530999999999997</v>
      </c>
      <c r="S714" s="153">
        <v>0</v>
      </c>
      <c r="T714" s="154">
        <f t="shared" si="13"/>
        <v>0</v>
      </c>
      <c r="AR714" s="155" t="s">
        <v>398</v>
      </c>
      <c r="AT714" s="155" t="s">
        <v>677</v>
      </c>
      <c r="AU714" s="155" t="s">
        <v>88</v>
      </c>
      <c r="AY714" s="17" t="s">
        <v>188</v>
      </c>
      <c r="BE714" s="156">
        <f t="shared" si="14"/>
        <v>0</v>
      </c>
      <c r="BF714" s="156">
        <f t="shared" si="15"/>
        <v>0</v>
      </c>
      <c r="BG714" s="156">
        <f t="shared" si="16"/>
        <v>0</v>
      </c>
      <c r="BH714" s="156">
        <f t="shared" si="17"/>
        <v>0</v>
      </c>
      <c r="BI714" s="156">
        <f t="shared" si="18"/>
        <v>0</v>
      </c>
      <c r="BJ714" s="17" t="s">
        <v>88</v>
      </c>
      <c r="BK714" s="156">
        <f t="shared" si="19"/>
        <v>0</v>
      </c>
      <c r="BL714" s="17" t="s">
        <v>295</v>
      </c>
      <c r="BM714" s="155" t="s">
        <v>1093</v>
      </c>
    </row>
    <row r="715" spans="2:65" s="1" customFormat="1" ht="55.5" customHeight="1">
      <c r="B715" s="32"/>
      <c r="C715" s="185" t="s">
        <v>1094</v>
      </c>
      <c r="D715" s="185" t="s">
        <v>677</v>
      </c>
      <c r="E715" s="186" t="s">
        <v>1095</v>
      </c>
      <c r="F715" s="187" t="s">
        <v>1096</v>
      </c>
      <c r="G715" s="188" t="s">
        <v>574</v>
      </c>
      <c r="H715" s="189">
        <v>349.2</v>
      </c>
      <c r="I715" s="190"/>
      <c r="J715" s="191">
        <f t="shared" si="10"/>
        <v>0</v>
      </c>
      <c r="K715" s="192"/>
      <c r="L715" s="193"/>
      <c r="M715" s="194" t="s">
        <v>1</v>
      </c>
      <c r="N715" s="195" t="s">
        <v>42</v>
      </c>
      <c r="P715" s="153">
        <f t="shared" si="11"/>
        <v>0</v>
      </c>
      <c r="Q715" s="153">
        <v>1E-4</v>
      </c>
      <c r="R715" s="153">
        <f t="shared" si="12"/>
        <v>3.492E-2</v>
      </c>
      <c r="S715" s="153">
        <v>0</v>
      </c>
      <c r="T715" s="154">
        <f t="shared" si="13"/>
        <v>0</v>
      </c>
      <c r="AR715" s="155" t="s">
        <v>398</v>
      </c>
      <c r="AT715" s="155" t="s">
        <v>677</v>
      </c>
      <c r="AU715" s="155" t="s">
        <v>88</v>
      </c>
      <c r="AY715" s="17" t="s">
        <v>188</v>
      </c>
      <c r="BE715" s="156">
        <f t="shared" si="14"/>
        <v>0</v>
      </c>
      <c r="BF715" s="156">
        <f t="shared" si="15"/>
        <v>0</v>
      </c>
      <c r="BG715" s="156">
        <f t="shared" si="16"/>
        <v>0</v>
      </c>
      <c r="BH715" s="156">
        <f t="shared" si="17"/>
        <v>0</v>
      </c>
      <c r="BI715" s="156">
        <f t="shared" si="18"/>
        <v>0</v>
      </c>
      <c r="BJ715" s="17" t="s">
        <v>88</v>
      </c>
      <c r="BK715" s="156">
        <f t="shared" si="19"/>
        <v>0</v>
      </c>
      <c r="BL715" s="17" t="s">
        <v>295</v>
      </c>
      <c r="BM715" s="155" t="s">
        <v>1097</v>
      </c>
    </row>
    <row r="716" spans="2:65" s="12" customFormat="1" ht="11.25">
      <c r="B716" s="157"/>
      <c r="D716" s="158" t="s">
        <v>196</v>
      </c>
      <c r="E716" s="159" t="s">
        <v>1</v>
      </c>
      <c r="F716" s="160" t="s">
        <v>1098</v>
      </c>
      <c r="H716" s="161">
        <v>349.23</v>
      </c>
      <c r="I716" s="162"/>
      <c r="L716" s="157"/>
      <c r="M716" s="163"/>
      <c r="T716" s="164"/>
      <c r="AT716" s="159" t="s">
        <v>196</v>
      </c>
      <c r="AU716" s="159" t="s">
        <v>88</v>
      </c>
      <c r="AV716" s="12" t="s">
        <v>88</v>
      </c>
      <c r="AW716" s="12" t="s">
        <v>31</v>
      </c>
      <c r="AX716" s="12" t="s">
        <v>76</v>
      </c>
      <c r="AY716" s="159" t="s">
        <v>188</v>
      </c>
    </row>
    <row r="717" spans="2:65" s="12" customFormat="1" ht="11.25">
      <c r="B717" s="157"/>
      <c r="D717" s="158" t="s">
        <v>196</v>
      </c>
      <c r="E717" s="159" t="s">
        <v>1</v>
      </c>
      <c r="F717" s="160" t="s">
        <v>1099</v>
      </c>
      <c r="H717" s="161">
        <v>-0.03</v>
      </c>
      <c r="I717" s="162"/>
      <c r="L717" s="157"/>
      <c r="M717" s="163"/>
      <c r="T717" s="164"/>
      <c r="AT717" s="159" t="s">
        <v>196</v>
      </c>
      <c r="AU717" s="159" t="s">
        <v>88</v>
      </c>
      <c r="AV717" s="12" t="s">
        <v>88</v>
      </c>
      <c r="AW717" s="12" t="s">
        <v>31</v>
      </c>
      <c r="AX717" s="12" t="s">
        <v>76</v>
      </c>
      <c r="AY717" s="159" t="s">
        <v>188</v>
      </c>
    </row>
    <row r="718" spans="2:65" s="13" customFormat="1" ht="11.25">
      <c r="B718" s="165"/>
      <c r="D718" s="158" t="s">
        <v>196</v>
      </c>
      <c r="E718" s="166" t="s">
        <v>1</v>
      </c>
      <c r="F718" s="167" t="s">
        <v>211</v>
      </c>
      <c r="H718" s="168">
        <v>349.20000000000005</v>
      </c>
      <c r="I718" s="169"/>
      <c r="L718" s="165"/>
      <c r="M718" s="170"/>
      <c r="T718" s="171"/>
      <c r="AT718" s="166" t="s">
        <v>196</v>
      </c>
      <c r="AU718" s="166" t="s">
        <v>88</v>
      </c>
      <c r="AV718" s="13" t="s">
        <v>194</v>
      </c>
      <c r="AW718" s="13" t="s">
        <v>31</v>
      </c>
      <c r="AX718" s="13" t="s">
        <v>83</v>
      </c>
      <c r="AY718" s="166" t="s">
        <v>188</v>
      </c>
    </row>
    <row r="719" spans="2:65" s="1" customFormat="1" ht="44.25" customHeight="1">
      <c r="B719" s="32"/>
      <c r="C719" s="143" t="s">
        <v>1100</v>
      </c>
      <c r="D719" s="143" t="s">
        <v>190</v>
      </c>
      <c r="E719" s="144" t="s">
        <v>1101</v>
      </c>
      <c r="F719" s="145" t="s">
        <v>1102</v>
      </c>
      <c r="G719" s="146" t="s">
        <v>574</v>
      </c>
      <c r="H719" s="147">
        <v>12.8</v>
      </c>
      <c r="I719" s="148"/>
      <c r="J719" s="149">
        <f>ROUND(I719*H719,2)</f>
        <v>0</v>
      </c>
      <c r="K719" s="150"/>
      <c r="L719" s="32"/>
      <c r="M719" s="151" t="s">
        <v>1</v>
      </c>
      <c r="N719" s="152" t="s">
        <v>42</v>
      </c>
      <c r="P719" s="153">
        <f>O719*H719</f>
        <v>0</v>
      </c>
      <c r="Q719" s="153">
        <v>2.1000000000000001E-4</v>
      </c>
      <c r="R719" s="153">
        <f>Q719*H719</f>
        <v>2.6880000000000003E-3</v>
      </c>
      <c r="S719" s="153">
        <v>0</v>
      </c>
      <c r="T719" s="154">
        <f>S719*H719</f>
        <v>0</v>
      </c>
      <c r="AR719" s="155" t="s">
        <v>295</v>
      </c>
      <c r="AT719" s="155" t="s">
        <v>190</v>
      </c>
      <c r="AU719" s="155" t="s">
        <v>88</v>
      </c>
      <c r="AY719" s="17" t="s">
        <v>188</v>
      </c>
      <c r="BE719" s="156">
        <f>IF(N719="základná",J719,0)</f>
        <v>0</v>
      </c>
      <c r="BF719" s="156">
        <f>IF(N719="znížená",J719,0)</f>
        <v>0</v>
      </c>
      <c r="BG719" s="156">
        <f>IF(N719="zákl. prenesená",J719,0)</f>
        <v>0</v>
      </c>
      <c r="BH719" s="156">
        <f>IF(N719="zníž. prenesená",J719,0)</f>
        <v>0</v>
      </c>
      <c r="BI719" s="156">
        <f>IF(N719="nulová",J719,0)</f>
        <v>0</v>
      </c>
      <c r="BJ719" s="17" t="s">
        <v>88</v>
      </c>
      <c r="BK719" s="156">
        <f>ROUND(I719*H719,2)</f>
        <v>0</v>
      </c>
      <c r="BL719" s="17" t="s">
        <v>295</v>
      </c>
      <c r="BM719" s="155" t="s">
        <v>1103</v>
      </c>
    </row>
    <row r="720" spans="2:65" s="12" customFormat="1" ht="11.25">
      <c r="B720" s="157"/>
      <c r="D720" s="158" t="s">
        <v>196</v>
      </c>
      <c r="E720" s="159" t="s">
        <v>1</v>
      </c>
      <c r="F720" s="160" t="s">
        <v>1104</v>
      </c>
      <c r="H720" s="161">
        <v>6.4</v>
      </c>
      <c r="I720" s="162"/>
      <c r="L720" s="157"/>
      <c r="M720" s="163"/>
      <c r="T720" s="164"/>
      <c r="AT720" s="159" t="s">
        <v>196</v>
      </c>
      <c r="AU720" s="159" t="s">
        <v>88</v>
      </c>
      <c r="AV720" s="12" t="s">
        <v>88</v>
      </c>
      <c r="AW720" s="12" t="s">
        <v>31</v>
      </c>
      <c r="AX720" s="12" t="s">
        <v>76</v>
      </c>
      <c r="AY720" s="159" t="s">
        <v>188</v>
      </c>
    </row>
    <row r="721" spans="2:65" s="12" customFormat="1" ht="11.25">
      <c r="B721" s="157"/>
      <c r="D721" s="158" t="s">
        <v>196</v>
      </c>
      <c r="E721" s="159" t="s">
        <v>1</v>
      </c>
      <c r="F721" s="160" t="s">
        <v>1104</v>
      </c>
      <c r="H721" s="161">
        <v>6.4</v>
      </c>
      <c r="I721" s="162"/>
      <c r="L721" s="157"/>
      <c r="M721" s="163"/>
      <c r="T721" s="164"/>
      <c r="AT721" s="159" t="s">
        <v>196</v>
      </c>
      <c r="AU721" s="159" t="s">
        <v>88</v>
      </c>
      <c r="AV721" s="12" t="s">
        <v>88</v>
      </c>
      <c r="AW721" s="12" t="s">
        <v>31</v>
      </c>
      <c r="AX721" s="12" t="s">
        <v>76</v>
      </c>
      <c r="AY721" s="159" t="s">
        <v>188</v>
      </c>
    </row>
    <row r="722" spans="2:65" s="13" customFormat="1" ht="11.25">
      <c r="B722" s="165"/>
      <c r="D722" s="158" t="s">
        <v>196</v>
      </c>
      <c r="E722" s="166" t="s">
        <v>1</v>
      </c>
      <c r="F722" s="167" t="s">
        <v>211</v>
      </c>
      <c r="H722" s="168">
        <v>12.8</v>
      </c>
      <c r="I722" s="169"/>
      <c r="L722" s="165"/>
      <c r="M722" s="170"/>
      <c r="T722" s="171"/>
      <c r="AT722" s="166" t="s">
        <v>196</v>
      </c>
      <c r="AU722" s="166" t="s">
        <v>88</v>
      </c>
      <c r="AV722" s="13" t="s">
        <v>194</v>
      </c>
      <c r="AW722" s="13" t="s">
        <v>31</v>
      </c>
      <c r="AX722" s="13" t="s">
        <v>83</v>
      </c>
      <c r="AY722" s="166" t="s">
        <v>188</v>
      </c>
    </row>
    <row r="723" spans="2:65" s="1" customFormat="1" ht="55.5" customHeight="1">
      <c r="B723" s="32"/>
      <c r="C723" s="185" t="s">
        <v>1105</v>
      </c>
      <c r="D723" s="185" t="s">
        <v>677</v>
      </c>
      <c r="E723" s="186" t="s">
        <v>1106</v>
      </c>
      <c r="F723" s="187" t="s">
        <v>1107</v>
      </c>
      <c r="G723" s="188" t="s">
        <v>388</v>
      </c>
      <c r="H723" s="189">
        <v>2</v>
      </c>
      <c r="I723" s="190"/>
      <c r="J723" s="191">
        <f>ROUND(I723*H723,2)</f>
        <v>0</v>
      </c>
      <c r="K723" s="192"/>
      <c r="L723" s="193"/>
      <c r="M723" s="194" t="s">
        <v>1</v>
      </c>
      <c r="N723" s="195" t="s">
        <v>42</v>
      </c>
      <c r="P723" s="153">
        <f>O723*H723</f>
        <v>0</v>
      </c>
      <c r="Q723" s="153">
        <v>0.10100000000000001</v>
      </c>
      <c r="R723" s="153">
        <f>Q723*H723</f>
        <v>0.20200000000000001</v>
      </c>
      <c r="S723" s="153">
        <v>0</v>
      </c>
      <c r="T723" s="154">
        <f>S723*H723</f>
        <v>0</v>
      </c>
      <c r="AR723" s="155" t="s">
        <v>398</v>
      </c>
      <c r="AT723" s="155" t="s">
        <v>677</v>
      </c>
      <c r="AU723" s="155" t="s">
        <v>88</v>
      </c>
      <c r="AY723" s="17" t="s">
        <v>188</v>
      </c>
      <c r="BE723" s="156">
        <f>IF(N723="základná",J723,0)</f>
        <v>0</v>
      </c>
      <c r="BF723" s="156">
        <f>IF(N723="znížená",J723,0)</f>
        <v>0</v>
      </c>
      <c r="BG723" s="156">
        <f>IF(N723="zákl. prenesená",J723,0)</f>
        <v>0</v>
      </c>
      <c r="BH723" s="156">
        <f>IF(N723="zníž. prenesená",J723,0)</f>
        <v>0</v>
      </c>
      <c r="BI723" s="156">
        <f>IF(N723="nulová",J723,0)</f>
        <v>0</v>
      </c>
      <c r="BJ723" s="17" t="s">
        <v>88</v>
      </c>
      <c r="BK723" s="156">
        <f>ROUND(I723*H723,2)</f>
        <v>0</v>
      </c>
      <c r="BL723" s="17" t="s">
        <v>295</v>
      </c>
      <c r="BM723" s="155" t="s">
        <v>1108</v>
      </c>
    </row>
    <row r="724" spans="2:65" s="1" customFormat="1" ht="49.15" customHeight="1">
      <c r="B724" s="32"/>
      <c r="C724" s="185" t="s">
        <v>1109</v>
      </c>
      <c r="D724" s="185" t="s">
        <v>677</v>
      </c>
      <c r="E724" s="186" t="s">
        <v>1110</v>
      </c>
      <c r="F724" s="187" t="s">
        <v>1111</v>
      </c>
      <c r="G724" s="188" t="s">
        <v>388</v>
      </c>
      <c r="H724" s="189">
        <v>1</v>
      </c>
      <c r="I724" s="190"/>
      <c r="J724" s="191">
        <f>ROUND(I724*H724,2)</f>
        <v>0</v>
      </c>
      <c r="K724" s="192"/>
      <c r="L724" s="193"/>
      <c r="M724" s="194" t="s">
        <v>1</v>
      </c>
      <c r="N724" s="195" t="s">
        <v>42</v>
      </c>
      <c r="P724" s="153">
        <f>O724*H724</f>
        <v>0</v>
      </c>
      <c r="Q724" s="153">
        <v>5.0849999999999999E-2</v>
      </c>
      <c r="R724" s="153">
        <f>Q724*H724</f>
        <v>5.0849999999999999E-2</v>
      </c>
      <c r="S724" s="153">
        <v>0</v>
      </c>
      <c r="T724" s="154">
        <f>S724*H724</f>
        <v>0</v>
      </c>
      <c r="AR724" s="155" t="s">
        <v>398</v>
      </c>
      <c r="AT724" s="155" t="s">
        <v>677</v>
      </c>
      <c r="AU724" s="155" t="s">
        <v>88</v>
      </c>
      <c r="AY724" s="17" t="s">
        <v>188</v>
      </c>
      <c r="BE724" s="156">
        <f>IF(N724="základná",J724,0)</f>
        <v>0</v>
      </c>
      <c r="BF724" s="156">
        <f>IF(N724="znížená",J724,0)</f>
        <v>0</v>
      </c>
      <c r="BG724" s="156">
        <f>IF(N724="zákl. prenesená",J724,0)</f>
        <v>0</v>
      </c>
      <c r="BH724" s="156">
        <f>IF(N724="zníž. prenesená",J724,0)</f>
        <v>0</v>
      </c>
      <c r="BI724" s="156">
        <f>IF(N724="nulová",J724,0)</f>
        <v>0</v>
      </c>
      <c r="BJ724" s="17" t="s">
        <v>88</v>
      </c>
      <c r="BK724" s="156">
        <f>ROUND(I724*H724,2)</f>
        <v>0</v>
      </c>
      <c r="BL724" s="17" t="s">
        <v>295</v>
      </c>
      <c r="BM724" s="155" t="s">
        <v>1112</v>
      </c>
    </row>
    <row r="725" spans="2:65" s="1" customFormat="1" ht="55.5" customHeight="1">
      <c r="B725" s="32"/>
      <c r="C725" s="185" t="s">
        <v>1113</v>
      </c>
      <c r="D725" s="185" t="s">
        <v>677</v>
      </c>
      <c r="E725" s="186" t="s">
        <v>1095</v>
      </c>
      <c r="F725" s="187" t="s">
        <v>1096</v>
      </c>
      <c r="G725" s="188" t="s">
        <v>574</v>
      </c>
      <c r="H725" s="189">
        <v>26.9</v>
      </c>
      <c r="I725" s="190"/>
      <c r="J725" s="191">
        <f>ROUND(I725*H725,2)</f>
        <v>0</v>
      </c>
      <c r="K725" s="192"/>
      <c r="L725" s="193"/>
      <c r="M725" s="194" t="s">
        <v>1</v>
      </c>
      <c r="N725" s="195" t="s">
        <v>42</v>
      </c>
      <c r="P725" s="153">
        <f>O725*H725</f>
        <v>0</v>
      </c>
      <c r="Q725" s="153">
        <v>1E-4</v>
      </c>
      <c r="R725" s="153">
        <f>Q725*H725</f>
        <v>2.6900000000000001E-3</v>
      </c>
      <c r="S725" s="153">
        <v>0</v>
      </c>
      <c r="T725" s="154">
        <f>S725*H725</f>
        <v>0</v>
      </c>
      <c r="AR725" s="155" t="s">
        <v>398</v>
      </c>
      <c r="AT725" s="155" t="s">
        <v>677</v>
      </c>
      <c r="AU725" s="155" t="s">
        <v>88</v>
      </c>
      <c r="AY725" s="17" t="s">
        <v>188</v>
      </c>
      <c r="BE725" s="156">
        <f>IF(N725="základná",J725,0)</f>
        <v>0</v>
      </c>
      <c r="BF725" s="156">
        <f>IF(N725="znížená",J725,0)</f>
        <v>0</v>
      </c>
      <c r="BG725" s="156">
        <f>IF(N725="zákl. prenesená",J725,0)</f>
        <v>0</v>
      </c>
      <c r="BH725" s="156">
        <f>IF(N725="zníž. prenesená",J725,0)</f>
        <v>0</v>
      </c>
      <c r="BI725" s="156">
        <f>IF(N725="nulová",J725,0)</f>
        <v>0</v>
      </c>
      <c r="BJ725" s="17" t="s">
        <v>88</v>
      </c>
      <c r="BK725" s="156">
        <f>ROUND(I725*H725,2)</f>
        <v>0</v>
      </c>
      <c r="BL725" s="17" t="s">
        <v>295</v>
      </c>
      <c r="BM725" s="155" t="s">
        <v>1114</v>
      </c>
    </row>
    <row r="726" spans="2:65" s="12" customFormat="1" ht="11.25">
      <c r="B726" s="157"/>
      <c r="D726" s="158" t="s">
        <v>196</v>
      </c>
      <c r="E726" s="159" t="s">
        <v>1</v>
      </c>
      <c r="F726" s="160" t="s">
        <v>1115</v>
      </c>
      <c r="H726" s="161">
        <v>26.88</v>
      </c>
      <c r="I726" s="162"/>
      <c r="L726" s="157"/>
      <c r="M726" s="163"/>
      <c r="T726" s="164"/>
      <c r="AT726" s="159" t="s">
        <v>196</v>
      </c>
      <c r="AU726" s="159" t="s">
        <v>88</v>
      </c>
      <c r="AV726" s="12" t="s">
        <v>88</v>
      </c>
      <c r="AW726" s="12" t="s">
        <v>31</v>
      </c>
      <c r="AX726" s="12" t="s">
        <v>76</v>
      </c>
      <c r="AY726" s="159" t="s">
        <v>188</v>
      </c>
    </row>
    <row r="727" spans="2:65" s="12" customFormat="1" ht="11.25">
      <c r="B727" s="157"/>
      <c r="D727" s="158" t="s">
        <v>196</v>
      </c>
      <c r="E727" s="159" t="s">
        <v>1</v>
      </c>
      <c r="F727" s="160" t="s">
        <v>555</v>
      </c>
      <c r="H727" s="161">
        <v>0.02</v>
      </c>
      <c r="I727" s="162"/>
      <c r="L727" s="157"/>
      <c r="M727" s="163"/>
      <c r="T727" s="164"/>
      <c r="AT727" s="159" t="s">
        <v>196</v>
      </c>
      <c r="AU727" s="159" t="s">
        <v>88</v>
      </c>
      <c r="AV727" s="12" t="s">
        <v>88</v>
      </c>
      <c r="AW727" s="12" t="s">
        <v>31</v>
      </c>
      <c r="AX727" s="12" t="s">
        <v>76</v>
      </c>
      <c r="AY727" s="159" t="s">
        <v>188</v>
      </c>
    </row>
    <row r="728" spans="2:65" s="13" customFormat="1" ht="11.25">
      <c r="B728" s="165"/>
      <c r="D728" s="158" t="s">
        <v>196</v>
      </c>
      <c r="E728" s="166" t="s">
        <v>1</v>
      </c>
      <c r="F728" s="167" t="s">
        <v>211</v>
      </c>
      <c r="H728" s="168">
        <v>26.9</v>
      </c>
      <c r="I728" s="169"/>
      <c r="L728" s="165"/>
      <c r="M728" s="170"/>
      <c r="T728" s="171"/>
      <c r="AT728" s="166" t="s">
        <v>196</v>
      </c>
      <c r="AU728" s="166" t="s">
        <v>88</v>
      </c>
      <c r="AV728" s="13" t="s">
        <v>194</v>
      </c>
      <c r="AW728" s="13" t="s">
        <v>31</v>
      </c>
      <c r="AX728" s="13" t="s">
        <v>83</v>
      </c>
      <c r="AY728" s="166" t="s">
        <v>188</v>
      </c>
    </row>
    <row r="729" spans="2:65" s="1" customFormat="1" ht="24.2" customHeight="1">
      <c r="B729" s="32"/>
      <c r="C729" s="143" t="s">
        <v>1116</v>
      </c>
      <c r="D729" s="143" t="s">
        <v>190</v>
      </c>
      <c r="E729" s="144" t="s">
        <v>1117</v>
      </c>
      <c r="F729" s="145" t="s">
        <v>1118</v>
      </c>
      <c r="G729" s="146" t="s">
        <v>388</v>
      </c>
      <c r="H729" s="147">
        <v>3</v>
      </c>
      <c r="I729" s="148"/>
      <c r="J729" s="149">
        <f t="shared" ref="J729:J740" si="20">ROUND(I729*H729,2)</f>
        <v>0</v>
      </c>
      <c r="K729" s="150"/>
      <c r="L729" s="32"/>
      <c r="M729" s="151" t="s">
        <v>1</v>
      </c>
      <c r="N729" s="152" t="s">
        <v>42</v>
      </c>
      <c r="P729" s="153">
        <f t="shared" ref="P729:P740" si="21">O729*H729</f>
        <v>0</v>
      </c>
      <c r="Q729" s="153">
        <v>0</v>
      </c>
      <c r="R729" s="153">
        <f t="shared" ref="R729:R740" si="22">Q729*H729</f>
        <v>0</v>
      </c>
      <c r="S729" s="153">
        <v>0</v>
      </c>
      <c r="T729" s="154">
        <f t="shared" ref="T729:T740" si="23">S729*H729</f>
        <v>0</v>
      </c>
      <c r="AR729" s="155" t="s">
        <v>295</v>
      </c>
      <c r="AT729" s="155" t="s">
        <v>190</v>
      </c>
      <c r="AU729" s="155" t="s">
        <v>88</v>
      </c>
      <c r="AY729" s="17" t="s">
        <v>188</v>
      </c>
      <c r="BE729" s="156">
        <f t="shared" ref="BE729:BE740" si="24">IF(N729="základná",J729,0)</f>
        <v>0</v>
      </c>
      <c r="BF729" s="156">
        <f t="shared" ref="BF729:BF740" si="25">IF(N729="znížená",J729,0)</f>
        <v>0</v>
      </c>
      <c r="BG729" s="156">
        <f t="shared" ref="BG729:BG740" si="26">IF(N729="zákl. prenesená",J729,0)</f>
        <v>0</v>
      </c>
      <c r="BH729" s="156">
        <f t="shared" ref="BH729:BH740" si="27">IF(N729="zníž. prenesená",J729,0)</f>
        <v>0</v>
      </c>
      <c r="BI729" s="156">
        <f t="shared" ref="BI729:BI740" si="28">IF(N729="nulová",J729,0)</f>
        <v>0</v>
      </c>
      <c r="BJ729" s="17" t="s">
        <v>88</v>
      </c>
      <c r="BK729" s="156">
        <f t="shared" ref="BK729:BK740" si="29">ROUND(I729*H729,2)</f>
        <v>0</v>
      </c>
      <c r="BL729" s="17" t="s">
        <v>295</v>
      </c>
      <c r="BM729" s="155" t="s">
        <v>1119</v>
      </c>
    </row>
    <row r="730" spans="2:65" s="1" customFormat="1" ht="33" customHeight="1">
      <c r="B730" s="32"/>
      <c r="C730" s="185" t="s">
        <v>1120</v>
      </c>
      <c r="D730" s="185" t="s">
        <v>677</v>
      </c>
      <c r="E730" s="186" t="s">
        <v>1121</v>
      </c>
      <c r="F730" s="187" t="s">
        <v>1122</v>
      </c>
      <c r="G730" s="188" t="s">
        <v>388</v>
      </c>
      <c r="H730" s="189">
        <v>3</v>
      </c>
      <c r="I730" s="190"/>
      <c r="J730" s="191">
        <f t="shared" si="20"/>
        <v>0</v>
      </c>
      <c r="K730" s="192"/>
      <c r="L730" s="193"/>
      <c r="M730" s="194" t="s">
        <v>1</v>
      </c>
      <c r="N730" s="195" t="s">
        <v>42</v>
      </c>
      <c r="P730" s="153">
        <f t="shared" si="21"/>
        <v>0</v>
      </c>
      <c r="Q730" s="153">
        <v>2.5000000000000001E-2</v>
      </c>
      <c r="R730" s="153">
        <f t="shared" si="22"/>
        <v>7.5000000000000011E-2</v>
      </c>
      <c r="S730" s="153">
        <v>0</v>
      </c>
      <c r="T730" s="154">
        <f t="shared" si="23"/>
        <v>0</v>
      </c>
      <c r="AR730" s="155" t="s">
        <v>398</v>
      </c>
      <c r="AT730" s="155" t="s">
        <v>677</v>
      </c>
      <c r="AU730" s="155" t="s">
        <v>88</v>
      </c>
      <c r="AY730" s="17" t="s">
        <v>188</v>
      </c>
      <c r="BE730" s="156">
        <f t="shared" si="24"/>
        <v>0</v>
      </c>
      <c r="BF730" s="156">
        <f t="shared" si="25"/>
        <v>0</v>
      </c>
      <c r="BG730" s="156">
        <f t="shared" si="26"/>
        <v>0</v>
      </c>
      <c r="BH730" s="156">
        <f t="shared" si="27"/>
        <v>0</v>
      </c>
      <c r="BI730" s="156">
        <f t="shared" si="28"/>
        <v>0</v>
      </c>
      <c r="BJ730" s="17" t="s">
        <v>88</v>
      </c>
      <c r="BK730" s="156">
        <f t="shared" si="29"/>
        <v>0</v>
      </c>
      <c r="BL730" s="17" t="s">
        <v>295</v>
      </c>
      <c r="BM730" s="155" t="s">
        <v>1123</v>
      </c>
    </row>
    <row r="731" spans="2:65" s="1" customFormat="1" ht="24.2" customHeight="1">
      <c r="B731" s="32"/>
      <c r="C731" s="185" t="s">
        <v>1124</v>
      </c>
      <c r="D731" s="185" t="s">
        <v>677</v>
      </c>
      <c r="E731" s="186" t="s">
        <v>1125</v>
      </c>
      <c r="F731" s="187" t="s">
        <v>1126</v>
      </c>
      <c r="G731" s="188" t="s">
        <v>388</v>
      </c>
      <c r="H731" s="189">
        <v>3</v>
      </c>
      <c r="I731" s="190"/>
      <c r="J731" s="191">
        <f t="shared" si="20"/>
        <v>0</v>
      </c>
      <c r="K731" s="192"/>
      <c r="L731" s="193"/>
      <c r="M731" s="194" t="s">
        <v>1</v>
      </c>
      <c r="N731" s="195" t="s">
        <v>42</v>
      </c>
      <c r="P731" s="153">
        <f t="shared" si="21"/>
        <v>0</v>
      </c>
      <c r="Q731" s="153">
        <v>0</v>
      </c>
      <c r="R731" s="153">
        <f t="shared" si="22"/>
        <v>0</v>
      </c>
      <c r="S731" s="153">
        <v>0</v>
      </c>
      <c r="T731" s="154">
        <f t="shared" si="23"/>
        <v>0</v>
      </c>
      <c r="AR731" s="155" t="s">
        <v>398</v>
      </c>
      <c r="AT731" s="155" t="s">
        <v>677</v>
      </c>
      <c r="AU731" s="155" t="s">
        <v>88</v>
      </c>
      <c r="AY731" s="17" t="s">
        <v>188</v>
      </c>
      <c r="BE731" s="156">
        <f t="shared" si="24"/>
        <v>0</v>
      </c>
      <c r="BF731" s="156">
        <f t="shared" si="25"/>
        <v>0</v>
      </c>
      <c r="BG731" s="156">
        <f t="shared" si="26"/>
        <v>0</v>
      </c>
      <c r="BH731" s="156">
        <f t="shared" si="27"/>
        <v>0</v>
      </c>
      <c r="BI731" s="156">
        <f t="shared" si="28"/>
        <v>0</v>
      </c>
      <c r="BJ731" s="17" t="s">
        <v>88</v>
      </c>
      <c r="BK731" s="156">
        <f t="shared" si="29"/>
        <v>0</v>
      </c>
      <c r="BL731" s="17" t="s">
        <v>295</v>
      </c>
      <c r="BM731" s="155" t="s">
        <v>1127</v>
      </c>
    </row>
    <row r="732" spans="2:65" s="1" customFormat="1" ht="33" customHeight="1">
      <c r="B732" s="32"/>
      <c r="C732" s="143" t="s">
        <v>1128</v>
      </c>
      <c r="D732" s="143" t="s">
        <v>190</v>
      </c>
      <c r="E732" s="144" t="s">
        <v>1129</v>
      </c>
      <c r="F732" s="145" t="s">
        <v>1130</v>
      </c>
      <c r="G732" s="146" t="s">
        <v>388</v>
      </c>
      <c r="H732" s="147">
        <v>17</v>
      </c>
      <c r="I732" s="148"/>
      <c r="J732" s="149">
        <f t="shared" si="20"/>
        <v>0</v>
      </c>
      <c r="K732" s="150"/>
      <c r="L732" s="32"/>
      <c r="M732" s="151" t="s">
        <v>1</v>
      </c>
      <c r="N732" s="152" t="s">
        <v>42</v>
      </c>
      <c r="P732" s="153">
        <f t="shared" si="21"/>
        <v>0</v>
      </c>
      <c r="Q732" s="153">
        <v>0</v>
      </c>
      <c r="R732" s="153">
        <f t="shared" si="22"/>
        <v>0</v>
      </c>
      <c r="S732" s="153">
        <v>0</v>
      </c>
      <c r="T732" s="154">
        <f t="shared" si="23"/>
        <v>0</v>
      </c>
      <c r="AR732" s="155" t="s">
        <v>295</v>
      </c>
      <c r="AT732" s="155" t="s">
        <v>190</v>
      </c>
      <c r="AU732" s="155" t="s">
        <v>88</v>
      </c>
      <c r="AY732" s="17" t="s">
        <v>188</v>
      </c>
      <c r="BE732" s="156">
        <f t="shared" si="24"/>
        <v>0</v>
      </c>
      <c r="BF732" s="156">
        <f t="shared" si="25"/>
        <v>0</v>
      </c>
      <c r="BG732" s="156">
        <f t="shared" si="26"/>
        <v>0</v>
      </c>
      <c r="BH732" s="156">
        <f t="shared" si="27"/>
        <v>0</v>
      </c>
      <c r="BI732" s="156">
        <f t="shared" si="28"/>
        <v>0</v>
      </c>
      <c r="BJ732" s="17" t="s">
        <v>88</v>
      </c>
      <c r="BK732" s="156">
        <f t="shared" si="29"/>
        <v>0</v>
      </c>
      <c r="BL732" s="17" t="s">
        <v>295</v>
      </c>
      <c r="BM732" s="155" t="s">
        <v>1131</v>
      </c>
    </row>
    <row r="733" spans="2:65" s="1" customFormat="1" ht="33" customHeight="1">
      <c r="B733" s="32"/>
      <c r="C733" s="185" t="s">
        <v>1132</v>
      </c>
      <c r="D733" s="185" t="s">
        <v>677</v>
      </c>
      <c r="E733" s="186" t="s">
        <v>1133</v>
      </c>
      <c r="F733" s="187" t="s">
        <v>1134</v>
      </c>
      <c r="G733" s="188" t="s">
        <v>388</v>
      </c>
      <c r="H733" s="189">
        <v>4</v>
      </c>
      <c r="I733" s="190"/>
      <c r="J733" s="191">
        <f t="shared" si="20"/>
        <v>0</v>
      </c>
      <c r="K733" s="192"/>
      <c r="L733" s="193"/>
      <c r="M733" s="194" t="s">
        <v>1</v>
      </c>
      <c r="N733" s="195" t="s">
        <v>42</v>
      </c>
      <c r="P733" s="153">
        <f t="shared" si="21"/>
        <v>0</v>
      </c>
      <c r="Q733" s="153">
        <v>2.5000000000000001E-2</v>
      </c>
      <c r="R733" s="153">
        <f t="shared" si="22"/>
        <v>0.1</v>
      </c>
      <c r="S733" s="153">
        <v>0</v>
      </c>
      <c r="T733" s="154">
        <f t="shared" si="23"/>
        <v>0</v>
      </c>
      <c r="AR733" s="155" t="s">
        <v>398</v>
      </c>
      <c r="AT733" s="155" t="s">
        <v>677</v>
      </c>
      <c r="AU733" s="155" t="s">
        <v>88</v>
      </c>
      <c r="AY733" s="17" t="s">
        <v>188</v>
      </c>
      <c r="BE733" s="156">
        <f t="shared" si="24"/>
        <v>0</v>
      </c>
      <c r="BF733" s="156">
        <f t="shared" si="25"/>
        <v>0</v>
      </c>
      <c r="BG733" s="156">
        <f t="shared" si="26"/>
        <v>0</v>
      </c>
      <c r="BH733" s="156">
        <f t="shared" si="27"/>
        <v>0</v>
      </c>
      <c r="BI733" s="156">
        <f t="shared" si="28"/>
        <v>0</v>
      </c>
      <c r="BJ733" s="17" t="s">
        <v>88</v>
      </c>
      <c r="BK733" s="156">
        <f t="shared" si="29"/>
        <v>0</v>
      </c>
      <c r="BL733" s="17" t="s">
        <v>295</v>
      </c>
      <c r="BM733" s="155" t="s">
        <v>1135</v>
      </c>
    </row>
    <row r="734" spans="2:65" s="1" customFormat="1" ht="33" customHeight="1">
      <c r="B734" s="32"/>
      <c r="C734" s="185" t="s">
        <v>1136</v>
      </c>
      <c r="D734" s="185" t="s">
        <v>677</v>
      </c>
      <c r="E734" s="186" t="s">
        <v>1137</v>
      </c>
      <c r="F734" s="187" t="s">
        <v>1138</v>
      </c>
      <c r="G734" s="188" t="s">
        <v>388</v>
      </c>
      <c r="H734" s="189">
        <v>2</v>
      </c>
      <c r="I734" s="190"/>
      <c r="J734" s="191">
        <f t="shared" si="20"/>
        <v>0</v>
      </c>
      <c r="K734" s="192"/>
      <c r="L734" s="193"/>
      <c r="M734" s="194" t="s">
        <v>1</v>
      </c>
      <c r="N734" s="195" t="s">
        <v>42</v>
      </c>
      <c r="P734" s="153">
        <f t="shared" si="21"/>
        <v>0</v>
      </c>
      <c r="Q734" s="153">
        <v>2.5000000000000001E-2</v>
      </c>
      <c r="R734" s="153">
        <f t="shared" si="22"/>
        <v>0.05</v>
      </c>
      <c r="S734" s="153">
        <v>0</v>
      </c>
      <c r="T734" s="154">
        <f t="shared" si="23"/>
        <v>0</v>
      </c>
      <c r="AR734" s="155" t="s">
        <v>398</v>
      </c>
      <c r="AT734" s="155" t="s">
        <v>677</v>
      </c>
      <c r="AU734" s="155" t="s">
        <v>88</v>
      </c>
      <c r="AY734" s="17" t="s">
        <v>188</v>
      </c>
      <c r="BE734" s="156">
        <f t="shared" si="24"/>
        <v>0</v>
      </c>
      <c r="BF734" s="156">
        <f t="shared" si="25"/>
        <v>0</v>
      </c>
      <c r="BG734" s="156">
        <f t="shared" si="26"/>
        <v>0</v>
      </c>
      <c r="BH734" s="156">
        <f t="shared" si="27"/>
        <v>0</v>
      </c>
      <c r="BI734" s="156">
        <f t="shared" si="28"/>
        <v>0</v>
      </c>
      <c r="BJ734" s="17" t="s">
        <v>88</v>
      </c>
      <c r="BK734" s="156">
        <f t="shared" si="29"/>
        <v>0</v>
      </c>
      <c r="BL734" s="17" t="s">
        <v>295</v>
      </c>
      <c r="BM734" s="155" t="s">
        <v>1139</v>
      </c>
    </row>
    <row r="735" spans="2:65" s="1" customFormat="1" ht="37.9" customHeight="1">
      <c r="B735" s="32"/>
      <c r="C735" s="185" t="s">
        <v>1140</v>
      </c>
      <c r="D735" s="185" t="s">
        <v>677</v>
      </c>
      <c r="E735" s="186" t="s">
        <v>1141</v>
      </c>
      <c r="F735" s="187" t="s">
        <v>1142</v>
      </c>
      <c r="G735" s="188" t="s">
        <v>388</v>
      </c>
      <c r="H735" s="189">
        <v>9</v>
      </c>
      <c r="I735" s="190"/>
      <c r="J735" s="191">
        <f t="shared" si="20"/>
        <v>0</v>
      </c>
      <c r="K735" s="192"/>
      <c r="L735" s="193"/>
      <c r="M735" s="194" t="s">
        <v>1</v>
      </c>
      <c r="N735" s="195" t="s">
        <v>42</v>
      </c>
      <c r="P735" s="153">
        <f t="shared" si="21"/>
        <v>0</v>
      </c>
      <c r="Q735" s="153">
        <v>2.5000000000000001E-2</v>
      </c>
      <c r="R735" s="153">
        <f t="shared" si="22"/>
        <v>0.22500000000000001</v>
      </c>
      <c r="S735" s="153">
        <v>0</v>
      </c>
      <c r="T735" s="154">
        <f t="shared" si="23"/>
        <v>0</v>
      </c>
      <c r="AR735" s="155" t="s">
        <v>398</v>
      </c>
      <c r="AT735" s="155" t="s">
        <v>677</v>
      </c>
      <c r="AU735" s="155" t="s">
        <v>88</v>
      </c>
      <c r="AY735" s="17" t="s">
        <v>188</v>
      </c>
      <c r="BE735" s="156">
        <f t="shared" si="24"/>
        <v>0</v>
      </c>
      <c r="BF735" s="156">
        <f t="shared" si="25"/>
        <v>0</v>
      </c>
      <c r="BG735" s="156">
        <f t="shared" si="26"/>
        <v>0</v>
      </c>
      <c r="BH735" s="156">
        <f t="shared" si="27"/>
        <v>0</v>
      </c>
      <c r="BI735" s="156">
        <f t="shared" si="28"/>
        <v>0</v>
      </c>
      <c r="BJ735" s="17" t="s">
        <v>88</v>
      </c>
      <c r="BK735" s="156">
        <f t="shared" si="29"/>
        <v>0</v>
      </c>
      <c r="BL735" s="17" t="s">
        <v>295</v>
      </c>
      <c r="BM735" s="155" t="s">
        <v>1143</v>
      </c>
    </row>
    <row r="736" spans="2:65" s="1" customFormat="1" ht="37.9" customHeight="1">
      <c r="B736" s="32"/>
      <c r="C736" s="185" t="s">
        <v>1144</v>
      </c>
      <c r="D736" s="185" t="s">
        <v>677</v>
      </c>
      <c r="E736" s="186" t="s">
        <v>1145</v>
      </c>
      <c r="F736" s="187" t="s">
        <v>1146</v>
      </c>
      <c r="G736" s="188" t="s">
        <v>388</v>
      </c>
      <c r="H736" s="189">
        <v>1</v>
      </c>
      <c r="I736" s="190"/>
      <c r="J736" s="191">
        <f t="shared" si="20"/>
        <v>0</v>
      </c>
      <c r="K736" s="192"/>
      <c r="L736" s="193"/>
      <c r="M736" s="194" t="s">
        <v>1</v>
      </c>
      <c r="N736" s="195" t="s">
        <v>42</v>
      </c>
      <c r="P736" s="153">
        <f t="shared" si="21"/>
        <v>0</v>
      </c>
      <c r="Q736" s="153">
        <v>3.7999999999999999E-2</v>
      </c>
      <c r="R736" s="153">
        <f t="shared" si="22"/>
        <v>3.7999999999999999E-2</v>
      </c>
      <c r="S736" s="153">
        <v>0</v>
      </c>
      <c r="T736" s="154">
        <f t="shared" si="23"/>
        <v>0</v>
      </c>
      <c r="AR736" s="155" t="s">
        <v>398</v>
      </c>
      <c r="AT736" s="155" t="s">
        <v>677</v>
      </c>
      <c r="AU736" s="155" t="s">
        <v>88</v>
      </c>
      <c r="AY736" s="17" t="s">
        <v>188</v>
      </c>
      <c r="BE736" s="156">
        <f t="shared" si="24"/>
        <v>0</v>
      </c>
      <c r="BF736" s="156">
        <f t="shared" si="25"/>
        <v>0</v>
      </c>
      <c r="BG736" s="156">
        <f t="shared" si="26"/>
        <v>0</v>
      </c>
      <c r="BH736" s="156">
        <f t="shared" si="27"/>
        <v>0</v>
      </c>
      <c r="BI736" s="156">
        <f t="shared" si="28"/>
        <v>0</v>
      </c>
      <c r="BJ736" s="17" t="s">
        <v>88</v>
      </c>
      <c r="BK736" s="156">
        <f t="shared" si="29"/>
        <v>0</v>
      </c>
      <c r="BL736" s="17" t="s">
        <v>295</v>
      </c>
      <c r="BM736" s="155" t="s">
        <v>1147</v>
      </c>
    </row>
    <row r="737" spans="2:65" s="1" customFormat="1" ht="37.9" customHeight="1">
      <c r="B737" s="32"/>
      <c r="C737" s="185" t="s">
        <v>1148</v>
      </c>
      <c r="D737" s="185" t="s">
        <v>677</v>
      </c>
      <c r="E737" s="186" t="s">
        <v>1149</v>
      </c>
      <c r="F737" s="187" t="s">
        <v>1150</v>
      </c>
      <c r="G737" s="188" t="s">
        <v>388</v>
      </c>
      <c r="H737" s="189">
        <v>1</v>
      </c>
      <c r="I737" s="190"/>
      <c r="J737" s="191">
        <f t="shared" si="20"/>
        <v>0</v>
      </c>
      <c r="K737" s="192"/>
      <c r="L737" s="193"/>
      <c r="M737" s="194" t="s">
        <v>1</v>
      </c>
      <c r="N737" s="195" t="s">
        <v>42</v>
      </c>
      <c r="P737" s="153">
        <f t="shared" si="21"/>
        <v>0</v>
      </c>
      <c r="Q737" s="153">
        <v>3.7999999999999999E-2</v>
      </c>
      <c r="R737" s="153">
        <f t="shared" si="22"/>
        <v>3.7999999999999999E-2</v>
      </c>
      <c r="S737" s="153">
        <v>0</v>
      </c>
      <c r="T737" s="154">
        <f t="shared" si="23"/>
        <v>0</v>
      </c>
      <c r="AR737" s="155" t="s">
        <v>398</v>
      </c>
      <c r="AT737" s="155" t="s">
        <v>677</v>
      </c>
      <c r="AU737" s="155" t="s">
        <v>88</v>
      </c>
      <c r="AY737" s="17" t="s">
        <v>188</v>
      </c>
      <c r="BE737" s="156">
        <f t="shared" si="24"/>
        <v>0</v>
      </c>
      <c r="BF737" s="156">
        <f t="shared" si="25"/>
        <v>0</v>
      </c>
      <c r="BG737" s="156">
        <f t="shared" si="26"/>
        <v>0</v>
      </c>
      <c r="BH737" s="156">
        <f t="shared" si="27"/>
        <v>0</v>
      </c>
      <c r="BI737" s="156">
        <f t="shared" si="28"/>
        <v>0</v>
      </c>
      <c r="BJ737" s="17" t="s">
        <v>88</v>
      </c>
      <c r="BK737" s="156">
        <f t="shared" si="29"/>
        <v>0</v>
      </c>
      <c r="BL737" s="17" t="s">
        <v>295</v>
      </c>
      <c r="BM737" s="155" t="s">
        <v>1151</v>
      </c>
    </row>
    <row r="738" spans="2:65" s="1" customFormat="1" ht="16.5" customHeight="1">
      <c r="B738" s="32"/>
      <c r="C738" s="185" t="s">
        <v>1152</v>
      </c>
      <c r="D738" s="185" t="s">
        <v>677</v>
      </c>
      <c r="E738" s="186" t="s">
        <v>1153</v>
      </c>
      <c r="F738" s="187" t="s">
        <v>1154</v>
      </c>
      <c r="G738" s="188" t="s">
        <v>388</v>
      </c>
      <c r="H738" s="189">
        <v>17</v>
      </c>
      <c r="I738" s="190"/>
      <c r="J738" s="191">
        <f t="shared" si="20"/>
        <v>0</v>
      </c>
      <c r="K738" s="192"/>
      <c r="L738" s="193"/>
      <c r="M738" s="194" t="s">
        <v>1</v>
      </c>
      <c r="N738" s="195" t="s">
        <v>42</v>
      </c>
      <c r="P738" s="153">
        <f t="shared" si="21"/>
        <v>0</v>
      </c>
      <c r="Q738" s="153">
        <v>1E-3</v>
      </c>
      <c r="R738" s="153">
        <f t="shared" si="22"/>
        <v>1.7000000000000001E-2</v>
      </c>
      <c r="S738" s="153">
        <v>0</v>
      </c>
      <c r="T738" s="154">
        <f t="shared" si="23"/>
        <v>0</v>
      </c>
      <c r="AR738" s="155" t="s">
        <v>398</v>
      </c>
      <c r="AT738" s="155" t="s">
        <v>677</v>
      </c>
      <c r="AU738" s="155" t="s">
        <v>88</v>
      </c>
      <c r="AY738" s="17" t="s">
        <v>188</v>
      </c>
      <c r="BE738" s="156">
        <f t="shared" si="24"/>
        <v>0</v>
      </c>
      <c r="BF738" s="156">
        <f t="shared" si="25"/>
        <v>0</v>
      </c>
      <c r="BG738" s="156">
        <f t="shared" si="26"/>
        <v>0</v>
      </c>
      <c r="BH738" s="156">
        <f t="shared" si="27"/>
        <v>0</v>
      </c>
      <c r="BI738" s="156">
        <f t="shared" si="28"/>
        <v>0</v>
      </c>
      <c r="BJ738" s="17" t="s">
        <v>88</v>
      </c>
      <c r="BK738" s="156">
        <f t="shared" si="29"/>
        <v>0</v>
      </c>
      <c r="BL738" s="17" t="s">
        <v>295</v>
      </c>
      <c r="BM738" s="155" t="s">
        <v>1155</v>
      </c>
    </row>
    <row r="739" spans="2:65" s="1" customFormat="1" ht="24.2" customHeight="1">
      <c r="B739" s="32"/>
      <c r="C739" s="143" t="s">
        <v>1156</v>
      </c>
      <c r="D739" s="143" t="s">
        <v>190</v>
      </c>
      <c r="E739" s="144" t="s">
        <v>1157</v>
      </c>
      <c r="F739" s="145" t="s">
        <v>1158</v>
      </c>
      <c r="G739" s="146" t="s">
        <v>388</v>
      </c>
      <c r="H739" s="147">
        <v>12</v>
      </c>
      <c r="I739" s="148"/>
      <c r="J739" s="149">
        <f t="shared" si="20"/>
        <v>0</v>
      </c>
      <c r="K739" s="150"/>
      <c r="L739" s="32"/>
      <c r="M739" s="151" t="s">
        <v>1</v>
      </c>
      <c r="N739" s="152" t="s">
        <v>42</v>
      </c>
      <c r="P739" s="153">
        <f t="shared" si="21"/>
        <v>0</v>
      </c>
      <c r="Q739" s="153">
        <v>3.0000000000000001E-5</v>
      </c>
      <c r="R739" s="153">
        <f t="shared" si="22"/>
        <v>3.6000000000000002E-4</v>
      </c>
      <c r="S739" s="153">
        <v>0</v>
      </c>
      <c r="T739" s="154">
        <f t="shared" si="23"/>
        <v>0</v>
      </c>
      <c r="AR739" s="155" t="s">
        <v>295</v>
      </c>
      <c r="AT739" s="155" t="s">
        <v>190</v>
      </c>
      <c r="AU739" s="155" t="s">
        <v>88</v>
      </c>
      <c r="AY739" s="17" t="s">
        <v>188</v>
      </c>
      <c r="BE739" s="156">
        <f t="shared" si="24"/>
        <v>0</v>
      </c>
      <c r="BF739" s="156">
        <f t="shared" si="25"/>
        <v>0</v>
      </c>
      <c r="BG739" s="156">
        <f t="shared" si="26"/>
        <v>0</v>
      </c>
      <c r="BH739" s="156">
        <f t="shared" si="27"/>
        <v>0</v>
      </c>
      <c r="BI739" s="156">
        <f t="shared" si="28"/>
        <v>0</v>
      </c>
      <c r="BJ739" s="17" t="s">
        <v>88</v>
      </c>
      <c r="BK739" s="156">
        <f t="shared" si="29"/>
        <v>0</v>
      </c>
      <c r="BL739" s="17" t="s">
        <v>295</v>
      </c>
      <c r="BM739" s="155" t="s">
        <v>1159</v>
      </c>
    </row>
    <row r="740" spans="2:65" s="1" customFormat="1" ht="24.2" customHeight="1">
      <c r="B740" s="32"/>
      <c r="C740" s="185" t="s">
        <v>1160</v>
      </c>
      <c r="D740" s="185" t="s">
        <v>677</v>
      </c>
      <c r="E740" s="186" t="s">
        <v>1161</v>
      </c>
      <c r="F740" s="187" t="s">
        <v>1162</v>
      </c>
      <c r="G740" s="188" t="s">
        <v>574</v>
      </c>
      <c r="H740" s="189">
        <v>8</v>
      </c>
      <c r="I740" s="190"/>
      <c r="J740" s="191">
        <f t="shared" si="20"/>
        <v>0</v>
      </c>
      <c r="K740" s="192"/>
      <c r="L740" s="193"/>
      <c r="M740" s="194" t="s">
        <v>1</v>
      </c>
      <c r="N740" s="195" t="s">
        <v>42</v>
      </c>
      <c r="P740" s="153">
        <f t="shared" si="21"/>
        <v>0</v>
      </c>
      <c r="Q740" s="153">
        <v>8.4999999999999995E-4</v>
      </c>
      <c r="R740" s="153">
        <f t="shared" si="22"/>
        <v>6.7999999999999996E-3</v>
      </c>
      <c r="S740" s="153">
        <v>0</v>
      </c>
      <c r="T740" s="154">
        <f t="shared" si="23"/>
        <v>0</v>
      </c>
      <c r="AR740" s="155" t="s">
        <v>398</v>
      </c>
      <c r="AT740" s="155" t="s">
        <v>677</v>
      </c>
      <c r="AU740" s="155" t="s">
        <v>88</v>
      </c>
      <c r="AY740" s="17" t="s">
        <v>188</v>
      </c>
      <c r="BE740" s="156">
        <f t="shared" si="24"/>
        <v>0</v>
      </c>
      <c r="BF740" s="156">
        <f t="shared" si="25"/>
        <v>0</v>
      </c>
      <c r="BG740" s="156">
        <f t="shared" si="26"/>
        <v>0</v>
      </c>
      <c r="BH740" s="156">
        <f t="shared" si="27"/>
        <v>0</v>
      </c>
      <c r="BI740" s="156">
        <f t="shared" si="28"/>
        <v>0</v>
      </c>
      <c r="BJ740" s="17" t="s">
        <v>88</v>
      </c>
      <c r="BK740" s="156">
        <f t="shared" si="29"/>
        <v>0</v>
      </c>
      <c r="BL740" s="17" t="s">
        <v>295</v>
      </c>
      <c r="BM740" s="155" t="s">
        <v>1163</v>
      </c>
    </row>
    <row r="741" spans="2:65" s="12" customFormat="1" ht="11.25">
      <c r="B741" s="157"/>
      <c r="D741" s="158" t="s">
        <v>196</v>
      </c>
      <c r="E741" s="159" t="s">
        <v>1</v>
      </c>
      <c r="F741" s="160" t="s">
        <v>1164</v>
      </c>
      <c r="H741" s="161">
        <v>8.0329999999999995</v>
      </c>
      <c r="I741" s="162"/>
      <c r="L741" s="157"/>
      <c r="M741" s="163"/>
      <c r="T741" s="164"/>
      <c r="AT741" s="159" t="s">
        <v>196</v>
      </c>
      <c r="AU741" s="159" t="s">
        <v>88</v>
      </c>
      <c r="AV741" s="12" t="s">
        <v>88</v>
      </c>
      <c r="AW741" s="12" t="s">
        <v>31</v>
      </c>
      <c r="AX741" s="12" t="s">
        <v>76</v>
      </c>
      <c r="AY741" s="159" t="s">
        <v>188</v>
      </c>
    </row>
    <row r="742" spans="2:65" s="12" customFormat="1" ht="11.25">
      <c r="B742" s="157"/>
      <c r="D742" s="158" t="s">
        <v>196</v>
      </c>
      <c r="E742" s="159" t="s">
        <v>1</v>
      </c>
      <c r="F742" s="160" t="s">
        <v>1165</v>
      </c>
      <c r="H742" s="161">
        <v>-3.3000000000000002E-2</v>
      </c>
      <c r="I742" s="162"/>
      <c r="L742" s="157"/>
      <c r="M742" s="163"/>
      <c r="T742" s="164"/>
      <c r="AT742" s="159" t="s">
        <v>196</v>
      </c>
      <c r="AU742" s="159" t="s">
        <v>88</v>
      </c>
      <c r="AV742" s="12" t="s">
        <v>88</v>
      </c>
      <c r="AW742" s="12" t="s">
        <v>31</v>
      </c>
      <c r="AX742" s="12" t="s">
        <v>76</v>
      </c>
      <c r="AY742" s="159" t="s">
        <v>188</v>
      </c>
    </row>
    <row r="743" spans="2:65" s="13" customFormat="1" ht="11.25">
      <c r="B743" s="165"/>
      <c r="D743" s="158" t="s">
        <v>196</v>
      </c>
      <c r="E743" s="166" t="s">
        <v>1</v>
      </c>
      <c r="F743" s="167" t="s">
        <v>251</v>
      </c>
      <c r="H743" s="168">
        <v>7.9999999999999991</v>
      </c>
      <c r="I743" s="169"/>
      <c r="L743" s="165"/>
      <c r="M743" s="170"/>
      <c r="T743" s="171"/>
      <c r="AT743" s="166" t="s">
        <v>196</v>
      </c>
      <c r="AU743" s="166" t="s">
        <v>88</v>
      </c>
      <c r="AV743" s="13" t="s">
        <v>194</v>
      </c>
      <c r="AW743" s="13" t="s">
        <v>31</v>
      </c>
      <c r="AX743" s="13" t="s">
        <v>83</v>
      </c>
      <c r="AY743" s="166" t="s">
        <v>188</v>
      </c>
    </row>
    <row r="744" spans="2:65" s="1" customFormat="1" ht="16.5" customHeight="1">
      <c r="B744" s="32"/>
      <c r="C744" s="185" t="s">
        <v>1166</v>
      </c>
      <c r="D744" s="185" t="s">
        <v>677</v>
      </c>
      <c r="E744" s="186" t="s">
        <v>1167</v>
      </c>
      <c r="F744" s="187" t="s">
        <v>1168</v>
      </c>
      <c r="G744" s="188" t="s">
        <v>1169</v>
      </c>
      <c r="H744" s="189">
        <v>12</v>
      </c>
      <c r="I744" s="190"/>
      <c r="J744" s="191">
        <f>ROUND(I744*H744,2)</f>
        <v>0</v>
      </c>
      <c r="K744" s="192"/>
      <c r="L744" s="193"/>
      <c r="M744" s="194" t="s">
        <v>1</v>
      </c>
      <c r="N744" s="195" t="s">
        <v>42</v>
      </c>
      <c r="P744" s="153">
        <f>O744*H744</f>
        <v>0</v>
      </c>
      <c r="Q744" s="153">
        <v>1E-4</v>
      </c>
      <c r="R744" s="153">
        <f>Q744*H744</f>
        <v>1.2000000000000001E-3</v>
      </c>
      <c r="S744" s="153">
        <v>0</v>
      </c>
      <c r="T744" s="154">
        <f>S744*H744</f>
        <v>0</v>
      </c>
      <c r="AR744" s="155" t="s">
        <v>398</v>
      </c>
      <c r="AT744" s="155" t="s">
        <v>677</v>
      </c>
      <c r="AU744" s="155" t="s">
        <v>88</v>
      </c>
      <c r="AY744" s="17" t="s">
        <v>188</v>
      </c>
      <c r="BE744" s="156">
        <f>IF(N744="základná",J744,0)</f>
        <v>0</v>
      </c>
      <c r="BF744" s="156">
        <f>IF(N744="znížená",J744,0)</f>
        <v>0</v>
      </c>
      <c r="BG744" s="156">
        <f>IF(N744="zákl. prenesená",J744,0)</f>
        <v>0</v>
      </c>
      <c r="BH744" s="156">
        <f>IF(N744="zníž. prenesená",J744,0)</f>
        <v>0</v>
      </c>
      <c r="BI744" s="156">
        <f>IF(N744="nulová",J744,0)</f>
        <v>0</v>
      </c>
      <c r="BJ744" s="17" t="s">
        <v>88</v>
      </c>
      <c r="BK744" s="156">
        <f>ROUND(I744*H744,2)</f>
        <v>0</v>
      </c>
      <c r="BL744" s="17" t="s">
        <v>295</v>
      </c>
      <c r="BM744" s="155" t="s">
        <v>1170</v>
      </c>
    </row>
    <row r="745" spans="2:65" s="1" customFormat="1" ht="24.2" customHeight="1">
      <c r="B745" s="32"/>
      <c r="C745" s="143" t="s">
        <v>1171</v>
      </c>
      <c r="D745" s="143" t="s">
        <v>190</v>
      </c>
      <c r="E745" s="144" t="s">
        <v>1172</v>
      </c>
      <c r="F745" s="145" t="s">
        <v>1173</v>
      </c>
      <c r="G745" s="146" t="s">
        <v>388</v>
      </c>
      <c r="H745" s="147">
        <v>18</v>
      </c>
      <c r="I745" s="148"/>
      <c r="J745" s="149">
        <f>ROUND(I745*H745,2)</f>
        <v>0</v>
      </c>
      <c r="K745" s="150"/>
      <c r="L745" s="32"/>
      <c r="M745" s="151" t="s">
        <v>1</v>
      </c>
      <c r="N745" s="152" t="s">
        <v>42</v>
      </c>
      <c r="P745" s="153">
        <f>O745*H745</f>
        <v>0</v>
      </c>
      <c r="Q745" s="153">
        <v>4.0000000000000003E-5</v>
      </c>
      <c r="R745" s="153">
        <f>Q745*H745</f>
        <v>7.2000000000000005E-4</v>
      </c>
      <c r="S745" s="153">
        <v>0</v>
      </c>
      <c r="T745" s="154">
        <f>S745*H745</f>
        <v>0</v>
      </c>
      <c r="AR745" s="155" t="s">
        <v>295</v>
      </c>
      <c r="AT745" s="155" t="s">
        <v>190</v>
      </c>
      <c r="AU745" s="155" t="s">
        <v>88</v>
      </c>
      <c r="AY745" s="17" t="s">
        <v>188</v>
      </c>
      <c r="BE745" s="156">
        <f>IF(N745="základná",J745,0)</f>
        <v>0</v>
      </c>
      <c r="BF745" s="156">
        <f>IF(N745="znížená",J745,0)</f>
        <v>0</v>
      </c>
      <c r="BG745" s="156">
        <f>IF(N745="zákl. prenesená",J745,0)</f>
        <v>0</v>
      </c>
      <c r="BH745" s="156">
        <f>IF(N745="zníž. prenesená",J745,0)</f>
        <v>0</v>
      </c>
      <c r="BI745" s="156">
        <f>IF(N745="nulová",J745,0)</f>
        <v>0</v>
      </c>
      <c r="BJ745" s="17" t="s">
        <v>88</v>
      </c>
      <c r="BK745" s="156">
        <f>ROUND(I745*H745,2)</f>
        <v>0</v>
      </c>
      <c r="BL745" s="17" t="s">
        <v>295</v>
      </c>
      <c r="BM745" s="155" t="s">
        <v>1174</v>
      </c>
    </row>
    <row r="746" spans="2:65" s="1" customFormat="1" ht="24.2" customHeight="1">
      <c r="B746" s="32"/>
      <c r="C746" s="185" t="s">
        <v>1175</v>
      </c>
      <c r="D746" s="185" t="s">
        <v>677</v>
      </c>
      <c r="E746" s="186" t="s">
        <v>1161</v>
      </c>
      <c r="F746" s="187" t="s">
        <v>1162</v>
      </c>
      <c r="G746" s="188" t="s">
        <v>574</v>
      </c>
      <c r="H746" s="189">
        <v>24.6</v>
      </c>
      <c r="I746" s="190"/>
      <c r="J746" s="191">
        <f>ROUND(I746*H746,2)</f>
        <v>0</v>
      </c>
      <c r="K746" s="192"/>
      <c r="L746" s="193"/>
      <c r="M746" s="194" t="s">
        <v>1</v>
      </c>
      <c r="N746" s="195" t="s">
        <v>42</v>
      </c>
      <c r="P746" s="153">
        <f>O746*H746</f>
        <v>0</v>
      </c>
      <c r="Q746" s="153">
        <v>8.4999999999999995E-4</v>
      </c>
      <c r="R746" s="153">
        <f>Q746*H746</f>
        <v>2.0910000000000002E-2</v>
      </c>
      <c r="S746" s="153">
        <v>0</v>
      </c>
      <c r="T746" s="154">
        <f>S746*H746</f>
        <v>0</v>
      </c>
      <c r="AR746" s="155" t="s">
        <v>398</v>
      </c>
      <c r="AT746" s="155" t="s">
        <v>677</v>
      </c>
      <c r="AU746" s="155" t="s">
        <v>88</v>
      </c>
      <c r="AY746" s="17" t="s">
        <v>188</v>
      </c>
      <c r="BE746" s="156">
        <f>IF(N746="základná",J746,0)</f>
        <v>0</v>
      </c>
      <c r="BF746" s="156">
        <f>IF(N746="znížená",J746,0)</f>
        <v>0</v>
      </c>
      <c r="BG746" s="156">
        <f>IF(N746="zákl. prenesená",J746,0)</f>
        <v>0</v>
      </c>
      <c r="BH746" s="156">
        <f>IF(N746="zníž. prenesená",J746,0)</f>
        <v>0</v>
      </c>
      <c r="BI746" s="156">
        <f>IF(N746="nulová",J746,0)</f>
        <v>0</v>
      </c>
      <c r="BJ746" s="17" t="s">
        <v>88</v>
      </c>
      <c r="BK746" s="156">
        <f>ROUND(I746*H746,2)</f>
        <v>0</v>
      </c>
      <c r="BL746" s="17" t="s">
        <v>295</v>
      </c>
      <c r="BM746" s="155" t="s">
        <v>1176</v>
      </c>
    </row>
    <row r="747" spans="2:65" s="12" customFormat="1" ht="11.25">
      <c r="B747" s="157"/>
      <c r="D747" s="158" t="s">
        <v>196</v>
      </c>
      <c r="E747" s="159" t="s">
        <v>1</v>
      </c>
      <c r="F747" s="160" t="s">
        <v>1177</v>
      </c>
      <c r="H747" s="161">
        <v>24.57</v>
      </c>
      <c r="I747" s="162"/>
      <c r="L747" s="157"/>
      <c r="M747" s="163"/>
      <c r="T747" s="164"/>
      <c r="AT747" s="159" t="s">
        <v>196</v>
      </c>
      <c r="AU747" s="159" t="s">
        <v>88</v>
      </c>
      <c r="AV747" s="12" t="s">
        <v>88</v>
      </c>
      <c r="AW747" s="12" t="s">
        <v>31</v>
      </c>
      <c r="AX747" s="12" t="s">
        <v>76</v>
      </c>
      <c r="AY747" s="159" t="s">
        <v>188</v>
      </c>
    </row>
    <row r="748" spans="2:65" s="12" customFormat="1" ht="11.25">
      <c r="B748" s="157"/>
      <c r="D748" s="158" t="s">
        <v>196</v>
      </c>
      <c r="E748" s="159" t="s">
        <v>1</v>
      </c>
      <c r="F748" s="160" t="s">
        <v>918</v>
      </c>
      <c r="H748" s="161">
        <v>0.03</v>
      </c>
      <c r="I748" s="162"/>
      <c r="L748" s="157"/>
      <c r="M748" s="163"/>
      <c r="T748" s="164"/>
      <c r="AT748" s="159" t="s">
        <v>196</v>
      </c>
      <c r="AU748" s="159" t="s">
        <v>88</v>
      </c>
      <c r="AV748" s="12" t="s">
        <v>88</v>
      </c>
      <c r="AW748" s="12" t="s">
        <v>31</v>
      </c>
      <c r="AX748" s="12" t="s">
        <v>76</v>
      </c>
      <c r="AY748" s="159" t="s">
        <v>188</v>
      </c>
    </row>
    <row r="749" spans="2:65" s="13" customFormat="1" ht="11.25">
      <c r="B749" s="165"/>
      <c r="D749" s="158" t="s">
        <v>196</v>
      </c>
      <c r="E749" s="166" t="s">
        <v>1</v>
      </c>
      <c r="F749" s="167" t="s">
        <v>251</v>
      </c>
      <c r="H749" s="168">
        <v>24.6</v>
      </c>
      <c r="I749" s="169"/>
      <c r="L749" s="165"/>
      <c r="M749" s="170"/>
      <c r="T749" s="171"/>
      <c r="AT749" s="166" t="s">
        <v>196</v>
      </c>
      <c r="AU749" s="166" t="s">
        <v>88</v>
      </c>
      <c r="AV749" s="13" t="s">
        <v>194</v>
      </c>
      <c r="AW749" s="13" t="s">
        <v>31</v>
      </c>
      <c r="AX749" s="13" t="s">
        <v>83</v>
      </c>
      <c r="AY749" s="166" t="s">
        <v>188</v>
      </c>
    </row>
    <row r="750" spans="2:65" s="1" customFormat="1" ht="16.5" customHeight="1">
      <c r="B750" s="32"/>
      <c r="C750" s="185" t="s">
        <v>1178</v>
      </c>
      <c r="D750" s="185" t="s">
        <v>677</v>
      </c>
      <c r="E750" s="186" t="s">
        <v>1167</v>
      </c>
      <c r="F750" s="187" t="s">
        <v>1168</v>
      </c>
      <c r="G750" s="188" t="s">
        <v>1169</v>
      </c>
      <c r="H750" s="189">
        <v>18</v>
      </c>
      <c r="I750" s="190"/>
      <c r="J750" s="191">
        <f>ROUND(I750*H750,2)</f>
        <v>0</v>
      </c>
      <c r="K750" s="192"/>
      <c r="L750" s="193"/>
      <c r="M750" s="194" t="s">
        <v>1</v>
      </c>
      <c r="N750" s="195" t="s">
        <v>42</v>
      </c>
      <c r="P750" s="153">
        <f>O750*H750</f>
        <v>0</v>
      </c>
      <c r="Q750" s="153">
        <v>1E-4</v>
      </c>
      <c r="R750" s="153">
        <f>Q750*H750</f>
        <v>1.8000000000000002E-3</v>
      </c>
      <c r="S750" s="153">
        <v>0</v>
      </c>
      <c r="T750" s="154">
        <f>S750*H750</f>
        <v>0</v>
      </c>
      <c r="AR750" s="155" t="s">
        <v>398</v>
      </c>
      <c r="AT750" s="155" t="s">
        <v>677</v>
      </c>
      <c r="AU750" s="155" t="s">
        <v>88</v>
      </c>
      <c r="AY750" s="17" t="s">
        <v>188</v>
      </c>
      <c r="BE750" s="156">
        <f>IF(N750="základná",J750,0)</f>
        <v>0</v>
      </c>
      <c r="BF750" s="156">
        <f>IF(N750="znížená",J750,0)</f>
        <v>0</v>
      </c>
      <c r="BG750" s="156">
        <f>IF(N750="zákl. prenesená",J750,0)</f>
        <v>0</v>
      </c>
      <c r="BH750" s="156">
        <f>IF(N750="zníž. prenesená",J750,0)</f>
        <v>0</v>
      </c>
      <c r="BI750" s="156">
        <f>IF(N750="nulová",J750,0)</f>
        <v>0</v>
      </c>
      <c r="BJ750" s="17" t="s">
        <v>88</v>
      </c>
      <c r="BK750" s="156">
        <f>ROUND(I750*H750,2)</f>
        <v>0</v>
      </c>
      <c r="BL750" s="17" t="s">
        <v>295</v>
      </c>
      <c r="BM750" s="155" t="s">
        <v>1179</v>
      </c>
    </row>
    <row r="751" spans="2:65" s="1" customFormat="1" ht="16.5" customHeight="1">
      <c r="B751" s="32"/>
      <c r="C751" s="143" t="s">
        <v>1180</v>
      </c>
      <c r="D751" s="143" t="s">
        <v>190</v>
      </c>
      <c r="E751" s="144" t="s">
        <v>1181</v>
      </c>
      <c r="F751" s="145" t="s">
        <v>1182</v>
      </c>
      <c r="G751" s="146" t="s">
        <v>388</v>
      </c>
      <c r="H751" s="147">
        <v>19</v>
      </c>
      <c r="I751" s="148"/>
      <c r="J751" s="149">
        <f>ROUND(I751*H751,2)</f>
        <v>0</v>
      </c>
      <c r="K751" s="150"/>
      <c r="L751" s="32"/>
      <c r="M751" s="151" t="s">
        <v>1</v>
      </c>
      <c r="N751" s="152" t="s">
        <v>42</v>
      </c>
      <c r="P751" s="153">
        <f>O751*H751</f>
        <v>0</v>
      </c>
      <c r="Q751" s="153">
        <v>3.0000000000000001E-5</v>
      </c>
      <c r="R751" s="153">
        <f>Q751*H751</f>
        <v>5.6999999999999998E-4</v>
      </c>
      <c r="S751" s="153">
        <v>0</v>
      </c>
      <c r="T751" s="154">
        <f>S751*H751</f>
        <v>0</v>
      </c>
      <c r="AR751" s="155" t="s">
        <v>295</v>
      </c>
      <c r="AT751" s="155" t="s">
        <v>190</v>
      </c>
      <c r="AU751" s="155" t="s">
        <v>88</v>
      </c>
      <c r="AY751" s="17" t="s">
        <v>188</v>
      </c>
      <c r="BE751" s="156">
        <f>IF(N751="základná",J751,0)</f>
        <v>0</v>
      </c>
      <c r="BF751" s="156">
        <f>IF(N751="znížená",J751,0)</f>
        <v>0</v>
      </c>
      <c r="BG751" s="156">
        <f>IF(N751="zákl. prenesená",J751,0)</f>
        <v>0</v>
      </c>
      <c r="BH751" s="156">
        <f>IF(N751="zníž. prenesená",J751,0)</f>
        <v>0</v>
      </c>
      <c r="BI751" s="156">
        <f>IF(N751="nulová",J751,0)</f>
        <v>0</v>
      </c>
      <c r="BJ751" s="17" t="s">
        <v>88</v>
      </c>
      <c r="BK751" s="156">
        <f>ROUND(I751*H751,2)</f>
        <v>0</v>
      </c>
      <c r="BL751" s="17" t="s">
        <v>295</v>
      </c>
      <c r="BM751" s="155" t="s">
        <v>1183</v>
      </c>
    </row>
    <row r="752" spans="2:65" s="1" customFormat="1" ht="16.5" customHeight="1">
      <c r="B752" s="32"/>
      <c r="C752" s="185" t="s">
        <v>1184</v>
      </c>
      <c r="D752" s="185" t="s">
        <v>677</v>
      </c>
      <c r="E752" s="186" t="s">
        <v>1185</v>
      </c>
      <c r="F752" s="187" t="s">
        <v>1186</v>
      </c>
      <c r="G752" s="188" t="s">
        <v>574</v>
      </c>
      <c r="H752" s="189">
        <v>11.605</v>
      </c>
      <c r="I752" s="190"/>
      <c r="J752" s="191">
        <f>ROUND(I752*H752,2)</f>
        <v>0</v>
      </c>
      <c r="K752" s="192"/>
      <c r="L752" s="193"/>
      <c r="M752" s="194" t="s">
        <v>1</v>
      </c>
      <c r="N752" s="195" t="s">
        <v>42</v>
      </c>
      <c r="P752" s="153">
        <f>O752*H752</f>
        <v>0</v>
      </c>
      <c r="Q752" s="153">
        <v>8.9999999999999998E-4</v>
      </c>
      <c r="R752" s="153">
        <f>Q752*H752</f>
        <v>1.0444500000000001E-2</v>
      </c>
      <c r="S752" s="153">
        <v>0</v>
      </c>
      <c r="T752" s="154">
        <f>S752*H752</f>
        <v>0</v>
      </c>
      <c r="AR752" s="155" t="s">
        <v>398</v>
      </c>
      <c r="AT752" s="155" t="s">
        <v>677</v>
      </c>
      <c r="AU752" s="155" t="s">
        <v>88</v>
      </c>
      <c r="AY752" s="17" t="s">
        <v>188</v>
      </c>
      <c r="BE752" s="156">
        <f>IF(N752="základná",J752,0)</f>
        <v>0</v>
      </c>
      <c r="BF752" s="156">
        <f>IF(N752="znížená",J752,0)</f>
        <v>0</v>
      </c>
      <c r="BG752" s="156">
        <f>IF(N752="zákl. prenesená",J752,0)</f>
        <v>0</v>
      </c>
      <c r="BH752" s="156">
        <f>IF(N752="zníž. prenesená",J752,0)</f>
        <v>0</v>
      </c>
      <c r="BI752" s="156">
        <f>IF(N752="nulová",J752,0)</f>
        <v>0</v>
      </c>
      <c r="BJ752" s="17" t="s">
        <v>88</v>
      </c>
      <c r="BK752" s="156">
        <f>ROUND(I752*H752,2)</f>
        <v>0</v>
      </c>
      <c r="BL752" s="17" t="s">
        <v>295</v>
      </c>
      <c r="BM752" s="155" t="s">
        <v>1187</v>
      </c>
    </row>
    <row r="753" spans="2:65" s="12" customFormat="1" ht="11.25">
      <c r="B753" s="157"/>
      <c r="D753" s="158" t="s">
        <v>196</v>
      </c>
      <c r="E753" s="159" t="s">
        <v>1</v>
      </c>
      <c r="F753" s="160" t="s">
        <v>1188</v>
      </c>
      <c r="H753" s="161">
        <v>11.55</v>
      </c>
      <c r="I753" s="162"/>
      <c r="L753" s="157"/>
      <c r="M753" s="163"/>
      <c r="T753" s="164"/>
      <c r="AT753" s="159" t="s">
        <v>196</v>
      </c>
      <c r="AU753" s="159" t="s">
        <v>88</v>
      </c>
      <c r="AV753" s="12" t="s">
        <v>88</v>
      </c>
      <c r="AW753" s="12" t="s">
        <v>31</v>
      </c>
      <c r="AX753" s="12" t="s">
        <v>76</v>
      </c>
      <c r="AY753" s="159" t="s">
        <v>188</v>
      </c>
    </row>
    <row r="754" spans="2:65" s="12" customFormat="1" ht="11.25">
      <c r="B754" s="157"/>
      <c r="D754" s="158" t="s">
        <v>196</v>
      </c>
      <c r="E754" s="159" t="s">
        <v>1</v>
      </c>
      <c r="F754" s="160" t="s">
        <v>1189</v>
      </c>
      <c r="H754" s="161">
        <v>5.5E-2</v>
      </c>
      <c r="I754" s="162"/>
      <c r="L754" s="157"/>
      <c r="M754" s="163"/>
      <c r="T754" s="164"/>
      <c r="AT754" s="159" t="s">
        <v>196</v>
      </c>
      <c r="AU754" s="159" t="s">
        <v>88</v>
      </c>
      <c r="AV754" s="12" t="s">
        <v>88</v>
      </c>
      <c r="AW754" s="12" t="s">
        <v>31</v>
      </c>
      <c r="AX754" s="12" t="s">
        <v>76</v>
      </c>
      <c r="AY754" s="159" t="s">
        <v>188</v>
      </c>
    </row>
    <row r="755" spans="2:65" s="13" customFormat="1" ht="11.25">
      <c r="B755" s="165"/>
      <c r="D755" s="158" t="s">
        <v>196</v>
      </c>
      <c r="E755" s="166" t="s">
        <v>1</v>
      </c>
      <c r="F755" s="167" t="s">
        <v>211</v>
      </c>
      <c r="H755" s="168">
        <v>11.605</v>
      </c>
      <c r="I755" s="169"/>
      <c r="L755" s="165"/>
      <c r="M755" s="170"/>
      <c r="T755" s="171"/>
      <c r="AT755" s="166" t="s">
        <v>196</v>
      </c>
      <c r="AU755" s="166" t="s">
        <v>88</v>
      </c>
      <c r="AV755" s="13" t="s">
        <v>194</v>
      </c>
      <c r="AW755" s="13" t="s">
        <v>31</v>
      </c>
      <c r="AX755" s="13" t="s">
        <v>83</v>
      </c>
      <c r="AY755" s="166" t="s">
        <v>188</v>
      </c>
    </row>
    <row r="756" spans="2:65" s="1" customFormat="1" ht="16.5" customHeight="1">
      <c r="B756" s="32"/>
      <c r="C756" s="185" t="s">
        <v>1190</v>
      </c>
      <c r="D756" s="185" t="s">
        <v>677</v>
      </c>
      <c r="E756" s="186" t="s">
        <v>1191</v>
      </c>
      <c r="F756" s="187" t="s">
        <v>1192</v>
      </c>
      <c r="G756" s="188" t="s">
        <v>388</v>
      </c>
      <c r="H756" s="189">
        <v>1</v>
      </c>
      <c r="I756" s="190"/>
      <c r="J756" s="191">
        <f t="shared" ref="J756:J761" si="30">ROUND(I756*H756,2)</f>
        <v>0</v>
      </c>
      <c r="K756" s="192"/>
      <c r="L756" s="193"/>
      <c r="M756" s="194" t="s">
        <v>1</v>
      </c>
      <c r="N756" s="195" t="s">
        <v>42</v>
      </c>
      <c r="P756" s="153">
        <f t="shared" ref="P756:P761" si="31">O756*H756</f>
        <v>0</v>
      </c>
      <c r="Q756" s="153">
        <v>2.0799999999999998E-3</v>
      </c>
      <c r="R756" s="153">
        <f t="shared" ref="R756:R761" si="32">Q756*H756</f>
        <v>2.0799999999999998E-3</v>
      </c>
      <c r="S756" s="153">
        <v>0</v>
      </c>
      <c r="T756" s="154">
        <f t="shared" ref="T756:T761" si="33">S756*H756</f>
        <v>0</v>
      </c>
      <c r="AR756" s="155" t="s">
        <v>398</v>
      </c>
      <c r="AT756" s="155" t="s">
        <v>677</v>
      </c>
      <c r="AU756" s="155" t="s">
        <v>88</v>
      </c>
      <c r="AY756" s="17" t="s">
        <v>188</v>
      </c>
      <c r="BE756" s="156">
        <f t="shared" ref="BE756:BE761" si="34">IF(N756="základná",J756,0)</f>
        <v>0</v>
      </c>
      <c r="BF756" s="156">
        <f t="shared" ref="BF756:BF761" si="35">IF(N756="znížená",J756,0)</f>
        <v>0</v>
      </c>
      <c r="BG756" s="156">
        <f t="shared" ref="BG756:BG761" si="36">IF(N756="zákl. prenesená",J756,0)</f>
        <v>0</v>
      </c>
      <c r="BH756" s="156">
        <f t="shared" ref="BH756:BH761" si="37">IF(N756="zníž. prenesená",J756,0)</f>
        <v>0</v>
      </c>
      <c r="BI756" s="156">
        <f t="shared" ref="BI756:BI761" si="38">IF(N756="nulová",J756,0)</f>
        <v>0</v>
      </c>
      <c r="BJ756" s="17" t="s">
        <v>88</v>
      </c>
      <c r="BK756" s="156">
        <f t="shared" ref="BK756:BK761" si="39">ROUND(I756*H756,2)</f>
        <v>0</v>
      </c>
      <c r="BL756" s="17" t="s">
        <v>295</v>
      </c>
      <c r="BM756" s="155" t="s">
        <v>1193</v>
      </c>
    </row>
    <row r="757" spans="2:65" s="1" customFormat="1" ht="16.5" customHeight="1">
      <c r="B757" s="32"/>
      <c r="C757" s="185" t="s">
        <v>1194</v>
      </c>
      <c r="D757" s="185" t="s">
        <v>677</v>
      </c>
      <c r="E757" s="186" t="s">
        <v>1195</v>
      </c>
      <c r="F757" s="187" t="s">
        <v>1196</v>
      </c>
      <c r="G757" s="188" t="s">
        <v>388</v>
      </c>
      <c r="H757" s="189">
        <v>1</v>
      </c>
      <c r="I757" s="190"/>
      <c r="J757" s="191">
        <f t="shared" si="30"/>
        <v>0</v>
      </c>
      <c r="K757" s="192"/>
      <c r="L757" s="193"/>
      <c r="M757" s="194" t="s">
        <v>1</v>
      </c>
      <c r="N757" s="195" t="s">
        <v>42</v>
      </c>
      <c r="P757" s="153">
        <f t="shared" si="31"/>
        <v>0</v>
      </c>
      <c r="Q757" s="153">
        <v>1.8500000000000001E-3</v>
      </c>
      <c r="R757" s="153">
        <f t="shared" si="32"/>
        <v>1.8500000000000001E-3</v>
      </c>
      <c r="S757" s="153">
        <v>0</v>
      </c>
      <c r="T757" s="154">
        <f t="shared" si="33"/>
        <v>0</v>
      </c>
      <c r="AR757" s="155" t="s">
        <v>398</v>
      </c>
      <c r="AT757" s="155" t="s">
        <v>677</v>
      </c>
      <c r="AU757" s="155" t="s">
        <v>88</v>
      </c>
      <c r="AY757" s="17" t="s">
        <v>188</v>
      </c>
      <c r="BE757" s="156">
        <f t="shared" si="34"/>
        <v>0</v>
      </c>
      <c r="BF757" s="156">
        <f t="shared" si="35"/>
        <v>0</v>
      </c>
      <c r="BG757" s="156">
        <f t="shared" si="36"/>
        <v>0</v>
      </c>
      <c r="BH757" s="156">
        <f t="shared" si="37"/>
        <v>0</v>
      </c>
      <c r="BI757" s="156">
        <f t="shared" si="38"/>
        <v>0</v>
      </c>
      <c r="BJ757" s="17" t="s">
        <v>88</v>
      </c>
      <c r="BK757" s="156">
        <f t="shared" si="39"/>
        <v>0</v>
      </c>
      <c r="BL757" s="17" t="s">
        <v>295</v>
      </c>
      <c r="BM757" s="155" t="s">
        <v>1197</v>
      </c>
    </row>
    <row r="758" spans="2:65" s="1" customFormat="1" ht="21.75" customHeight="1">
      <c r="B758" s="32"/>
      <c r="C758" s="143" t="s">
        <v>1198</v>
      </c>
      <c r="D758" s="143" t="s">
        <v>190</v>
      </c>
      <c r="E758" s="144" t="s">
        <v>1199</v>
      </c>
      <c r="F758" s="145" t="s">
        <v>1200</v>
      </c>
      <c r="G758" s="146" t="s">
        <v>388</v>
      </c>
      <c r="H758" s="147">
        <v>17</v>
      </c>
      <c r="I758" s="148"/>
      <c r="J758" s="149">
        <f t="shared" si="30"/>
        <v>0</v>
      </c>
      <c r="K758" s="150"/>
      <c r="L758" s="32"/>
      <c r="M758" s="151" t="s">
        <v>1</v>
      </c>
      <c r="N758" s="152" t="s">
        <v>42</v>
      </c>
      <c r="P758" s="153">
        <f t="shared" si="31"/>
        <v>0</v>
      </c>
      <c r="Q758" s="153">
        <v>4.4999999999999999E-4</v>
      </c>
      <c r="R758" s="153">
        <f t="shared" si="32"/>
        <v>7.6499999999999997E-3</v>
      </c>
      <c r="S758" s="153">
        <v>0</v>
      </c>
      <c r="T758" s="154">
        <f t="shared" si="33"/>
        <v>0</v>
      </c>
      <c r="AR758" s="155" t="s">
        <v>295</v>
      </c>
      <c r="AT758" s="155" t="s">
        <v>190</v>
      </c>
      <c r="AU758" s="155" t="s">
        <v>88</v>
      </c>
      <c r="AY758" s="17" t="s">
        <v>188</v>
      </c>
      <c r="BE758" s="156">
        <f t="shared" si="34"/>
        <v>0</v>
      </c>
      <c r="BF758" s="156">
        <f t="shared" si="35"/>
        <v>0</v>
      </c>
      <c r="BG758" s="156">
        <f t="shared" si="36"/>
        <v>0</v>
      </c>
      <c r="BH758" s="156">
        <f t="shared" si="37"/>
        <v>0</v>
      </c>
      <c r="BI758" s="156">
        <f t="shared" si="38"/>
        <v>0</v>
      </c>
      <c r="BJ758" s="17" t="s">
        <v>88</v>
      </c>
      <c r="BK758" s="156">
        <f t="shared" si="39"/>
        <v>0</v>
      </c>
      <c r="BL758" s="17" t="s">
        <v>295</v>
      </c>
      <c r="BM758" s="155" t="s">
        <v>1201</v>
      </c>
    </row>
    <row r="759" spans="2:65" s="1" customFormat="1" ht="44.25" customHeight="1">
      <c r="B759" s="32"/>
      <c r="C759" s="185" t="s">
        <v>1202</v>
      </c>
      <c r="D759" s="185" t="s">
        <v>677</v>
      </c>
      <c r="E759" s="186" t="s">
        <v>1203</v>
      </c>
      <c r="F759" s="187" t="s">
        <v>1204</v>
      </c>
      <c r="G759" s="188" t="s">
        <v>388</v>
      </c>
      <c r="H759" s="189">
        <v>13</v>
      </c>
      <c r="I759" s="190"/>
      <c r="J759" s="191">
        <f t="shared" si="30"/>
        <v>0</v>
      </c>
      <c r="K759" s="192"/>
      <c r="L759" s="193"/>
      <c r="M759" s="194" t="s">
        <v>1</v>
      </c>
      <c r="N759" s="195" t="s">
        <v>42</v>
      </c>
      <c r="P759" s="153">
        <f t="shared" si="31"/>
        <v>0</v>
      </c>
      <c r="Q759" s="153">
        <v>1.4999999999999999E-2</v>
      </c>
      <c r="R759" s="153">
        <f t="shared" si="32"/>
        <v>0.19500000000000001</v>
      </c>
      <c r="S759" s="153">
        <v>0</v>
      </c>
      <c r="T759" s="154">
        <f t="shared" si="33"/>
        <v>0</v>
      </c>
      <c r="AR759" s="155" t="s">
        <v>398</v>
      </c>
      <c r="AT759" s="155" t="s">
        <v>677</v>
      </c>
      <c r="AU759" s="155" t="s">
        <v>88</v>
      </c>
      <c r="AY759" s="17" t="s">
        <v>188</v>
      </c>
      <c r="BE759" s="156">
        <f t="shared" si="34"/>
        <v>0</v>
      </c>
      <c r="BF759" s="156">
        <f t="shared" si="35"/>
        <v>0</v>
      </c>
      <c r="BG759" s="156">
        <f t="shared" si="36"/>
        <v>0</v>
      </c>
      <c r="BH759" s="156">
        <f t="shared" si="37"/>
        <v>0</v>
      </c>
      <c r="BI759" s="156">
        <f t="shared" si="38"/>
        <v>0</v>
      </c>
      <c r="BJ759" s="17" t="s">
        <v>88</v>
      </c>
      <c r="BK759" s="156">
        <f t="shared" si="39"/>
        <v>0</v>
      </c>
      <c r="BL759" s="17" t="s">
        <v>295</v>
      </c>
      <c r="BM759" s="155" t="s">
        <v>1205</v>
      </c>
    </row>
    <row r="760" spans="2:65" s="1" customFormat="1" ht="44.25" customHeight="1">
      <c r="B760" s="32"/>
      <c r="C760" s="185" t="s">
        <v>1206</v>
      </c>
      <c r="D760" s="185" t="s">
        <v>677</v>
      </c>
      <c r="E760" s="186" t="s">
        <v>1207</v>
      </c>
      <c r="F760" s="187" t="s">
        <v>1208</v>
      </c>
      <c r="G760" s="188" t="s">
        <v>388</v>
      </c>
      <c r="H760" s="189">
        <v>4</v>
      </c>
      <c r="I760" s="190"/>
      <c r="J760" s="191">
        <f t="shared" si="30"/>
        <v>0</v>
      </c>
      <c r="K760" s="192"/>
      <c r="L760" s="193"/>
      <c r="M760" s="194" t="s">
        <v>1</v>
      </c>
      <c r="N760" s="195" t="s">
        <v>42</v>
      </c>
      <c r="P760" s="153">
        <f t="shared" si="31"/>
        <v>0</v>
      </c>
      <c r="Q760" s="153">
        <v>2.1000000000000001E-2</v>
      </c>
      <c r="R760" s="153">
        <f t="shared" si="32"/>
        <v>8.4000000000000005E-2</v>
      </c>
      <c r="S760" s="153">
        <v>0</v>
      </c>
      <c r="T760" s="154">
        <f t="shared" si="33"/>
        <v>0</v>
      </c>
      <c r="AR760" s="155" t="s">
        <v>398</v>
      </c>
      <c r="AT760" s="155" t="s">
        <v>677</v>
      </c>
      <c r="AU760" s="155" t="s">
        <v>88</v>
      </c>
      <c r="AY760" s="17" t="s">
        <v>188</v>
      </c>
      <c r="BE760" s="156">
        <f t="shared" si="34"/>
        <v>0</v>
      </c>
      <c r="BF760" s="156">
        <f t="shared" si="35"/>
        <v>0</v>
      </c>
      <c r="BG760" s="156">
        <f t="shared" si="36"/>
        <v>0</v>
      </c>
      <c r="BH760" s="156">
        <f t="shared" si="37"/>
        <v>0</v>
      </c>
      <c r="BI760" s="156">
        <f t="shared" si="38"/>
        <v>0</v>
      </c>
      <c r="BJ760" s="17" t="s">
        <v>88</v>
      </c>
      <c r="BK760" s="156">
        <f t="shared" si="39"/>
        <v>0</v>
      </c>
      <c r="BL760" s="17" t="s">
        <v>295</v>
      </c>
      <c r="BM760" s="155" t="s">
        <v>1209</v>
      </c>
    </row>
    <row r="761" spans="2:65" s="1" customFormat="1" ht="24.2" customHeight="1">
      <c r="B761" s="32"/>
      <c r="C761" s="143" t="s">
        <v>1210</v>
      </c>
      <c r="D761" s="143" t="s">
        <v>190</v>
      </c>
      <c r="E761" s="144" t="s">
        <v>1211</v>
      </c>
      <c r="F761" s="145" t="s">
        <v>1212</v>
      </c>
      <c r="G761" s="146" t="s">
        <v>333</v>
      </c>
      <c r="H761" s="147">
        <v>2.4</v>
      </c>
      <c r="I761" s="148"/>
      <c r="J761" s="149">
        <f t="shared" si="30"/>
        <v>0</v>
      </c>
      <c r="K761" s="150"/>
      <c r="L761" s="32"/>
      <c r="M761" s="151" t="s">
        <v>1</v>
      </c>
      <c r="N761" s="152" t="s">
        <v>42</v>
      </c>
      <c r="P761" s="153">
        <f t="shared" si="31"/>
        <v>0</v>
      </c>
      <c r="Q761" s="153">
        <v>0</v>
      </c>
      <c r="R761" s="153">
        <f t="shared" si="32"/>
        <v>0</v>
      </c>
      <c r="S761" s="153">
        <v>0</v>
      </c>
      <c r="T761" s="154">
        <f t="shared" si="33"/>
        <v>0</v>
      </c>
      <c r="AR761" s="155" t="s">
        <v>295</v>
      </c>
      <c r="AT761" s="155" t="s">
        <v>190</v>
      </c>
      <c r="AU761" s="155" t="s">
        <v>88</v>
      </c>
      <c r="AY761" s="17" t="s">
        <v>188</v>
      </c>
      <c r="BE761" s="156">
        <f t="shared" si="34"/>
        <v>0</v>
      </c>
      <c r="BF761" s="156">
        <f t="shared" si="35"/>
        <v>0</v>
      </c>
      <c r="BG761" s="156">
        <f t="shared" si="36"/>
        <v>0</v>
      </c>
      <c r="BH761" s="156">
        <f t="shared" si="37"/>
        <v>0</v>
      </c>
      <c r="BI761" s="156">
        <f t="shared" si="38"/>
        <v>0</v>
      </c>
      <c r="BJ761" s="17" t="s">
        <v>88</v>
      </c>
      <c r="BK761" s="156">
        <f t="shared" si="39"/>
        <v>0</v>
      </c>
      <c r="BL761" s="17" t="s">
        <v>295</v>
      </c>
      <c r="BM761" s="155" t="s">
        <v>1213</v>
      </c>
    </row>
    <row r="762" spans="2:65" s="11" customFormat="1" ht="22.9" customHeight="1">
      <c r="B762" s="131"/>
      <c r="D762" s="132" t="s">
        <v>75</v>
      </c>
      <c r="E762" s="141" t="s">
        <v>1214</v>
      </c>
      <c r="F762" s="141" t="s">
        <v>1215</v>
      </c>
      <c r="I762" s="134"/>
      <c r="J762" s="142">
        <f>BK762</f>
        <v>0</v>
      </c>
      <c r="L762" s="131"/>
      <c r="M762" s="136"/>
      <c r="P762" s="137">
        <f>SUM(P763:P820)</f>
        <v>0</v>
      </c>
      <c r="R762" s="137">
        <f>SUM(R763:R820)</f>
        <v>6.0392109999999999</v>
      </c>
      <c r="T762" s="138">
        <f>SUM(T763:T820)</f>
        <v>0</v>
      </c>
      <c r="AR762" s="132" t="s">
        <v>88</v>
      </c>
      <c r="AT762" s="139" t="s">
        <v>75</v>
      </c>
      <c r="AU762" s="139" t="s">
        <v>83</v>
      </c>
      <c r="AY762" s="132" t="s">
        <v>188</v>
      </c>
      <c r="BK762" s="140">
        <f>SUM(BK763:BK820)</f>
        <v>0</v>
      </c>
    </row>
    <row r="763" spans="2:65" s="1" customFormat="1" ht="24.2" customHeight="1">
      <c r="B763" s="32"/>
      <c r="C763" s="143" t="s">
        <v>1216</v>
      </c>
      <c r="D763" s="143" t="s">
        <v>190</v>
      </c>
      <c r="E763" s="144" t="s">
        <v>1217</v>
      </c>
      <c r="F763" s="145" t="s">
        <v>1218</v>
      </c>
      <c r="G763" s="146" t="s">
        <v>272</v>
      </c>
      <c r="H763" s="147">
        <v>9.6999999999999993</v>
      </c>
      <c r="I763" s="148"/>
      <c r="J763" s="149">
        <f>ROUND(I763*H763,2)</f>
        <v>0</v>
      </c>
      <c r="K763" s="150"/>
      <c r="L763" s="32"/>
      <c r="M763" s="151" t="s">
        <v>1</v>
      </c>
      <c r="N763" s="152" t="s">
        <v>42</v>
      </c>
      <c r="P763" s="153">
        <f>O763*H763</f>
        <v>0</v>
      </c>
      <c r="Q763" s="153">
        <v>3.7499999999999999E-3</v>
      </c>
      <c r="R763" s="153">
        <f>Q763*H763</f>
        <v>3.6374999999999998E-2</v>
      </c>
      <c r="S763" s="153">
        <v>0</v>
      </c>
      <c r="T763" s="154">
        <f>S763*H763</f>
        <v>0</v>
      </c>
      <c r="AR763" s="155" t="s">
        <v>295</v>
      </c>
      <c r="AT763" s="155" t="s">
        <v>190</v>
      </c>
      <c r="AU763" s="155" t="s">
        <v>88</v>
      </c>
      <c r="AY763" s="17" t="s">
        <v>188</v>
      </c>
      <c r="BE763" s="156">
        <f>IF(N763="základná",J763,0)</f>
        <v>0</v>
      </c>
      <c r="BF763" s="156">
        <f>IF(N763="znížená",J763,0)</f>
        <v>0</v>
      </c>
      <c r="BG763" s="156">
        <f>IF(N763="zákl. prenesená",J763,0)</f>
        <v>0</v>
      </c>
      <c r="BH763" s="156">
        <f>IF(N763="zníž. prenesená",J763,0)</f>
        <v>0</v>
      </c>
      <c r="BI763" s="156">
        <f>IF(N763="nulová",J763,0)</f>
        <v>0</v>
      </c>
      <c r="BJ763" s="17" t="s">
        <v>88</v>
      </c>
      <c r="BK763" s="156">
        <f>ROUND(I763*H763,2)</f>
        <v>0</v>
      </c>
      <c r="BL763" s="17" t="s">
        <v>295</v>
      </c>
      <c r="BM763" s="155" t="s">
        <v>1219</v>
      </c>
    </row>
    <row r="764" spans="2:65" s="12" customFormat="1" ht="11.25">
      <c r="B764" s="157"/>
      <c r="D764" s="158" t="s">
        <v>196</v>
      </c>
      <c r="E764" s="159" t="s">
        <v>1</v>
      </c>
      <c r="F764" s="160" t="s">
        <v>1220</v>
      </c>
      <c r="H764" s="161">
        <v>7.68</v>
      </c>
      <c r="I764" s="162"/>
      <c r="L764" s="157"/>
      <c r="M764" s="163"/>
      <c r="T764" s="164"/>
      <c r="AT764" s="159" t="s">
        <v>196</v>
      </c>
      <c r="AU764" s="159" t="s">
        <v>88</v>
      </c>
      <c r="AV764" s="12" t="s">
        <v>88</v>
      </c>
      <c r="AW764" s="12" t="s">
        <v>31</v>
      </c>
      <c r="AX764" s="12" t="s">
        <v>76</v>
      </c>
      <c r="AY764" s="159" t="s">
        <v>188</v>
      </c>
    </row>
    <row r="765" spans="2:65" s="12" customFormat="1" ht="11.25">
      <c r="B765" s="157"/>
      <c r="D765" s="158" t="s">
        <v>196</v>
      </c>
      <c r="E765" s="159" t="s">
        <v>1</v>
      </c>
      <c r="F765" s="160" t="s">
        <v>1221</v>
      </c>
      <c r="H765" s="161">
        <v>2</v>
      </c>
      <c r="I765" s="162"/>
      <c r="L765" s="157"/>
      <c r="M765" s="163"/>
      <c r="T765" s="164"/>
      <c r="AT765" s="159" t="s">
        <v>196</v>
      </c>
      <c r="AU765" s="159" t="s">
        <v>88</v>
      </c>
      <c r="AV765" s="12" t="s">
        <v>88</v>
      </c>
      <c r="AW765" s="12" t="s">
        <v>31</v>
      </c>
      <c r="AX765" s="12" t="s">
        <v>76</v>
      </c>
      <c r="AY765" s="159" t="s">
        <v>188</v>
      </c>
    </row>
    <row r="766" spans="2:65" s="14" customFormat="1" ht="11.25">
      <c r="B766" s="172"/>
      <c r="D766" s="158" t="s">
        <v>196</v>
      </c>
      <c r="E766" s="173" t="s">
        <v>1</v>
      </c>
      <c r="F766" s="174" t="s">
        <v>209</v>
      </c>
      <c r="H766" s="175">
        <v>9.68</v>
      </c>
      <c r="I766" s="176"/>
      <c r="L766" s="172"/>
      <c r="M766" s="177"/>
      <c r="T766" s="178"/>
      <c r="AT766" s="173" t="s">
        <v>196</v>
      </c>
      <c r="AU766" s="173" t="s">
        <v>88</v>
      </c>
      <c r="AV766" s="14" t="s">
        <v>203</v>
      </c>
      <c r="AW766" s="14" t="s">
        <v>31</v>
      </c>
      <c r="AX766" s="14" t="s">
        <v>76</v>
      </c>
      <c r="AY766" s="173" t="s">
        <v>188</v>
      </c>
    </row>
    <row r="767" spans="2:65" s="12" customFormat="1" ht="11.25">
      <c r="B767" s="157"/>
      <c r="D767" s="158" t="s">
        <v>196</v>
      </c>
      <c r="E767" s="159" t="s">
        <v>1</v>
      </c>
      <c r="F767" s="160" t="s">
        <v>555</v>
      </c>
      <c r="H767" s="161">
        <v>0.02</v>
      </c>
      <c r="I767" s="162"/>
      <c r="L767" s="157"/>
      <c r="M767" s="163"/>
      <c r="T767" s="164"/>
      <c r="AT767" s="159" t="s">
        <v>196</v>
      </c>
      <c r="AU767" s="159" t="s">
        <v>88</v>
      </c>
      <c r="AV767" s="12" t="s">
        <v>88</v>
      </c>
      <c r="AW767" s="12" t="s">
        <v>31</v>
      </c>
      <c r="AX767" s="12" t="s">
        <v>76</v>
      </c>
      <c r="AY767" s="159" t="s">
        <v>188</v>
      </c>
    </row>
    <row r="768" spans="2:65" s="13" customFormat="1" ht="11.25">
      <c r="B768" s="165"/>
      <c r="D768" s="158" t="s">
        <v>196</v>
      </c>
      <c r="E768" s="166" t="s">
        <v>1</v>
      </c>
      <c r="F768" s="167" t="s">
        <v>648</v>
      </c>
      <c r="H768" s="168">
        <v>9.6999999999999993</v>
      </c>
      <c r="I768" s="169"/>
      <c r="L768" s="165"/>
      <c r="M768" s="170"/>
      <c r="T768" s="171"/>
      <c r="AT768" s="166" t="s">
        <v>196</v>
      </c>
      <c r="AU768" s="166" t="s">
        <v>88</v>
      </c>
      <c r="AV768" s="13" t="s">
        <v>194</v>
      </c>
      <c r="AW768" s="13" t="s">
        <v>31</v>
      </c>
      <c r="AX768" s="13" t="s">
        <v>83</v>
      </c>
      <c r="AY768" s="166" t="s">
        <v>188</v>
      </c>
    </row>
    <row r="769" spans="2:65" s="1" customFormat="1" ht="21.75" customHeight="1">
      <c r="B769" s="32"/>
      <c r="C769" s="185" t="s">
        <v>1222</v>
      </c>
      <c r="D769" s="185" t="s">
        <v>677</v>
      </c>
      <c r="E769" s="186" t="s">
        <v>1223</v>
      </c>
      <c r="F769" s="187" t="s">
        <v>1224</v>
      </c>
      <c r="G769" s="188" t="s">
        <v>272</v>
      </c>
      <c r="H769" s="189">
        <v>10.1</v>
      </c>
      <c r="I769" s="190"/>
      <c r="J769" s="191">
        <f>ROUND(I769*H769,2)</f>
        <v>0</v>
      </c>
      <c r="K769" s="192"/>
      <c r="L769" s="193"/>
      <c r="M769" s="194" t="s">
        <v>1</v>
      </c>
      <c r="N769" s="195" t="s">
        <v>42</v>
      </c>
      <c r="P769" s="153">
        <f>O769*H769</f>
        <v>0</v>
      </c>
      <c r="Q769" s="153">
        <v>1.78E-2</v>
      </c>
      <c r="R769" s="153">
        <f>Q769*H769</f>
        <v>0.17978</v>
      </c>
      <c r="S769" s="153">
        <v>0</v>
      </c>
      <c r="T769" s="154">
        <f>S769*H769</f>
        <v>0</v>
      </c>
      <c r="AR769" s="155" t="s">
        <v>398</v>
      </c>
      <c r="AT769" s="155" t="s">
        <v>677</v>
      </c>
      <c r="AU769" s="155" t="s">
        <v>88</v>
      </c>
      <c r="AY769" s="17" t="s">
        <v>188</v>
      </c>
      <c r="BE769" s="156">
        <f>IF(N769="základná",J769,0)</f>
        <v>0</v>
      </c>
      <c r="BF769" s="156">
        <f>IF(N769="znížená",J769,0)</f>
        <v>0</v>
      </c>
      <c r="BG769" s="156">
        <f>IF(N769="zákl. prenesená",J769,0)</f>
        <v>0</v>
      </c>
      <c r="BH769" s="156">
        <f>IF(N769="zníž. prenesená",J769,0)</f>
        <v>0</v>
      </c>
      <c r="BI769" s="156">
        <f>IF(N769="nulová",J769,0)</f>
        <v>0</v>
      </c>
      <c r="BJ769" s="17" t="s">
        <v>88</v>
      </c>
      <c r="BK769" s="156">
        <f>ROUND(I769*H769,2)</f>
        <v>0</v>
      </c>
      <c r="BL769" s="17" t="s">
        <v>295</v>
      </c>
      <c r="BM769" s="155" t="s">
        <v>1225</v>
      </c>
    </row>
    <row r="770" spans="2:65" s="12" customFormat="1" ht="11.25">
      <c r="B770" s="157"/>
      <c r="D770" s="158" t="s">
        <v>196</v>
      </c>
      <c r="E770" s="159" t="s">
        <v>1</v>
      </c>
      <c r="F770" s="160" t="s">
        <v>1226</v>
      </c>
      <c r="H770" s="161">
        <v>10.087999999999999</v>
      </c>
      <c r="I770" s="162"/>
      <c r="L770" s="157"/>
      <c r="M770" s="163"/>
      <c r="T770" s="164"/>
      <c r="AT770" s="159" t="s">
        <v>196</v>
      </c>
      <c r="AU770" s="159" t="s">
        <v>88</v>
      </c>
      <c r="AV770" s="12" t="s">
        <v>88</v>
      </c>
      <c r="AW770" s="12" t="s">
        <v>31</v>
      </c>
      <c r="AX770" s="12" t="s">
        <v>76</v>
      </c>
      <c r="AY770" s="159" t="s">
        <v>188</v>
      </c>
    </row>
    <row r="771" spans="2:65" s="12" customFormat="1" ht="11.25">
      <c r="B771" s="157"/>
      <c r="D771" s="158" t="s">
        <v>196</v>
      </c>
      <c r="E771" s="159" t="s">
        <v>1</v>
      </c>
      <c r="F771" s="160" t="s">
        <v>463</v>
      </c>
      <c r="H771" s="161">
        <v>1.2E-2</v>
      </c>
      <c r="I771" s="162"/>
      <c r="L771" s="157"/>
      <c r="M771" s="163"/>
      <c r="T771" s="164"/>
      <c r="AT771" s="159" t="s">
        <v>196</v>
      </c>
      <c r="AU771" s="159" t="s">
        <v>88</v>
      </c>
      <c r="AV771" s="12" t="s">
        <v>88</v>
      </c>
      <c r="AW771" s="12" t="s">
        <v>31</v>
      </c>
      <c r="AX771" s="12" t="s">
        <v>76</v>
      </c>
      <c r="AY771" s="159" t="s">
        <v>188</v>
      </c>
    </row>
    <row r="772" spans="2:65" s="13" customFormat="1" ht="11.25">
      <c r="B772" s="165"/>
      <c r="D772" s="158" t="s">
        <v>196</v>
      </c>
      <c r="E772" s="166" t="s">
        <v>1</v>
      </c>
      <c r="F772" s="167" t="s">
        <v>211</v>
      </c>
      <c r="H772" s="168">
        <v>10.1</v>
      </c>
      <c r="I772" s="169"/>
      <c r="L772" s="165"/>
      <c r="M772" s="170"/>
      <c r="T772" s="171"/>
      <c r="AT772" s="166" t="s">
        <v>196</v>
      </c>
      <c r="AU772" s="166" t="s">
        <v>88</v>
      </c>
      <c r="AV772" s="13" t="s">
        <v>194</v>
      </c>
      <c r="AW772" s="13" t="s">
        <v>31</v>
      </c>
      <c r="AX772" s="13" t="s">
        <v>83</v>
      </c>
      <c r="AY772" s="166" t="s">
        <v>188</v>
      </c>
    </row>
    <row r="773" spans="2:65" s="1" customFormat="1" ht="24.2" customHeight="1">
      <c r="B773" s="32"/>
      <c r="C773" s="143" t="s">
        <v>1227</v>
      </c>
      <c r="D773" s="143" t="s">
        <v>190</v>
      </c>
      <c r="E773" s="144" t="s">
        <v>1228</v>
      </c>
      <c r="F773" s="145" t="s">
        <v>1229</v>
      </c>
      <c r="G773" s="146" t="s">
        <v>574</v>
      </c>
      <c r="H773" s="147">
        <v>55.3</v>
      </c>
      <c r="I773" s="148"/>
      <c r="J773" s="149">
        <f>ROUND(I773*H773,2)</f>
        <v>0</v>
      </c>
      <c r="K773" s="150"/>
      <c r="L773" s="32"/>
      <c r="M773" s="151" t="s">
        <v>1</v>
      </c>
      <c r="N773" s="152" t="s">
        <v>42</v>
      </c>
      <c r="P773" s="153">
        <f>O773*H773</f>
        <v>0</v>
      </c>
      <c r="Q773" s="153">
        <v>3.4299999999999999E-3</v>
      </c>
      <c r="R773" s="153">
        <f>Q773*H773</f>
        <v>0.18967899999999999</v>
      </c>
      <c r="S773" s="153">
        <v>0</v>
      </c>
      <c r="T773" s="154">
        <f>S773*H773</f>
        <v>0</v>
      </c>
      <c r="AR773" s="155" t="s">
        <v>295</v>
      </c>
      <c r="AT773" s="155" t="s">
        <v>190</v>
      </c>
      <c r="AU773" s="155" t="s">
        <v>88</v>
      </c>
      <c r="AY773" s="17" t="s">
        <v>188</v>
      </c>
      <c r="BE773" s="156">
        <f>IF(N773="základná",J773,0)</f>
        <v>0</v>
      </c>
      <c r="BF773" s="156">
        <f>IF(N773="znížená",J773,0)</f>
        <v>0</v>
      </c>
      <c r="BG773" s="156">
        <f>IF(N773="zákl. prenesená",J773,0)</f>
        <v>0</v>
      </c>
      <c r="BH773" s="156">
        <f>IF(N773="zníž. prenesená",J773,0)</f>
        <v>0</v>
      </c>
      <c r="BI773" s="156">
        <f>IF(N773="nulová",J773,0)</f>
        <v>0</v>
      </c>
      <c r="BJ773" s="17" t="s">
        <v>88</v>
      </c>
      <c r="BK773" s="156">
        <f>ROUND(I773*H773,2)</f>
        <v>0</v>
      </c>
      <c r="BL773" s="17" t="s">
        <v>295</v>
      </c>
      <c r="BM773" s="155" t="s">
        <v>1230</v>
      </c>
    </row>
    <row r="774" spans="2:65" s="12" customFormat="1" ht="11.25">
      <c r="B774" s="157"/>
      <c r="D774" s="158" t="s">
        <v>196</v>
      </c>
      <c r="E774" s="159" t="s">
        <v>1</v>
      </c>
      <c r="F774" s="160" t="s">
        <v>1231</v>
      </c>
      <c r="H774" s="161">
        <v>13.6</v>
      </c>
      <c r="I774" s="162"/>
      <c r="L774" s="157"/>
      <c r="M774" s="163"/>
      <c r="T774" s="164"/>
      <c r="AT774" s="159" t="s">
        <v>196</v>
      </c>
      <c r="AU774" s="159" t="s">
        <v>88</v>
      </c>
      <c r="AV774" s="12" t="s">
        <v>88</v>
      </c>
      <c r="AW774" s="12" t="s">
        <v>31</v>
      </c>
      <c r="AX774" s="12" t="s">
        <v>76</v>
      </c>
      <c r="AY774" s="159" t="s">
        <v>188</v>
      </c>
    </row>
    <row r="775" spans="2:65" s="12" customFormat="1" ht="11.25">
      <c r="B775" s="157"/>
      <c r="D775" s="158" t="s">
        <v>196</v>
      </c>
      <c r="E775" s="159" t="s">
        <v>1</v>
      </c>
      <c r="F775" s="160" t="s">
        <v>1232</v>
      </c>
      <c r="H775" s="161">
        <v>7.4</v>
      </c>
      <c r="I775" s="162"/>
      <c r="L775" s="157"/>
      <c r="M775" s="163"/>
      <c r="T775" s="164"/>
      <c r="AT775" s="159" t="s">
        <v>196</v>
      </c>
      <c r="AU775" s="159" t="s">
        <v>88</v>
      </c>
      <c r="AV775" s="12" t="s">
        <v>88</v>
      </c>
      <c r="AW775" s="12" t="s">
        <v>31</v>
      </c>
      <c r="AX775" s="12" t="s">
        <v>76</v>
      </c>
      <c r="AY775" s="159" t="s">
        <v>188</v>
      </c>
    </row>
    <row r="776" spans="2:65" s="14" customFormat="1" ht="11.25">
      <c r="B776" s="172"/>
      <c r="D776" s="158" t="s">
        <v>196</v>
      </c>
      <c r="E776" s="173" t="s">
        <v>1</v>
      </c>
      <c r="F776" s="174" t="s">
        <v>209</v>
      </c>
      <c r="H776" s="175">
        <v>21</v>
      </c>
      <c r="I776" s="176"/>
      <c r="L776" s="172"/>
      <c r="M776" s="177"/>
      <c r="T776" s="178"/>
      <c r="AT776" s="173" t="s">
        <v>196</v>
      </c>
      <c r="AU776" s="173" t="s">
        <v>88</v>
      </c>
      <c r="AV776" s="14" t="s">
        <v>203</v>
      </c>
      <c r="AW776" s="14" t="s">
        <v>31</v>
      </c>
      <c r="AX776" s="14" t="s">
        <v>76</v>
      </c>
      <c r="AY776" s="173" t="s">
        <v>188</v>
      </c>
    </row>
    <row r="777" spans="2:65" s="12" customFormat="1" ht="11.25">
      <c r="B777" s="157"/>
      <c r="D777" s="158" t="s">
        <v>196</v>
      </c>
      <c r="E777" s="159" t="s">
        <v>1</v>
      </c>
      <c r="F777" s="160" t="s">
        <v>1233</v>
      </c>
      <c r="H777" s="161">
        <v>34.299999999999997</v>
      </c>
      <c r="I777" s="162"/>
      <c r="L777" s="157"/>
      <c r="M777" s="163"/>
      <c r="T777" s="164"/>
      <c r="AT777" s="159" t="s">
        <v>196</v>
      </c>
      <c r="AU777" s="159" t="s">
        <v>88</v>
      </c>
      <c r="AV777" s="12" t="s">
        <v>88</v>
      </c>
      <c r="AW777" s="12" t="s">
        <v>31</v>
      </c>
      <c r="AX777" s="12" t="s">
        <v>76</v>
      </c>
      <c r="AY777" s="159" t="s">
        <v>188</v>
      </c>
    </row>
    <row r="778" spans="2:65" s="14" customFormat="1" ht="11.25">
      <c r="B778" s="172"/>
      <c r="D778" s="158" t="s">
        <v>196</v>
      </c>
      <c r="E778" s="173" t="s">
        <v>1</v>
      </c>
      <c r="F778" s="174" t="s">
        <v>209</v>
      </c>
      <c r="H778" s="175">
        <v>34.299999999999997</v>
      </c>
      <c r="I778" s="176"/>
      <c r="L778" s="172"/>
      <c r="M778" s="177"/>
      <c r="T778" s="178"/>
      <c r="AT778" s="173" t="s">
        <v>196</v>
      </c>
      <c r="AU778" s="173" t="s">
        <v>88</v>
      </c>
      <c r="AV778" s="14" t="s">
        <v>203</v>
      </c>
      <c r="AW778" s="14" t="s">
        <v>31</v>
      </c>
      <c r="AX778" s="14" t="s">
        <v>76</v>
      </c>
      <c r="AY778" s="173" t="s">
        <v>188</v>
      </c>
    </row>
    <row r="779" spans="2:65" s="13" customFormat="1" ht="11.25">
      <c r="B779" s="165"/>
      <c r="D779" s="158" t="s">
        <v>196</v>
      </c>
      <c r="E779" s="166" t="s">
        <v>1</v>
      </c>
      <c r="F779" s="167" t="s">
        <v>211</v>
      </c>
      <c r="H779" s="168">
        <v>55.3</v>
      </c>
      <c r="I779" s="169"/>
      <c r="L779" s="165"/>
      <c r="M779" s="170"/>
      <c r="T779" s="171"/>
      <c r="AT779" s="166" t="s">
        <v>196</v>
      </c>
      <c r="AU779" s="166" t="s">
        <v>88</v>
      </c>
      <c r="AV779" s="13" t="s">
        <v>194</v>
      </c>
      <c r="AW779" s="13" t="s">
        <v>31</v>
      </c>
      <c r="AX779" s="13" t="s">
        <v>83</v>
      </c>
      <c r="AY779" s="166" t="s">
        <v>188</v>
      </c>
    </row>
    <row r="780" spans="2:65" s="1" customFormat="1" ht="16.5" customHeight="1">
      <c r="B780" s="32"/>
      <c r="C780" s="185" t="s">
        <v>1234</v>
      </c>
      <c r="D780" s="185" t="s">
        <v>677</v>
      </c>
      <c r="E780" s="186" t="s">
        <v>1235</v>
      </c>
      <c r="F780" s="187" t="s">
        <v>1236</v>
      </c>
      <c r="G780" s="188" t="s">
        <v>388</v>
      </c>
      <c r="H780" s="189">
        <v>192</v>
      </c>
      <c r="I780" s="190"/>
      <c r="J780" s="191">
        <f>ROUND(I780*H780,2)</f>
        <v>0</v>
      </c>
      <c r="K780" s="192"/>
      <c r="L780" s="193"/>
      <c r="M780" s="194" t="s">
        <v>1</v>
      </c>
      <c r="N780" s="195" t="s">
        <v>42</v>
      </c>
      <c r="P780" s="153">
        <f>O780*H780</f>
        <v>0</v>
      </c>
      <c r="Q780" s="153">
        <v>4.4999999999999999E-4</v>
      </c>
      <c r="R780" s="153">
        <f>Q780*H780</f>
        <v>8.6400000000000005E-2</v>
      </c>
      <c r="S780" s="153">
        <v>0</v>
      </c>
      <c r="T780" s="154">
        <f>S780*H780</f>
        <v>0</v>
      </c>
      <c r="AR780" s="155" t="s">
        <v>398</v>
      </c>
      <c r="AT780" s="155" t="s">
        <v>677</v>
      </c>
      <c r="AU780" s="155" t="s">
        <v>88</v>
      </c>
      <c r="AY780" s="17" t="s">
        <v>188</v>
      </c>
      <c r="BE780" s="156">
        <f>IF(N780="základná",J780,0)</f>
        <v>0</v>
      </c>
      <c r="BF780" s="156">
        <f>IF(N780="znížená",J780,0)</f>
        <v>0</v>
      </c>
      <c r="BG780" s="156">
        <f>IF(N780="zákl. prenesená",J780,0)</f>
        <v>0</v>
      </c>
      <c r="BH780" s="156">
        <f>IF(N780="zníž. prenesená",J780,0)</f>
        <v>0</v>
      </c>
      <c r="BI780" s="156">
        <f>IF(N780="nulová",J780,0)</f>
        <v>0</v>
      </c>
      <c r="BJ780" s="17" t="s">
        <v>88</v>
      </c>
      <c r="BK780" s="156">
        <f>ROUND(I780*H780,2)</f>
        <v>0</v>
      </c>
      <c r="BL780" s="17" t="s">
        <v>295</v>
      </c>
      <c r="BM780" s="155" t="s">
        <v>1237</v>
      </c>
    </row>
    <row r="781" spans="2:65" s="12" customFormat="1" ht="11.25">
      <c r="B781" s="157"/>
      <c r="D781" s="158" t="s">
        <v>196</v>
      </c>
      <c r="E781" s="159" t="s">
        <v>1</v>
      </c>
      <c r="F781" s="160" t="s">
        <v>1238</v>
      </c>
      <c r="H781" s="161">
        <v>191.70699999999999</v>
      </c>
      <c r="I781" s="162"/>
      <c r="L781" s="157"/>
      <c r="M781" s="163"/>
      <c r="T781" s="164"/>
      <c r="AT781" s="159" t="s">
        <v>196</v>
      </c>
      <c r="AU781" s="159" t="s">
        <v>88</v>
      </c>
      <c r="AV781" s="12" t="s">
        <v>88</v>
      </c>
      <c r="AW781" s="12" t="s">
        <v>31</v>
      </c>
      <c r="AX781" s="12" t="s">
        <v>76</v>
      </c>
      <c r="AY781" s="159" t="s">
        <v>188</v>
      </c>
    </row>
    <row r="782" spans="2:65" s="12" customFormat="1" ht="11.25">
      <c r="B782" s="157"/>
      <c r="D782" s="158" t="s">
        <v>196</v>
      </c>
      <c r="E782" s="159" t="s">
        <v>1</v>
      </c>
      <c r="F782" s="160" t="s">
        <v>1239</v>
      </c>
      <c r="H782" s="161">
        <v>0.29299999999999998</v>
      </c>
      <c r="I782" s="162"/>
      <c r="L782" s="157"/>
      <c r="M782" s="163"/>
      <c r="T782" s="164"/>
      <c r="AT782" s="159" t="s">
        <v>196</v>
      </c>
      <c r="AU782" s="159" t="s">
        <v>88</v>
      </c>
      <c r="AV782" s="12" t="s">
        <v>88</v>
      </c>
      <c r="AW782" s="12" t="s">
        <v>31</v>
      </c>
      <c r="AX782" s="12" t="s">
        <v>76</v>
      </c>
      <c r="AY782" s="159" t="s">
        <v>188</v>
      </c>
    </row>
    <row r="783" spans="2:65" s="13" customFormat="1" ht="11.25">
      <c r="B783" s="165"/>
      <c r="D783" s="158" t="s">
        <v>196</v>
      </c>
      <c r="E783" s="166" t="s">
        <v>1</v>
      </c>
      <c r="F783" s="167" t="s">
        <v>211</v>
      </c>
      <c r="H783" s="168">
        <v>192</v>
      </c>
      <c r="I783" s="169"/>
      <c r="L783" s="165"/>
      <c r="M783" s="170"/>
      <c r="T783" s="171"/>
      <c r="AT783" s="166" t="s">
        <v>196</v>
      </c>
      <c r="AU783" s="166" t="s">
        <v>88</v>
      </c>
      <c r="AV783" s="13" t="s">
        <v>194</v>
      </c>
      <c r="AW783" s="13" t="s">
        <v>31</v>
      </c>
      <c r="AX783" s="13" t="s">
        <v>83</v>
      </c>
      <c r="AY783" s="166" t="s">
        <v>188</v>
      </c>
    </row>
    <row r="784" spans="2:65" s="1" customFormat="1" ht="24.2" customHeight="1">
      <c r="B784" s="32"/>
      <c r="C784" s="143" t="s">
        <v>1240</v>
      </c>
      <c r="D784" s="143" t="s">
        <v>190</v>
      </c>
      <c r="E784" s="144" t="s">
        <v>1241</v>
      </c>
      <c r="F784" s="145" t="s">
        <v>1242</v>
      </c>
      <c r="G784" s="146" t="s">
        <v>574</v>
      </c>
      <c r="H784" s="147">
        <v>30.3</v>
      </c>
      <c r="I784" s="148"/>
      <c r="J784" s="149">
        <f>ROUND(I784*H784,2)</f>
        <v>0</v>
      </c>
      <c r="K784" s="150"/>
      <c r="L784" s="32"/>
      <c r="M784" s="151" t="s">
        <v>1</v>
      </c>
      <c r="N784" s="152" t="s">
        <v>42</v>
      </c>
      <c r="P784" s="153">
        <f>O784*H784</f>
        <v>0</v>
      </c>
      <c r="Q784" s="153">
        <v>4.0000000000000001E-3</v>
      </c>
      <c r="R784" s="153">
        <f>Q784*H784</f>
        <v>0.1212</v>
      </c>
      <c r="S784" s="153">
        <v>0</v>
      </c>
      <c r="T784" s="154">
        <f>S784*H784</f>
        <v>0</v>
      </c>
      <c r="AR784" s="155" t="s">
        <v>295</v>
      </c>
      <c r="AT784" s="155" t="s">
        <v>190</v>
      </c>
      <c r="AU784" s="155" t="s">
        <v>88</v>
      </c>
      <c r="AY784" s="17" t="s">
        <v>188</v>
      </c>
      <c r="BE784" s="156">
        <f>IF(N784="základná",J784,0)</f>
        <v>0</v>
      </c>
      <c r="BF784" s="156">
        <f>IF(N784="znížená",J784,0)</f>
        <v>0</v>
      </c>
      <c r="BG784" s="156">
        <f>IF(N784="zákl. prenesená",J784,0)</f>
        <v>0</v>
      </c>
      <c r="BH784" s="156">
        <f>IF(N784="zníž. prenesená",J784,0)</f>
        <v>0</v>
      </c>
      <c r="BI784" s="156">
        <f>IF(N784="nulová",J784,0)</f>
        <v>0</v>
      </c>
      <c r="BJ784" s="17" t="s">
        <v>88</v>
      </c>
      <c r="BK784" s="156">
        <f>ROUND(I784*H784,2)</f>
        <v>0</v>
      </c>
      <c r="BL784" s="17" t="s">
        <v>295</v>
      </c>
      <c r="BM784" s="155" t="s">
        <v>1243</v>
      </c>
    </row>
    <row r="785" spans="2:65" s="12" customFormat="1" ht="11.25">
      <c r="B785" s="157"/>
      <c r="D785" s="158" t="s">
        <v>196</v>
      </c>
      <c r="E785" s="159" t="s">
        <v>1</v>
      </c>
      <c r="F785" s="160" t="s">
        <v>1244</v>
      </c>
      <c r="H785" s="161">
        <v>42.7</v>
      </c>
      <c r="I785" s="162"/>
      <c r="L785" s="157"/>
      <c r="M785" s="163"/>
      <c r="T785" s="164"/>
      <c r="AT785" s="159" t="s">
        <v>196</v>
      </c>
      <c r="AU785" s="159" t="s">
        <v>88</v>
      </c>
      <c r="AV785" s="12" t="s">
        <v>88</v>
      </c>
      <c r="AW785" s="12" t="s">
        <v>31</v>
      </c>
      <c r="AX785" s="12" t="s">
        <v>76</v>
      </c>
      <c r="AY785" s="159" t="s">
        <v>188</v>
      </c>
    </row>
    <row r="786" spans="2:65" s="12" customFormat="1" ht="11.25">
      <c r="B786" s="157"/>
      <c r="D786" s="158" t="s">
        <v>196</v>
      </c>
      <c r="E786" s="159" t="s">
        <v>1</v>
      </c>
      <c r="F786" s="160" t="s">
        <v>1245</v>
      </c>
      <c r="H786" s="161">
        <v>-12.4</v>
      </c>
      <c r="I786" s="162"/>
      <c r="L786" s="157"/>
      <c r="M786" s="163"/>
      <c r="T786" s="164"/>
      <c r="AT786" s="159" t="s">
        <v>196</v>
      </c>
      <c r="AU786" s="159" t="s">
        <v>88</v>
      </c>
      <c r="AV786" s="12" t="s">
        <v>88</v>
      </c>
      <c r="AW786" s="12" t="s">
        <v>31</v>
      </c>
      <c r="AX786" s="12" t="s">
        <v>76</v>
      </c>
      <c r="AY786" s="159" t="s">
        <v>188</v>
      </c>
    </row>
    <row r="787" spans="2:65" s="13" customFormat="1" ht="11.25">
      <c r="B787" s="165"/>
      <c r="D787" s="158" t="s">
        <v>196</v>
      </c>
      <c r="E787" s="166" t="s">
        <v>1</v>
      </c>
      <c r="F787" s="167" t="s">
        <v>211</v>
      </c>
      <c r="H787" s="168">
        <v>30.300000000000004</v>
      </c>
      <c r="I787" s="169"/>
      <c r="L787" s="165"/>
      <c r="M787" s="170"/>
      <c r="T787" s="171"/>
      <c r="AT787" s="166" t="s">
        <v>196</v>
      </c>
      <c r="AU787" s="166" t="s">
        <v>88</v>
      </c>
      <c r="AV787" s="13" t="s">
        <v>194</v>
      </c>
      <c r="AW787" s="13" t="s">
        <v>31</v>
      </c>
      <c r="AX787" s="13" t="s">
        <v>83</v>
      </c>
      <c r="AY787" s="166" t="s">
        <v>188</v>
      </c>
    </row>
    <row r="788" spans="2:65" s="1" customFormat="1" ht="16.5" customHeight="1">
      <c r="B788" s="32"/>
      <c r="C788" s="185" t="s">
        <v>1246</v>
      </c>
      <c r="D788" s="185" t="s">
        <v>677</v>
      </c>
      <c r="E788" s="186" t="s">
        <v>1247</v>
      </c>
      <c r="F788" s="187" t="s">
        <v>1248</v>
      </c>
      <c r="G788" s="188" t="s">
        <v>388</v>
      </c>
      <c r="H788" s="189">
        <v>53</v>
      </c>
      <c r="I788" s="190"/>
      <c r="J788" s="191">
        <f>ROUND(I788*H788,2)</f>
        <v>0</v>
      </c>
      <c r="K788" s="192"/>
      <c r="L788" s="193"/>
      <c r="M788" s="194" t="s">
        <v>1</v>
      </c>
      <c r="N788" s="195" t="s">
        <v>42</v>
      </c>
      <c r="P788" s="153">
        <f>O788*H788</f>
        <v>0</v>
      </c>
      <c r="Q788" s="153">
        <v>1.25E-3</v>
      </c>
      <c r="R788" s="153">
        <f>Q788*H788</f>
        <v>6.6250000000000003E-2</v>
      </c>
      <c r="S788" s="153">
        <v>0</v>
      </c>
      <c r="T788" s="154">
        <f>S788*H788</f>
        <v>0</v>
      </c>
      <c r="AR788" s="155" t="s">
        <v>398</v>
      </c>
      <c r="AT788" s="155" t="s">
        <v>677</v>
      </c>
      <c r="AU788" s="155" t="s">
        <v>88</v>
      </c>
      <c r="AY788" s="17" t="s">
        <v>188</v>
      </c>
      <c r="BE788" s="156">
        <f>IF(N788="základná",J788,0)</f>
        <v>0</v>
      </c>
      <c r="BF788" s="156">
        <f>IF(N788="znížená",J788,0)</f>
        <v>0</v>
      </c>
      <c r="BG788" s="156">
        <f>IF(N788="zákl. prenesená",J788,0)</f>
        <v>0</v>
      </c>
      <c r="BH788" s="156">
        <f>IF(N788="zníž. prenesená",J788,0)</f>
        <v>0</v>
      </c>
      <c r="BI788" s="156">
        <f>IF(N788="nulová",J788,0)</f>
        <v>0</v>
      </c>
      <c r="BJ788" s="17" t="s">
        <v>88</v>
      </c>
      <c r="BK788" s="156">
        <f>ROUND(I788*H788,2)</f>
        <v>0</v>
      </c>
      <c r="BL788" s="17" t="s">
        <v>295</v>
      </c>
      <c r="BM788" s="155" t="s">
        <v>1249</v>
      </c>
    </row>
    <row r="789" spans="2:65" s="12" customFormat="1" ht="11.25">
      <c r="B789" s="157"/>
      <c r="D789" s="158" t="s">
        <v>196</v>
      </c>
      <c r="E789" s="159" t="s">
        <v>1</v>
      </c>
      <c r="F789" s="160" t="s">
        <v>1250</v>
      </c>
      <c r="H789" s="161">
        <v>53.024999999999999</v>
      </c>
      <c r="I789" s="162"/>
      <c r="L789" s="157"/>
      <c r="M789" s="163"/>
      <c r="T789" s="164"/>
      <c r="AT789" s="159" t="s">
        <v>196</v>
      </c>
      <c r="AU789" s="159" t="s">
        <v>88</v>
      </c>
      <c r="AV789" s="12" t="s">
        <v>88</v>
      </c>
      <c r="AW789" s="12" t="s">
        <v>31</v>
      </c>
      <c r="AX789" s="12" t="s">
        <v>76</v>
      </c>
      <c r="AY789" s="159" t="s">
        <v>188</v>
      </c>
    </row>
    <row r="790" spans="2:65" s="12" customFormat="1" ht="11.25">
      <c r="B790" s="157"/>
      <c r="D790" s="158" t="s">
        <v>196</v>
      </c>
      <c r="E790" s="159" t="s">
        <v>1</v>
      </c>
      <c r="F790" s="160" t="s">
        <v>1251</v>
      </c>
      <c r="H790" s="161">
        <v>-2.5000000000000001E-2</v>
      </c>
      <c r="I790" s="162"/>
      <c r="L790" s="157"/>
      <c r="M790" s="163"/>
      <c r="T790" s="164"/>
      <c r="AT790" s="159" t="s">
        <v>196</v>
      </c>
      <c r="AU790" s="159" t="s">
        <v>88</v>
      </c>
      <c r="AV790" s="12" t="s">
        <v>88</v>
      </c>
      <c r="AW790" s="12" t="s">
        <v>31</v>
      </c>
      <c r="AX790" s="12" t="s">
        <v>76</v>
      </c>
      <c r="AY790" s="159" t="s">
        <v>188</v>
      </c>
    </row>
    <row r="791" spans="2:65" s="13" customFormat="1" ht="11.25">
      <c r="B791" s="165"/>
      <c r="D791" s="158" t="s">
        <v>196</v>
      </c>
      <c r="E791" s="166" t="s">
        <v>1</v>
      </c>
      <c r="F791" s="167" t="s">
        <v>211</v>
      </c>
      <c r="H791" s="168">
        <v>53</v>
      </c>
      <c r="I791" s="169"/>
      <c r="L791" s="165"/>
      <c r="M791" s="170"/>
      <c r="T791" s="171"/>
      <c r="AT791" s="166" t="s">
        <v>196</v>
      </c>
      <c r="AU791" s="166" t="s">
        <v>88</v>
      </c>
      <c r="AV791" s="13" t="s">
        <v>194</v>
      </c>
      <c r="AW791" s="13" t="s">
        <v>31</v>
      </c>
      <c r="AX791" s="13" t="s">
        <v>83</v>
      </c>
      <c r="AY791" s="166" t="s">
        <v>188</v>
      </c>
    </row>
    <row r="792" spans="2:65" s="1" customFormat="1" ht="33" customHeight="1">
      <c r="B792" s="32"/>
      <c r="C792" s="143" t="s">
        <v>1252</v>
      </c>
      <c r="D792" s="143" t="s">
        <v>190</v>
      </c>
      <c r="E792" s="144" t="s">
        <v>1253</v>
      </c>
      <c r="F792" s="145" t="s">
        <v>1254</v>
      </c>
      <c r="G792" s="146" t="s">
        <v>272</v>
      </c>
      <c r="H792" s="147">
        <v>20.3</v>
      </c>
      <c r="I792" s="148"/>
      <c r="J792" s="149">
        <f>ROUND(I792*H792,2)</f>
        <v>0</v>
      </c>
      <c r="K792" s="150"/>
      <c r="L792" s="32"/>
      <c r="M792" s="151" t="s">
        <v>1</v>
      </c>
      <c r="N792" s="152" t="s">
        <v>42</v>
      </c>
      <c r="P792" s="153">
        <f>O792*H792</f>
        <v>0</v>
      </c>
      <c r="Q792" s="153">
        <v>3.0699999999999998E-3</v>
      </c>
      <c r="R792" s="153">
        <f>Q792*H792</f>
        <v>6.2321000000000001E-2</v>
      </c>
      <c r="S792" s="153">
        <v>0</v>
      </c>
      <c r="T792" s="154">
        <f>S792*H792</f>
        <v>0</v>
      </c>
      <c r="AR792" s="155" t="s">
        <v>295</v>
      </c>
      <c r="AT792" s="155" t="s">
        <v>190</v>
      </c>
      <c r="AU792" s="155" t="s">
        <v>88</v>
      </c>
      <c r="AY792" s="17" t="s">
        <v>188</v>
      </c>
      <c r="BE792" s="156">
        <f>IF(N792="základná",J792,0)</f>
        <v>0</v>
      </c>
      <c r="BF792" s="156">
        <f>IF(N792="znížená",J792,0)</f>
        <v>0</v>
      </c>
      <c r="BG792" s="156">
        <f>IF(N792="zákl. prenesená",J792,0)</f>
        <v>0</v>
      </c>
      <c r="BH792" s="156">
        <f>IF(N792="zníž. prenesená",J792,0)</f>
        <v>0</v>
      </c>
      <c r="BI792" s="156">
        <f>IF(N792="nulová",J792,0)</f>
        <v>0</v>
      </c>
      <c r="BJ792" s="17" t="s">
        <v>88</v>
      </c>
      <c r="BK792" s="156">
        <f>ROUND(I792*H792,2)</f>
        <v>0</v>
      </c>
      <c r="BL792" s="17" t="s">
        <v>295</v>
      </c>
      <c r="BM792" s="155" t="s">
        <v>1255</v>
      </c>
    </row>
    <row r="793" spans="2:65" s="12" customFormat="1" ht="11.25">
      <c r="B793" s="157"/>
      <c r="D793" s="158" t="s">
        <v>196</v>
      </c>
      <c r="E793" s="159" t="s">
        <v>1</v>
      </c>
      <c r="F793" s="160" t="s">
        <v>1256</v>
      </c>
      <c r="H793" s="161">
        <v>20.28</v>
      </c>
      <c r="I793" s="162"/>
      <c r="L793" s="157"/>
      <c r="M793" s="163"/>
      <c r="T793" s="164"/>
      <c r="AT793" s="159" t="s">
        <v>196</v>
      </c>
      <c r="AU793" s="159" t="s">
        <v>88</v>
      </c>
      <c r="AV793" s="12" t="s">
        <v>88</v>
      </c>
      <c r="AW793" s="12" t="s">
        <v>31</v>
      </c>
      <c r="AX793" s="12" t="s">
        <v>76</v>
      </c>
      <c r="AY793" s="159" t="s">
        <v>188</v>
      </c>
    </row>
    <row r="794" spans="2:65" s="12" customFormat="1" ht="11.25">
      <c r="B794" s="157"/>
      <c r="D794" s="158" t="s">
        <v>196</v>
      </c>
      <c r="E794" s="159" t="s">
        <v>1</v>
      </c>
      <c r="F794" s="160" t="s">
        <v>555</v>
      </c>
      <c r="H794" s="161">
        <v>0.02</v>
      </c>
      <c r="I794" s="162"/>
      <c r="L794" s="157"/>
      <c r="M794" s="163"/>
      <c r="T794" s="164"/>
      <c r="AT794" s="159" t="s">
        <v>196</v>
      </c>
      <c r="AU794" s="159" t="s">
        <v>88</v>
      </c>
      <c r="AV794" s="12" t="s">
        <v>88</v>
      </c>
      <c r="AW794" s="12" t="s">
        <v>31</v>
      </c>
      <c r="AX794" s="12" t="s">
        <v>76</v>
      </c>
      <c r="AY794" s="159" t="s">
        <v>188</v>
      </c>
    </row>
    <row r="795" spans="2:65" s="13" customFormat="1" ht="11.25">
      <c r="B795" s="165"/>
      <c r="D795" s="158" t="s">
        <v>196</v>
      </c>
      <c r="E795" s="166" t="s">
        <v>1</v>
      </c>
      <c r="F795" s="167" t="s">
        <v>1257</v>
      </c>
      <c r="H795" s="168">
        <v>20.3</v>
      </c>
      <c r="I795" s="169"/>
      <c r="L795" s="165"/>
      <c r="M795" s="170"/>
      <c r="T795" s="171"/>
      <c r="AT795" s="166" t="s">
        <v>196</v>
      </c>
      <c r="AU795" s="166" t="s">
        <v>88</v>
      </c>
      <c r="AV795" s="13" t="s">
        <v>194</v>
      </c>
      <c r="AW795" s="13" t="s">
        <v>31</v>
      </c>
      <c r="AX795" s="13" t="s">
        <v>83</v>
      </c>
      <c r="AY795" s="166" t="s">
        <v>188</v>
      </c>
    </row>
    <row r="796" spans="2:65" s="1" customFormat="1" ht="16.5" customHeight="1">
      <c r="B796" s="32"/>
      <c r="C796" s="185" t="s">
        <v>1258</v>
      </c>
      <c r="D796" s="185" t="s">
        <v>677</v>
      </c>
      <c r="E796" s="186" t="s">
        <v>1259</v>
      </c>
      <c r="F796" s="187" t="s">
        <v>1260</v>
      </c>
      <c r="G796" s="188" t="s">
        <v>272</v>
      </c>
      <c r="H796" s="189">
        <v>21.5</v>
      </c>
      <c r="I796" s="190"/>
      <c r="J796" s="191">
        <f>ROUND(I796*H796,2)</f>
        <v>0</v>
      </c>
      <c r="K796" s="192"/>
      <c r="L796" s="193"/>
      <c r="M796" s="194" t="s">
        <v>1</v>
      </c>
      <c r="N796" s="195" t="s">
        <v>42</v>
      </c>
      <c r="P796" s="153">
        <f>O796*H796</f>
        <v>0</v>
      </c>
      <c r="Q796" s="153">
        <v>2.52E-2</v>
      </c>
      <c r="R796" s="153">
        <f>Q796*H796</f>
        <v>0.54180000000000006</v>
      </c>
      <c r="S796" s="153">
        <v>0</v>
      </c>
      <c r="T796" s="154">
        <f>S796*H796</f>
        <v>0</v>
      </c>
      <c r="AR796" s="155" t="s">
        <v>398</v>
      </c>
      <c r="AT796" s="155" t="s">
        <v>677</v>
      </c>
      <c r="AU796" s="155" t="s">
        <v>88</v>
      </c>
      <c r="AY796" s="17" t="s">
        <v>188</v>
      </c>
      <c r="BE796" s="156">
        <f>IF(N796="základná",J796,0)</f>
        <v>0</v>
      </c>
      <c r="BF796" s="156">
        <f>IF(N796="znížená",J796,0)</f>
        <v>0</v>
      </c>
      <c r="BG796" s="156">
        <f>IF(N796="zákl. prenesená",J796,0)</f>
        <v>0</v>
      </c>
      <c r="BH796" s="156">
        <f>IF(N796="zníž. prenesená",J796,0)</f>
        <v>0</v>
      </c>
      <c r="BI796" s="156">
        <f>IF(N796="nulová",J796,0)</f>
        <v>0</v>
      </c>
      <c r="BJ796" s="17" t="s">
        <v>88</v>
      </c>
      <c r="BK796" s="156">
        <f>ROUND(I796*H796,2)</f>
        <v>0</v>
      </c>
      <c r="BL796" s="17" t="s">
        <v>295</v>
      </c>
      <c r="BM796" s="155" t="s">
        <v>1261</v>
      </c>
    </row>
    <row r="797" spans="2:65" s="12" customFormat="1" ht="11.25">
      <c r="B797" s="157"/>
      <c r="D797" s="158" t="s">
        <v>196</v>
      </c>
      <c r="E797" s="159" t="s">
        <v>1</v>
      </c>
      <c r="F797" s="160" t="s">
        <v>1262</v>
      </c>
      <c r="H797" s="161">
        <v>21.518000000000001</v>
      </c>
      <c r="I797" s="162"/>
      <c r="L797" s="157"/>
      <c r="M797" s="163"/>
      <c r="T797" s="164"/>
      <c r="AT797" s="159" t="s">
        <v>196</v>
      </c>
      <c r="AU797" s="159" t="s">
        <v>88</v>
      </c>
      <c r="AV797" s="12" t="s">
        <v>88</v>
      </c>
      <c r="AW797" s="12" t="s">
        <v>31</v>
      </c>
      <c r="AX797" s="12" t="s">
        <v>76</v>
      </c>
      <c r="AY797" s="159" t="s">
        <v>188</v>
      </c>
    </row>
    <row r="798" spans="2:65" s="12" customFormat="1" ht="11.25">
      <c r="B798" s="157"/>
      <c r="D798" s="158" t="s">
        <v>196</v>
      </c>
      <c r="E798" s="159" t="s">
        <v>1</v>
      </c>
      <c r="F798" s="160" t="s">
        <v>284</v>
      </c>
      <c r="H798" s="161">
        <v>-1.7999999999999999E-2</v>
      </c>
      <c r="I798" s="162"/>
      <c r="L798" s="157"/>
      <c r="M798" s="163"/>
      <c r="T798" s="164"/>
      <c r="AT798" s="159" t="s">
        <v>196</v>
      </c>
      <c r="AU798" s="159" t="s">
        <v>88</v>
      </c>
      <c r="AV798" s="12" t="s">
        <v>88</v>
      </c>
      <c r="AW798" s="12" t="s">
        <v>31</v>
      </c>
      <c r="AX798" s="12" t="s">
        <v>76</v>
      </c>
      <c r="AY798" s="159" t="s">
        <v>188</v>
      </c>
    </row>
    <row r="799" spans="2:65" s="13" customFormat="1" ht="11.25">
      <c r="B799" s="165"/>
      <c r="D799" s="158" t="s">
        <v>196</v>
      </c>
      <c r="E799" s="166" t="s">
        <v>1</v>
      </c>
      <c r="F799" s="167" t="s">
        <v>211</v>
      </c>
      <c r="H799" s="168">
        <v>21.5</v>
      </c>
      <c r="I799" s="169"/>
      <c r="L799" s="165"/>
      <c r="M799" s="170"/>
      <c r="T799" s="171"/>
      <c r="AT799" s="166" t="s">
        <v>196</v>
      </c>
      <c r="AU799" s="166" t="s">
        <v>88</v>
      </c>
      <c r="AV799" s="13" t="s">
        <v>194</v>
      </c>
      <c r="AW799" s="13" t="s">
        <v>31</v>
      </c>
      <c r="AX799" s="13" t="s">
        <v>83</v>
      </c>
      <c r="AY799" s="166" t="s">
        <v>188</v>
      </c>
    </row>
    <row r="800" spans="2:65" s="1" customFormat="1" ht="24.2" customHeight="1">
      <c r="B800" s="32"/>
      <c r="C800" s="143" t="s">
        <v>1263</v>
      </c>
      <c r="D800" s="143" t="s">
        <v>190</v>
      </c>
      <c r="E800" s="144" t="s">
        <v>1264</v>
      </c>
      <c r="F800" s="145" t="s">
        <v>1265</v>
      </c>
      <c r="G800" s="146" t="s">
        <v>272</v>
      </c>
      <c r="H800" s="147">
        <v>93.5</v>
      </c>
      <c r="I800" s="148"/>
      <c r="J800" s="149">
        <f>ROUND(I800*H800,2)</f>
        <v>0</v>
      </c>
      <c r="K800" s="150"/>
      <c r="L800" s="32"/>
      <c r="M800" s="151" t="s">
        <v>1</v>
      </c>
      <c r="N800" s="152" t="s">
        <v>42</v>
      </c>
      <c r="P800" s="153">
        <f>O800*H800</f>
        <v>0</v>
      </c>
      <c r="Q800" s="153">
        <v>3.7799999999999999E-3</v>
      </c>
      <c r="R800" s="153">
        <f>Q800*H800</f>
        <v>0.35343000000000002</v>
      </c>
      <c r="S800" s="153">
        <v>0</v>
      </c>
      <c r="T800" s="154">
        <f>S800*H800</f>
        <v>0</v>
      </c>
      <c r="AR800" s="155" t="s">
        <v>295</v>
      </c>
      <c r="AT800" s="155" t="s">
        <v>190</v>
      </c>
      <c r="AU800" s="155" t="s">
        <v>88</v>
      </c>
      <c r="AY800" s="17" t="s">
        <v>188</v>
      </c>
      <c r="BE800" s="156">
        <f>IF(N800="základná",J800,0)</f>
        <v>0</v>
      </c>
      <c r="BF800" s="156">
        <f>IF(N800="znížená",J800,0)</f>
        <v>0</v>
      </c>
      <c r="BG800" s="156">
        <f>IF(N800="zákl. prenesená",J800,0)</f>
        <v>0</v>
      </c>
      <c r="BH800" s="156">
        <f>IF(N800="zníž. prenesená",J800,0)</f>
        <v>0</v>
      </c>
      <c r="BI800" s="156">
        <f>IF(N800="nulová",J800,0)</f>
        <v>0</v>
      </c>
      <c r="BJ800" s="17" t="s">
        <v>88</v>
      </c>
      <c r="BK800" s="156">
        <f>ROUND(I800*H800,2)</f>
        <v>0</v>
      </c>
      <c r="BL800" s="17" t="s">
        <v>295</v>
      </c>
      <c r="BM800" s="155" t="s">
        <v>1266</v>
      </c>
    </row>
    <row r="801" spans="2:65" s="12" customFormat="1" ht="11.25">
      <c r="B801" s="157"/>
      <c r="D801" s="158" t="s">
        <v>196</v>
      </c>
      <c r="E801" s="159" t="s">
        <v>1</v>
      </c>
      <c r="F801" s="160" t="s">
        <v>1267</v>
      </c>
      <c r="H801" s="161">
        <v>28.03</v>
      </c>
      <c r="I801" s="162"/>
      <c r="L801" s="157"/>
      <c r="M801" s="163"/>
      <c r="T801" s="164"/>
      <c r="AT801" s="159" t="s">
        <v>196</v>
      </c>
      <c r="AU801" s="159" t="s">
        <v>88</v>
      </c>
      <c r="AV801" s="12" t="s">
        <v>88</v>
      </c>
      <c r="AW801" s="12" t="s">
        <v>31</v>
      </c>
      <c r="AX801" s="12" t="s">
        <v>76</v>
      </c>
      <c r="AY801" s="159" t="s">
        <v>188</v>
      </c>
    </row>
    <row r="802" spans="2:65" s="12" customFormat="1" ht="11.25">
      <c r="B802" s="157"/>
      <c r="D802" s="158" t="s">
        <v>196</v>
      </c>
      <c r="E802" s="159" t="s">
        <v>1</v>
      </c>
      <c r="F802" s="160" t="s">
        <v>1099</v>
      </c>
      <c r="H802" s="161">
        <v>-0.03</v>
      </c>
      <c r="I802" s="162"/>
      <c r="L802" s="157"/>
      <c r="M802" s="163"/>
      <c r="T802" s="164"/>
      <c r="AT802" s="159" t="s">
        <v>196</v>
      </c>
      <c r="AU802" s="159" t="s">
        <v>88</v>
      </c>
      <c r="AV802" s="12" t="s">
        <v>88</v>
      </c>
      <c r="AW802" s="12" t="s">
        <v>31</v>
      </c>
      <c r="AX802" s="12" t="s">
        <v>76</v>
      </c>
      <c r="AY802" s="159" t="s">
        <v>188</v>
      </c>
    </row>
    <row r="803" spans="2:65" s="14" customFormat="1" ht="11.25">
      <c r="B803" s="172"/>
      <c r="D803" s="158" t="s">
        <v>196</v>
      </c>
      <c r="E803" s="173" t="s">
        <v>1</v>
      </c>
      <c r="F803" s="174" t="s">
        <v>1268</v>
      </c>
      <c r="H803" s="175">
        <v>28</v>
      </c>
      <c r="I803" s="176"/>
      <c r="L803" s="172"/>
      <c r="M803" s="177"/>
      <c r="T803" s="178"/>
      <c r="AT803" s="173" t="s">
        <v>196</v>
      </c>
      <c r="AU803" s="173" t="s">
        <v>88</v>
      </c>
      <c r="AV803" s="14" t="s">
        <v>203</v>
      </c>
      <c r="AW803" s="14" t="s">
        <v>31</v>
      </c>
      <c r="AX803" s="14" t="s">
        <v>76</v>
      </c>
      <c r="AY803" s="173" t="s">
        <v>188</v>
      </c>
    </row>
    <row r="804" spans="2:65" s="12" customFormat="1" ht="11.25">
      <c r="B804" s="157"/>
      <c r="D804" s="158" t="s">
        <v>196</v>
      </c>
      <c r="E804" s="159" t="s">
        <v>1</v>
      </c>
      <c r="F804" s="160" t="s">
        <v>1269</v>
      </c>
      <c r="H804" s="161">
        <v>65.47</v>
      </c>
      <c r="I804" s="162"/>
      <c r="L804" s="157"/>
      <c r="M804" s="163"/>
      <c r="T804" s="164"/>
      <c r="AT804" s="159" t="s">
        <v>196</v>
      </c>
      <c r="AU804" s="159" t="s">
        <v>88</v>
      </c>
      <c r="AV804" s="12" t="s">
        <v>88</v>
      </c>
      <c r="AW804" s="12" t="s">
        <v>31</v>
      </c>
      <c r="AX804" s="12" t="s">
        <v>76</v>
      </c>
      <c r="AY804" s="159" t="s">
        <v>188</v>
      </c>
    </row>
    <row r="805" spans="2:65" s="12" customFormat="1" ht="11.25">
      <c r="B805" s="157"/>
      <c r="D805" s="158" t="s">
        <v>196</v>
      </c>
      <c r="E805" s="159" t="s">
        <v>1</v>
      </c>
      <c r="F805" s="160" t="s">
        <v>918</v>
      </c>
      <c r="H805" s="161">
        <v>0.03</v>
      </c>
      <c r="I805" s="162"/>
      <c r="L805" s="157"/>
      <c r="M805" s="163"/>
      <c r="T805" s="164"/>
      <c r="AT805" s="159" t="s">
        <v>196</v>
      </c>
      <c r="AU805" s="159" t="s">
        <v>88</v>
      </c>
      <c r="AV805" s="12" t="s">
        <v>88</v>
      </c>
      <c r="AW805" s="12" t="s">
        <v>31</v>
      </c>
      <c r="AX805" s="12" t="s">
        <v>76</v>
      </c>
      <c r="AY805" s="159" t="s">
        <v>188</v>
      </c>
    </row>
    <row r="806" spans="2:65" s="14" customFormat="1" ht="11.25">
      <c r="B806" s="172"/>
      <c r="D806" s="158" t="s">
        <v>196</v>
      </c>
      <c r="E806" s="173" t="s">
        <v>1</v>
      </c>
      <c r="F806" s="174" t="s">
        <v>1270</v>
      </c>
      <c r="H806" s="175">
        <v>65.5</v>
      </c>
      <c r="I806" s="176"/>
      <c r="L806" s="172"/>
      <c r="M806" s="177"/>
      <c r="T806" s="178"/>
      <c r="AT806" s="173" t="s">
        <v>196</v>
      </c>
      <c r="AU806" s="173" t="s">
        <v>88</v>
      </c>
      <c r="AV806" s="14" t="s">
        <v>203</v>
      </c>
      <c r="AW806" s="14" t="s">
        <v>31</v>
      </c>
      <c r="AX806" s="14" t="s">
        <v>76</v>
      </c>
      <c r="AY806" s="173" t="s">
        <v>188</v>
      </c>
    </row>
    <row r="807" spans="2:65" s="13" customFormat="1" ht="11.25">
      <c r="B807" s="165"/>
      <c r="D807" s="158" t="s">
        <v>196</v>
      </c>
      <c r="E807" s="166" t="s">
        <v>1</v>
      </c>
      <c r="F807" s="167" t="s">
        <v>211</v>
      </c>
      <c r="H807" s="168">
        <v>93.5</v>
      </c>
      <c r="I807" s="169"/>
      <c r="L807" s="165"/>
      <c r="M807" s="170"/>
      <c r="T807" s="171"/>
      <c r="AT807" s="166" t="s">
        <v>196</v>
      </c>
      <c r="AU807" s="166" t="s">
        <v>88</v>
      </c>
      <c r="AV807" s="13" t="s">
        <v>194</v>
      </c>
      <c r="AW807" s="13" t="s">
        <v>31</v>
      </c>
      <c r="AX807" s="13" t="s">
        <v>83</v>
      </c>
      <c r="AY807" s="166" t="s">
        <v>188</v>
      </c>
    </row>
    <row r="808" spans="2:65" s="1" customFormat="1" ht="21.75" customHeight="1">
      <c r="B808" s="32"/>
      <c r="C808" s="185" t="s">
        <v>1271</v>
      </c>
      <c r="D808" s="185" t="s">
        <v>677</v>
      </c>
      <c r="E808" s="186" t="s">
        <v>1223</v>
      </c>
      <c r="F808" s="187" t="s">
        <v>1224</v>
      </c>
      <c r="G808" s="188" t="s">
        <v>272</v>
      </c>
      <c r="H808" s="189">
        <v>97.3</v>
      </c>
      <c r="I808" s="190"/>
      <c r="J808" s="191">
        <f>ROUND(I808*H808,2)</f>
        <v>0</v>
      </c>
      <c r="K808" s="192"/>
      <c r="L808" s="193"/>
      <c r="M808" s="194" t="s">
        <v>1</v>
      </c>
      <c r="N808" s="195" t="s">
        <v>42</v>
      </c>
      <c r="P808" s="153">
        <f>O808*H808</f>
        <v>0</v>
      </c>
      <c r="Q808" s="153">
        <v>1.78E-2</v>
      </c>
      <c r="R808" s="153">
        <f>Q808*H808</f>
        <v>1.73194</v>
      </c>
      <c r="S808" s="153">
        <v>0</v>
      </c>
      <c r="T808" s="154">
        <f>S808*H808</f>
        <v>0</v>
      </c>
      <c r="AR808" s="155" t="s">
        <v>398</v>
      </c>
      <c r="AT808" s="155" t="s">
        <v>677</v>
      </c>
      <c r="AU808" s="155" t="s">
        <v>88</v>
      </c>
      <c r="AY808" s="17" t="s">
        <v>188</v>
      </c>
      <c r="BE808" s="156">
        <f>IF(N808="základná",J808,0)</f>
        <v>0</v>
      </c>
      <c r="BF808" s="156">
        <f>IF(N808="znížená",J808,0)</f>
        <v>0</v>
      </c>
      <c r="BG808" s="156">
        <f>IF(N808="zákl. prenesená",J808,0)</f>
        <v>0</v>
      </c>
      <c r="BH808" s="156">
        <f>IF(N808="zníž. prenesená",J808,0)</f>
        <v>0</v>
      </c>
      <c r="BI808" s="156">
        <f>IF(N808="nulová",J808,0)</f>
        <v>0</v>
      </c>
      <c r="BJ808" s="17" t="s">
        <v>88</v>
      </c>
      <c r="BK808" s="156">
        <f>ROUND(I808*H808,2)</f>
        <v>0</v>
      </c>
      <c r="BL808" s="17" t="s">
        <v>295</v>
      </c>
      <c r="BM808" s="155" t="s">
        <v>1272</v>
      </c>
    </row>
    <row r="809" spans="2:65" s="12" customFormat="1" ht="11.25">
      <c r="B809" s="157"/>
      <c r="D809" s="158" t="s">
        <v>196</v>
      </c>
      <c r="E809" s="159" t="s">
        <v>1</v>
      </c>
      <c r="F809" s="160" t="s">
        <v>1273</v>
      </c>
      <c r="H809" s="161">
        <v>97.24</v>
      </c>
      <c r="I809" s="162"/>
      <c r="L809" s="157"/>
      <c r="M809" s="163"/>
      <c r="T809" s="164"/>
      <c r="AT809" s="159" t="s">
        <v>196</v>
      </c>
      <c r="AU809" s="159" t="s">
        <v>88</v>
      </c>
      <c r="AV809" s="12" t="s">
        <v>88</v>
      </c>
      <c r="AW809" s="12" t="s">
        <v>31</v>
      </c>
      <c r="AX809" s="12" t="s">
        <v>76</v>
      </c>
      <c r="AY809" s="159" t="s">
        <v>188</v>
      </c>
    </row>
    <row r="810" spans="2:65" s="12" customFormat="1" ht="11.25">
      <c r="B810" s="157"/>
      <c r="D810" s="158" t="s">
        <v>196</v>
      </c>
      <c r="E810" s="159" t="s">
        <v>1</v>
      </c>
      <c r="F810" s="160" t="s">
        <v>499</v>
      </c>
      <c r="H810" s="161">
        <v>0.06</v>
      </c>
      <c r="I810" s="162"/>
      <c r="L810" s="157"/>
      <c r="M810" s="163"/>
      <c r="T810" s="164"/>
      <c r="AT810" s="159" t="s">
        <v>196</v>
      </c>
      <c r="AU810" s="159" t="s">
        <v>88</v>
      </c>
      <c r="AV810" s="12" t="s">
        <v>88</v>
      </c>
      <c r="AW810" s="12" t="s">
        <v>31</v>
      </c>
      <c r="AX810" s="12" t="s">
        <v>76</v>
      </c>
      <c r="AY810" s="159" t="s">
        <v>188</v>
      </c>
    </row>
    <row r="811" spans="2:65" s="13" customFormat="1" ht="11.25">
      <c r="B811" s="165"/>
      <c r="D811" s="158" t="s">
        <v>196</v>
      </c>
      <c r="E811" s="166" t="s">
        <v>1</v>
      </c>
      <c r="F811" s="167" t="s">
        <v>211</v>
      </c>
      <c r="H811" s="168">
        <v>97.3</v>
      </c>
      <c r="I811" s="169"/>
      <c r="L811" s="165"/>
      <c r="M811" s="170"/>
      <c r="T811" s="171"/>
      <c r="AT811" s="166" t="s">
        <v>196</v>
      </c>
      <c r="AU811" s="166" t="s">
        <v>88</v>
      </c>
      <c r="AV811" s="13" t="s">
        <v>194</v>
      </c>
      <c r="AW811" s="13" t="s">
        <v>31</v>
      </c>
      <c r="AX811" s="13" t="s">
        <v>83</v>
      </c>
      <c r="AY811" s="166" t="s">
        <v>188</v>
      </c>
    </row>
    <row r="812" spans="2:65" s="1" customFormat="1" ht="24.2" customHeight="1">
      <c r="B812" s="32"/>
      <c r="C812" s="143" t="s">
        <v>1274</v>
      </c>
      <c r="D812" s="143" t="s">
        <v>190</v>
      </c>
      <c r="E812" s="144" t="s">
        <v>1275</v>
      </c>
      <c r="F812" s="145" t="s">
        <v>1276</v>
      </c>
      <c r="G812" s="146" t="s">
        <v>272</v>
      </c>
      <c r="H812" s="147">
        <v>95.4</v>
      </c>
      <c r="I812" s="148"/>
      <c r="J812" s="149">
        <f>ROUND(I812*H812,2)</f>
        <v>0</v>
      </c>
      <c r="K812" s="150"/>
      <c r="L812" s="32"/>
      <c r="M812" s="151" t="s">
        <v>1</v>
      </c>
      <c r="N812" s="152" t="s">
        <v>42</v>
      </c>
      <c r="P812" s="153">
        <f>O812*H812</f>
        <v>0</v>
      </c>
      <c r="Q812" s="153">
        <v>3.5500000000000002E-3</v>
      </c>
      <c r="R812" s="153">
        <f>Q812*H812</f>
        <v>0.33867000000000003</v>
      </c>
      <c r="S812" s="153">
        <v>0</v>
      </c>
      <c r="T812" s="154">
        <f>S812*H812</f>
        <v>0</v>
      </c>
      <c r="AR812" s="155" t="s">
        <v>295</v>
      </c>
      <c r="AT812" s="155" t="s">
        <v>190</v>
      </c>
      <c r="AU812" s="155" t="s">
        <v>88</v>
      </c>
      <c r="AY812" s="17" t="s">
        <v>188</v>
      </c>
      <c r="BE812" s="156">
        <f>IF(N812="základná",J812,0)</f>
        <v>0</v>
      </c>
      <c r="BF812" s="156">
        <f>IF(N812="znížená",J812,0)</f>
        <v>0</v>
      </c>
      <c r="BG812" s="156">
        <f>IF(N812="zákl. prenesená",J812,0)</f>
        <v>0</v>
      </c>
      <c r="BH812" s="156">
        <f>IF(N812="zníž. prenesená",J812,0)</f>
        <v>0</v>
      </c>
      <c r="BI812" s="156">
        <f>IF(N812="nulová",J812,0)</f>
        <v>0</v>
      </c>
      <c r="BJ812" s="17" t="s">
        <v>88</v>
      </c>
      <c r="BK812" s="156">
        <f>ROUND(I812*H812,2)</f>
        <v>0</v>
      </c>
      <c r="BL812" s="17" t="s">
        <v>295</v>
      </c>
      <c r="BM812" s="155" t="s">
        <v>1277</v>
      </c>
    </row>
    <row r="813" spans="2:65" s="12" customFormat="1" ht="11.25">
      <c r="B813" s="157"/>
      <c r="D813" s="158" t="s">
        <v>196</v>
      </c>
      <c r="E813" s="159" t="s">
        <v>1</v>
      </c>
      <c r="F813" s="160" t="s">
        <v>1278</v>
      </c>
      <c r="H813" s="161">
        <v>95.38</v>
      </c>
      <c r="I813" s="162"/>
      <c r="L813" s="157"/>
      <c r="M813" s="163"/>
      <c r="T813" s="164"/>
      <c r="AT813" s="159" t="s">
        <v>196</v>
      </c>
      <c r="AU813" s="159" t="s">
        <v>88</v>
      </c>
      <c r="AV813" s="12" t="s">
        <v>88</v>
      </c>
      <c r="AW813" s="12" t="s">
        <v>31</v>
      </c>
      <c r="AX813" s="12" t="s">
        <v>76</v>
      </c>
      <c r="AY813" s="159" t="s">
        <v>188</v>
      </c>
    </row>
    <row r="814" spans="2:65" s="12" customFormat="1" ht="11.25">
      <c r="B814" s="157"/>
      <c r="D814" s="158" t="s">
        <v>196</v>
      </c>
      <c r="E814" s="159" t="s">
        <v>1</v>
      </c>
      <c r="F814" s="160" t="s">
        <v>555</v>
      </c>
      <c r="H814" s="161">
        <v>0.02</v>
      </c>
      <c r="I814" s="162"/>
      <c r="L814" s="157"/>
      <c r="M814" s="163"/>
      <c r="T814" s="164"/>
      <c r="AT814" s="159" t="s">
        <v>196</v>
      </c>
      <c r="AU814" s="159" t="s">
        <v>88</v>
      </c>
      <c r="AV814" s="12" t="s">
        <v>88</v>
      </c>
      <c r="AW814" s="12" t="s">
        <v>31</v>
      </c>
      <c r="AX814" s="12" t="s">
        <v>76</v>
      </c>
      <c r="AY814" s="159" t="s">
        <v>188</v>
      </c>
    </row>
    <row r="815" spans="2:65" s="13" customFormat="1" ht="11.25">
      <c r="B815" s="165"/>
      <c r="D815" s="158" t="s">
        <v>196</v>
      </c>
      <c r="E815" s="166" t="s">
        <v>1</v>
      </c>
      <c r="F815" s="167" t="s">
        <v>1279</v>
      </c>
      <c r="H815" s="168">
        <v>95.399999999999991</v>
      </c>
      <c r="I815" s="169"/>
      <c r="L815" s="165"/>
      <c r="M815" s="170"/>
      <c r="T815" s="171"/>
      <c r="AT815" s="166" t="s">
        <v>196</v>
      </c>
      <c r="AU815" s="166" t="s">
        <v>88</v>
      </c>
      <c r="AV815" s="13" t="s">
        <v>194</v>
      </c>
      <c r="AW815" s="13" t="s">
        <v>31</v>
      </c>
      <c r="AX815" s="13" t="s">
        <v>83</v>
      </c>
      <c r="AY815" s="166" t="s">
        <v>188</v>
      </c>
    </row>
    <row r="816" spans="2:65" s="1" customFormat="1" ht="24.2" customHeight="1">
      <c r="B816" s="32"/>
      <c r="C816" s="185" t="s">
        <v>1280</v>
      </c>
      <c r="D816" s="185" t="s">
        <v>677</v>
      </c>
      <c r="E816" s="186" t="s">
        <v>1281</v>
      </c>
      <c r="F816" s="187" t="s">
        <v>1282</v>
      </c>
      <c r="G816" s="188" t="s">
        <v>272</v>
      </c>
      <c r="H816" s="189">
        <v>101.1</v>
      </c>
      <c r="I816" s="190"/>
      <c r="J816" s="191">
        <f>ROUND(I816*H816,2)</f>
        <v>0</v>
      </c>
      <c r="K816" s="192"/>
      <c r="L816" s="193"/>
      <c r="M816" s="194" t="s">
        <v>1</v>
      </c>
      <c r="N816" s="195" t="s">
        <v>42</v>
      </c>
      <c r="P816" s="153">
        <f>O816*H816</f>
        <v>0</v>
      </c>
      <c r="Q816" s="153">
        <v>2.3060000000000001E-2</v>
      </c>
      <c r="R816" s="153">
        <f>Q816*H816</f>
        <v>2.331366</v>
      </c>
      <c r="S816" s="153">
        <v>0</v>
      </c>
      <c r="T816" s="154">
        <f>S816*H816</f>
        <v>0</v>
      </c>
      <c r="AR816" s="155" t="s">
        <v>398</v>
      </c>
      <c r="AT816" s="155" t="s">
        <v>677</v>
      </c>
      <c r="AU816" s="155" t="s">
        <v>88</v>
      </c>
      <c r="AY816" s="17" t="s">
        <v>188</v>
      </c>
      <c r="BE816" s="156">
        <f>IF(N816="základná",J816,0)</f>
        <v>0</v>
      </c>
      <c r="BF816" s="156">
        <f>IF(N816="znížená",J816,0)</f>
        <v>0</v>
      </c>
      <c r="BG816" s="156">
        <f>IF(N816="zákl. prenesená",J816,0)</f>
        <v>0</v>
      </c>
      <c r="BH816" s="156">
        <f>IF(N816="zníž. prenesená",J816,0)</f>
        <v>0</v>
      </c>
      <c r="BI816" s="156">
        <f>IF(N816="nulová",J816,0)</f>
        <v>0</v>
      </c>
      <c r="BJ816" s="17" t="s">
        <v>88</v>
      </c>
      <c r="BK816" s="156">
        <f>ROUND(I816*H816,2)</f>
        <v>0</v>
      </c>
      <c r="BL816" s="17" t="s">
        <v>295</v>
      </c>
      <c r="BM816" s="155" t="s">
        <v>1283</v>
      </c>
    </row>
    <row r="817" spans="2:65" s="12" customFormat="1" ht="11.25">
      <c r="B817" s="157"/>
      <c r="D817" s="158" t="s">
        <v>196</v>
      </c>
      <c r="E817" s="159" t="s">
        <v>1</v>
      </c>
      <c r="F817" s="160" t="s">
        <v>1284</v>
      </c>
      <c r="H817" s="161">
        <v>101.124</v>
      </c>
      <c r="I817" s="162"/>
      <c r="L817" s="157"/>
      <c r="M817" s="163"/>
      <c r="T817" s="164"/>
      <c r="AT817" s="159" t="s">
        <v>196</v>
      </c>
      <c r="AU817" s="159" t="s">
        <v>88</v>
      </c>
      <c r="AV817" s="12" t="s">
        <v>88</v>
      </c>
      <c r="AW817" s="12" t="s">
        <v>31</v>
      </c>
      <c r="AX817" s="12" t="s">
        <v>76</v>
      </c>
      <c r="AY817" s="159" t="s">
        <v>188</v>
      </c>
    </row>
    <row r="818" spans="2:65" s="12" customFormat="1" ht="11.25">
      <c r="B818" s="157"/>
      <c r="D818" s="158" t="s">
        <v>196</v>
      </c>
      <c r="E818" s="159" t="s">
        <v>1</v>
      </c>
      <c r="F818" s="160" t="s">
        <v>1285</v>
      </c>
      <c r="H818" s="161">
        <v>-2.4E-2</v>
      </c>
      <c r="I818" s="162"/>
      <c r="L818" s="157"/>
      <c r="M818" s="163"/>
      <c r="T818" s="164"/>
      <c r="AT818" s="159" t="s">
        <v>196</v>
      </c>
      <c r="AU818" s="159" t="s">
        <v>88</v>
      </c>
      <c r="AV818" s="12" t="s">
        <v>88</v>
      </c>
      <c r="AW818" s="12" t="s">
        <v>31</v>
      </c>
      <c r="AX818" s="12" t="s">
        <v>76</v>
      </c>
      <c r="AY818" s="159" t="s">
        <v>188</v>
      </c>
    </row>
    <row r="819" spans="2:65" s="13" customFormat="1" ht="11.25">
      <c r="B819" s="165"/>
      <c r="D819" s="158" t="s">
        <v>196</v>
      </c>
      <c r="E819" s="166" t="s">
        <v>1</v>
      </c>
      <c r="F819" s="167" t="s">
        <v>211</v>
      </c>
      <c r="H819" s="168">
        <v>101.1</v>
      </c>
      <c r="I819" s="169"/>
      <c r="L819" s="165"/>
      <c r="M819" s="170"/>
      <c r="T819" s="171"/>
      <c r="AT819" s="166" t="s">
        <v>196</v>
      </c>
      <c r="AU819" s="166" t="s">
        <v>88</v>
      </c>
      <c r="AV819" s="13" t="s">
        <v>194</v>
      </c>
      <c r="AW819" s="13" t="s">
        <v>31</v>
      </c>
      <c r="AX819" s="13" t="s">
        <v>83</v>
      </c>
      <c r="AY819" s="166" t="s">
        <v>188</v>
      </c>
    </row>
    <row r="820" spans="2:65" s="1" customFormat="1" ht="24.2" customHeight="1">
      <c r="B820" s="32"/>
      <c r="C820" s="143" t="s">
        <v>1286</v>
      </c>
      <c r="D820" s="143" t="s">
        <v>190</v>
      </c>
      <c r="E820" s="144" t="s">
        <v>1287</v>
      </c>
      <c r="F820" s="145" t="s">
        <v>1288</v>
      </c>
      <c r="G820" s="146" t="s">
        <v>333</v>
      </c>
      <c r="H820" s="147">
        <v>6.0389999999999997</v>
      </c>
      <c r="I820" s="148"/>
      <c r="J820" s="149">
        <f>ROUND(I820*H820,2)</f>
        <v>0</v>
      </c>
      <c r="K820" s="150"/>
      <c r="L820" s="32"/>
      <c r="M820" s="151" t="s">
        <v>1</v>
      </c>
      <c r="N820" s="152" t="s">
        <v>42</v>
      </c>
      <c r="P820" s="153">
        <f>O820*H820</f>
        <v>0</v>
      </c>
      <c r="Q820" s="153">
        <v>0</v>
      </c>
      <c r="R820" s="153">
        <f>Q820*H820</f>
        <v>0</v>
      </c>
      <c r="S820" s="153">
        <v>0</v>
      </c>
      <c r="T820" s="154">
        <f>S820*H820</f>
        <v>0</v>
      </c>
      <c r="AR820" s="155" t="s">
        <v>295</v>
      </c>
      <c r="AT820" s="155" t="s">
        <v>190</v>
      </c>
      <c r="AU820" s="155" t="s">
        <v>88</v>
      </c>
      <c r="AY820" s="17" t="s">
        <v>188</v>
      </c>
      <c r="BE820" s="156">
        <f>IF(N820="základná",J820,0)</f>
        <v>0</v>
      </c>
      <c r="BF820" s="156">
        <f>IF(N820="znížená",J820,0)</f>
        <v>0</v>
      </c>
      <c r="BG820" s="156">
        <f>IF(N820="zákl. prenesená",J820,0)</f>
        <v>0</v>
      </c>
      <c r="BH820" s="156">
        <f>IF(N820="zníž. prenesená",J820,0)</f>
        <v>0</v>
      </c>
      <c r="BI820" s="156">
        <f>IF(N820="nulová",J820,0)</f>
        <v>0</v>
      </c>
      <c r="BJ820" s="17" t="s">
        <v>88</v>
      </c>
      <c r="BK820" s="156">
        <f>ROUND(I820*H820,2)</f>
        <v>0</v>
      </c>
      <c r="BL820" s="17" t="s">
        <v>295</v>
      </c>
      <c r="BM820" s="155" t="s">
        <v>1289</v>
      </c>
    </row>
    <row r="821" spans="2:65" s="11" customFormat="1" ht="22.9" customHeight="1">
      <c r="B821" s="131"/>
      <c r="D821" s="132" t="s">
        <v>75</v>
      </c>
      <c r="E821" s="141" t="s">
        <v>1290</v>
      </c>
      <c r="F821" s="141" t="s">
        <v>1291</v>
      </c>
      <c r="I821" s="134"/>
      <c r="J821" s="142">
        <f>BK821</f>
        <v>0</v>
      </c>
      <c r="L821" s="131"/>
      <c r="M821" s="136"/>
      <c r="P821" s="137">
        <f>SUM(P822:P843)</f>
        <v>0</v>
      </c>
      <c r="R821" s="137">
        <f>SUM(R822:R843)</f>
        <v>3.1487000000000001E-2</v>
      </c>
      <c r="T821" s="138">
        <f>SUM(T822:T843)</f>
        <v>0</v>
      </c>
      <c r="AR821" s="132" t="s">
        <v>88</v>
      </c>
      <c r="AT821" s="139" t="s">
        <v>75</v>
      </c>
      <c r="AU821" s="139" t="s">
        <v>83</v>
      </c>
      <c r="AY821" s="132" t="s">
        <v>188</v>
      </c>
      <c r="BK821" s="140">
        <f>SUM(BK822:BK843)</f>
        <v>0</v>
      </c>
    </row>
    <row r="822" spans="2:65" s="1" customFormat="1" ht="24.2" customHeight="1">
      <c r="B822" s="32"/>
      <c r="C822" s="143" t="s">
        <v>1292</v>
      </c>
      <c r="D822" s="143" t="s">
        <v>190</v>
      </c>
      <c r="E822" s="144" t="s">
        <v>1293</v>
      </c>
      <c r="F822" s="145" t="s">
        <v>1294</v>
      </c>
      <c r="G822" s="146" t="s">
        <v>574</v>
      </c>
      <c r="H822" s="147">
        <v>50.1</v>
      </c>
      <c r="I822" s="148"/>
      <c r="J822" s="149">
        <f>ROUND(I822*H822,2)</f>
        <v>0</v>
      </c>
      <c r="K822" s="150"/>
      <c r="L822" s="32"/>
      <c r="M822" s="151" t="s">
        <v>1</v>
      </c>
      <c r="N822" s="152" t="s">
        <v>42</v>
      </c>
      <c r="P822" s="153">
        <f>O822*H822</f>
        <v>0</v>
      </c>
      <c r="Q822" s="153">
        <v>1.0000000000000001E-5</v>
      </c>
      <c r="R822" s="153">
        <f>Q822*H822</f>
        <v>5.0100000000000003E-4</v>
      </c>
      <c r="S822" s="153">
        <v>0</v>
      </c>
      <c r="T822" s="154">
        <f>S822*H822</f>
        <v>0</v>
      </c>
      <c r="AR822" s="155" t="s">
        <v>295</v>
      </c>
      <c r="AT822" s="155" t="s">
        <v>190</v>
      </c>
      <c r="AU822" s="155" t="s">
        <v>88</v>
      </c>
      <c r="AY822" s="17" t="s">
        <v>188</v>
      </c>
      <c r="BE822" s="156">
        <f>IF(N822="základná",J822,0)</f>
        <v>0</v>
      </c>
      <c r="BF822" s="156">
        <f>IF(N822="znížená",J822,0)</f>
        <v>0</v>
      </c>
      <c r="BG822" s="156">
        <f>IF(N822="zákl. prenesená",J822,0)</f>
        <v>0</v>
      </c>
      <c r="BH822" s="156">
        <f>IF(N822="zníž. prenesená",J822,0)</f>
        <v>0</v>
      </c>
      <c r="BI822" s="156">
        <f>IF(N822="nulová",J822,0)</f>
        <v>0</v>
      </c>
      <c r="BJ822" s="17" t="s">
        <v>88</v>
      </c>
      <c r="BK822" s="156">
        <f>ROUND(I822*H822,2)</f>
        <v>0</v>
      </c>
      <c r="BL822" s="17" t="s">
        <v>295</v>
      </c>
      <c r="BM822" s="155" t="s">
        <v>1295</v>
      </c>
    </row>
    <row r="823" spans="2:65" s="12" customFormat="1" ht="11.25">
      <c r="B823" s="157"/>
      <c r="D823" s="158" t="s">
        <v>196</v>
      </c>
      <c r="E823" s="159" t="s">
        <v>1</v>
      </c>
      <c r="F823" s="160" t="s">
        <v>1296</v>
      </c>
      <c r="H823" s="161">
        <v>55.5</v>
      </c>
      <c r="I823" s="162"/>
      <c r="L823" s="157"/>
      <c r="M823" s="163"/>
      <c r="T823" s="164"/>
      <c r="AT823" s="159" t="s">
        <v>196</v>
      </c>
      <c r="AU823" s="159" t="s">
        <v>88</v>
      </c>
      <c r="AV823" s="12" t="s">
        <v>88</v>
      </c>
      <c r="AW823" s="12" t="s">
        <v>31</v>
      </c>
      <c r="AX823" s="12" t="s">
        <v>76</v>
      </c>
      <c r="AY823" s="159" t="s">
        <v>188</v>
      </c>
    </row>
    <row r="824" spans="2:65" s="12" customFormat="1" ht="11.25">
      <c r="B824" s="157"/>
      <c r="D824" s="158" t="s">
        <v>196</v>
      </c>
      <c r="E824" s="159" t="s">
        <v>1</v>
      </c>
      <c r="F824" s="160" t="s">
        <v>1297</v>
      </c>
      <c r="H824" s="161">
        <v>-5.4</v>
      </c>
      <c r="I824" s="162"/>
      <c r="L824" s="157"/>
      <c r="M824" s="163"/>
      <c r="T824" s="164"/>
      <c r="AT824" s="159" t="s">
        <v>196</v>
      </c>
      <c r="AU824" s="159" t="s">
        <v>88</v>
      </c>
      <c r="AV824" s="12" t="s">
        <v>88</v>
      </c>
      <c r="AW824" s="12" t="s">
        <v>31</v>
      </c>
      <c r="AX824" s="12" t="s">
        <v>76</v>
      </c>
      <c r="AY824" s="159" t="s">
        <v>188</v>
      </c>
    </row>
    <row r="825" spans="2:65" s="13" customFormat="1" ht="11.25">
      <c r="B825" s="165"/>
      <c r="D825" s="158" t="s">
        <v>196</v>
      </c>
      <c r="E825" s="166" t="s">
        <v>1</v>
      </c>
      <c r="F825" s="167" t="s">
        <v>211</v>
      </c>
      <c r="H825" s="168">
        <v>50.1</v>
      </c>
      <c r="I825" s="169"/>
      <c r="L825" s="165"/>
      <c r="M825" s="170"/>
      <c r="T825" s="171"/>
      <c r="AT825" s="166" t="s">
        <v>196</v>
      </c>
      <c r="AU825" s="166" t="s">
        <v>88</v>
      </c>
      <c r="AV825" s="13" t="s">
        <v>194</v>
      </c>
      <c r="AW825" s="13" t="s">
        <v>31</v>
      </c>
      <c r="AX825" s="13" t="s">
        <v>83</v>
      </c>
      <c r="AY825" s="166" t="s">
        <v>188</v>
      </c>
    </row>
    <row r="826" spans="2:65" s="1" customFormat="1" ht="16.5" customHeight="1">
      <c r="B826" s="32"/>
      <c r="C826" s="185" t="s">
        <v>1298</v>
      </c>
      <c r="D826" s="185" t="s">
        <v>677</v>
      </c>
      <c r="E826" s="186" t="s">
        <v>1299</v>
      </c>
      <c r="F826" s="187" t="s">
        <v>1300</v>
      </c>
      <c r="G826" s="188" t="s">
        <v>574</v>
      </c>
      <c r="H826" s="189">
        <v>50.6</v>
      </c>
      <c r="I826" s="190"/>
      <c r="J826" s="191">
        <f>ROUND(I826*H826,2)</f>
        <v>0</v>
      </c>
      <c r="K826" s="192"/>
      <c r="L826" s="193"/>
      <c r="M826" s="194" t="s">
        <v>1</v>
      </c>
      <c r="N826" s="195" t="s">
        <v>42</v>
      </c>
      <c r="P826" s="153">
        <f>O826*H826</f>
        <v>0</v>
      </c>
      <c r="Q826" s="153">
        <v>5.0000000000000001E-4</v>
      </c>
      <c r="R826" s="153">
        <f>Q826*H826</f>
        <v>2.53E-2</v>
      </c>
      <c r="S826" s="153">
        <v>0</v>
      </c>
      <c r="T826" s="154">
        <f>S826*H826</f>
        <v>0</v>
      </c>
      <c r="AR826" s="155" t="s">
        <v>398</v>
      </c>
      <c r="AT826" s="155" t="s">
        <v>677</v>
      </c>
      <c r="AU826" s="155" t="s">
        <v>88</v>
      </c>
      <c r="AY826" s="17" t="s">
        <v>188</v>
      </c>
      <c r="BE826" s="156">
        <f>IF(N826="základná",J826,0)</f>
        <v>0</v>
      </c>
      <c r="BF826" s="156">
        <f>IF(N826="znížená",J826,0)</f>
        <v>0</v>
      </c>
      <c r="BG826" s="156">
        <f>IF(N826="zákl. prenesená",J826,0)</f>
        <v>0</v>
      </c>
      <c r="BH826" s="156">
        <f>IF(N826="zníž. prenesená",J826,0)</f>
        <v>0</v>
      </c>
      <c r="BI826" s="156">
        <f>IF(N826="nulová",J826,0)</f>
        <v>0</v>
      </c>
      <c r="BJ826" s="17" t="s">
        <v>88</v>
      </c>
      <c r="BK826" s="156">
        <f>ROUND(I826*H826,2)</f>
        <v>0</v>
      </c>
      <c r="BL826" s="17" t="s">
        <v>295</v>
      </c>
      <c r="BM826" s="155" t="s">
        <v>1301</v>
      </c>
    </row>
    <row r="827" spans="2:65" s="12" customFormat="1" ht="11.25">
      <c r="B827" s="157"/>
      <c r="D827" s="158" t="s">
        <v>196</v>
      </c>
      <c r="E827" s="159" t="s">
        <v>1</v>
      </c>
      <c r="F827" s="160" t="s">
        <v>1302</v>
      </c>
      <c r="H827" s="161">
        <v>50.600999999999999</v>
      </c>
      <c r="I827" s="162"/>
      <c r="L827" s="157"/>
      <c r="M827" s="163"/>
      <c r="T827" s="164"/>
      <c r="AT827" s="159" t="s">
        <v>196</v>
      </c>
      <c r="AU827" s="159" t="s">
        <v>88</v>
      </c>
      <c r="AV827" s="12" t="s">
        <v>88</v>
      </c>
      <c r="AW827" s="12" t="s">
        <v>31</v>
      </c>
      <c r="AX827" s="12" t="s">
        <v>76</v>
      </c>
      <c r="AY827" s="159" t="s">
        <v>188</v>
      </c>
    </row>
    <row r="828" spans="2:65" s="12" customFormat="1" ht="11.25">
      <c r="B828" s="157"/>
      <c r="D828" s="158" t="s">
        <v>196</v>
      </c>
      <c r="E828" s="159" t="s">
        <v>1</v>
      </c>
      <c r="F828" s="160" t="s">
        <v>1303</v>
      </c>
      <c r="H828" s="161">
        <v>-1E-3</v>
      </c>
      <c r="I828" s="162"/>
      <c r="L828" s="157"/>
      <c r="M828" s="163"/>
      <c r="T828" s="164"/>
      <c r="AT828" s="159" t="s">
        <v>196</v>
      </c>
      <c r="AU828" s="159" t="s">
        <v>88</v>
      </c>
      <c r="AV828" s="12" t="s">
        <v>88</v>
      </c>
      <c r="AW828" s="12" t="s">
        <v>31</v>
      </c>
      <c r="AX828" s="12" t="s">
        <v>76</v>
      </c>
      <c r="AY828" s="159" t="s">
        <v>188</v>
      </c>
    </row>
    <row r="829" spans="2:65" s="13" customFormat="1" ht="11.25">
      <c r="B829" s="165"/>
      <c r="D829" s="158" t="s">
        <v>196</v>
      </c>
      <c r="E829" s="166" t="s">
        <v>1</v>
      </c>
      <c r="F829" s="167" t="s">
        <v>211</v>
      </c>
      <c r="H829" s="168">
        <v>50.6</v>
      </c>
      <c r="I829" s="169"/>
      <c r="L829" s="165"/>
      <c r="M829" s="170"/>
      <c r="T829" s="171"/>
      <c r="AT829" s="166" t="s">
        <v>196</v>
      </c>
      <c r="AU829" s="166" t="s">
        <v>88</v>
      </c>
      <c r="AV829" s="13" t="s">
        <v>194</v>
      </c>
      <c r="AW829" s="13" t="s">
        <v>31</v>
      </c>
      <c r="AX829" s="13" t="s">
        <v>83</v>
      </c>
      <c r="AY829" s="166" t="s">
        <v>188</v>
      </c>
    </row>
    <row r="830" spans="2:65" s="1" customFormat="1" ht="24.2" customHeight="1">
      <c r="B830" s="32"/>
      <c r="C830" s="143" t="s">
        <v>1304</v>
      </c>
      <c r="D830" s="143" t="s">
        <v>190</v>
      </c>
      <c r="E830" s="144" t="s">
        <v>1305</v>
      </c>
      <c r="F830" s="145" t="s">
        <v>1306</v>
      </c>
      <c r="G830" s="146" t="s">
        <v>272</v>
      </c>
      <c r="H830" s="147">
        <v>55.5</v>
      </c>
      <c r="I830" s="148"/>
      <c r="J830" s="149">
        <f>ROUND(I830*H830,2)</f>
        <v>0</v>
      </c>
      <c r="K830" s="150"/>
      <c r="L830" s="32"/>
      <c r="M830" s="151" t="s">
        <v>1</v>
      </c>
      <c r="N830" s="152" t="s">
        <v>42</v>
      </c>
      <c r="P830" s="153">
        <f>O830*H830</f>
        <v>0</v>
      </c>
      <c r="Q830" s="153">
        <v>2.0000000000000002E-5</v>
      </c>
      <c r="R830" s="153">
        <f>Q830*H830</f>
        <v>1.1100000000000001E-3</v>
      </c>
      <c r="S830" s="153">
        <v>0</v>
      </c>
      <c r="T830" s="154">
        <f>S830*H830</f>
        <v>0</v>
      </c>
      <c r="AR830" s="155" t="s">
        <v>295</v>
      </c>
      <c r="AT830" s="155" t="s">
        <v>190</v>
      </c>
      <c r="AU830" s="155" t="s">
        <v>88</v>
      </c>
      <c r="AY830" s="17" t="s">
        <v>188</v>
      </c>
      <c r="BE830" s="156">
        <f>IF(N830="základná",J830,0)</f>
        <v>0</v>
      </c>
      <c r="BF830" s="156">
        <f>IF(N830="znížená",J830,0)</f>
        <v>0</v>
      </c>
      <c r="BG830" s="156">
        <f>IF(N830="zákl. prenesená",J830,0)</f>
        <v>0</v>
      </c>
      <c r="BH830" s="156">
        <f>IF(N830="zníž. prenesená",J830,0)</f>
        <v>0</v>
      </c>
      <c r="BI830" s="156">
        <f>IF(N830="nulová",J830,0)</f>
        <v>0</v>
      </c>
      <c r="BJ830" s="17" t="s">
        <v>88</v>
      </c>
      <c r="BK830" s="156">
        <f>ROUND(I830*H830,2)</f>
        <v>0</v>
      </c>
      <c r="BL830" s="17" t="s">
        <v>295</v>
      </c>
      <c r="BM830" s="155" t="s">
        <v>1307</v>
      </c>
    </row>
    <row r="831" spans="2:65" s="12" customFormat="1" ht="11.25">
      <c r="B831" s="157"/>
      <c r="D831" s="158" t="s">
        <v>196</v>
      </c>
      <c r="E831" s="159" t="s">
        <v>1</v>
      </c>
      <c r="F831" s="160" t="s">
        <v>1308</v>
      </c>
      <c r="H831" s="161">
        <v>55.49</v>
      </c>
      <c r="I831" s="162"/>
      <c r="L831" s="157"/>
      <c r="M831" s="163"/>
      <c r="T831" s="164"/>
      <c r="AT831" s="159" t="s">
        <v>196</v>
      </c>
      <c r="AU831" s="159" t="s">
        <v>88</v>
      </c>
      <c r="AV831" s="12" t="s">
        <v>88</v>
      </c>
      <c r="AW831" s="12" t="s">
        <v>31</v>
      </c>
      <c r="AX831" s="12" t="s">
        <v>76</v>
      </c>
      <c r="AY831" s="159" t="s">
        <v>188</v>
      </c>
    </row>
    <row r="832" spans="2:65" s="12" customFormat="1" ht="11.25">
      <c r="B832" s="157"/>
      <c r="D832" s="158" t="s">
        <v>196</v>
      </c>
      <c r="E832" s="159" t="s">
        <v>1</v>
      </c>
      <c r="F832" s="160" t="s">
        <v>6</v>
      </c>
      <c r="H832" s="161">
        <v>0.01</v>
      </c>
      <c r="I832" s="162"/>
      <c r="L832" s="157"/>
      <c r="M832" s="163"/>
      <c r="T832" s="164"/>
      <c r="AT832" s="159" t="s">
        <v>196</v>
      </c>
      <c r="AU832" s="159" t="s">
        <v>88</v>
      </c>
      <c r="AV832" s="12" t="s">
        <v>88</v>
      </c>
      <c r="AW832" s="12" t="s">
        <v>31</v>
      </c>
      <c r="AX832" s="12" t="s">
        <v>76</v>
      </c>
      <c r="AY832" s="159" t="s">
        <v>188</v>
      </c>
    </row>
    <row r="833" spans="2:65" s="13" customFormat="1" ht="11.25">
      <c r="B833" s="165"/>
      <c r="D833" s="158" t="s">
        <v>196</v>
      </c>
      <c r="E833" s="166" t="s">
        <v>1</v>
      </c>
      <c r="F833" s="167" t="s">
        <v>1309</v>
      </c>
      <c r="H833" s="168">
        <v>55.5</v>
      </c>
      <c r="I833" s="169"/>
      <c r="L833" s="165"/>
      <c r="M833" s="170"/>
      <c r="T833" s="171"/>
      <c r="AT833" s="166" t="s">
        <v>196</v>
      </c>
      <c r="AU833" s="166" t="s">
        <v>88</v>
      </c>
      <c r="AV833" s="13" t="s">
        <v>194</v>
      </c>
      <c r="AW833" s="13" t="s">
        <v>31</v>
      </c>
      <c r="AX833" s="13" t="s">
        <v>83</v>
      </c>
      <c r="AY833" s="166" t="s">
        <v>188</v>
      </c>
    </row>
    <row r="834" spans="2:65" s="1" customFormat="1" ht="16.5" customHeight="1">
      <c r="B834" s="32"/>
      <c r="C834" s="185" t="s">
        <v>1310</v>
      </c>
      <c r="D834" s="185" t="s">
        <v>677</v>
      </c>
      <c r="E834" s="186" t="s">
        <v>1311</v>
      </c>
      <c r="F834" s="187" t="s">
        <v>1312</v>
      </c>
      <c r="G834" s="188" t="s">
        <v>272</v>
      </c>
      <c r="H834" s="189">
        <v>56.7</v>
      </c>
      <c r="I834" s="190"/>
      <c r="J834" s="191">
        <f>ROUND(I834*H834,2)</f>
        <v>0</v>
      </c>
      <c r="K834" s="192"/>
      <c r="L834" s="193"/>
      <c r="M834" s="194" t="s">
        <v>1</v>
      </c>
      <c r="N834" s="195" t="s">
        <v>42</v>
      </c>
      <c r="P834" s="153">
        <f>O834*H834</f>
        <v>0</v>
      </c>
      <c r="Q834" s="153">
        <v>0</v>
      </c>
      <c r="R834" s="153">
        <f>Q834*H834</f>
        <v>0</v>
      </c>
      <c r="S834" s="153">
        <v>0</v>
      </c>
      <c r="T834" s="154">
        <f>S834*H834</f>
        <v>0</v>
      </c>
      <c r="AR834" s="155" t="s">
        <v>398</v>
      </c>
      <c r="AT834" s="155" t="s">
        <v>677</v>
      </c>
      <c r="AU834" s="155" t="s">
        <v>88</v>
      </c>
      <c r="AY834" s="17" t="s">
        <v>188</v>
      </c>
      <c r="BE834" s="156">
        <f>IF(N834="základná",J834,0)</f>
        <v>0</v>
      </c>
      <c r="BF834" s="156">
        <f>IF(N834="znížená",J834,0)</f>
        <v>0</v>
      </c>
      <c r="BG834" s="156">
        <f>IF(N834="zákl. prenesená",J834,0)</f>
        <v>0</v>
      </c>
      <c r="BH834" s="156">
        <f>IF(N834="zníž. prenesená",J834,0)</f>
        <v>0</v>
      </c>
      <c r="BI834" s="156">
        <f>IF(N834="nulová",J834,0)</f>
        <v>0</v>
      </c>
      <c r="BJ834" s="17" t="s">
        <v>88</v>
      </c>
      <c r="BK834" s="156">
        <f>ROUND(I834*H834,2)</f>
        <v>0</v>
      </c>
      <c r="BL834" s="17" t="s">
        <v>295</v>
      </c>
      <c r="BM834" s="155" t="s">
        <v>1313</v>
      </c>
    </row>
    <row r="835" spans="2:65" s="12" customFormat="1" ht="11.25">
      <c r="B835" s="157"/>
      <c r="D835" s="158" t="s">
        <v>196</v>
      </c>
      <c r="E835" s="159" t="s">
        <v>1</v>
      </c>
      <c r="F835" s="160" t="s">
        <v>1314</v>
      </c>
      <c r="H835" s="161">
        <v>56.61</v>
      </c>
      <c r="I835" s="162"/>
      <c r="L835" s="157"/>
      <c r="M835" s="163"/>
      <c r="T835" s="164"/>
      <c r="AT835" s="159" t="s">
        <v>196</v>
      </c>
      <c r="AU835" s="159" t="s">
        <v>88</v>
      </c>
      <c r="AV835" s="12" t="s">
        <v>88</v>
      </c>
      <c r="AW835" s="12" t="s">
        <v>31</v>
      </c>
      <c r="AX835" s="12" t="s">
        <v>76</v>
      </c>
      <c r="AY835" s="159" t="s">
        <v>188</v>
      </c>
    </row>
    <row r="836" spans="2:65" s="12" customFormat="1" ht="11.25">
      <c r="B836" s="157"/>
      <c r="D836" s="158" t="s">
        <v>196</v>
      </c>
      <c r="E836" s="159" t="s">
        <v>1</v>
      </c>
      <c r="F836" s="160" t="s">
        <v>1315</v>
      </c>
      <c r="H836" s="161">
        <v>0.09</v>
      </c>
      <c r="I836" s="162"/>
      <c r="L836" s="157"/>
      <c r="M836" s="163"/>
      <c r="T836" s="164"/>
      <c r="AT836" s="159" t="s">
        <v>196</v>
      </c>
      <c r="AU836" s="159" t="s">
        <v>88</v>
      </c>
      <c r="AV836" s="12" t="s">
        <v>88</v>
      </c>
      <c r="AW836" s="12" t="s">
        <v>31</v>
      </c>
      <c r="AX836" s="12" t="s">
        <v>76</v>
      </c>
      <c r="AY836" s="159" t="s">
        <v>188</v>
      </c>
    </row>
    <row r="837" spans="2:65" s="13" customFormat="1" ht="11.25">
      <c r="B837" s="165"/>
      <c r="D837" s="158" t="s">
        <v>196</v>
      </c>
      <c r="E837" s="166" t="s">
        <v>1</v>
      </c>
      <c r="F837" s="167" t="s">
        <v>211</v>
      </c>
      <c r="H837" s="168">
        <v>56.7</v>
      </c>
      <c r="I837" s="169"/>
      <c r="L837" s="165"/>
      <c r="M837" s="170"/>
      <c r="T837" s="171"/>
      <c r="AT837" s="166" t="s">
        <v>196</v>
      </c>
      <c r="AU837" s="166" t="s">
        <v>88</v>
      </c>
      <c r="AV837" s="13" t="s">
        <v>194</v>
      </c>
      <c r="AW837" s="13" t="s">
        <v>31</v>
      </c>
      <c r="AX837" s="13" t="s">
        <v>83</v>
      </c>
      <c r="AY837" s="166" t="s">
        <v>188</v>
      </c>
    </row>
    <row r="838" spans="2:65" s="1" customFormat="1" ht="24.2" customHeight="1">
      <c r="B838" s="32"/>
      <c r="C838" s="143" t="s">
        <v>1316</v>
      </c>
      <c r="D838" s="143" t="s">
        <v>190</v>
      </c>
      <c r="E838" s="144" t="s">
        <v>1317</v>
      </c>
      <c r="F838" s="145" t="s">
        <v>1318</v>
      </c>
      <c r="G838" s="146" t="s">
        <v>272</v>
      </c>
      <c r="H838" s="147">
        <v>55.5</v>
      </c>
      <c r="I838" s="148"/>
      <c r="J838" s="149">
        <f>ROUND(I838*H838,2)</f>
        <v>0</v>
      </c>
      <c r="K838" s="150"/>
      <c r="L838" s="32"/>
      <c r="M838" s="151" t="s">
        <v>1</v>
      </c>
      <c r="N838" s="152" t="s">
        <v>42</v>
      </c>
      <c r="P838" s="153">
        <f>O838*H838</f>
        <v>0</v>
      </c>
      <c r="Q838" s="153">
        <v>0</v>
      </c>
      <c r="R838" s="153">
        <f>Q838*H838</f>
        <v>0</v>
      </c>
      <c r="S838" s="153">
        <v>0</v>
      </c>
      <c r="T838" s="154">
        <f>S838*H838</f>
        <v>0</v>
      </c>
      <c r="AR838" s="155" t="s">
        <v>295</v>
      </c>
      <c r="AT838" s="155" t="s">
        <v>190</v>
      </c>
      <c r="AU838" s="155" t="s">
        <v>88</v>
      </c>
      <c r="AY838" s="17" t="s">
        <v>188</v>
      </c>
      <c r="BE838" s="156">
        <f>IF(N838="základná",J838,0)</f>
        <v>0</v>
      </c>
      <c r="BF838" s="156">
        <f>IF(N838="znížená",J838,0)</f>
        <v>0</v>
      </c>
      <c r="BG838" s="156">
        <f>IF(N838="zákl. prenesená",J838,0)</f>
        <v>0</v>
      </c>
      <c r="BH838" s="156">
        <f>IF(N838="zníž. prenesená",J838,0)</f>
        <v>0</v>
      </c>
      <c r="BI838" s="156">
        <f>IF(N838="nulová",J838,0)</f>
        <v>0</v>
      </c>
      <c r="BJ838" s="17" t="s">
        <v>88</v>
      </c>
      <c r="BK838" s="156">
        <f>ROUND(I838*H838,2)</f>
        <v>0</v>
      </c>
      <c r="BL838" s="17" t="s">
        <v>295</v>
      </c>
      <c r="BM838" s="155" t="s">
        <v>1319</v>
      </c>
    </row>
    <row r="839" spans="2:65" s="1" customFormat="1" ht="24.2" customHeight="1">
      <c r="B839" s="32"/>
      <c r="C839" s="185" t="s">
        <v>1320</v>
      </c>
      <c r="D839" s="185" t="s">
        <v>677</v>
      </c>
      <c r="E839" s="186" t="s">
        <v>1321</v>
      </c>
      <c r="F839" s="187" t="s">
        <v>1322</v>
      </c>
      <c r="G839" s="188" t="s">
        <v>272</v>
      </c>
      <c r="H839" s="189">
        <v>57.2</v>
      </c>
      <c r="I839" s="190"/>
      <c r="J839" s="191">
        <f>ROUND(I839*H839,2)</f>
        <v>0</v>
      </c>
      <c r="K839" s="192"/>
      <c r="L839" s="193"/>
      <c r="M839" s="194" t="s">
        <v>1</v>
      </c>
      <c r="N839" s="195" t="s">
        <v>42</v>
      </c>
      <c r="P839" s="153">
        <f>O839*H839</f>
        <v>0</v>
      </c>
      <c r="Q839" s="153">
        <v>8.0000000000000007E-5</v>
      </c>
      <c r="R839" s="153">
        <f>Q839*H839</f>
        <v>4.5760000000000002E-3</v>
      </c>
      <c r="S839" s="153">
        <v>0</v>
      </c>
      <c r="T839" s="154">
        <f>S839*H839</f>
        <v>0</v>
      </c>
      <c r="AR839" s="155" t="s">
        <v>398</v>
      </c>
      <c r="AT839" s="155" t="s">
        <v>677</v>
      </c>
      <c r="AU839" s="155" t="s">
        <v>88</v>
      </c>
      <c r="AY839" s="17" t="s">
        <v>188</v>
      </c>
      <c r="BE839" s="156">
        <f>IF(N839="základná",J839,0)</f>
        <v>0</v>
      </c>
      <c r="BF839" s="156">
        <f>IF(N839="znížená",J839,0)</f>
        <v>0</v>
      </c>
      <c r="BG839" s="156">
        <f>IF(N839="zákl. prenesená",J839,0)</f>
        <v>0</v>
      </c>
      <c r="BH839" s="156">
        <f>IF(N839="zníž. prenesená",J839,0)</f>
        <v>0</v>
      </c>
      <c r="BI839" s="156">
        <f>IF(N839="nulová",J839,0)</f>
        <v>0</v>
      </c>
      <c r="BJ839" s="17" t="s">
        <v>88</v>
      </c>
      <c r="BK839" s="156">
        <f>ROUND(I839*H839,2)</f>
        <v>0</v>
      </c>
      <c r="BL839" s="17" t="s">
        <v>295</v>
      </c>
      <c r="BM839" s="155" t="s">
        <v>1323</v>
      </c>
    </row>
    <row r="840" spans="2:65" s="12" customFormat="1" ht="11.25">
      <c r="B840" s="157"/>
      <c r="D840" s="158" t="s">
        <v>196</v>
      </c>
      <c r="E840" s="159" t="s">
        <v>1</v>
      </c>
      <c r="F840" s="160" t="s">
        <v>1324</v>
      </c>
      <c r="H840" s="161">
        <v>57.164999999999999</v>
      </c>
      <c r="I840" s="162"/>
      <c r="L840" s="157"/>
      <c r="M840" s="163"/>
      <c r="T840" s="164"/>
      <c r="AT840" s="159" t="s">
        <v>196</v>
      </c>
      <c r="AU840" s="159" t="s">
        <v>88</v>
      </c>
      <c r="AV840" s="12" t="s">
        <v>88</v>
      </c>
      <c r="AW840" s="12" t="s">
        <v>31</v>
      </c>
      <c r="AX840" s="12" t="s">
        <v>76</v>
      </c>
      <c r="AY840" s="159" t="s">
        <v>188</v>
      </c>
    </row>
    <row r="841" spans="2:65" s="12" customFormat="1" ht="11.25">
      <c r="B841" s="157"/>
      <c r="D841" s="158" t="s">
        <v>196</v>
      </c>
      <c r="E841" s="159" t="s">
        <v>1</v>
      </c>
      <c r="F841" s="160" t="s">
        <v>1325</v>
      </c>
      <c r="H841" s="161">
        <v>3.5000000000000003E-2</v>
      </c>
      <c r="I841" s="162"/>
      <c r="L841" s="157"/>
      <c r="M841" s="163"/>
      <c r="T841" s="164"/>
      <c r="AT841" s="159" t="s">
        <v>196</v>
      </c>
      <c r="AU841" s="159" t="s">
        <v>88</v>
      </c>
      <c r="AV841" s="12" t="s">
        <v>88</v>
      </c>
      <c r="AW841" s="12" t="s">
        <v>31</v>
      </c>
      <c r="AX841" s="12" t="s">
        <v>76</v>
      </c>
      <c r="AY841" s="159" t="s">
        <v>188</v>
      </c>
    </row>
    <row r="842" spans="2:65" s="13" customFormat="1" ht="11.25">
      <c r="B842" s="165"/>
      <c r="D842" s="158" t="s">
        <v>196</v>
      </c>
      <c r="E842" s="166" t="s">
        <v>1</v>
      </c>
      <c r="F842" s="167" t="s">
        <v>211</v>
      </c>
      <c r="H842" s="168">
        <v>57.199999999999996</v>
      </c>
      <c r="I842" s="169"/>
      <c r="L842" s="165"/>
      <c r="M842" s="170"/>
      <c r="T842" s="171"/>
      <c r="AT842" s="166" t="s">
        <v>196</v>
      </c>
      <c r="AU842" s="166" t="s">
        <v>88</v>
      </c>
      <c r="AV842" s="13" t="s">
        <v>194</v>
      </c>
      <c r="AW842" s="13" t="s">
        <v>31</v>
      </c>
      <c r="AX842" s="13" t="s">
        <v>83</v>
      </c>
      <c r="AY842" s="166" t="s">
        <v>188</v>
      </c>
    </row>
    <row r="843" spans="2:65" s="1" customFormat="1" ht="24.2" customHeight="1">
      <c r="B843" s="32"/>
      <c r="C843" s="143" t="s">
        <v>1326</v>
      </c>
      <c r="D843" s="143" t="s">
        <v>190</v>
      </c>
      <c r="E843" s="144" t="s">
        <v>1327</v>
      </c>
      <c r="F843" s="145" t="s">
        <v>1328</v>
      </c>
      <c r="G843" s="146" t="s">
        <v>333</v>
      </c>
      <c r="H843" s="147">
        <v>3.1E-2</v>
      </c>
      <c r="I843" s="148"/>
      <c r="J843" s="149">
        <f>ROUND(I843*H843,2)</f>
        <v>0</v>
      </c>
      <c r="K843" s="150"/>
      <c r="L843" s="32"/>
      <c r="M843" s="151" t="s">
        <v>1</v>
      </c>
      <c r="N843" s="152" t="s">
        <v>42</v>
      </c>
      <c r="P843" s="153">
        <f>O843*H843</f>
        <v>0</v>
      </c>
      <c r="Q843" s="153">
        <v>0</v>
      </c>
      <c r="R843" s="153">
        <f>Q843*H843</f>
        <v>0</v>
      </c>
      <c r="S843" s="153">
        <v>0</v>
      </c>
      <c r="T843" s="154">
        <f>S843*H843</f>
        <v>0</v>
      </c>
      <c r="AR843" s="155" t="s">
        <v>295</v>
      </c>
      <c r="AT843" s="155" t="s">
        <v>190</v>
      </c>
      <c r="AU843" s="155" t="s">
        <v>88</v>
      </c>
      <c r="AY843" s="17" t="s">
        <v>188</v>
      </c>
      <c r="BE843" s="156">
        <f>IF(N843="základná",J843,0)</f>
        <v>0</v>
      </c>
      <c r="BF843" s="156">
        <f>IF(N843="znížená",J843,0)</f>
        <v>0</v>
      </c>
      <c r="BG843" s="156">
        <f>IF(N843="zákl. prenesená",J843,0)</f>
        <v>0</v>
      </c>
      <c r="BH843" s="156">
        <f>IF(N843="zníž. prenesená",J843,0)</f>
        <v>0</v>
      </c>
      <c r="BI843" s="156">
        <f>IF(N843="nulová",J843,0)</f>
        <v>0</v>
      </c>
      <c r="BJ843" s="17" t="s">
        <v>88</v>
      </c>
      <c r="BK843" s="156">
        <f>ROUND(I843*H843,2)</f>
        <v>0</v>
      </c>
      <c r="BL843" s="17" t="s">
        <v>295</v>
      </c>
      <c r="BM843" s="155" t="s">
        <v>1329</v>
      </c>
    </row>
    <row r="844" spans="2:65" s="11" customFormat="1" ht="22.9" customHeight="1">
      <c r="B844" s="131"/>
      <c r="D844" s="132" t="s">
        <v>75</v>
      </c>
      <c r="E844" s="141" t="s">
        <v>1330</v>
      </c>
      <c r="F844" s="141" t="s">
        <v>1331</v>
      </c>
      <c r="I844" s="134"/>
      <c r="J844" s="142">
        <f>BK844</f>
        <v>0</v>
      </c>
      <c r="L844" s="131"/>
      <c r="M844" s="136"/>
      <c r="P844" s="137">
        <f>SUM(P845:P879)</f>
        <v>0</v>
      </c>
      <c r="R844" s="137">
        <f>SUM(R845:R879)</f>
        <v>7.7725480000000005</v>
      </c>
      <c r="T844" s="138">
        <f>SUM(T845:T879)</f>
        <v>0</v>
      </c>
      <c r="AR844" s="132" t="s">
        <v>88</v>
      </c>
      <c r="AT844" s="139" t="s">
        <v>75</v>
      </c>
      <c r="AU844" s="139" t="s">
        <v>83</v>
      </c>
      <c r="AY844" s="132" t="s">
        <v>188</v>
      </c>
      <c r="BK844" s="140">
        <f>SUM(BK845:BK879)</f>
        <v>0</v>
      </c>
    </row>
    <row r="845" spans="2:65" s="1" customFormat="1" ht="33" customHeight="1">
      <c r="B845" s="32"/>
      <c r="C845" s="143" t="s">
        <v>1332</v>
      </c>
      <c r="D845" s="143" t="s">
        <v>190</v>
      </c>
      <c r="E845" s="144" t="s">
        <v>1333</v>
      </c>
      <c r="F845" s="145" t="s">
        <v>1334</v>
      </c>
      <c r="G845" s="146" t="s">
        <v>272</v>
      </c>
      <c r="H845" s="147">
        <v>173.8</v>
      </c>
      <c r="I845" s="148"/>
      <c r="J845" s="149">
        <f>ROUND(I845*H845,2)</f>
        <v>0</v>
      </c>
      <c r="K845" s="150"/>
      <c r="L845" s="32"/>
      <c r="M845" s="151" t="s">
        <v>1</v>
      </c>
      <c r="N845" s="152" t="s">
        <v>42</v>
      </c>
      <c r="P845" s="153">
        <f>O845*H845</f>
        <v>0</v>
      </c>
      <c r="Q845" s="153">
        <v>2.8600000000000001E-3</v>
      </c>
      <c r="R845" s="153">
        <f>Q845*H845</f>
        <v>0.49706800000000007</v>
      </c>
      <c r="S845" s="153">
        <v>0</v>
      </c>
      <c r="T845" s="154">
        <f>S845*H845</f>
        <v>0</v>
      </c>
      <c r="AR845" s="155" t="s">
        <v>295</v>
      </c>
      <c r="AT845" s="155" t="s">
        <v>190</v>
      </c>
      <c r="AU845" s="155" t="s">
        <v>88</v>
      </c>
      <c r="AY845" s="17" t="s">
        <v>188</v>
      </c>
      <c r="BE845" s="156">
        <f>IF(N845="základná",J845,0)</f>
        <v>0</v>
      </c>
      <c r="BF845" s="156">
        <f>IF(N845="znížená",J845,0)</f>
        <v>0</v>
      </c>
      <c r="BG845" s="156">
        <f>IF(N845="zákl. prenesená",J845,0)</f>
        <v>0</v>
      </c>
      <c r="BH845" s="156">
        <f>IF(N845="zníž. prenesená",J845,0)</f>
        <v>0</v>
      </c>
      <c r="BI845" s="156">
        <f>IF(N845="nulová",J845,0)</f>
        <v>0</v>
      </c>
      <c r="BJ845" s="17" t="s">
        <v>88</v>
      </c>
      <c r="BK845" s="156">
        <f>ROUND(I845*H845,2)</f>
        <v>0</v>
      </c>
      <c r="BL845" s="17" t="s">
        <v>295</v>
      </c>
      <c r="BM845" s="155" t="s">
        <v>1335</v>
      </c>
    </row>
    <row r="846" spans="2:65" s="12" customFormat="1" ht="11.25">
      <c r="B846" s="157"/>
      <c r="D846" s="158" t="s">
        <v>196</v>
      </c>
      <c r="E846" s="159" t="s">
        <v>1</v>
      </c>
      <c r="F846" s="160" t="s">
        <v>1336</v>
      </c>
      <c r="H846" s="161">
        <v>5.88</v>
      </c>
      <c r="I846" s="162"/>
      <c r="L846" s="157"/>
      <c r="M846" s="163"/>
      <c r="T846" s="164"/>
      <c r="AT846" s="159" t="s">
        <v>196</v>
      </c>
      <c r="AU846" s="159" t="s">
        <v>88</v>
      </c>
      <c r="AV846" s="12" t="s">
        <v>88</v>
      </c>
      <c r="AW846" s="12" t="s">
        <v>31</v>
      </c>
      <c r="AX846" s="12" t="s">
        <v>76</v>
      </c>
      <c r="AY846" s="159" t="s">
        <v>188</v>
      </c>
    </row>
    <row r="847" spans="2:65" s="12" customFormat="1" ht="22.5">
      <c r="B847" s="157"/>
      <c r="D847" s="158" t="s">
        <v>196</v>
      </c>
      <c r="E847" s="159" t="s">
        <v>1</v>
      </c>
      <c r="F847" s="160" t="s">
        <v>1337</v>
      </c>
      <c r="H847" s="161">
        <v>63.39</v>
      </c>
      <c r="I847" s="162"/>
      <c r="L847" s="157"/>
      <c r="M847" s="163"/>
      <c r="T847" s="164"/>
      <c r="AT847" s="159" t="s">
        <v>196</v>
      </c>
      <c r="AU847" s="159" t="s">
        <v>88</v>
      </c>
      <c r="AV847" s="12" t="s">
        <v>88</v>
      </c>
      <c r="AW847" s="12" t="s">
        <v>31</v>
      </c>
      <c r="AX847" s="12" t="s">
        <v>76</v>
      </c>
      <c r="AY847" s="159" t="s">
        <v>188</v>
      </c>
    </row>
    <row r="848" spans="2:65" s="12" customFormat="1" ht="11.25">
      <c r="B848" s="157"/>
      <c r="D848" s="158" t="s">
        <v>196</v>
      </c>
      <c r="E848" s="159" t="s">
        <v>1</v>
      </c>
      <c r="F848" s="160" t="s">
        <v>918</v>
      </c>
      <c r="H848" s="161">
        <v>0.03</v>
      </c>
      <c r="I848" s="162"/>
      <c r="L848" s="157"/>
      <c r="M848" s="163"/>
      <c r="T848" s="164"/>
      <c r="AT848" s="159" t="s">
        <v>196</v>
      </c>
      <c r="AU848" s="159" t="s">
        <v>88</v>
      </c>
      <c r="AV848" s="12" t="s">
        <v>88</v>
      </c>
      <c r="AW848" s="12" t="s">
        <v>31</v>
      </c>
      <c r="AX848" s="12" t="s">
        <v>76</v>
      </c>
      <c r="AY848" s="159" t="s">
        <v>188</v>
      </c>
    </row>
    <row r="849" spans="2:65" s="14" customFormat="1" ht="11.25">
      <c r="B849" s="172"/>
      <c r="D849" s="158" t="s">
        <v>196</v>
      </c>
      <c r="E849" s="173" t="s">
        <v>1</v>
      </c>
      <c r="F849" s="174" t="s">
        <v>1338</v>
      </c>
      <c r="H849" s="175">
        <v>69.3</v>
      </c>
      <c r="I849" s="176"/>
      <c r="L849" s="172"/>
      <c r="M849" s="177"/>
      <c r="T849" s="178"/>
      <c r="AT849" s="173" t="s">
        <v>196</v>
      </c>
      <c r="AU849" s="173" t="s">
        <v>88</v>
      </c>
      <c r="AV849" s="14" t="s">
        <v>203</v>
      </c>
      <c r="AW849" s="14" t="s">
        <v>31</v>
      </c>
      <c r="AX849" s="14" t="s">
        <v>76</v>
      </c>
      <c r="AY849" s="173" t="s">
        <v>188</v>
      </c>
    </row>
    <row r="850" spans="2:65" s="12" customFormat="1" ht="11.25">
      <c r="B850" s="157"/>
      <c r="D850" s="158" t="s">
        <v>196</v>
      </c>
      <c r="E850" s="159" t="s">
        <v>1</v>
      </c>
      <c r="F850" s="160" t="s">
        <v>1339</v>
      </c>
      <c r="H850" s="161">
        <v>9.5</v>
      </c>
      <c r="I850" s="162"/>
      <c r="L850" s="157"/>
      <c r="M850" s="163"/>
      <c r="T850" s="164"/>
      <c r="AT850" s="159" t="s">
        <v>196</v>
      </c>
      <c r="AU850" s="159" t="s">
        <v>88</v>
      </c>
      <c r="AV850" s="12" t="s">
        <v>88</v>
      </c>
      <c r="AW850" s="12" t="s">
        <v>31</v>
      </c>
      <c r="AX850" s="12" t="s">
        <v>76</v>
      </c>
      <c r="AY850" s="159" t="s">
        <v>188</v>
      </c>
    </row>
    <row r="851" spans="2:65" s="12" customFormat="1" ht="11.25">
      <c r="B851" s="157"/>
      <c r="D851" s="158" t="s">
        <v>196</v>
      </c>
      <c r="E851" s="159" t="s">
        <v>1</v>
      </c>
      <c r="F851" s="160" t="s">
        <v>1340</v>
      </c>
      <c r="H851" s="161">
        <v>14</v>
      </c>
      <c r="I851" s="162"/>
      <c r="L851" s="157"/>
      <c r="M851" s="163"/>
      <c r="T851" s="164"/>
      <c r="AT851" s="159" t="s">
        <v>196</v>
      </c>
      <c r="AU851" s="159" t="s">
        <v>88</v>
      </c>
      <c r="AV851" s="12" t="s">
        <v>88</v>
      </c>
      <c r="AW851" s="12" t="s">
        <v>31</v>
      </c>
      <c r="AX851" s="12" t="s">
        <v>76</v>
      </c>
      <c r="AY851" s="159" t="s">
        <v>188</v>
      </c>
    </row>
    <row r="852" spans="2:65" s="12" customFormat="1" ht="11.25">
      <c r="B852" s="157"/>
      <c r="D852" s="158" t="s">
        <v>196</v>
      </c>
      <c r="E852" s="159" t="s">
        <v>1</v>
      </c>
      <c r="F852" s="160" t="s">
        <v>1341</v>
      </c>
      <c r="H852" s="161">
        <v>18.2</v>
      </c>
      <c r="I852" s="162"/>
      <c r="L852" s="157"/>
      <c r="M852" s="163"/>
      <c r="T852" s="164"/>
      <c r="AT852" s="159" t="s">
        <v>196</v>
      </c>
      <c r="AU852" s="159" t="s">
        <v>88</v>
      </c>
      <c r="AV852" s="12" t="s">
        <v>88</v>
      </c>
      <c r="AW852" s="12" t="s">
        <v>31</v>
      </c>
      <c r="AX852" s="12" t="s">
        <v>76</v>
      </c>
      <c r="AY852" s="159" t="s">
        <v>188</v>
      </c>
    </row>
    <row r="853" spans="2:65" s="12" customFormat="1" ht="11.25">
      <c r="B853" s="157"/>
      <c r="D853" s="158" t="s">
        <v>196</v>
      </c>
      <c r="E853" s="159" t="s">
        <v>1</v>
      </c>
      <c r="F853" s="160" t="s">
        <v>1342</v>
      </c>
      <c r="H853" s="161">
        <v>6.9</v>
      </c>
      <c r="I853" s="162"/>
      <c r="L853" s="157"/>
      <c r="M853" s="163"/>
      <c r="T853" s="164"/>
      <c r="AT853" s="159" t="s">
        <v>196</v>
      </c>
      <c r="AU853" s="159" t="s">
        <v>88</v>
      </c>
      <c r="AV853" s="12" t="s">
        <v>88</v>
      </c>
      <c r="AW853" s="12" t="s">
        <v>31</v>
      </c>
      <c r="AX853" s="12" t="s">
        <v>76</v>
      </c>
      <c r="AY853" s="159" t="s">
        <v>188</v>
      </c>
    </row>
    <row r="854" spans="2:65" s="14" customFormat="1" ht="11.25">
      <c r="B854" s="172"/>
      <c r="D854" s="158" t="s">
        <v>196</v>
      </c>
      <c r="E854" s="173" t="s">
        <v>1</v>
      </c>
      <c r="F854" s="174" t="s">
        <v>1343</v>
      </c>
      <c r="H854" s="175">
        <v>48.6</v>
      </c>
      <c r="I854" s="176"/>
      <c r="L854" s="172"/>
      <c r="M854" s="177"/>
      <c r="T854" s="178"/>
      <c r="AT854" s="173" t="s">
        <v>196</v>
      </c>
      <c r="AU854" s="173" t="s">
        <v>88</v>
      </c>
      <c r="AV854" s="14" t="s">
        <v>203</v>
      </c>
      <c r="AW854" s="14" t="s">
        <v>31</v>
      </c>
      <c r="AX854" s="14" t="s">
        <v>76</v>
      </c>
      <c r="AY854" s="173" t="s">
        <v>188</v>
      </c>
    </row>
    <row r="855" spans="2:65" s="12" customFormat="1" ht="11.25">
      <c r="B855" s="157"/>
      <c r="D855" s="158" t="s">
        <v>196</v>
      </c>
      <c r="E855" s="159" t="s">
        <v>1</v>
      </c>
      <c r="F855" s="160" t="s">
        <v>1344</v>
      </c>
      <c r="H855" s="161">
        <v>15.74</v>
      </c>
      <c r="I855" s="162"/>
      <c r="L855" s="157"/>
      <c r="M855" s="163"/>
      <c r="T855" s="164"/>
      <c r="AT855" s="159" t="s">
        <v>196</v>
      </c>
      <c r="AU855" s="159" t="s">
        <v>88</v>
      </c>
      <c r="AV855" s="12" t="s">
        <v>88</v>
      </c>
      <c r="AW855" s="12" t="s">
        <v>31</v>
      </c>
      <c r="AX855" s="12" t="s">
        <v>76</v>
      </c>
      <c r="AY855" s="159" t="s">
        <v>188</v>
      </c>
    </row>
    <row r="856" spans="2:65" s="12" customFormat="1" ht="11.25">
      <c r="B856" s="157"/>
      <c r="D856" s="158" t="s">
        <v>196</v>
      </c>
      <c r="E856" s="159" t="s">
        <v>1</v>
      </c>
      <c r="F856" s="160" t="s">
        <v>1345</v>
      </c>
      <c r="H856" s="161">
        <v>16.079999999999998</v>
      </c>
      <c r="I856" s="162"/>
      <c r="L856" s="157"/>
      <c r="M856" s="163"/>
      <c r="T856" s="164"/>
      <c r="AT856" s="159" t="s">
        <v>196</v>
      </c>
      <c r="AU856" s="159" t="s">
        <v>88</v>
      </c>
      <c r="AV856" s="12" t="s">
        <v>88</v>
      </c>
      <c r="AW856" s="12" t="s">
        <v>31</v>
      </c>
      <c r="AX856" s="12" t="s">
        <v>76</v>
      </c>
      <c r="AY856" s="159" t="s">
        <v>188</v>
      </c>
    </row>
    <row r="857" spans="2:65" s="12" customFormat="1" ht="11.25">
      <c r="B857" s="157"/>
      <c r="D857" s="158" t="s">
        <v>196</v>
      </c>
      <c r="E857" s="159" t="s">
        <v>1</v>
      </c>
      <c r="F857" s="160" t="s">
        <v>1346</v>
      </c>
      <c r="H857" s="161">
        <v>15.895</v>
      </c>
      <c r="I857" s="162"/>
      <c r="L857" s="157"/>
      <c r="M857" s="163"/>
      <c r="T857" s="164"/>
      <c r="AT857" s="159" t="s">
        <v>196</v>
      </c>
      <c r="AU857" s="159" t="s">
        <v>88</v>
      </c>
      <c r="AV857" s="12" t="s">
        <v>88</v>
      </c>
      <c r="AW857" s="12" t="s">
        <v>31</v>
      </c>
      <c r="AX857" s="12" t="s">
        <v>76</v>
      </c>
      <c r="AY857" s="159" t="s">
        <v>188</v>
      </c>
    </row>
    <row r="858" spans="2:65" s="12" customFormat="1" ht="11.25">
      <c r="B858" s="157"/>
      <c r="D858" s="158" t="s">
        <v>196</v>
      </c>
      <c r="E858" s="159" t="s">
        <v>1</v>
      </c>
      <c r="F858" s="160" t="s">
        <v>1347</v>
      </c>
      <c r="H858" s="161">
        <v>8.14</v>
      </c>
      <c r="I858" s="162"/>
      <c r="L858" s="157"/>
      <c r="M858" s="163"/>
      <c r="T858" s="164"/>
      <c r="AT858" s="159" t="s">
        <v>196</v>
      </c>
      <c r="AU858" s="159" t="s">
        <v>88</v>
      </c>
      <c r="AV858" s="12" t="s">
        <v>88</v>
      </c>
      <c r="AW858" s="12" t="s">
        <v>31</v>
      </c>
      <c r="AX858" s="12" t="s">
        <v>76</v>
      </c>
      <c r="AY858" s="159" t="s">
        <v>188</v>
      </c>
    </row>
    <row r="859" spans="2:65" s="12" customFormat="1" ht="11.25">
      <c r="B859" s="157"/>
      <c r="D859" s="158" t="s">
        <v>196</v>
      </c>
      <c r="E859" s="159" t="s">
        <v>1</v>
      </c>
      <c r="F859" s="160" t="s">
        <v>1348</v>
      </c>
      <c r="H859" s="161">
        <v>4.4999999999999998E-2</v>
      </c>
      <c r="I859" s="162"/>
      <c r="L859" s="157"/>
      <c r="M859" s="163"/>
      <c r="T859" s="164"/>
      <c r="AT859" s="159" t="s">
        <v>196</v>
      </c>
      <c r="AU859" s="159" t="s">
        <v>88</v>
      </c>
      <c r="AV859" s="12" t="s">
        <v>88</v>
      </c>
      <c r="AW859" s="12" t="s">
        <v>31</v>
      </c>
      <c r="AX859" s="12" t="s">
        <v>76</v>
      </c>
      <c r="AY859" s="159" t="s">
        <v>188</v>
      </c>
    </row>
    <row r="860" spans="2:65" s="14" customFormat="1" ht="11.25">
      <c r="B860" s="172"/>
      <c r="D860" s="158" t="s">
        <v>196</v>
      </c>
      <c r="E860" s="173" t="s">
        <v>1</v>
      </c>
      <c r="F860" s="174" t="s">
        <v>1349</v>
      </c>
      <c r="H860" s="175">
        <v>55.900000000000006</v>
      </c>
      <c r="I860" s="176"/>
      <c r="L860" s="172"/>
      <c r="M860" s="177"/>
      <c r="T860" s="178"/>
      <c r="AT860" s="173" t="s">
        <v>196</v>
      </c>
      <c r="AU860" s="173" t="s">
        <v>88</v>
      </c>
      <c r="AV860" s="14" t="s">
        <v>203</v>
      </c>
      <c r="AW860" s="14" t="s">
        <v>31</v>
      </c>
      <c r="AX860" s="14" t="s">
        <v>76</v>
      </c>
      <c r="AY860" s="173" t="s">
        <v>188</v>
      </c>
    </row>
    <row r="861" spans="2:65" s="13" customFormat="1" ht="11.25">
      <c r="B861" s="165"/>
      <c r="D861" s="158" t="s">
        <v>196</v>
      </c>
      <c r="E861" s="166" t="s">
        <v>1</v>
      </c>
      <c r="F861" s="167" t="s">
        <v>211</v>
      </c>
      <c r="H861" s="168">
        <v>173.80000000000004</v>
      </c>
      <c r="I861" s="169"/>
      <c r="L861" s="165"/>
      <c r="M861" s="170"/>
      <c r="T861" s="171"/>
      <c r="AT861" s="166" t="s">
        <v>196</v>
      </c>
      <c r="AU861" s="166" t="s">
        <v>88</v>
      </c>
      <c r="AV861" s="13" t="s">
        <v>194</v>
      </c>
      <c r="AW861" s="13" t="s">
        <v>31</v>
      </c>
      <c r="AX861" s="13" t="s">
        <v>83</v>
      </c>
      <c r="AY861" s="166" t="s">
        <v>188</v>
      </c>
    </row>
    <row r="862" spans="2:65" s="1" customFormat="1" ht="24.2" customHeight="1">
      <c r="B862" s="32"/>
      <c r="C862" s="185" t="s">
        <v>1350</v>
      </c>
      <c r="D862" s="185" t="s">
        <v>677</v>
      </c>
      <c r="E862" s="186" t="s">
        <v>1351</v>
      </c>
      <c r="F862" s="187" t="s">
        <v>1352</v>
      </c>
      <c r="G862" s="188" t="s">
        <v>272</v>
      </c>
      <c r="H862" s="189">
        <v>180.8</v>
      </c>
      <c r="I862" s="190"/>
      <c r="J862" s="191">
        <f>ROUND(I862*H862,2)</f>
        <v>0</v>
      </c>
      <c r="K862" s="192"/>
      <c r="L862" s="193"/>
      <c r="M862" s="194" t="s">
        <v>1</v>
      </c>
      <c r="N862" s="195" t="s">
        <v>42</v>
      </c>
      <c r="P862" s="153">
        <f>O862*H862</f>
        <v>0</v>
      </c>
      <c r="Q862" s="153">
        <v>2.1000000000000001E-2</v>
      </c>
      <c r="R862" s="153">
        <f>Q862*H862</f>
        <v>3.7968000000000006</v>
      </c>
      <c r="S862" s="153">
        <v>0</v>
      </c>
      <c r="T862" s="154">
        <f>S862*H862</f>
        <v>0</v>
      </c>
      <c r="AR862" s="155" t="s">
        <v>398</v>
      </c>
      <c r="AT862" s="155" t="s">
        <v>677</v>
      </c>
      <c r="AU862" s="155" t="s">
        <v>88</v>
      </c>
      <c r="AY862" s="17" t="s">
        <v>188</v>
      </c>
      <c r="BE862" s="156">
        <f>IF(N862="základná",J862,0)</f>
        <v>0</v>
      </c>
      <c r="BF862" s="156">
        <f>IF(N862="znížená",J862,0)</f>
        <v>0</v>
      </c>
      <c r="BG862" s="156">
        <f>IF(N862="zákl. prenesená",J862,0)</f>
        <v>0</v>
      </c>
      <c r="BH862" s="156">
        <f>IF(N862="zníž. prenesená",J862,0)</f>
        <v>0</v>
      </c>
      <c r="BI862" s="156">
        <f>IF(N862="nulová",J862,0)</f>
        <v>0</v>
      </c>
      <c r="BJ862" s="17" t="s">
        <v>88</v>
      </c>
      <c r="BK862" s="156">
        <f>ROUND(I862*H862,2)</f>
        <v>0</v>
      </c>
      <c r="BL862" s="17" t="s">
        <v>295</v>
      </c>
      <c r="BM862" s="155" t="s">
        <v>1353</v>
      </c>
    </row>
    <row r="863" spans="2:65" s="12" customFormat="1" ht="11.25">
      <c r="B863" s="157"/>
      <c r="D863" s="158" t="s">
        <v>196</v>
      </c>
      <c r="E863" s="159" t="s">
        <v>1</v>
      </c>
      <c r="F863" s="160" t="s">
        <v>1354</v>
      </c>
      <c r="H863" s="161">
        <v>180.75200000000001</v>
      </c>
      <c r="I863" s="162"/>
      <c r="L863" s="157"/>
      <c r="M863" s="163"/>
      <c r="T863" s="164"/>
      <c r="AT863" s="159" t="s">
        <v>196</v>
      </c>
      <c r="AU863" s="159" t="s">
        <v>88</v>
      </c>
      <c r="AV863" s="12" t="s">
        <v>88</v>
      </c>
      <c r="AW863" s="12" t="s">
        <v>31</v>
      </c>
      <c r="AX863" s="12" t="s">
        <v>76</v>
      </c>
      <c r="AY863" s="159" t="s">
        <v>188</v>
      </c>
    </row>
    <row r="864" spans="2:65" s="12" customFormat="1" ht="11.25">
      <c r="B864" s="157"/>
      <c r="D864" s="158" t="s">
        <v>196</v>
      </c>
      <c r="E864" s="159" t="s">
        <v>1</v>
      </c>
      <c r="F864" s="160" t="s">
        <v>1355</v>
      </c>
      <c r="H864" s="161">
        <v>4.8000000000000001E-2</v>
      </c>
      <c r="I864" s="162"/>
      <c r="L864" s="157"/>
      <c r="M864" s="163"/>
      <c r="T864" s="164"/>
      <c r="AT864" s="159" t="s">
        <v>196</v>
      </c>
      <c r="AU864" s="159" t="s">
        <v>88</v>
      </c>
      <c r="AV864" s="12" t="s">
        <v>88</v>
      </c>
      <c r="AW864" s="12" t="s">
        <v>31</v>
      </c>
      <c r="AX864" s="12" t="s">
        <v>76</v>
      </c>
      <c r="AY864" s="159" t="s">
        <v>188</v>
      </c>
    </row>
    <row r="865" spans="2:65" s="13" customFormat="1" ht="11.25">
      <c r="B865" s="165"/>
      <c r="D865" s="158" t="s">
        <v>196</v>
      </c>
      <c r="E865" s="166" t="s">
        <v>1</v>
      </c>
      <c r="F865" s="167" t="s">
        <v>211</v>
      </c>
      <c r="H865" s="168">
        <v>180.8</v>
      </c>
      <c r="I865" s="169"/>
      <c r="L865" s="165"/>
      <c r="M865" s="170"/>
      <c r="T865" s="171"/>
      <c r="AT865" s="166" t="s">
        <v>196</v>
      </c>
      <c r="AU865" s="166" t="s">
        <v>88</v>
      </c>
      <c r="AV865" s="13" t="s">
        <v>194</v>
      </c>
      <c r="AW865" s="13" t="s">
        <v>31</v>
      </c>
      <c r="AX865" s="13" t="s">
        <v>83</v>
      </c>
      <c r="AY865" s="166" t="s">
        <v>188</v>
      </c>
    </row>
    <row r="866" spans="2:65" s="1" customFormat="1" ht="37.9" customHeight="1">
      <c r="B866" s="32"/>
      <c r="C866" s="143" t="s">
        <v>1356</v>
      </c>
      <c r="D866" s="143" t="s">
        <v>190</v>
      </c>
      <c r="E866" s="144" t="s">
        <v>1357</v>
      </c>
      <c r="F866" s="145" t="s">
        <v>1358</v>
      </c>
      <c r="G866" s="146" t="s">
        <v>272</v>
      </c>
      <c r="H866" s="147">
        <v>60</v>
      </c>
      <c r="I866" s="148"/>
      <c r="J866" s="149">
        <f>ROUND(I866*H866,2)</f>
        <v>0</v>
      </c>
      <c r="K866" s="150"/>
      <c r="L866" s="32"/>
      <c r="M866" s="151" t="s">
        <v>1</v>
      </c>
      <c r="N866" s="152" t="s">
        <v>42</v>
      </c>
      <c r="P866" s="153">
        <f>O866*H866</f>
        <v>0</v>
      </c>
      <c r="Q866" s="153">
        <v>3.9690000000000003E-2</v>
      </c>
      <c r="R866" s="153">
        <f>Q866*H866</f>
        <v>2.3814000000000002</v>
      </c>
      <c r="S866" s="153">
        <v>0</v>
      </c>
      <c r="T866" s="154">
        <f>S866*H866</f>
        <v>0</v>
      </c>
      <c r="AR866" s="155" t="s">
        <v>295</v>
      </c>
      <c r="AT866" s="155" t="s">
        <v>190</v>
      </c>
      <c r="AU866" s="155" t="s">
        <v>88</v>
      </c>
      <c r="AY866" s="17" t="s">
        <v>188</v>
      </c>
      <c r="BE866" s="156">
        <f>IF(N866="základná",J866,0)</f>
        <v>0</v>
      </c>
      <c r="BF866" s="156">
        <f>IF(N866="znížená",J866,0)</f>
        <v>0</v>
      </c>
      <c r="BG866" s="156">
        <f>IF(N866="zákl. prenesená",J866,0)</f>
        <v>0</v>
      </c>
      <c r="BH866" s="156">
        <f>IF(N866="zníž. prenesená",J866,0)</f>
        <v>0</v>
      </c>
      <c r="BI866" s="156">
        <f>IF(N866="nulová",J866,0)</f>
        <v>0</v>
      </c>
      <c r="BJ866" s="17" t="s">
        <v>88</v>
      </c>
      <c r="BK866" s="156">
        <f>ROUND(I866*H866,2)</f>
        <v>0</v>
      </c>
      <c r="BL866" s="17" t="s">
        <v>295</v>
      </c>
      <c r="BM866" s="155" t="s">
        <v>1359</v>
      </c>
    </row>
    <row r="867" spans="2:65" s="12" customFormat="1" ht="11.25">
      <c r="B867" s="157"/>
      <c r="D867" s="158" t="s">
        <v>196</v>
      </c>
      <c r="E867" s="159" t="s">
        <v>1</v>
      </c>
      <c r="F867" s="160" t="s">
        <v>1360</v>
      </c>
      <c r="H867" s="161">
        <v>12</v>
      </c>
      <c r="I867" s="162"/>
      <c r="L867" s="157"/>
      <c r="M867" s="163"/>
      <c r="T867" s="164"/>
      <c r="AT867" s="159" t="s">
        <v>196</v>
      </c>
      <c r="AU867" s="159" t="s">
        <v>88</v>
      </c>
      <c r="AV867" s="12" t="s">
        <v>88</v>
      </c>
      <c r="AW867" s="12" t="s">
        <v>31</v>
      </c>
      <c r="AX867" s="12" t="s">
        <v>76</v>
      </c>
      <c r="AY867" s="159" t="s">
        <v>188</v>
      </c>
    </row>
    <row r="868" spans="2:65" s="12" customFormat="1" ht="11.25">
      <c r="B868" s="157"/>
      <c r="D868" s="158" t="s">
        <v>196</v>
      </c>
      <c r="E868" s="159" t="s">
        <v>1</v>
      </c>
      <c r="F868" s="160" t="s">
        <v>1361</v>
      </c>
      <c r="H868" s="161">
        <v>16.375</v>
      </c>
      <c r="I868" s="162"/>
      <c r="L868" s="157"/>
      <c r="M868" s="163"/>
      <c r="T868" s="164"/>
      <c r="AT868" s="159" t="s">
        <v>196</v>
      </c>
      <c r="AU868" s="159" t="s">
        <v>88</v>
      </c>
      <c r="AV868" s="12" t="s">
        <v>88</v>
      </c>
      <c r="AW868" s="12" t="s">
        <v>31</v>
      </c>
      <c r="AX868" s="12" t="s">
        <v>76</v>
      </c>
      <c r="AY868" s="159" t="s">
        <v>188</v>
      </c>
    </row>
    <row r="869" spans="2:65" s="12" customFormat="1" ht="11.25">
      <c r="B869" s="157"/>
      <c r="D869" s="158" t="s">
        <v>196</v>
      </c>
      <c r="E869" s="159" t="s">
        <v>1</v>
      </c>
      <c r="F869" s="160" t="s">
        <v>1362</v>
      </c>
      <c r="H869" s="161">
        <v>7.74</v>
      </c>
      <c r="I869" s="162"/>
      <c r="L869" s="157"/>
      <c r="M869" s="163"/>
      <c r="T869" s="164"/>
      <c r="AT869" s="159" t="s">
        <v>196</v>
      </c>
      <c r="AU869" s="159" t="s">
        <v>88</v>
      </c>
      <c r="AV869" s="12" t="s">
        <v>88</v>
      </c>
      <c r="AW869" s="12" t="s">
        <v>31</v>
      </c>
      <c r="AX869" s="12" t="s">
        <v>76</v>
      </c>
      <c r="AY869" s="159" t="s">
        <v>188</v>
      </c>
    </row>
    <row r="870" spans="2:65" s="12" customFormat="1" ht="11.25">
      <c r="B870" s="157"/>
      <c r="D870" s="158" t="s">
        <v>196</v>
      </c>
      <c r="E870" s="159" t="s">
        <v>1</v>
      </c>
      <c r="F870" s="160" t="s">
        <v>1363</v>
      </c>
      <c r="H870" s="161">
        <v>9.24</v>
      </c>
      <c r="I870" s="162"/>
      <c r="L870" s="157"/>
      <c r="M870" s="163"/>
      <c r="T870" s="164"/>
      <c r="AT870" s="159" t="s">
        <v>196</v>
      </c>
      <c r="AU870" s="159" t="s">
        <v>88</v>
      </c>
      <c r="AV870" s="12" t="s">
        <v>88</v>
      </c>
      <c r="AW870" s="12" t="s">
        <v>31</v>
      </c>
      <c r="AX870" s="12" t="s">
        <v>76</v>
      </c>
      <c r="AY870" s="159" t="s">
        <v>188</v>
      </c>
    </row>
    <row r="871" spans="2:65" s="12" customFormat="1" ht="11.25">
      <c r="B871" s="157"/>
      <c r="D871" s="158" t="s">
        <v>196</v>
      </c>
      <c r="E871" s="159" t="s">
        <v>1</v>
      </c>
      <c r="F871" s="160" t="s">
        <v>1364</v>
      </c>
      <c r="H871" s="161">
        <v>4.6130000000000004</v>
      </c>
      <c r="I871" s="162"/>
      <c r="L871" s="157"/>
      <c r="M871" s="163"/>
      <c r="T871" s="164"/>
      <c r="AT871" s="159" t="s">
        <v>196</v>
      </c>
      <c r="AU871" s="159" t="s">
        <v>88</v>
      </c>
      <c r="AV871" s="12" t="s">
        <v>88</v>
      </c>
      <c r="AW871" s="12" t="s">
        <v>31</v>
      </c>
      <c r="AX871" s="12" t="s">
        <v>76</v>
      </c>
      <c r="AY871" s="159" t="s">
        <v>188</v>
      </c>
    </row>
    <row r="872" spans="2:65" s="12" customFormat="1" ht="11.25">
      <c r="B872" s="157"/>
      <c r="D872" s="158" t="s">
        <v>196</v>
      </c>
      <c r="E872" s="159" t="s">
        <v>1</v>
      </c>
      <c r="F872" s="160" t="s">
        <v>1365</v>
      </c>
      <c r="H872" s="161">
        <v>1.5</v>
      </c>
      <c r="I872" s="162"/>
      <c r="L872" s="157"/>
      <c r="M872" s="163"/>
      <c r="T872" s="164"/>
      <c r="AT872" s="159" t="s">
        <v>196</v>
      </c>
      <c r="AU872" s="159" t="s">
        <v>88</v>
      </c>
      <c r="AV872" s="12" t="s">
        <v>88</v>
      </c>
      <c r="AW872" s="12" t="s">
        <v>31</v>
      </c>
      <c r="AX872" s="12" t="s">
        <v>76</v>
      </c>
      <c r="AY872" s="159" t="s">
        <v>188</v>
      </c>
    </row>
    <row r="873" spans="2:65" s="12" customFormat="1" ht="11.25">
      <c r="B873" s="157"/>
      <c r="D873" s="158" t="s">
        <v>196</v>
      </c>
      <c r="E873" s="159" t="s">
        <v>1</v>
      </c>
      <c r="F873" s="160" t="s">
        <v>1366</v>
      </c>
      <c r="H873" s="161">
        <v>7.2</v>
      </c>
      <c r="I873" s="162"/>
      <c r="L873" s="157"/>
      <c r="M873" s="163"/>
      <c r="T873" s="164"/>
      <c r="AT873" s="159" t="s">
        <v>196</v>
      </c>
      <c r="AU873" s="159" t="s">
        <v>88</v>
      </c>
      <c r="AV873" s="12" t="s">
        <v>88</v>
      </c>
      <c r="AW873" s="12" t="s">
        <v>31</v>
      </c>
      <c r="AX873" s="12" t="s">
        <v>76</v>
      </c>
      <c r="AY873" s="159" t="s">
        <v>188</v>
      </c>
    </row>
    <row r="874" spans="2:65" s="14" customFormat="1" ht="11.25">
      <c r="B874" s="172"/>
      <c r="D874" s="158" t="s">
        <v>196</v>
      </c>
      <c r="E874" s="173" t="s">
        <v>1</v>
      </c>
      <c r="F874" s="174" t="s">
        <v>209</v>
      </c>
      <c r="H874" s="175">
        <v>58.668000000000006</v>
      </c>
      <c r="I874" s="176"/>
      <c r="L874" s="172"/>
      <c r="M874" s="177"/>
      <c r="T874" s="178"/>
      <c r="AT874" s="173" t="s">
        <v>196</v>
      </c>
      <c r="AU874" s="173" t="s">
        <v>88</v>
      </c>
      <c r="AV874" s="14" t="s">
        <v>203</v>
      </c>
      <c r="AW874" s="14" t="s">
        <v>31</v>
      </c>
      <c r="AX874" s="14" t="s">
        <v>76</v>
      </c>
      <c r="AY874" s="173" t="s">
        <v>188</v>
      </c>
    </row>
    <row r="875" spans="2:65" s="12" customFormat="1" ht="11.25">
      <c r="B875" s="157"/>
      <c r="D875" s="158" t="s">
        <v>196</v>
      </c>
      <c r="E875" s="159" t="s">
        <v>1</v>
      </c>
      <c r="F875" s="160" t="s">
        <v>1367</v>
      </c>
      <c r="H875" s="161">
        <v>1.3320000000000001</v>
      </c>
      <c r="I875" s="162"/>
      <c r="L875" s="157"/>
      <c r="M875" s="163"/>
      <c r="T875" s="164"/>
      <c r="AT875" s="159" t="s">
        <v>196</v>
      </c>
      <c r="AU875" s="159" t="s">
        <v>88</v>
      </c>
      <c r="AV875" s="12" t="s">
        <v>88</v>
      </c>
      <c r="AW875" s="12" t="s">
        <v>31</v>
      </c>
      <c r="AX875" s="12" t="s">
        <v>76</v>
      </c>
      <c r="AY875" s="159" t="s">
        <v>188</v>
      </c>
    </row>
    <row r="876" spans="2:65" s="13" customFormat="1" ht="11.25">
      <c r="B876" s="165"/>
      <c r="D876" s="158" t="s">
        <v>196</v>
      </c>
      <c r="E876" s="166" t="s">
        <v>1</v>
      </c>
      <c r="F876" s="167" t="s">
        <v>211</v>
      </c>
      <c r="H876" s="168">
        <v>60.000000000000007</v>
      </c>
      <c r="I876" s="169"/>
      <c r="L876" s="165"/>
      <c r="M876" s="170"/>
      <c r="T876" s="171"/>
      <c r="AT876" s="166" t="s">
        <v>196</v>
      </c>
      <c r="AU876" s="166" t="s">
        <v>88</v>
      </c>
      <c r="AV876" s="13" t="s">
        <v>194</v>
      </c>
      <c r="AW876" s="13" t="s">
        <v>31</v>
      </c>
      <c r="AX876" s="13" t="s">
        <v>83</v>
      </c>
      <c r="AY876" s="166" t="s">
        <v>188</v>
      </c>
    </row>
    <row r="877" spans="2:65" s="1" customFormat="1" ht="21.75" customHeight="1">
      <c r="B877" s="32"/>
      <c r="C877" s="185" t="s">
        <v>1368</v>
      </c>
      <c r="D877" s="185" t="s">
        <v>677</v>
      </c>
      <c r="E877" s="186" t="s">
        <v>1369</v>
      </c>
      <c r="F877" s="187" t="s">
        <v>1370</v>
      </c>
      <c r="G877" s="188" t="s">
        <v>388</v>
      </c>
      <c r="H877" s="189">
        <v>4572</v>
      </c>
      <c r="I877" s="190"/>
      <c r="J877" s="191">
        <f>ROUND(I877*H877,2)</f>
        <v>0</v>
      </c>
      <c r="K877" s="192"/>
      <c r="L877" s="193"/>
      <c r="M877" s="194" t="s">
        <v>1</v>
      </c>
      <c r="N877" s="195" t="s">
        <v>42</v>
      </c>
      <c r="P877" s="153">
        <f>O877*H877</f>
        <v>0</v>
      </c>
      <c r="Q877" s="153">
        <v>2.4000000000000001E-4</v>
      </c>
      <c r="R877" s="153">
        <f>Q877*H877</f>
        <v>1.09728</v>
      </c>
      <c r="S877" s="153">
        <v>0</v>
      </c>
      <c r="T877" s="154">
        <f>S877*H877</f>
        <v>0</v>
      </c>
      <c r="AR877" s="155" t="s">
        <v>398</v>
      </c>
      <c r="AT877" s="155" t="s">
        <v>677</v>
      </c>
      <c r="AU877" s="155" t="s">
        <v>88</v>
      </c>
      <c r="AY877" s="17" t="s">
        <v>188</v>
      </c>
      <c r="BE877" s="156">
        <f>IF(N877="základná",J877,0)</f>
        <v>0</v>
      </c>
      <c r="BF877" s="156">
        <f>IF(N877="znížená",J877,0)</f>
        <v>0</v>
      </c>
      <c r="BG877" s="156">
        <f>IF(N877="zákl. prenesená",J877,0)</f>
        <v>0</v>
      </c>
      <c r="BH877" s="156">
        <f>IF(N877="zníž. prenesená",J877,0)</f>
        <v>0</v>
      </c>
      <c r="BI877" s="156">
        <f>IF(N877="nulová",J877,0)</f>
        <v>0</v>
      </c>
      <c r="BJ877" s="17" t="s">
        <v>88</v>
      </c>
      <c r="BK877" s="156">
        <f>ROUND(I877*H877,2)</f>
        <v>0</v>
      </c>
      <c r="BL877" s="17" t="s">
        <v>295</v>
      </c>
      <c r="BM877" s="155" t="s">
        <v>1371</v>
      </c>
    </row>
    <row r="878" spans="2:65" s="12" customFormat="1" ht="11.25">
      <c r="B878" s="157"/>
      <c r="D878" s="158" t="s">
        <v>196</v>
      </c>
      <c r="E878" s="159" t="s">
        <v>1</v>
      </c>
      <c r="F878" s="160" t="s">
        <v>1372</v>
      </c>
      <c r="H878" s="161">
        <v>4572</v>
      </c>
      <c r="I878" s="162"/>
      <c r="L878" s="157"/>
      <c r="M878" s="163"/>
      <c r="T878" s="164"/>
      <c r="AT878" s="159" t="s">
        <v>196</v>
      </c>
      <c r="AU878" s="159" t="s">
        <v>88</v>
      </c>
      <c r="AV878" s="12" t="s">
        <v>88</v>
      </c>
      <c r="AW878" s="12" t="s">
        <v>31</v>
      </c>
      <c r="AX878" s="12" t="s">
        <v>83</v>
      </c>
      <c r="AY878" s="159" t="s">
        <v>188</v>
      </c>
    </row>
    <row r="879" spans="2:65" s="1" customFormat="1" ht="24.2" customHeight="1">
      <c r="B879" s="32"/>
      <c r="C879" s="143" t="s">
        <v>1373</v>
      </c>
      <c r="D879" s="143" t="s">
        <v>190</v>
      </c>
      <c r="E879" s="144" t="s">
        <v>1374</v>
      </c>
      <c r="F879" s="145" t="s">
        <v>1375</v>
      </c>
      <c r="G879" s="146" t="s">
        <v>333</v>
      </c>
      <c r="H879" s="147">
        <v>7.7729999999999997</v>
      </c>
      <c r="I879" s="148"/>
      <c r="J879" s="149">
        <f>ROUND(I879*H879,2)</f>
        <v>0</v>
      </c>
      <c r="K879" s="150"/>
      <c r="L879" s="32"/>
      <c r="M879" s="151" t="s">
        <v>1</v>
      </c>
      <c r="N879" s="152" t="s">
        <v>42</v>
      </c>
      <c r="P879" s="153">
        <f>O879*H879</f>
        <v>0</v>
      </c>
      <c r="Q879" s="153">
        <v>0</v>
      </c>
      <c r="R879" s="153">
        <f>Q879*H879</f>
        <v>0</v>
      </c>
      <c r="S879" s="153">
        <v>0</v>
      </c>
      <c r="T879" s="154">
        <f>S879*H879</f>
        <v>0</v>
      </c>
      <c r="AR879" s="155" t="s">
        <v>295</v>
      </c>
      <c r="AT879" s="155" t="s">
        <v>190</v>
      </c>
      <c r="AU879" s="155" t="s">
        <v>88</v>
      </c>
      <c r="AY879" s="17" t="s">
        <v>188</v>
      </c>
      <c r="BE879" s="156">
        <f>IF(N879="základná",J879,0)</f>
        <v>0</v>
      </c>
      <c r="BF879" s="156">
        <f>IF(N879="znížená",J879,0)</f>
        <v>0</v>
      </c>
      <c r="BG879" s="156">
        <f>IF(N879="zákl. prenesená",J879,0)</f>
        <v>0</v>
      </c>
      <c r="BH879" s="156">
        <f>IF(N879="zníž. prenesená",J879,0)</f>
        <v>0</v>
      </c>
      <c r="BI879" s="156">
        <f>IF(N879="nulová",J879,0)</f>
        <v>0</v>
      </c>
      <c r="BJ879" s="17" t="s">
        <v>88</v>
      </c>
      <c r="BK879" s="156">
        <f>ROUND(I879*H879,2)</f>
        <v>0</v>
      </c>
      <c r="BL879" s="17" t="s">
        <v>295</v>
      </c>
      <c r="BM879" s="155" t="s">
        <v>1376</v>
      </c>
    </row>
    <row r="880" spans="2:65" s="11" customFormat="1" ht="22.9" customHeight="1">
      <c r="B880" s="131"/>
      <c r="D880" s="132" t="s">
        <v>75</v>
      </c>
      <c r="E880" s="141" t="s">
        <v>1377</v>
      </c>
      <c r="F880" s="141" t="s">
        <v>1378</v>
      </c>
      <c r="I880" s="134"/>
      <c r="J880" s="142">
        <f>BK880</f>
        <v>0</v>
      </c>
      <c r="L880" s="131"/>
      <c r="M880" s="136"/>
      <c r="P880" s="137">
        <f>SUM(P881:P898)</f>
        <v>0</v>
      </c>
      <c r="R880" s="137">
        <f>SUM(R881:R898)</f>
        <v>1.0822000000000002E-2</v>
      </c>
      <c r="T880" s="138">
        <f>SUM(T881:T898)</f>
        <v>0</v>
      </c>
      <c r="AR880" s="132" t="s">
        <v>88</v>
      </c>
      <c r="AT880" s="139" t="s">
        <v>75</v>
      </c>
      <c r="AU880" s="139" t="s">
        <v>83</v>
      </c>
      <c r="AY880" s="132" t="s">
        <v>188</v>
      </c>
      <c r="BK880" s="140">
        <f>SUM(BK881:BK898)</f>
        <v>0</v>
      </c>
    </row>
    <row r="881" spans="2:65" s="1" customFormat="1" ht="37.9" customHeight="1">
      <c r="B881" s="32"/>
      <c r="C881" s="143" t="s">
        <v>1379</v>
      </c>
      <c r="D881" s="143" t="s">
        <v>190</v>
      </c>
      <c r="E881" s="144" t="s">
        <v>1380</v>
      </c>
      <c r="F881" s="145" t="s">
        <v>1381</v>
      </c>
      <c r="G881" s="146" t="s">
        <v>272</v>
      </c>
      <c r="H881" s="147">
        <v>206.3</v>
      </c>
      <c r="I881" s="148"/>
      <c r="J881" s="149">
        <f>ROUND(I881*H881,2)</f>
        <v>0</v>
      </c>
      <c r="K881" s="150"/>
      <c r="L881" s="32"/>
      <c r="M881" s="151" t="s">
        <v>1</v>
      </c>
      <c r="N881" s="152" t="s">
        <v>42</v>
      </c>
      <c r="P881" s="153">
        <f>O881*H881</f>
        <v>0</v>
      </c>
      <c r="Q881" s="153">
        <v>2.0000000000000002E-5</v>
      </c>
      <c r="R881" s="153">
        <f>Q881*H881</f>
        <v>4.1260000000000003E-3</v>
      </c>
      <c r="S881" s="153">
        <v>0</v>
      </c>
      <c r="T881" s="154">
        <f>S881*H881</f>
        <v>0</v>
      </c>
      <c r="AR881" s="155" t="s">
        <v>295</v>
      </c>
      <c r="AT881" s="155" t="s">
        <v>190</v>
      </c>
      <c r="AU881" s="155" t="s">
        <v>88</v>
      </c>
      <c r="AY881" s="17" t="s">
        <v>188</v>
      </c>
      <c r="BE881" s="156">
        <f>IF(N881="základná",J881,0)</f>
        <v>0</v>
      </c>
      <c r="BF881" s="156">
        <f>IF(N881="znížená",J881,0)</f>
        <v>0</v>
      </c>
      <c r="BG881" s="156">
        <f>IF(N881="zákl. prenesená",J881,0)</f>
        <v>0</v>
      </c>
      <c r="BH881" s="156">
        <f>IF(N881="zníž. prenesená",J881,0)</f>
        <v>0</v>
      </c>
      <c r="BI881" s="156">
        <f>IF(N881="nulová",J881,0)</f>
        <v>0</v>
      </c>
      <c r="BJ881" s="17" t="s">
        <v>88</v>
      </c>
      <c r="BK881" s="156">
        <f>ROUND(I881*H881,2)</f>
        <v>0</v>
      </c>
      <c r="BL881" s="17" t="s">
        <v>295</v>
      </c>
      <c r="BM881" s="155" t="s">
        <v>1382</v>
      </c>
    </row>
    <row r="882" spans="2:65" s="15" customFormat="1" ht="11.25">
      <c r="B882" s="179"/>
      <c r="D882" s="158" t="s">
        <v>196</v>
      </c>
      <c r="E882" s="180" t="s">
        <v>1</v>
      </c>
      <c r="F882" s="181" t="s">
        <v>897</v>
      </c>
      <c r="H882" s="180" t="s">
        <v>1</v>
      </c>
      <c r="I882" s="182"/>
      <c r="L882" s="179"/>
      <c r="M882" s="183"/>
      <c r="T882" s="184"/>
      <c r="AT882" s="180" t="s">
        <v>196</v>
      </c>
      <c r="AU882" s="180" t="s">
        <v>88</v>
      </c>
      <c r="AV882" s="15" t="s">
        <v>83</v>
      </c>
      <c r="AW882" s="15" t="s">
        <v>31</v>
      </c>
      <c r="AX882" s="15" t="s">
        <v>76</v>
      </c>
      <c r="AY882" s="180" t="s">
        <v>188</v>
      </c>
    </row>
    <row r="883" spans="2:65" s="12" customFormat="1" ht="11.25">
      <c r="B883" s="157"/>
      <c r="D883" s="158" t="s">
        <v>196</v>
      </c>
      <c r="E883" s="159" t="s">
        <v>1</v>
      </c>
      <c r="F883" s="160" t="s">
        <v>1383</v>
      </c>
      <c r="H883" s="161">
        <v>13.57</v>
      </c>
      <c r="I883" s="162"/>
      <c r="L883" s="157"/>
      <c r="M883" s="163"/>
      <c r="T883" s="164"/>
      <c r="AT883" s="159" t="s">
        <v>196</v>
      </c>
      <c r="AU883" s="159" t="s">
        <v>88</v>
      </c>
      <c r="AV883" s="12" t="s">
        <v>88</v>
      </c>
      <c r="AW883" s="12" t="s">
        <v>31</v>
      </c>
      <c r="AX883" s="12" t="s">
        <v>76</v>
      </c>
      <c r="AY883" s="159" t="s">
        <v>188</v>
      </c>
    </row>
    <row r="884" spans="2:65" s="15" customFormat="1" ht="11.25">
      <c r="B884" s="179"/>
      <c r="D884" s="158" t="s">
        <v>196</v>
      </c>
      <c r="E884" s="180" t="s">
        <v>1</v>
      </c>
      <c r="F884" s="181" t="s">
        <v>899</v>
      </c>
      <c r="H884" s="180" t="s">
        <v>1</v>
      </c>
      <c r="I884" s="182"/>
      <c r="L884" s="179"/>
      <c r="M884" s="183"/>
      <c r="T884" s="184"/>
      <c r="AT884" s="180" t="s">
        <v>196</v>
      </c>
      <c r="AU884" s="180" t="s">
        <v>88</v>
      </c>
      <c r="AV884" s="15" t="s">
        <v>83</v>
      </c>
      <c r="AW884" s="15" t="s">
        <v>31</v>
      </c>
      <c r="AX884" s="15" t="s">
        <v>76</v>
      </c>
      <c r="AY884" s="180" t="s">
        <v>188</v>
      </c>
    </row>
    <row r="885" spans="2:65" s="12" customFormat="1" ht="11.25">
      <c r="B885" s="157"/>
      <c r="D885" s="158" t="s">
        <v>196</v>
      </c>
      <c r="E885" s="159" t="s">
        <v>1</v>
      </c>
      <c r="F885" s="160" t="s">
        <v>1384</v>
      </c>
      <c r="H885" s="161">
        <v>147.6</v>
      </c>
      <c r="I885" s="162"/>
      <c r="L885" s="157"/>
      <c r="M885" s="163"/>
      <c r="T885" s="164"/>
      <c r="AT885" s="159" t="s">
        <v>196</v>
      </c>
      <c r="AU885" s="159" t="s">
        <v>88</v>
      </c>
      <c r="AV885" s="12" t="s">
        <v>88</v>
      </c>
      <c r="AW885" s="12" t="s">
        <v>31</v>
      </c>
      <c r="AX885" s="12" t="s">
        <v>76</v>
      </c>
      <c r="AY885" s="159" t="s">
        <v>188</v>
      </c>
    </row>
    <row r="886" spans="2:65" s="15" customFormat="1" ht="11.25">
      <c r="B886" s="179"/>
      <c r="D886" s="158" t="s">
        <v>196</v>
      </c>
      <c r="E886" s="180" t="s">
        <v>1</v>
      </c>
      <c r="F886" s="181" t="s">
        <v>901</v>
      </c>
      <c r="H886" s="180" t="s">
        <v>1</v>
      </c>
      <c r="I886" s="182"/>
      <c r="L886" s="179"/>
      <c r="M886" s="183"/>
      <c r="T886" s="184"/>
      <c r="AT886" s="180" t="s">
        <v>196</v>
      </c>
      <c r="AU886" s="180" t="s">
        <v>88</v>
      </c>
      <c r="AV886" s="15" t="s">
        <v>83</v>
      </c>
      <c r="AW886" s="15" t="s">
        <v>31</v>
      </c>
      <c r="AX886" s="15" t="s">
        <v>76</v>
      </c>
      <c r="AY886" s="180" t="s">
        <v>188</v>
      </c>
    </row>
    <row r="887" spans="2:65" s="12" customFormat="1" ht="11.25">
      <c r="B887" s="157"/>
      <c r="D887" s="158" t="s">
        <v>196</v>
      </c>
      <c r="E887" s="159" t="s">
        <v>1</v>
      </c>
      <c r="F887" s="160" t="s">
        <v>1385</v>
      </c>
      <c r="H887" s="161">
        <v>45.12</v>
      </c>
      <c r="I887" s="162"/>
      <c r="L887" s="157"/>
      <c r="M887" s="163"/>
      <c r="T887" s="164"/>
      <c r="AT887" s="159" t="s">
        <v>196</v>
      </c>
      <c r="AU887" s="159" t="s">
        <v>88</v>
      </c>
      <c r="AV887" s="12" t="s">
        <v>88</v>
      </c>
      <c r="AW887" s="12" t="s">
        <v>31</v>
      </c>
      <c r="AX887" s="12" t="s">
        <v>76</v>
      </c>
      <c r="AY887" s="159" t="s">
        <v>188</v>
      </c>
    </row>
    <row r="888" spans="2:65" s="14" customFormat="1" ht="11.25">
      <c r="B888" s="172"/>
      <c r="D888" s="158" t="s">
        <v>196</v>
      </c>
      <c r="E888" s="173" t="s">
        <v>1</v>
      </c>
      <c r="F888" s="174" t="s">
        <v>209</v>
      </c>
      <c r="H888" s="175">
        <v>206.29</v>
      </c>
      <c r="I888" s="176"/>
      <c r="L888" s="172"/>
      <c r="M888" s="177"/>
      <c r="T888" s="178"/>
      <c r="AT888" s="173" t="s">
        <v>196</v>
      </c>
      <c r="AU888" s="173" t="s">
        <v>88</v>
      </c>
      <c r="AV888" s="14" t="s">
        <v>203</v>
      </c>
      <c r="AW888" s="14" t="s">
        <v>31</v>
      </c>
      <c r="AX888" s="14" t="s">
        <v>76</v>
      </c>
      <c r="AY888" s="173" t="s">
        <v>188</v>
      </c>
    </row>
    <row r="889" spans="2:65" s="12" customFormat="1" ht="11.25">
      <c r="B889" s="157"/>
      <c r="D889" s="158" t="s">
        <v>196</v>
      </c>
      <c r="E889" s="159" t="s">
        <v>1</v>
      </c>
      <c r="F889" s="160" t="s">
        <v>6</v>
      </c>
      <c r="H889" s="161">
        <v>0.01</v>
      </c>
      <c r="I889" s="162"/>
      <c r="L889" s="157"/>
      <c r="M889" s="163"/>
      <c r="T889" s="164"/>
      <c r="AT889" s="159" t="s">
        <v>196</v>
      </c>
      <c r="AU889" s="159" t="s">
        <v>88</v>
      </c>
      <c r="AV889" s="12" t="s">
        <v>88</v>
      </c>
      <c r="AW889" s="12" t="s">
        <v>31</v>
      </c>
      <c r="AX889" s="12" t="s">
        <v>76</v>
      </c>
      <c r="AY889" s="159" t="s">
        <v>188</v>
      </c>
    </row>
    <row r="890" spans="2:65" s="13" customFormat="1" ht="11.25">
      <c r="B890" s="165"/>
      <c r="D890" s="158" t="s">
        <v>196</v>
      </c>
      <c r="E890" s="166" t="s">
        <v>1</v>
      </c>
      <c r="F890" s="167" t="s">
        <v>211</v>
      </c>
      <c r="H890" s="168">
        <v>206.29999999999998</v>
      </c>
      <c r="I890" s="169"/>
      <c r="L890" s="165"/>
      <c r="M890" s="170"/>
      <c r="T890" s="171"/>
      <c r="AT890" s="166" t="s">
        <v>196</v>
      </c>
      <c r="AU890" s="166" t="s">
        <v>88</v>
      </c>
      <c r="AV890" s="13" t="s">
        <v>194</v>
      </c>
      <c r="AW890" s="13" t="s">
        <v>31</v>
      </c>
      <c r="AX890" s="13" t="s">
        <v>83</v>
      </c>
      <c r="AY890" s="166" t="s">
        <v>188</v>
      </c>
    </row>
    <row r="891" spans="2:65" s="1" customFormat="1" ht="49.15" customHeight="1">
      <c r="B891" s="32"/>
      <c r="C891" s="143" t="s">
        <v>1386</v>
      </c>
      <c r="D891" s="143" t="s">
        <v>190</v>
      </c>
      <c r="E891" s="144" t="s">
        <v>1387</v>
      </c>
      <c r="F891" s="145" t="s">
        <v>1388</v>
      </c>
      <c r="G891" s="146" t="s">
        <v>272</v>
      </c>
      <c r="H891" s="147">
        <v>74.400000000000006</v>
      </c>
      <c r="I891" s="148"/>
      <c r="J891" s="149">
        <f>ROUND(I891*H891,2)</f>
        <v>0</v>
      </c>
      <c r="K891" s="150"/>
      <c r="L891" s="32"/>
      <c r="M891" s="151" t="s">
        <v>1</v>
      </c>
      <c r="N891" s="152" t="s">
        <v>42</v>
      </c>
      <c r="P891" s="153">
        <f>O891*H891</f>
        <v>0</v>
      </c>
      <c r="Q891" s="153">
        <v>9.0000000000000006E-5</v>
      </c>
      <c r="R891" s="153">
        <f>Q891*H891</f>
        <v>6.6960000000000006E-3</v>
      </c>
      <c r="S891" s="153">
        <v>0</v>
      </c>
      <c r="T891" s="154">
        <f>S891*H891</f>
        <v>0</v>
      </c>
      <c r="AR891" s="155" t="s">
        <v>295</v>
      </c>
      <c r="AT891" s="155" t="s">
        <v>190</v>
      </c>
      <c r="AU891" s="155" t="s">
        <v>88</v>
      </c>
      <c r="AY891" s="17" t="s">
        <v>188</v>
      </c>
      <c r="BE891" s="156">
        <f>IF(N891="základná",J891,0)</f>
        <v>0</v>
      </c>
      <c r="BF891" s="156">
        <f>IF(N891="znížená",J891,0)</f>
        <v>0</v>
      </c>
      <c r="BG891" s="156">
        <f>IF(N891="zákl. prenesená",J891,0)</f>
        <v>0</v>
      </c>
      <c r="BH891" s="156">
        <f>IF(N891="zníž. prenesená",J891,0)</f>
        <v>0</v>
      </c>
      <c r="BI891" s="156">
        <f>IF(N891="nulová",J891,0)</f>
        <v>0</v>
      </c>
      <c r="BJ891" s="17" t="s">
        <v>88</v>
      </c>
      <c r="BK891" s="156">
        <f>ROUND(I891*H891,2)</f>
        <v>0</v>
      </c>
      <c r="BL891" s="17" t="s">
        <v>295</v>
      </c>
      <c r="BM891" s="155" t="s">
        <v>1389</v>
      </c>
    </row>
    <row r="892" spans="2:65" s="12" customFormat="1" ht="11.25">
      <c r="B892" s="157"/>
      <c r="D892" s="158" t="s">
        <v>196</v>
      </c>
      <c r="E892" s="159" t="s">
        <v>1</v>
      </c>
      <c r="F892" s="160" t="s">
        <v>878</v>
      </c>
      <c r="H892" s="161">
        <v>8.8800000000000008</v>
      </c>
      <c r="I892" s="162"/>
      <c r="L892" s="157"/>
      <c r="M892" s="163"/>
      <c r="T892" s="164"/>
      <c r="AT892" s="159" t="s">
        <v>196</v>
      </c>
      <c r="AU892" s="159" t="s">
        <v>88</v>
      </c>
      <c r="AV892" s="12" t="s">
        <v>88</v>
      </c>
      <c r="AW892" s="12" t="s">
        <v>31</v>
      </c>
      <c r="AX892" s="12" t="s">
        <v>76</v>
      </c>
      <c r="AY892" s="159" t="s">
        <v>188</v>
      </c>
    </row>
    <row r="893" spans="2:65" s="12" customFormat="1" ht="11.25">
      <c r="B893" s="157"/>
      <c r="D893" s="158" t="s">
        <v>196</v>
      </c>
      <c r="E893" s="159" t="s">
        <v>1</v>
      </c>
      <c r="F893" s="160" t="s">
        <v>879</v>
      </c>
      <c r="H893" s="161">
        <v>4.3239999999999998</v>
      </c>
      <c r="I893" s="162"/>
      <c r="L893" s="157"/>
      <c r="M893" s="163"/>
      <c r="T893" s="164"/>
      <c r="AT893" s="159" t="s">
        <v>196</v>
      </c>
      <c r="AU893" s="159" t="s">
        <v>88</v>
      </c>
      <c r="AV893" s="12" t="s">
        <v>88</v>
      </c>
      <c r="AW893" s="12" t="s">
        <v>31</v>
      </c>
      <c r="AX893" s="12" t="s">
        <v>76</v>
      </c>
      <c r="AY893" s="159" t="s">
        <v>188</v>
      </c>
    </row>
    <row r="894" spans="2:65" s="14" customFormat="1" ht="11.25">
      <c r="B894" s="172"/>
      <c r="D894" s="158" t="s">
        <v>196</v>
      </c>
      <c r="E894" s="173" t="s">
        <v>1</v>
      </c>
      <c r="F894" s="174" t="s">
        <v>1390</v>
      </c>
      <c r="H894" s="175">
        <v>13.204000000000001</v>
      </c>
      <c r="I894" s="176"/>
      <c r="L894" s="172"/>
      <c r="M894" s="177"/>
      <c r="T894" s="178"/>
      <c r="AT894" s="173" t="s">
        <v>196</v>
      </c>
      <c r="AU894" s="173" t="s">
        <v>88</v>
      </c>
      <c r="AV894" s="14" t="s">
        <v>203</v>
      </c>
      <c r="AW894" s="14" t="s">
        <v>31</v>
      </c>
      <c r="AX894" s="14" t="s">
        <v>76</v>
      </c>
      <c r="AY894" s="173" t="s">
        <v>188</v>
      </c>
    </row>
    <row r="895" spans="2:65" s="12" customFormat="1" ht="11.25">
      <c r="B895" s="157"/>
      <c r="D895" s="158" t="s">
        <v>196</v>
      </c>
      <c r="E895" s="159" t="s">
        <v>1</v>
      </c>
      <c r="F895" s="160" t="s">
        <v>1391</v>
      </c>
      <c r="H895" s="161">
        <v>40.1</v>
      </c>
      <c r="I895" s="162"/>
      <c r="L895" s="157"/>
      <c r="M895" s="163"/>
      <c r="T895" s="164"/>
      <c r="AT895" s="159" t="s">
        <v>196</v>
      </c>
      <c r="AU895" s="159" t="s">
        <v>88</v>
      </c>
      <c r="AV895" s="12" t="s">
        <v>88</v>
      </c>
      <c r="AW895" s="12" t="s">
        <v>31</v>
      </c>
      <c r="AX895" s="12" t="s">
        <v>76</v>
      </c>
      <c r="AY895" s="159" t="s">
        <v>188</v>
      </c>
    </row>
    <row r="896" spans="2:65" s="12" customFormat="1" ht="11.25">
      <c r="B896" s="157"/>
      <c r="D896" s="158" t="s">
        <v>196</v>
      </c>
      <c r="E896" s="159" t="s">
        <v>1</v>
      </c>
      <c r="F896" s="160" t="s">
        <v>1392</v>
      </c>
      <c r="H896" s="161">
        <v>21.1</v>
      </c>
      <c r="I896" s="162"/>
      <c r="L896" s="157"/>
      <c r="M896" s="163"/>
      <c r="T896" s="164"/>
      <c r="AT896" s="159" t="s">
        <v>196</v>
      </c>
      <c r="AU896" s="159" t="s">
        <v>88</v>
      </c>
      <c r="AV896" s="12" t="s">
        <v>88</v>
      </c>
      <c r="AW896" s="12" t="s">
        <v>31</v>
      </c>
      <c r="AX896" s="12" t="s">
        <v>76</v>
      </c>
      <c r="AY896" s="159" t="s">
        <v>188</v>
      </c>
    </row>
    <row r="897" spans="2:65" s="12" customFormat="1" ht="11.25">
      <c r="B897" s="157"/>
      <c r="D897" s="158" t="s">
        <v>196</v>
      </c>
      <c r="E897" s="159" t="s">
        <v>1</v>
      </c>
      <c r="F897" s="160" t="s">
        <v>880</v>
      </c>
      <c r="H897" s="161">
        <v>-4.0000000000000001E-3</v>
      </c>
      <c r="I897" s="162"/>
      <c r="L897" s="157"/>
      <c r="M897" s="163"/>
      <c r="T897" s="164"/>
      <c r="AT897" s="159" t="s">
        <v>196</v>
      </c>
      <c r="AU897" s="159" t="s">
        <v>88</v>
      </c>
      <c r="AV897" s="12" t="s">
        <v>88</v>
      </c>
      <c r="AW897" s="12" t="s">
        <v>31</v>
      </c>
      <c r="AX897" s="12" t="s">
        <v>76</v>
      </c>
      <c r="AY897" s="159" t="s">
        <v>188</v>
      </c>
    </row>
    <row r="898" spans="2:65" s="13" customFormat="1" ht="11.25">
      <c r="B898" s="165"/>
      <c r="D898" s="158" t="s">
        <v>196</v>
      </c>
      <c r="E898" s="166" t="s">
        <v>1</v>
      </c>
      <c r="F898" s="167" t="s">
        <v>211</v>
      </c>
      <c r="H898" s="168">
        <v>74.399999999999991</v>
      </c>
      <c r="I898" s="169"/>
      <c r="L898" s="165"/>
      <c r="M898" s="170"/>
      <c r="T898" s="171"/>
      <c r="AT898" s="166" t="s">
        <v>196</v>
      </c>
      <c r="AU898" s="166" t="s">
        <v>88</v>
      </c>
      <c r="AV898" s="13" t="s">
        <v>194</v>
      </c>
      <c r="AW898" s="13" t="s">
        <v>31</v>
      </c>
      <c r="AX898" s="13" t="s">
        <v>83</v>
      </c>
      <c r="AY898" s="166" t="s">
        <v>188</v>
      </c>
    </row>
    <row r="899" spans="2:65" s="11" customFormat="1" ht="22.9" customHeight="1">
      <c r="B899" s="131"/>
      <c r="D899" s="132" t="s">
        <v>75</v>
      </c>
      <c r="E899" s="141" t="s">
        <v>1393</v>
      </c>
      <c r="F899" s="141" t="s">
        <v>1394</v>
      </c>
      <c r="I899" s="134"/>
      <c r="J899" s="142">
        <f>BK899</f>
        <v>0</v>
      </c>
      <c r="L899" s="131"/>
      <c r="M899" s="136"/>
      <c r="P899" s="137">
        <f>SUM(P900:P908)</f>
        <v>0</v>
      </c>
      <c r="R899" s="137">
        <f>SUM(R900:R908)</f>
        <v>0.29394399999999998</v>
      </c>
      <c r="T899" s="138">
        <f>SUM(T900:T908)</f>
        <v>0</v>
      </c>
      <c r="AR899" s="132" t="s">
        <v>88</v>
      </c>
      <c r="AT899" s="139" t="s">
        <v>75</v>
      </c>
      <c r="AU899" s="139" t="s">
        <v>83</v>
      </c>
      <c r="AY899" s="132" t="s">
        <v>188</v>
      </c>
      <c r="BK899" s="140">
        <f>SUM(BK900:BK908)</f>
        <v>0</v>
      </c>
    </row>
    <row r="900" spans="2:65" s="1" customFormat="1" ht="24.2" customHeight="1">
      <c r="B900" s="32"/>
      <c r="C900" s="143" t="s">
        <v>1395</v>
      </c>
      <c r="D900" s="143" t="s">
        <v>190</v>
      </c>
      <c r="E900" s="144" t="s">
        <v>1396</v>
      </c>
      <c r="F900" s="145" t="s">
        <v>1397</v>
      </c>
      <c r="G900" s="146" t="s">
        <v>272</v>
      </c>
      <c r="H900" s="147">
        <v>901.6</v>
      </c>
      <c r="I900" s="148"/>
      <c r="J900" s="149">
        <f>ROUND(I900*H900,2)</f>
        <v>0</v>
      </c>
      <c r="K900" s="150"/>
      <c r="L900" s="32"/>
      <c r="M900" s="151" t="s">
        <v>1</v>
      </c>
      <c r="N900" s="152" t="s">
        <v>42</v>
      </c>
      <c r="P900" s="153">
        <f>O900*H900</f>
        <v>0</v>
      </c>
      <c r="Q900" s="153">
        <v>1E-4</v>
      </c>
      <c r="R900" s="153">
        <f>Q900*H900</f>
        <v>9.0160000000000004E-2</v>
      </c>
      <c r="S900" s="153">
        <v>0</v>
      </c>
      <c r="T900" s="154">
        <f>S900*H900</f>
        <v>0</v>
      </c>
      <c r="AR900" s="155" t="s">
        <v>295</v>
      </c>
      <c r="AT900" s="155" t="s">
        <v>190</v>
      </c>
      <c r="AU900" s="155" t="s">
        <v>88</v>
      </c>
      <c r="AY900" s="17" t="s">
        <v>188</v>
      </c>
      <c r="BE900" s="156">
        <f>IF(N900="základná",J900,0)</f>
        <v>0</v>
      </c>
      <c r="BF900" s="156">
        <f>IF(N900="znížená",J900,0)</f>
        <v>0</v>
      </c>
      <c r="BG900" s="156">
        <f>IF(N900="zákl. prenesená",J900,0)</f>
        <v>0</v>
      </c>
      <c r="BH900" s="156">
        <f>IF(N900="zníž. prenesená",J900,0)</f>
        <v>0</v>
      </c>
      <c r="BI900" s="156">
        <f>IF(N900="nulová",J900,0)</f>
        <v>0</v>
      </c>
      <c r="BJ900" s="17" t="s">
        <v>88</v>
      </c>
      <c r="BK900" s="156">
        <f>ROUND(I900*H900,2)</f>
        <v>0</v>
      </c>
      <c r="BL900" s="17" t="s">
        <v>295</v>
      </c>
      <c r="BM900" s="155" t="s">
        <v>1398</v>
      </c>
    </row>
    <row r="901" spans="2:65" s="12" customFormat="1" ht="11.25">
      <c r="B901" s="157"/>
      <c r="D901" s="158" t="s">
        <v>196</v>
      </c>
      <c r="E901" s="159" t="s">
        <v>1</v>
      </c>
      <c r="F901" s="160" t="s">
        <v>1399</v>
      </c>
      <c r="H901" s="161">
        <v>632.4</v>
      </c>
      <c r="I901" s="162"/>
      <c r="L901" s="157"/>
      <c r="M901" s="163"/>
      <c r="T901" s="164"/>
      <c r="AT901" s="159" t="s">
        <v>196</v>
      </c>
      <c r="AU901" s="159" t="s">
        <v>88</v>
      </c>
      <c r="AV901" s="12" t="s">
        <v>88</v>
      </c>
      <c r="AW901" s="12" t="s">
        <v>31</v>
      </c>
      <c r="AX901" s="12" t="s">
        <v>76</v>
      </c>
      <c r="AY901" s="159" t="s">
        <v>188</v>
      </c>
    </row>
    <row r="902" spans="2:65" s="12" customFormat="1" ht="11.25">
      <c r="B902" s="157"/>
      <c r="D902" s="158" t="s">
        <v>196</v>
      </c>
      <c r="E902" s="159" t="s">
        <v>1</v>
      </c>
      <c r="F902" s="160" t="s">
        <v>1400</v>
      </c>
      <c r="H902" s="161">
        <v>269.2</v>
      </c>
      <c r="I902" s="162"/>
      <c r="L902" s="157"/>
      <c r="M902" s="163"/>
      <c r="T902" s="164"/>
      <c r="AT902" s="159" t="s">
        <v>196</v>
      </c>
      <c r="AU902" s="159" t="s">
        <v>88</v>
      </c>
      <c r="AV902" s="12" t="s">
        <v>88</v>
      </c>
      <c r="AW902" s="12" t="s">
        <v>31</v>
      </c>
      <c r="AX902" s="12" t="s">
        <v>76</v>
      </c>
      <c r="AY902" s="159" t="s">
        <v>188</v>
      </c>
    </row>
    <row r="903" spans="2:65" s="13" customFormat="1" ht="11.25">
      <c r="B903" s="165"/>
      <c r="D903" s="158" t="s">
        <v>196</v>
      </c>
      <c r="E903" s="166" t="s">
        <v>1</v>
      </c>
      <c r="F903" s="167" t="s">
        <v>211</v>
      </c>
      <c r="H903" s="168">
        <v>901.59999999999991</v>
      </c>
      <c r="I903" s="169"/>
      <c r="L903" s="165"/>
      <c r="M903" s="170"/>
      <c r="T903" s="171"/>
      <c r="AT903" s="166" t="s">
        <v>196</v>
      </c>
      <c r="AU903" s="166" t="s">
        <v>88</v>
      </c>
      <c r="AV903" s="13" t="s">
        <v>194</v>
      </c>
      <c r="AW903" s="13" t="s">
        <v>31</v>
      </c>
      <c r="AX903" s="13" t="s">
        <v>83</v>
      </c>
      <c r="AY903" s="166" t="s">
        <v>188</v>
      </c>
    </row>
    <row r="904" spans="2:65" s="1" customFormat="1" ht="24.2" customHeight="1">
      <c r="B904" s="32"/>
      <c r="C904" s="143" t="s">
        <v>1401</v>
      </c>
      <c r="D904" s="143" t="s">
        <v>190</v>
      </c>
      <c r="E904" s="144" t="s">
        <v>1402</v>
      </c>
      <c r="F904" s="145" t="s">
        <v>1403</v>
      </c>
      <c r="G904" s="146" t="s">
        <v>272</v>
      </c>
      <c r="H904" s="147">
        <v>901.6</v>
      </c>
      <c r="I904" s="148"/>
      <c r="J904" s="149">
        <f>ROUND(I904*H904,2)</f>
        <v>0</v>
      </c>
      <c r="K904" s="150"/>
      <c r="L904" s="32"/>
      <c r="M904" s="151" t="s">
        <v>1</v>
      </c>
      <c r="N904" s="152" t="s">
        <v>42</v>
      </c>
      <c r="P904" s="153">
        <f>O904*H904</f>
        <v>0</v>
      </c>
      <c r="Q904" s="153">
        <v>0</v>
      </c>
      <c r="R904" s="153">
        <f>Q904*H904</f>
        <v>0</v>
      </c>
      <c r="S904" s="153">
        <v>0</v>
      </c>
      <c r="T904" s="154">
        <f>S904*H904</f>
        <v>0</v>
      </c>
      <c r="AR904" s="155" t="s">
        <v>295</v>
      </c>
      <c r="AT904" s="155" t="s">
        <v>190</v>
      </c>
      <c r="AU904" s="155" t="s">
        <v>88</v>
      </c>
      <c r="AY904" s="17" t="s">
        <v>188</v>
      </c>
      <c r="BE904" s="156">
        <f>IF(N904="základná",J904,0)</f>
        <v>0</v>
      </c>
      <c r="BF904" s="156">
        <f>IF(N904="znížená",J904,0)</f>
        <v>0</v>
      </c>
      <c r="BG904" s="156">
        <f>IF(N904="zákl. prenesená",J904,0)</f>
        <v>0</v>
      </c>
      <c r="BH904" s="156">
        <f>IF(N904="zníž. prenesená",J904,0)</f>
        <v>0</v>
      </c>
      <c r="BI904" s="156">
        <f>IF(N904="nulová",J904,0)</f>
        <v>0</v>
      </c>
      <c r="BJ904" s="17" t="s">
        <v>88</v>
      </c>
      <c r="BK904" s="156">
        <f>ROUND(I904*H904,2)</f>
        <v>0</v>
      </c>
      <c r="BL904" s="17" t="s">
        <v>295</v>
      </c>
      <c r="BM904" s="155" t="s">
        <v>1404</v>
      </c>
    </row>
    <row r="905" spans="2:65" s="1" customFormat="1" ht="33" customHeight="1">
      <c r="B905" s="32"/>
      <c r="C905" s="143" t="s">
        <v>1405</v>
      </c>
      <c r="D905" s="143" t="s">
        <v>190</v>
      </c>
      <c r="E905" s="144" t="s">
        <v>1406</v>
      </c>
      <c r="F905" s="145" t="s">
        <v>1407</v>
      </c>
      <c r="G905" s="146" t="s">
        <v>272</v>
      </c>
      <c r="H905" s="147">
        <v>727.8</v>
      </c>
      <c r="I905" s="148"/>
      <c r="J905" s="149">
        <f>ROUND(I905*H905,2)</f>
        <v>0</v>
      </c>
      <c r="K905" s="150"/>
      <c r="L905" s="32"/>
      <c r="M905" s="151" t="s">
        <v>1</v>
      </c>
      <c r="N905" s="152" t="s">
        <v>42</v>
      </c>
      <c r="P905" s="153">
        <f>O905*H905</f>
        <v>0</v>
      </c>
      <c r="Q905" s="153">
        <v>2.7999999999999998E-4</v>
      </c>
      <c r="R905" s="153">
        <f>Q905*H905</f>
        <v>0.20378399999999997</v>
      </c>
      <c r="S905" s="153">
        <v>0</v>
      </c>
      <c r="T905" s="154">
        <f>S905*H905</f>
        <v>0</v>
      </c>
      <c r="AR905" s="155" t="s">
        <v>295</v>
      </c>
      <c r="AT905" s="155" t="s">
        <v>190</v>
      </c>
      <c r="AU905" s="155" t="s">
        <v>88</v>
      </c>
      <c r="AY905" s="17" t="s">
        <v>188</v>
      </c>
      <c r="BE905" s="156">
        <f>IF(N905="základná",J905,0)</f>
        <v>0</v>
      </c>
      <c r="BF905" s="156">
        <f>IF(N905="znížená",J905,0)</f>
        <v>0</v>
      </c>
      <c r="BG905" s="156">
        <f>IF(N905="zákl. prenesená",J905,0)</f>
        <v>0</v>
      </c>
      <c r="BH905" s="156">
        <f>IF(N905="zníž. prenesená",J905,0)</f>
        <v>0</v>
      </c>
      <c r="BI905" s="156">
        <f>IF(N905="nulová",J905,0)</f>
        <v>0</v>
      </c>
      <c r="BJ905" s="17" t="s">
        <v>88</v>
      </c>
      <c r="BK905" s="156">
        <f>ROUND(I905*H905,2)</f>
        <v>0</v>
      </c>
      <c r="BL905" s="17" t="s">
        <v>295</v>
      </c>
      <c r="BM905" s="155" t="s">
        <v>1408</v>
      </c>
    </row>
    <row r="906" spans="2:65" s="12" customFormat="1" ht="11.25">
      <c r="B906" s="157"/>
      <c r="D906" s="158" t="s">
        <v>196</v>
      </c>
      <c r="E906" s="159" t="s">
        <v>1</v>
      </c>
      <c r="F906" s="160" t="s">
        <v>1409</v>
      </c>
      <c r="H906" s="161">
        <v>901.6</v>
      </c>
      <c r="I906" s="162"/>
      <c r="L906" s="157"/>
      <c r="M906" s="163"/>
      <c r="T906" s="164"/>
      <c r="AT906" s="159" t="s">
        <v>196</v>
      </c>
      <c r="AU906" s="159" t="s">
        <v>88</v>
      </c>
      <c r="AV906" s="12" t="s">
        <v>88</v>
      </c>
      <c r="AW906" s="12" t="s">
        <v>31</v>
      </c>
      <c r="AX906" s="12" t="s">
        <v>76</v>
      </c>
      <c r="AY906" s="159" t="s">
        <v>188</v>
      </c>
    </row>
    <row r="907" spans="2:65" s="12" customFormat="1" ht="11.25">
      <c r="B907" s="157"/>
      <c r="D907" s="158" t="s">
        <v>196</v>
      </c>
      <c r="E907" s="159" t="s">
        <v>1</v>
      </c>
      <c r="F907" s="160" t="s">
        <v>1410</v>
      </c>
      <c r="H907" s="161">
        <v>-173.8</v>
      </c>
      <c r="I907" s="162"/>
      <c r="L907" s="157"/>
      <c r="M907" s="163"/>
      <c r="T907" s="164"/>
      <c r="AT907" s="159" t="s">
        <v>196</v>
      </c>
      <c r="AU907" s="159" t="s">
        <v>88</v>
      </c>
      <c r="AV907" s="12" t="s">
        <v>88</v>
      </c>
      <c r="AW907" s="12" t="s">
        <v>31</v>
      </c>
      <c r="AX907" s="12" t="s">
        <v>76</v>
      </c>
      <c r="AY907" s="159" t="s">
        <v>188</v>
      </c>
    </row>
    <row r="908" spans="2:65" s="13" customFormat="1" ht="11.25">
      <c r="B908" s="165"/>
      <c r="D908" s="158" t="s">
        <v>196</v>
      </c>
      <c r="E908" s="166" t="s">
        <v>1</v>
      </c>
      <c r="F908" s="167" t="s">
        <v>211</v>
      </c>
      <c r="H908" s="168">
        <v>727.8</v>
      </c>
      <c r="I908" s="169"/>
      <c r="L908" s="165"/>
      <c r="M908" s="196"/>
      <c r="N908" s="197"/>
      <c r="O908" s="197"/>
      <c r="P908" s="197"/>
      <c r="Q908" s="197"/>
      <c r="R908" s="197"/>
      <c r="S908" s="197"/>
      <c r="T908" s="198"/>
      <c r="AT908" s="166" t="s">
        <v>196</v>
      </c>
      <c r="AU908" s="166" t="s">
        <v>88</v>
      </c>
      <c r="AV908" s="13" t="s">
        <v>194</v>
      </c>
      <c r="AW908" s="13" t="s">
        <v>31</v>
      </c>
      <c r="AX908" s="13" t="s">
        <v>83</v>
      </c>
      <c r="AY908" s="166" t="s">
        <v>188</v>
      </c>
    </row>
    <row r="909" spans="2:65" s="1" customFormat="1" ht="6.95" customHeight="1">
      <c r="B909" s="47"/>
      <c r="C909" s="48"/>
      <c r="D909" s="48"/>
      <c r="E909" s="48"/>
      <c r="F909" s="48"/>
      <c r="G909" s="48"/>
      <c r="H909" s="48"/>
      <c r="I909" s="48"/>
      <c r="J909" s="48"/>
      <c r="K909" s="48"/>
      <c r="L909" s="32"/>
    </row>
  </sheetData>
  <sheetProtection algorithmName="SHA-512" hashValue="mthVE/XUUnoesPEWE0SvnPJsHxGCAdFOc0xZKwXwIrS7zwnF58V80dK0KnCbNfeIUfWyzdRdOdpjp1jX7PYQcA==" saltValue="QzEYb1P1tCaSS5ArHPm8VDYRFlJnoN8WvJOsmBeiyM8ao826yL+QvzuktNr0ccH9ocxtB+qfUYCGGXxwhURnzA==" spinCount="100000" sheet="1" objects="1" scenarios="1" formatColumns="0" formatRows="0" autoFilter="0"/>
  <autoFilter ref="C142:K908" xr:uid="{00000000-0009-0000-0000-000001000000}"/>
  <mergeCells count="12">
    <mergeCell ref="E135:H135"/>
    <mergeCell ref="L2:V2"/>
    <mergeCell ref="E85:H85"/>
    <mergeCell ref="E87:H87"/>
    <mergeCell ref="E89:H89"/>
    <mergeCell ref="E131:H131"/>
    <mergeCell ref="E133:H13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5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140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s="1" customFormat="1" ht="12" customHeight="1">
      <c r="B8" s="32"/>
      <c r="D8" s="27" t="s">
        <v>142</v>
      </c>
      <c r="L8" s="32"/>
    </row>
    <row r="9" spans="2:46" s="1" customFormat="1" ht="16.5" customHeight="1">
      <c r="B9" s="32"/>
      <c r="E9" s="208" t="s">
        <v>2951</v>
      </c>
      <c r="F9" s="255"/>
      <c r="G9" s="255"/>
      <c r="H9" s="25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22. 1. 2024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6" t="str">
        <f>'Rekapitulácia stavby'!E14</f>
        <v>Vyplň údaj</v>
      </c>
      <c r="F18" s="234"/>
      <c r="G18" s="234"/>
      <c r="H18" s="234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7"/>
      <c r="E27" s="239" t="s">
        <v>35</v>
      </c>
      <c r="F27" s="239"/>
      <c r="G27" s="239"/>
      <c r="H27" s="239"/>
      <c r="L27" s="9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36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9">
        <f>ROUND((SUM(BE119:BE151)),  2)</f>
        <v>0</v>
      </c>
      <c r="G33" s="100"/>
      <c r="H33" s="100"/>
      <c r="I33" s="101">
        <v>0.2</v>
      </c>
      <c r="J33" s="99">
        <f>ROUND(((SUM(BE119:BE151))*I33),  2)</f>
        <v>0</v>
      </c>
      <c r="L33" s="32"/>
    </row>
    <row r="34" spans="2:12" s="1" customFormat="1" ht="14.45" customHeight="1">
      <c r="B34" s="32"/>
      <c r="E34" s="37" t="s">
        <v>42</v>
      </c>
      <c r="F34" s="99">
        <f>ROUND((SUM(BF119:BF151)),  2)</f>
        <v>0</v>
      </c>
      <c r="G34" s="100"/>
      <c r="H34" s="100"/>
      <c r="I34" s="101">
        <v>0.2</v>
      </c>
      <c r="J34" s="99">
        <f>ROUND(((SUM(BF119:BF151))*I34),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9">
        <f>ROUND((SUM(BG119:BG151)),  2)</f>
        <v>0</v>
      </c>
      <c r="I35" s="102">
        <v>0.2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9">
        <f>ROUND((SUM(BH119:BH151)),  2)</f>
        <v>0</v>
      </c>
      <c r="I36" s="102">
        <v>0.2</v>
      </c>
      <c r="J36" s="89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9">
        <f>ROUND((SUM(BI119:BI151)),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3"/>
      <c r="D39" s="104" t="s">
        <v>46</v>
      </c>
      <c r="E39" s="60"/>
      <c r="F39" s="60"/>
      <c r="G39" s="105" t="s">
        <v>47</v>
      </c>
      <c r="H39" s="106" t="s">
        <v>48</v>
      </c>
      <c r="I39" s="60"/>
      <c r="J39" s="107">
        <f>SUM(J30:J37)</f>
        <v>0</v>
      </c>
      <c r="K39" s="10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142</v>
      </c>
      <c r="L86" s="32"/>
    </row>
    <row r="87" spans="2:47" s="1" customFormat="1" ht="16.5" customHeight="1">
      <c r="B87" s="32"/>
      <c r="E87" s="208" t="str">
        <f>E9</f>
        <v xml:space="preserve">08 - SO-07  Zeleň 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Chotín, p. č. 6616</v>
      </c>
      <c r="I89" s="27" t="s">
        <v>21</v>
      </c>
      <c r="J89" s="55" t="str">
        <f>IF(J12="","",J12)</f>
        <v>22. 1. 2024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Gábor Ondrej, Kostolná 228, Chotín</v>
      </c>
      <c r="I91" s="27" t="s">
        <v>29</v>
      </c>
      <c r="J91" s="30" t="str">
        <f>E21</f>
        <v>Ing. Lengyel Tibor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147</v>
      </c>
      <c r="D94" s="103"/>
      <c r="E94" s="103"/>
      <c r="F94" s="103"/>
      <c r="G94" s="103"/>
      <c r="H94" s="103"/>
      <c r="I94" s="103"/>
      <c r="J94" s="112" t="s">
        <v>148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3" t="s">
        <v>149</v>
      </c>
      <c r="J96" s="69">
        <f>J119</f>
        <v>0</v>
      </c>
      <c r="L96" s="32"/>
      <c r="AU96" s="17" t="s">
        <v>150</v>
      </c>
    </row>
    <row r="97" spans="2:12" s="8" customFormat="1" ht="24.95" customHeight="1">
      <c r="B97" s="114"/>
      <c r="D97" s="115" t="s">
        <v>151</v>
      </c>
      <c r="E97" s="116"/>
      <c r="F97" s="116"/>
      <c r="G97" s="116"/>
      <c r="H97" s="116"/>
      <c r="I97" s="116"/>
      <c r="J97" s="117">
        <f>J120</f>
        <v>0</v>
      </c>
      <c r="L97" s="114"/>
    </row>
    <row r="98" spans="2:12" s="9" customFormat="1" ht="19.899999999999999" customHeight="1">
      <c r="B98" s="118"/>
      <c r="D98" s="119" t="s">
        <v>152</v>
      </c>
      <c r="E98" s="120"/>
      <c r="F98" s="120"/>
      <c r="G98" s="120"/>
      <c r="H98" s="120"/>
      <c r="I98" s="120"/>
      <c r="J98" s="121">
        <f>J121</f>
        <v>0</v>
      </c>
      <c r="L98" s="118"/>
    </row>
    <row r="99" spans="2:12" s="9" customFormat="1" ht="19.899999999999999" customHeight="1">
      <c r="B99" s="118"/>
      <c r="D99" s="119" t="s">
        <v>158</v>
      </c>
      <c r="E99" s="120"/>
      <c r="F99" s="120"/>
      <c r="G99" s="120"/>
      <c r="H99" s="120"/>
      <c r="I99" s="120"/>
      <c r="J99" s="121">
        <f>J150</f>
        <v>0</v>
      </c>
      <c r="L99" s="118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174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16.5" customHeight="1">
      <c r="B109" s="32"/>
      <c r="E109" s="253" t="str">
        <f>E7</f>
        <v>Budova na spracovanie hrozna a výrobu vína</v>
      </c>
      <c r="F109" s="254"/>
      <c r="G109" s="254"/>
      <c r="H109" s="254"/>
      <c r="L109" s="32"/>
    </row>
    <row r="110" spans="2:12" s="1" customFormat="1" ht="12" customHeight="1">
      <c r="B110" s="32"/>
      <c r="C110" s="27" t="s">
        <v>142</v>
      </c>
      <c r="L110" s="32"/>
    </row>
    <row r="111" spans="2:12" s="1" customFormat="1" ht="16.5" customHeight="1">
      <c r="B111" s="32"/>
      <c r="E111" s="208" t="str">
        <f>E9</f>
        <v xml:space="preserve">08 - SO-07  Zeleň </v>
      </c>
      <c r="F111" s="255"/>
      <c r="G111" s="255"/>
      <c r="H111" s="255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Chotín, p. č. 6616</v>
      </c>
      <c r="I113" s="27" t="s">
        <v>21</v>
      </c>
      <c r="J113" s="55" t="str">
        <f>IF(J12="","",J12)</f>
        <v>22. 1. 2024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23</v>
      </c>
      <c r="F115" s="25" t="str">
        <f>E15</f>
        <v>Gábor Ondrej, Kostolná 228, Chotín</v>
      </c>
      <c r="I115" s="27" t="s">
        <v>29</v>
      </c>
      <c r="J115" s="30" t="str">
        <f>E21</f>
        <v>Ing. Lengyel Tibor</v>
      </c>
      <c r="L115" s="32"/>
    </row>
    <row r="116" spans="2:65" s="1" customFormat="1" ht="15.2" customHeight="1">
      <c r="B116" s="32"/>
      <c r="C116" s="27" t="s">
        <v>27</v>
      </c>
      <c r="F116" s="25" t="str">
        <f>IF(E18="","",E18)</f>
        <v>Vyplň údaj</v>
      </c>
      <c r="I116" s="27" t="s">
        <v>32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22"/>
      <c r="C118" s="123" t="s">
        <v>175</v>
      </c>
      <c r="D118" s="124" t="s">
        <v>61</v>
      </c>
      <c r="E118" s="124" t="s">
        <v>57</v>
      </c>
      <c r="F118" s="124" t="s">
        <v>58</v>
      </c>
      <c r="G118" s="124" t="s">
        <v>176</v>
      </c>
      <c r="H118" s="124" t="s">
        <v>177</v>
      </c>
      <c r="I118" s="124" t="s">
        <v>178</v>
      </c>
      <c r="J118" s="125" t="s">
        <v>148</v>
      </c>
      <c r="K118" s="126" t="s">
        <v>179</v>
      </c>
      <c r="L118" s="122"/>
      <c r="M118" s="62" t="s">
        <v>1</v>
      </c>
      <c r="N118" s="63" t="s">
        <v>40</v>
      </c>
      <c r="O118" s="63" t="s">
        <v>180</v>
      </c>
      <c r="P118" s="63" t="s">
        <v>181</v>
      </c>
      <c r="Q118" s="63" t="s">
        <v>182</v>
      </c>
      <c r="R118" s="63" t="s">
        <v>183</v>
      </c>
      <c r="S118" s="63" t="s">
        <v>184</v>
      </c>
      <c r="T118" s="64" t="s">
        <v>185</v>
      </c>
    </row>
    <row r="119" spans="2:65" s="1" customFormat="1" ht="22.9" customHeight="1">
      <c r="B119" s="32"/>
      <c r="C119" s="67" t="s">
        <v>149</v>
      </c>
      <c r="J119" s="127">
        <f>BK119</f>
        <v>0</v>
      </c>
      <c r="L119" s="32"/>
      <c r="M119" s="65"/>
      <c r="N119" s="56"/>
      <c r="O119" s="56"/>
      <c r="P119" s="128">
        <f>P120</f>
        <v>0</v>
      </c>
      <c r="Q119" s="56"/>
      <c r="R119" s="128">
        <f>R120</f>
        <v>0.65438399999999997</v>
      </c>
      <c r="S119" s="56"/>
      <c r="T119" s="129">
        <f>T120</f>
        <v>0</v>
      </c>
      <c r="AT119" s="17" t="s">
        <v>75</v>
      </c>
      <c r="AU119" s="17" t="s">
        <v>150</v>
      </c>
      <c r="BK119" s="130">
        <f>BK120</f>
        <v>0</v>
      </c>
    </row>
    <row r="120" spans="2:65" s="11" customFormat="1" ht="25.9" customHeight="1">
      <c r="B120" s="131"/>
      <c r="D120" s="132" t="s">
        <v>75</v>
      </c>
      <c r="E120" s="133" t="s">
        <v>186</v>
      </c>
      <c r="F120" s="133" t="s">
        <v>187</v>
      </c>
      <c r="I120" s="134"/>
      <c r="J120" s="135">
        <f>BK120</f>
        <v>0</v>
      </c>
      <c r="L120" s="131"/>
      <c r="M120" s="136"/>
      <c r="P120" s="137">
        <f>P121+P150</f>
        <v>0</v>
      </c>
      <c r="R120" s="137">
        <f>R121+R150</f>
        <v>0.65438399999999997</v>
      </c>
      <c r="T120" s="138">
        <f>T121+T150</f>
        <v>0</v>
      </c>
      <c r="AR120" s="132" t="s">
        <v>83</v>
      </c>
      <c r="AT120" s="139" t="s">
        <v>75</v>
      </c>
      <c r="AU120" s="139" t="s">
        <v>76</v>
      </c>
      <c r="AY120" s="132" t="s">
        <v>188</v>
      </c>
      <c r="BK120" s="140">
        <f>BK121+BK150</f>
        <v>0</v>
      </c>
    </row>
    <row r="121" spans="2:65" s="11" customFormat="1" ht="22.9" customHeight="1">
      <c r="B121" s="131"/>
      <c r="D121" s="132" t="s">
        <v>75</v>
      </c>
      <c r="E121" s="141" t="s">
        <v>83</v>
      </c>
      <c r="F121" s="141" t="s">
        <v>189</v>
      </c>
      <c r="I121" s="134"/>
      <c r="J121" s="142">
        <f>BK121</f>
        <v>0</v>
      </c>
      <c r="L121" s="131"/>
      <c r="M121" s="136"/>
      <c r="P121" s="137">
        <f>SUM(P122:P149)</f>
        <v>0</v>
      </c>
      <c r="R121" s="137">
        <f>SUM(R122:R149)</f>
        <v>0.65438399999999997</v>
      </c>
      <c r="T121" s="138">
        <f>SUM(T122:T149)</f>
        <v>0</v>
      </c>
      <c r="AR121" s="132" t="s">
        <v>83</v>
      </c>
      <c r="AT121" s="139" t="s">
        <v>75</v>
      </c>
      <c r="AU121" s="139" t="s">
        <v>83</v>
      </c>
      <c r="AY121" s="132" t="s">
        <v>188</v>
      </c>
      <c r="BK121" s="140">
        <f>SUM(BK122:BK149)</f>
        <v>0</v>
      </c>
    </row>
    <row r="122" spans="2:65" s="1" customFormat="1" ht="21.75" customHeight="1">
      <c r="B122" s="32"/>
      <c r="C122" s="143" t="s">
        <v>83</v>
      </c>
      <c r="D122" s="143" t="s">
        <v>190</v>
      </c>
      <c r="E122" s="144" t="s">
        <v>2952</v>
      </c>
      <c r="F122" s="145" t="s">
        <v>2953</v>
      </c>
      <c r="G122" s="146" t="s">
        <v>272</v>
      </c>
      <c r="H122" s="147">
        <v>3381</v>
      </c>
      <c r="I122" s="148"/>
      <c r="J122" s="149">
        <f>ROUND(I122*H122,2)</f>
        <v>0</v>
      </c>
      <c r="K122" s="150"/>
      <c r="L122" s="32"/>
      <c r="M122" s="151" t="s">
        <v>1</v>
      </c>
      <c r="N122" s="152" t="s">
        <v>42</v>
      </c>
      <c r="P122" s="153">
        <f>O122*H122</f>
        <v>0</v>
      </c>
      <c r="Q122" s="153">
        <v>0</v>
      </c>
      <c r="R122" s="153">
        <f>Q122*H122</f>
        <v>0</v>
      </c>
      <c r="S122" s="153">
        <v>0</v>
      </c>
      <c r="T122" s="154">
        <f>S122*H122</f>
        <v>0</v>
      </c>
      <c r="AR122" s="155" t="s">
        <v>194</v>
      </c>
      <c r="AT122" s="155" t="s">
        <v>190</v>
      </c>
      <c r="AU122" s="155" t="s">
        <v>88</v>
      </c>
      <c r="AY122" s="17" t="s">
        <v>188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7" t="s">
        <v>88</v>
      </c>
      <c r="BK122" s="156">
        <f>ROUND(I122*H122,2)</f>
        <v>0</v>
      </c>
      <c r="BL122" s="17" t="s">
        <v>194</v>
      </c>
      <c r="BM122" s="155" t="s">
        <v>2954</v>
      </c>
    </row>
    <row r="123" spans="2:65" s="12" customFormat="1" ht="11.25">
      <c r="B123" s="157"/>
      <c r="D123" s="158" t="s">
        <v>196</v>
      </c>
      <c r="E123" s="159" t="s">
        <v>1</v>
      </c>
      <c r="F123" s="160" t="s">
        <v>2955</v>
      </c>
      <c r="H123" s="161">
        <v>3381</v>
      </c>
      <c r="I123" s="162"/>
      <c r="L123" s="157"/>
      <c r="M123" s="163"/>
      <c r="T123" s="164"/>
      <c r="AT123" s="159" t="s">
        <v>196</v>
      </c>
      <c r="AU123" s="159" t="s">
        <v>88</v>
      </c>
      <c r="AV123" s="12" t="s">
        <v>88</v>
      </c>
      <c r="AW123" s="12" t="s">
        <v>31</v>
      </c>
      <c r="AX123" s="12" t="s">
        <v>83</v>
      </c>
      <c r="AY123" s="159" t="s">
        <v>188</v>
      </c>
    </row>
    <row r="124" spans="2:65" s="1" customFormat="1" ht="16.5" customHeight="1">
      <c r="B124" s="32"/>
      <c r="C124" s="185" t="s">
        <v>88</v>
      </c>
      <c r="D124" s="185" t="s">
        <v>677</v>
      </c>
      <c r="E124" s="186" t="s">
        <v>2956</v>
      </c>
      <c r="F124" s="187" t="s">
        <v>2957</v>
      </c>
      <c r="G124" s="188" t="s">
        <v>2082</v>
      </c>
      <c r="H124" s="189">
        <v>104.48</v>
      </c>
      <c r="I124" s="190"/>
      <c r="J124" s="191">
        <f>ROUND(I124*H124,2)</f>
        <v>0</v>
      </c>
      <c r="K124" s="192"/>
      <c r="L124" s="193"/>
      <c r="M124" s="194" t="s">
        <v>1</v>
      </c>
      <c r="N124" s="195" t="s">
        <v>42</v>
      </c>
      <c r="P124" s="153">
        <f>O124*H124</f>
        <v>0</v>
      </c>
      <c r="Q124" s="153">
        <v>1E-3</v>
      </c>
      <c r="R124" s="153">
        <f>Q124*H124</f>
        <v>0.10448</v>
      </c>
      <c r="S124" s="153">
        <v>0</v>
      </c>
      <c r="T124" s="154">
        <f>S124*H124</f>
        <v>0</v>
      </c>
      <c r="AR124" s="155" t="s">
        <v>238</v>
      </c>
      <c r="AT124" s="155" t="s">
        <v>677</v>
      </c>
      <c r="AU124" s="155" t="s">
        <v>88</v>
      </c>
      <c r="AY124" s="17" t="s">
        <v>188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7" t="s">
        <v>88</v>
      </c>
      <c r="BK124" s="156">
        <f>ROUND(I124*H124,2)</f>
        <v>0</v>
      </c>
      <c r="BL124" s="17" t="s">
        <v>194</v>
      </c>
      <c r="BM124" s="155" t="s">
        <v>2958</v>
      </c>
    </row>
    <row r="125" spans="2:65" s="15" customFormat="1" ht="11.25">
      <c r="B125" s="179"/>
      <c r="D125" s="158" t="s">
        <v>196</v>
      </c>
      <c r="E125" s="180" t="s">
        <v>1</v>
      </c>
      <c r="F125" s="181" t="s">
        <v>2959</v>
      </c>
      <c r="H125" s="180" t="s">
        <v>1</v>
      </c>
      <c r="I125" s="182"/>
      <c r="L125" s="179"/>
      <c r="M125" s="183"/>
      <c r="T125" s="184"/>
      <c r="AT125" s="180" t="s">
        <v>196</v>
      </c>
      <c r="AU125" s="180" t="s">
        <v>88</v>
      </c>
      <c r="AV125" s="15" t="s">
        <v>83</v>
      </c>
      <c r="AW125" s="15" t="s">
        <v>31</v>
      </c>
      <c r="AX125" s="15" t="s">
        <v>76</v>
      </c>
      <c r="AY125" s="180" t="s">
        <v>188</v>
      </c>
    </row>
    <row r="126" spans="2:65" s="12" customFormat="1" ht="11.25">
      <c r="B126" s="157"/>
      <c r="D126" s="158" t="s">
        <v>196</v>
      </c>
      <c r="E126" s="159" t="s">
        <v>1</v>
      </c>
      <c r="F126" s="160" t="s">
        <v>2960</v>
      </c>
      <c r="H126" s="161">
        <v>101.43</v>
      </c>
      <c r="I126" s="162"/>
      <c r="L126" s="157"/>
      <c r="M126" s="163"/>
      <c r="T126" s="164"/>
      <c r="AT126" s="159" t="s">
        <v>196</v>
      </c>
      <c r="AU126" s="159" t="s">
        <v>88</v>
      </c>
      <c r="AV126" s="12" t="s">
        <v>88</v>
      </c>
      <c r="AW126" s="12" t="s">
        <v>31</v>
      </c>
      <c r="AX126" s="12" t="s">
        <v>76</v>
      </c>
      <c r="AY126" s="159" t="s">
        <v>188</v>
      </c>
    </row>
    <row r="127" spans="2:65" s="12" customFormat="1" ht="11.25">
      <c r="B127" s="157"/>
      <c r="D127" s="158" t="s">
        <v>196</v>
      </c>
      <c r="E127" s="159" t="s">
        <v>1</v>
      </c>
      <c r="F127" s="160" t="s">
        <v>2961</v>
      </c>
      <c r="H127" s="161">
        <v>3.0430000000000001</v>
      </c>
      <c r="I127" s="162"/>
      <c r="L127" s="157"/>
      <c r="M127" s="163"/>
      <c r="T127" s="164"/>
      <c r="AT127" s="159" t="s">
        <v>196</v>
      </c>
      <c r="AU127" s="159" t="s">
        <v>88</v>
      </c>
      <c r="AV127" s="12" t="s">
        <v>88</v>
      </c>
      <c r="AW127" s="12" t="s">
        <v>31</v>
      </c>
      <c r="AX127" s="12" t="s">
        <v>76</v>
      </c>
      <c r="AY127" s="159" t="s">
        <v>188</v>
      </c>
    </row>
    <row r="128" spans="2:65" s="14" customFormat="1" ht="11.25">
      <c r="B128" s="172"/>
      <c r="D128" s="158" t="s">
        <v>196</v>
      </c>
      <c r="E128" s="173" t="s">
        <v>1</v>
      </c>
      <c r="F128" s="174" t="s">
        <v>209</v>
      </c>
      <c r="H128" s="175">
        <v>104.47300000000001</v>
      </c>
      <c r="I128" s="176"/>
      <c r="L128" s="172"/>
      <c r="M128" s="177"/>
      <c r="T128" s="178"/>
      <c r="AT128" s="173" t="s">
        <v>196</v>
      </c>
      <c r="AU128" s="173" t="s">
        <v>88</v>
      </c>
      <c r="AV128" s="14" t="s">
        <v>203</v>
      </c>
      <c r="AW128" s="14" t="s">
        <v>31</v>
      </c>
      <c r="AX128" s="14" t="s">
        <v>76</v>
      </c>
      <c r="AY128" s="173" t="s">
        <v>188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518</v>
      </c>
      <c r="H129" s="161">
        <v>7.0000000000000001E-3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3" customFormat="1" ht="11.25">
      <c r="B130" s="165"/>
      <c r="D130" s="158" t="s">
        <v>196</v>
      </c>
      <c r="E130" s="166" t="s">
        <v>1</v>
      </c>
      <c r="F130" s="167" t="s">
        <v>211</v>
      </c>
      <c r="H130" s="168">
        <v>104.48000000000002</v>
      </c>
      <c r="I130" s="169"/>
      <c r="L130" s="165"/>
      <c r="M130" s="170"/>
      <c r="T130" s="171"/>
      <c r="AT130" s="166" t="s">
        <v>196</v>
      </c>
      <c r="AU130" s="166" t="s">
        <v>88</v>
      </c>
      <c r="AV130" s="13" t="s">
        <v>194</v>
      </c>
      <c r="AW130" s="13" t="s">
        <v>31</v>
      </c>
      <c r="AX130" s="13" t="s">
        <v>83</v>
      </c>
      <c r="AY130" s="166" t="s">
        <v>188</v>
      </c>
    </row>
    <row r="131" spans="2:65" s="1" customFormat="1" ht="24.2" customHeight="1">
      <c r="B131" s="32"/>
      <c r="C131" s="143" t="s">
        <v>203</v>
      </c>
      <c r="D131" s="143" t="s">
        <v>190</v>
      </c>
      <c r="E131" s="144" t="s">
        <v>2962</v>
      </c>
      <c r="F131" s="145" t="s">
        <v>2963</v>
      </c>
      <c r="G131" s="146" t="s">
        <v>272</v>
      </c>
      <c r="H131" s="147">
        <v>3381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194</v>
      </c>
      <c r="AT131" s="155" t="s">
        <v>190</v>
      </c>
      <c r="AU131" s="155" t="s">
        <v>88</v>
      </c>
      <c r="AY131" s="17" t="s">
        <v>188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194</v>
      </c>
      <c r="BM131" s="155" t="s">
        <v>2964</v>
      </c>
    </row>
    <row r="132" spans="2:65" s="12" customFormat="1" ht="11.25">
      <c r="B132" s="157"/>
      <c r="D132" s="158" t="s">
        <v>196</v>
      </c>
      <c r="E132" s="159" t="s">
        <v>1</v>
      </c>
      <c r="F132" s="160" t="s">
        <v>2965</v>
      </c>
      <c r="H132" s="161">
        <v>3381</v>
      </c>
      <c r="I132" s="162"/>
      <c r="L132" s="157"/>
      <c r="M132" s="163"/>
      <c r="T132" s="164"/>
      <c r="AT132" s="159" t="s">
        <v>196</v>
      </c>
      <c r="AU132" s="159" t="s">
        <v>88</v>
      </c>
      <c r="AV132" s="12" t="s">
        <v>88</v>
      </c>
      <c r="AW132" s="12" t="s">
        <v>31</v>
      </c>
      <c r="AX132" s="12" t="s">
        <v>83</v>
      </c>
      <c r="AY132" s="159" t="s">
        <v>188</v>
      </c>
    </row>
    <row r="133" spans="2:65" s="1" customFormat="1" ht="33" customHeight="1">
      <c r="B133" s="32"/>
      <c r="C133" s="143" t="s">
        <v>194</v>
      </c>
      <c r="D133" s="143" t="s">
        <v>190</v>
      </c>
      <c r="E133" s="144" t="s">
        <v>2966</v>
      </c>
      <c r="F133" s="145" t="s">
        <v>2967</v>
      </c>
      <c r="G133" s="146" t="s">
        <v>272</v>
      </c>
      <c r="H133" s="147">
        <v>3381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194</v>
      </c>
      <c r="AT133" s="155" t="s">
        <v>190</v>
      </c>
      <c r="AU133" s="155" t="s">
        <v>88</v>
      </c>
      <c r="AY133" s="17" t="s">
        <v>188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194</v>
      </c>
      <c r="BM133" s="155" t="s">
        <v>2968</v>
      </c>
    </row>
    <row r="134" spans="2:65" s="1" customFormat="1" ht="24.2" customHeight="1">
      <c r="B134" s="32"/>
      <c r="C134" s="143" t="s">
        <v>221</v>
      </c>
      <c r="D134" s="143" t="s">
        <v>190</v>
      </c>
      <c r="E134" s="144" t="s">
        <v>2969</v>
      </c>
      <c r="F134" s="145" t="s">
        <v>2970</v>
      </c>
      <c r="G134" s="146" t="s">
        <v>272</v>
      </c>
      <c r="H134" s="147">
        <v>3381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194</v>
      </c>
      <c r="AT134" s="155" t="s">
        <v>190</v>
      </c>
      <c r="AU134" s="155" t="s">
        <v>88</v>
      </c>
      <c r="AY134" s="17" t="s">
        <v>188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88</v>
      </c>
      <c r="BK134" s="156">
        <f>ROUND(I134*H134,2)</f>
        <v>0</v>
      </c>
      <c r="BL134" s="17" t="s">
        <v>194</v>
      </c>
      <c r="BM134" s="155" t="s">
        <v>2971</v>
      </c>
    </row>
    <row r="135" spans="2:65" s="1" customFormat="1" ht="16.5" customHeight="1">
      <c r="B135" s="32"/>
      <c r="C135" s="185" t="s">
        <v>225</v>
      </c>
      <c r="D135" s="185" t="s">
        <v>677</v>
      </c>
      <c r="E135" s="186" t="s">
        <v>2972</v>
      </c>
      <c r="F135" s="187" t="s">
        <v>2973</v>
      </c>
      <c r="G135" s="188" t="s">
        <v>2974</v>
      </c>
      <c r="H135" s="189">
        <v>1.3520000000000001</v>
      </c>
      <c r="I135" s="190"/>
      <c r="J135" s="191">
        <f>ROUND(I135*H135,2)</f>
        <v>0</v>
      </c>
      <c r="K135" s="192"/>
      <c r="L135" s="193"/>
      <c r="M135" s="194" t="s">
        <v>1</v>
      </c>
      <c r="N135" s="195" t="s">
        <v>42</v>
      </c>
      <c r="P135" s="153">
        <f>O135*H135</f>
        <v>0</v>
      </c>
      <c r="Q135" s="153">
        <v>1E-3</v>
      </c>
      <c r="R135" s="153">
        <f>Q135*H135</f>
        <v>1.3520000000000001E-3</v>
      </c>
      <c r="S135" s="153">
        <v>0</v>
      </c>
      <c r="T135" s="154">
        <f>S135*H135</f>
        <v>0</v>
      </c>
      <c r="AR135" s="155" t="s">
        <v>238</v>
      </c>
      <c r="AT135" s="155" t="s">
        <v>677</v>
      </c>
      <c r="AU135" s="155" t="s">
        <v>88</v>
      </c>
      <c r="AY135" s="17" t="s">
        <v>188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88</v>
      </c>
      <c r="BK135" s="156">
        <f>ROUND(I135*H135,2)</f>
        <v>0</v>
      </c>
      <c r="BL135" s="17" t="s">
        <v>194</v>
      </c>
      <c r="BM135" s="155" t="s">
        <v>2975</v>
      </c>
    </row>
    <row r="136" spans="2:65" s="12" customFormat="1" ht="11.25">
      <c r="B136" s="157"/>
      <c r="D136" s="158" t="s">
        <v>196</v>
      </c>
      <c r="E136" s="159" t="s">
        <v>1</v>
      </c>
      <c r="F136" s="160" t="s">
        <v>2976</v>
      </c>
      <c r="H136" s="161">
        <v>1.3520000000000001</v>
      </c>
      <c r="I136" s="162"/>
      <c r="L136" s="157"/>
      <c r="M136" s="163"/>
      <c r="T136" s="164"/>
      <c r="AT136" s="159" t="s">
        <v>196</v>
      </c>
      <c r="AU136" s="159" t="s">
        <v>88</v>
      </c>
      <c r="AV136" s="12" t="s">
        <v>88</v>
      </c>
      <c r="AW136" s="12" t="s">
        <v>31</v>
      </c>
      <c r="AX136" s="12" t="s">
        <v>83</v>
      </c>
      <c r="AY136" s="159" t="s">
        <v>188</v>
      </c>
    </row>
    <row r="137" spans="2:65" s="1" customFormat="1" ht="33" customHeight="1">
      <c r="B137" s="32"/>
      <c r="C137" s="143" t="s">
        <v>234</v>
      </c>
      <c r="D137" s="143" t="s">
        <v>190</v>
      </c>
      <c r="E137" s="144" t="s">
        <v>2977</v>
      </c>
      <c r="F137" s="145" t="s">
        <v>2978</v>
      </c>
      <c r="G137" s="146" t="s">
        <v>272</v>
      </c>
      <c r="H137" s="147">
        <v>3381</v>
      </c>
      <c r="I137" s="148"/>
      <c r="J137" s="149">
        <f>ROUND(I137*H137,2)</f>
        <v>0</v>
      </c>
      <c r="K137" s="150"/>
      <c r="L137" s="32"/>
      <c r="M137" s="151" t="s">
        <v>1</v>
      </c>
      <c r="N137" s="152" t="s">
        <v>42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194</v>
      </c>
      <c r="AT137" s="155" t="s">
        <v>190</v>
      </c>
      <c r="AU137" s="155" t="s">
        <v>88</v>
      </c>
      <c r="AY137" s="17" t="s">
        <v>188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88</v>
      </c>
      <c r="BK137" s="156">
        <f>ROUND(I137*H137,2)</f>
        <v>0</v>
      </c>
      <c r="BL137" s="17" t="s">
        <v>194</v>
      </c>
      <c r="BM137" s="155" t="s">
        <v>2979</v>
      </c>
    </row>
    <row r="138" spans="2:65" s="1" customFormat="1" ht="16.5" customHeight="1">
      <c r="B138" s="32"/>
      <c r="C138" s="185" t="s">
        <v>238</v>
      </c>
      <c r="D138" s="185" t="s">
        <v>677</v>
      </c>
      <c r="E138" s="186" t="s">
        <v>2972</v>
      </c>
      <c r="F138" s="187" t="s">
        <v>2973</v>
      </c>
      <c r="G138" s="188" t="s">
        <v>2974</v>
      </c>
      <c r="H138" s="189">
        <v>1.3520000000000001</v>
      </c>
      <c r="I138" s="190"/>
      <c r="J138" s="191">
        <f>ROUND(I138*H138,2)</f>
        <v>0</v>
      </c>
      <c r="K138" s="192"/>
      <c r="L138" s="193"/>
      <c r="M138" s="194" t="s">
        <v>1</v>
      </c>
      <c r="N138" s="195" t="s">
        <v>42</v>
      </c>
      <c r="P138" s="153">
        <f>O138*H138</f>
        <v>0</v>
      </c>
      <c r="Q138" s="153">
        <v>1E-3</v>
      </c>
      <c r="R138" s="153">
        <f>Q138*H138</f>
        <v>1.3520000000000001E-3</v>
      </c>
      <c r="S138" s="153">
        <v>0</v>
      </c>
      <c r="T138" s="154">
        <f>S138*H138</f>
        <v>0</v>
      </c>
      <c r="AR138" s="155" t="s">
        <v>238</v>
      </c>
      <c r="AT138" s="155" t="s">
        <v>677</v>
      </c>
      <c r="AU138" s="155" t="s">
        <v>88</v>
      </c>
      <c r="AY138" s="17" t="s">
        <v>188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194</v>
      </c>
      <c r="BM138" s="155" t="s">
        <v>2980</v>
      </c>
    </row>
    <row r="139" spans="2:65" s="12" customFormat="1" ht="11.25">
      <c r="B139" s="157"/>
      <c r="D139" s="158" t="s">
        <v>196</v>
      </c>
      <c r="E139" s="159" t="s">
        <v>1</v>
      </c>
      <c r="F139" s="160" t="s">
        <v>2976</v>
      </c>
      <c r="H139" s="161">
        <v>1.3520000000000001</v>
      </c>
      <c r="I139" s="162"/>
      <c r="L139" s="157"/>
      <c r="M139" s="163"/>
      <c r="T139" s="164"/>
      <c r="AT139" s="159" t="s">
        <v>196</v>
      </c>
      <c r="AU139" s="159" t="s">
        <v>88</v>
      </c>
      <c r="AV139" s="12" t="s">
        <v>88</v>
      </c>
      <c r="AW139" s="12" t="s">
        <v>31</v>
      </c>
      <c r="AX139" s="12" t="s">
        <v>83</v>
      </c>
      <c r="AY139" s="159" t="s">
        <v>188</v>
      </c>
    </row>
    <row r="140" spans="2:65" s="1" customFormat="1" ht="33" customHeight="1">
      <c r="B140" s="32"/>
      <c r="C140" s="143" t="s">
        <v>245</v>
      </c>
      <c r="D140" s="143" t="s">
        <v>190</v>
      </c>
      <c r="E140" s="144" t="s">
        <v>2981</v>
      </c>
      <c r="F140" s="145" t="s">
        <v>2982</v>
      </c>
      <c r="G140" s="146" t="s">
        <v>272</v>
      </c>
      <c r="H140" s="147">
        <v>3381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194</v>
      </c>
      <c r="AT140" s="155" t="s">
        <v>190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194</v>
      </c>
      <c r="BM140" s="155" t="s">
        <v>2983</v>
      </c>
    </row>
    <row r="141" spans="2:65" s="1" customFormat="1" ht="24.2" customHeight="1">
      <c r="B141" s="32"/>
      <c r="C141" s="185" t="s">
        <v>252</v>
      </c>
      <c r="D141" s="185" t="s">
        <v>677</v>
      </c>
      <c r="E141" s="186" t="s">
        <v>2984</v>
      </c>
      <c r="F141" s="187" t="s">
        <v>2985</v>
      </c>
      <c r="G141" s="188" t="s">
        <v>2986</v>
      </c>
      <c r="H141" s="189">
        <v>35.5</v>
      </c>
      <c r="I141" s="190"/>
      <c r="J141" s="191">
        <f>ROUND(I141*H141,2)</f>
        <v>0</v>
      </c>
      <c r="K141" s="192"/>
      <c r="L141" s="193"/>
      <c r="M141" s="194" t="s">
        <v>1</v>
      </c>
      <c r="N141" s="195" t="s">
        <v>42</v>
      </c>
      <c r="P141" s="153">
        <f>O141*H141</f>
        <v>0</v>
      </c>
      <c r="Q141" s="153">
        <v>3.0000000000000001E-3</v>
      </c>
      <c r="R141" s="153">
        <f>Q141*H141</f>
        <v>0.1065</v>
      </c>
      <c r="S141" s="153">
        <v>0</v>
      </c>
      <c r="T141" s="154">
        <f>S141*H141</f>
        <v>0</v>
      </c>
      <c r="AR141" s="155" t="s">
        <v>238</v>
      </c>
      <c r="AT141" s="155" t="s">
        <v>677</v>
      </c>
      <c r="AU141" s="155" t="s">
        <v>88</v>
      </c>
      <c r="AY141" s="17" t="s">
        <v>188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88</v>
      </c>
      <c r="BK141" s="156">
        <f>ROUND(I141*H141,2)</f>
        <v>0</v>
      </c>
      <c r="BL141" s="17" t="s">
        <v>194</v>
      </c>
      <c r="BM141" s="155" t="s">
        <v>2987</v>
      </c>
    </row>
    <row r="142" spans="2:65" s="12" customFormat="1" ht="11.25">
      <c r="B142" s="157"/>
      <c r="D142" s="158" t="s">
        <v>196</v>
      </c>
      <c r="E142" s="159" t="s">
        <v>1</v>
      </c>
      <c r="F142" s="160" t="s">
        <v>2988</v>
      </c>
      <c r="H142" s="161">
        <v>35.500999999999998</v>
      </c>
      <c r="I142" s="162"/>
      <c r="L142" s="157"/>
      <c r="M142" s="163"/>
      <c r="T142" s="164"/>
      <c r="AT142" s="159" t="s">
        <v>196</v>
      </c>
      <c r="AU142" s="159" t="s">
        <v>88</v>
      </c>
      <c r="AV142" s="12" t="s">
        <v>88</v>
      </c>
      <c r="AW142" s="12" t="s">
        <v>31</v>
      </c>
      <c r="AX142" s="12" t="s">
        <v>76</v>
      </c>
      <c r="AY142" s="159" t="s">
        <v>188</v>
      </c>
    </row>
    <row r="143" spans="2:65" s="12" customFormat="1" ht="11.25">
      <c r="B143" s="157"/>
      <c r="D143" s="158" t="s">
        <v>196</v>
      </c>
      <c r="E143" s="159" t="s">
        <v>1</v>
      </c>
      <c r="F143" s="160" t="s">
        <v>1303</v>
      </c>
      <c r="H143" s="161">
        <v>-1E-3</v>
      </c>
      <c r="I143" s="162"/>
      <c r="L143" s="157"/>
      <c r="M143" s="163"/>
      <c r="T143" s="164"/>
      <c r="AT143" s="159" t="s">
        <v>196</v>
      </c>
      <c r="AU143" s="159" t="s">
        <v>88</v>
      </c>
      <c r="AV143" s="12" t="s">
        <v>88</v>
      </c>
      <c r="AW143" s="12" t="s">
        <v>31</v>
      </c>
      <c r="AX143" s="12" t="s">
        <v>76</v>
      </c>
      <c r="AY143" s="159" t="s">
        <v>188</v>
      </c>
    </row>
    <row r="144" spans="2:65" s="13" customFormat="1" ht="11.25">
      <c r="B144" s="165"/>
      <c r="D144" s="158" t="s">
        <v>196</v>
      </c>
      <c r="E144" s="166" t="s">
        <v>1</v>
      </c>
      <c r="F144" s="167" t="s">
        <v>211</v>
      </c>
      <c r="H144" s="168">
        <v>35.5</v>
      </c>
      <c r="I144" s="169"/>
      <c r="L144" s="165"/>
      <c r="M144" s="170"/>
      <c r="T144" s="171"/>
      <c r="AT144" s="166" t="s">
        <v>196</v>
      </c>
      <c r="AU144" s="166" t="s">
        <v>88</v>
      </c>
      <c r="AV144" s="13" t="s">
        <v>194</v>
      </c>
      <c r="AW144" s="13" t="s">
        <v>31</v>
      </c>
      <c r="AX144" s="13" t="s">
        <v>83</v>
      </c>
      <c r="AY144" s="166" t="s">
        <v>188</v>
      </c>
    </row>
    <row r="145" spans="2:65" s="1" customFormat="1" ht="24.2" customHeight="1">
      <c r="B145" s="32"/>
      <c r="C145" s="185" t="s">
        <v>257</v>
      </c>
      <c r="D145" s="185" t="s">
        <v>677</v>
      </c>
      <c r="E145" s="186" t="s">
        <v>2989</v>
      </c>
      <c r="F145" s="187" t="s">
        <v>2990</v>
      </c>
      <c r="G145" s="188" t="s">
        <v>2991</v>
      </c>
      <c r="H145" s="189">
        <v>339</v>
      </c>
      <c r="I145" s="190"/>
      <c r="J145" s="191">
        <f>ROUND(I145*H145,2)</f>
        <v>0</v>
      </c>
      <c r="K145" s="192"/>
      <c r="L145" s="193"/>
      <c r="M145" s="194" t="s">
        <v>1</v>
      </c>
      <c r="N145" s="195" t="s">
        <v>42</v>
      </c>
      <c r="P145" s="153">
        <f>O145*H145</f>
        <v>0</v>
      </c>
      <c r="Q145" s="153">
        <v>1.2999999999999999E-3</v>
      </c>
      <c r="R145" s="153">
        <f>Q145*H145</f>
        <v>0.44069999999999998</v>
      </c>
      <c r="S145" s="153">
        <v>0</v>
      </c>
      <c r="T145" s="154">
        <f>S145*H145</f>
        <v>0</v>
      </c>
      <c r="AR145" s="155" t="s">
        <v>238</v>
      </c>
      <c r="AT145" s="155" t="s">
        <v>677</v>
      </c>
      <c r="AU145" s="155" t="s">
        <v>88</v>
      </c>
      <c r="AY145" s="17" t="s">
        <v>188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194</v>
      </c>
      <c r="BM145" s="155" t="s">
        <v>2992</v>
      </c>
    </row>
    <row r="146" spans="2:65" s="15" customFormat="1" ht="11.25">
      <c r="B146" s="179"/>
      <c r="D146" s="158" t="s">
        <v>196</v>
      </c>
      <c r="E146" s="180" t="s">
        <v>1</v>
      </c>
      <c r="F146" s="181" t="s">
        <v>2993</v>
      </c>
      <c r="H146" s="180" t="s">
        <v>1</v>
      </c>
      <c r="I146" s="182"/>
      <c r="L146" s="179"/>
      <c r="M146" s="183"/>
      <c r="T146" s="184"/>
      <c r="AT146" s="180" t="s">
        <v>196</v>
      </c>
      <c r="AU146" s="180" t="s">
        <v>88</v>
      </c>
      <c r="AV146" s="15" t="s">
        <v>83</v>
      </c>
      <c r="AW146" s="15" t="s">
        <v>31</v>
      </c>
      <c r="AX146" s="15" t="s">
        <v>76</v>
      </c>
      <c r="AY146" s="180" t="s">
        <v>188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2994</v>
      </c>
      <c r="H147" s="161">
        <v>338.1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2849</v>
      </c>
      <c r="H148" s="161">
        <v>0.9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3" customFormat="1" ht="11.25">
      <c r="B149" s="165"/>
      <c r="D149" s="158" t="s">
        <v>196</v>
      </c>
      <c r="E149" s="166" t="s">
        <v>1</v>
      </c>
      <c r="F149" s="167" t="s">
        <v>211</v>
      </c>
      <c r="H149" s="168">
        <v>339</v>
      </c>
      <c r="I149" s="169"/>
      <c r="L149" s="165"/>
      <c r="M149" s="170"/>
      <c r="T149" s="171"/>
      <c r="AT149" s="166" t="s">
        <v>196</v>
      </c>
      <c r="AU149" s="166" t="s">
        <v>88</v>
      </c>
      <c r="AV149" s="13" t="s">
        <v>194</v>
      </c>
      <c r="AW149" s="13" t="s">
        <v>31</v>
      </c>
      <c r="AX149" s="13" t="s">
        <v>83</v>
      </c>
      <c r="AY149" s="166" t="s">
        <v>188</v>
      </c>
    </row>
    <row r="150" spans="2:65" s="11" customFormat="1" ht="22.9" customHeight="1">
      <c r="B150" s="131"/>
      <c r="D150" s="132" t="s">
        <v>75</v>
      </c>
      <c r="E150" s="141" t="s">
        <v>739</v>
      </c>
      <c r="F150" s="141" t="s">
        <v>740</v>
      </c>
      <c r="I150" s="134"/>
      <c r="J150" s="142">
        <f>BK150</f>
        <v>0</v>
      </c>
      <c r="L150" s="131"/>
      <c r="M150" s="136"/>
      <c r="P150" s="137">
        <f>P151</f>
        <v>0</v>
      </c>
      <c r="R150" s="137">
        <f>R151</f>
        <v>0</v>
      </c>
      <c r="T150" s="138">
        <f>T151</f>
        <v>0</v>
      </c>
      <c r="AR150" s="132" t="s">
        <v>83</v>
      </c>
      <c r="AT150" s="139" t="s">
        <v>75</v>
      </c>
      <c r="AU150" s="139" t="s">
        <v>83</v>
      </c>
      <c r="AY150" s="132" t="s">
        <v>188</v>
      </c>
      <c r="BK150" s="140">
        <f>BK151</f>
        <v>0</v>
      </c>
    </row>
    <row r="151" spans="2:65" s="1" customFormat="1" ht="33" customHeight="1">
      <c r="B151" s="32"/>
      <c r="C151" s="143" t="s">
        <v>269</v>
      </c>
      <c r="D151" s="143" t="s">
        <v>190</v>
      </c>
      <c r="E151" s="144" t="s">
        <v>2995</v>
      </c>
      <c r="F151" s="145" t="s">
        <v>2996</v>
      </c>
      <c r="G151" s="146" t="s">
        <v>333</v>
      </c>
      <c r="H151" s="147">
        <v>0.65400000000000003</v>
      </c>
      <c r="I151" s="148"/>
      <c r="J151" s="149">
        <f>ROUND(I151*H151,2)</f>
        <v>0</v>
      </c>
      <c r="K151" s="150"/>
      <c r="L151" s="32"/>
      <c r="M151" s="199" t="s">
        <v>1</v>
      </c>
      <c r="N151" s="200" t="s">
        <v>42</v>
      </c>
      <c r="O151" s="201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155" t="s">
        <v>194</v>
      </c>
      <c r="AT151" s="155" t="s">
        <v>190</v>
      </c>
      <c r="AU151" s="155" t="s">
        <v>88</v>
      </c>
      <c r="AY151" s="17" t="s">
        <v>188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88</v>
      </c>
      <c r="BK151" s="156">
        <f>ROUND(I151*H151,2)</f>
        <v>0</v>
      </c>
      <c r="BL151" s="17" t="s">
        <v>194</v>
      </c>
      <c r="BM151" s="155" t="s">
        <v>2997</v>
      </c>
    </row>
    <row r="152" spans="2:65" s="1" customFormat="1" ht="6.95" customHeight="1"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2"/>
    </row>
  </sheetData>
  <sheetProtection algorithmName="SHA-512" hashValue="1P53V5NFRtTXqCSJX4YFV8s2bvpIqULrzV4sbeVZu2/UPdXgqIy31mOrHldUIBAxAhBB2PTUqid2FgTjbCvO6Q==" saltValue="sqk082FE78TXwG1f7lPc6iAqSf/GmyjYv9pQiKWugL8qq4FHO5B+gJcBpqOFmglKUPEdungGLXbKMaCSRUpIpw==" spinCount="100000" sheet="1" objects="1" scenarios="1" formatColumns="0" formatRows="0" autoFilter="0"/>
  <autoFilter ref="C118:K151" xr:uid="{00000000-0009-0000-0000-00001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81"/>
  <sheetViews>
    <sheetView showGridLines="0" topLeftCell="A3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143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1411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ROUND((SUM(BE131:BE380)),  2)</f>
        <v>0</v>
      </c>
      <c r="G35" s="100"/>
      <c r="H35" s="100"/>
      <c r="I35" s="101">
        <v>0.2</v>
      </c>
      <c r="J35" s="99">
        <f>ROUND(((SUM(BE131:BE380))*I35),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ROUND((SUM(BF131:BF380)),  2)</f>
        <v>0</v>
      </c>
      <c r="G36" s="100"/>
      <c r="H36" s="100"/>
      <c r="I36" s="101">
        <v>0.2</v>
      </c>
      <c r="J36" s="99">
        <f>ROUND(((SUM(BF131:BF380))*I36),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ROUND((SUM(BG131:BG380)),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ROUND((SUM(BH131:BH380)),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ROUND((SUM(BI131:BI380)),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143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 xml:space="preserve">02 - SO-01A.2  Zdravotechnika 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J131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899999999999999" customHeight="1">
      <c r="B101" s="118"/>
      <c r="D101" s="119" t="s">
        <v>155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47" s="9" customFormat="1" ht="19.899999999999999" customHeight="1">
      <c r="B102" s="118"/>
      <c r="D102" s="119" t="s">
        <v>1412</v>
      </c>
      <c r="E102" s="120"/>
      <c r="F102" s="120"/>
      <c r="G102" s="120"/>
      <c r="H102" s="120"/>
      <c r="I102" s="120"/>
      <c r="J102" s="121">
        <f>J162</f>
        <v>0</v>
      </c>
      <c r="L102" s="118"/>
    </row>
    <row r="103" spans="2:47" s="9" customFormat="1" ht="19.899999999999999" customHeight="1">
      <c r="B103" s="118"/>
      <c r="D103" s="119" t="s">
        <v>158</v>
      </c>
      <c r="E103" s="120"/>
      <c r="F103" s="120"/>
      <c r="G103" s="120"/>
      <c r="H103" s="120"/>
      <c r="I103" s="120"/>
      <c r="J103" s="121">
        <f>J206</f>
        <v>0</v>
      </c>
      <c r="L103" s="118"/>
    </row>
    <row r="104" spans="2:47" s="8" customFormat="1" ht="24.95" customHeight="1">
      <c r="B104" s="114"/>
      <c r="D104" s="115" t="s">
        <v>159</v>
      </c>
      <c r="E104" s="116"/>
      <c r="F104" s="116"/>
      <c r="G104" s="116"/>
      <c r="H104" s="116"/>
      <c r="I104" s="116"/>
      <c r="J104" s="117">
        <f>J208</f>
        <v>0</v>
      </c>
      <c r="L104" s="114"/>
    </row>
    <row r="105" spans="2:47" s="9" customFormat="1" ht="19.899999999999999" customHeight="1">
      <c r="B105" s="118"/>
      <c r="D105" s="119" t="s">
        <v>162</v>
      </c>
      <c r="E105" s="120"/>
      <c r="F105" s="120"/>
      <c r="G105" s="120"/>
      <c r="H105" s="120"/>
      <c r="I105" s="120"/>
      <c r="J105" s="121">
        <f>J209</f>
        <v>0</v>
      </c>
      <c r="L105" s="118"/>
    </row>
    <row r="106" spans="2:47" s="9" customFormat="1" ht="19.899999999999999" customHeight="1">
      <c r="B106" s="118"/>
      <c r="D106" s="119" t="s">
        <v>1413</v>
      </c>
      <c r="E106" s="120"/>
      <c r="F106" s="120"/>
      <c r="G106" s="120"/>
      <c r="H106" s="120"/>
      <c r="I106" s="120"/>
      <c r="J106" s="121">
        <f>J218</f>
        <v>0</v>
      </c>
      <c r="L106" s="118"/>
    </row>
    <row r="107" spans="2:47" s="9" customFormat="1" ht="19.899999999999999" customHeight="1">
      <c r="B107" s="118"/>
      <c r="D107" s="119" t="s">
        <v>163</v>
      </c>
      <c r="E107" s="120"/>
      <c r="F107" s="120"/>
      <c r="G107" s="120"/>
      <c r="H107" s="120"/>
      <c r="I107" s="120"/>
      <c r="J107" s="121">
        <f>J273</f>
        <v>0</v>
      </c>
      <c r="L107" s="118"/>
    </row>
    <row r="108" spans="2:47" s="9" customFormat="1" ht="19.899999999999999" customHeight="1">
      <c r="B108" s="118"/>
      <c r="D108" s="119" t="s">
        <v>1414</v>
      </c>
      <c r="E108" s="120"/>
      <c r="F108" s="120"/>
      <c r="G108" s="120"/>
      <c r="H108" s="120"/>
      <c r="I108" s="120"/>
      <c r="J108" s="121">
        <f>J336</f>
        <v>0</v>
      </c>
      <c r="L108" s="118"/>
    </row>
    <row r="109" spans="2:47" s="9" customFormat="1" ht="19.899999999999999" customHeight="1">
      <c r="B109" s="118"/>
      <c r="D109" s="119" t="s">
        <v>1415</v>
      </c>
      <c r="E109" s="120"/>
      <c r="F109" s="120"/>
      <c r="G109" s="120"/>
      <c r="H109" s="120"/>
      <c r="I109" s="120"/>
      <c r="J109" s="121">
        <f>J377</f>
        <v>0</v>
      </c>
      <c r="L109" s="118"/>
    </row>
    <row r="110" spans="2:47" s="1" customFormat="1" ht="21.75" customHeight="1">
      <c r="B110" s="32"/>
      <c r="L110" s="32"/>
    </row>
    <row r="111" spans="2:47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5" customHeight="1">
      <c r="B116" s="32"/>
      <c r="C116" s="21" t="s">
        <v>174</v>
      </c>
      <c r="L116" s="32"/>
    </row>
    <row r="117" spans="2:12" s="1" customFormat="1" ht="6.95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3" t="str">
        <f>E7</f>
        <v>Budova na spracovanie hrozna a výrobu vína</v>
      </c>
      <c r="F119" s="254"/>
      <c r="G119" s="254"/>
      <c r="H119" s="254"/>
      <c r="L119" s="32"/>
    </row>
    <row r="120" spans="2:12" ht="12" customHeight="1">
      <c r="B120" s="20"/>
      <c r="C120" s="27" t="s">
        <v>142</v>
      </c>
      <c r="L120" s="20"/>
    </row>
    <row r="121" spans="2:12" s="1" customFormat="1" ht="16.5" customHeight="1">
      <c r="B121" s="32"/>
      <c r="E121" s="253" t="s">
        <v>143</v>
      </c>
      <c r="F121" s="255"/>
      <c r="G121" s="255"/>
      <c r="H121" s="255"/>
      <c r="L121" s="32"/>
    </row>
    <row r="122" spans="2:12" s="1" customFormat="1" ht="12" customHeight="1">
      <c r="B122" s="32"/>
      <c r="C122" s="27" t="s">
        <v>144</v>
      </c>
      <c r="L122" s="32"/>
    </row>
    <row r="123" spans="2:12" s="1" customFormat="1" ht="16.5" customHeight="1">
      <c r="B123" s="32"/>
      <c r="E123" s="208" t="str">
        <f>E11</f>
        <v xml:space="preserve">02 - SO-01A.2  Zdravotechnika </v>
      </c>
      <c r="F123" s="255"/>
      <c r="G123" s="255"/>
      <c r="H123" s="255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>Chotín, p. č. 6616</v>
      </c>
      <c r="I125" s="27" t="s">
        <v>21</v>
      </c>
      <c r="J125" s="55" t="str">
        <f>IF(J14="","",J14)</f>
        <v>22. 1. 2024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23</v>
      </c>
      <c r="F127" s="25" t="str">
        <f>E17</f>
        <v>Gábor Ondrej, Kostolná 228, Chotín</v>
      </c>
      <c r="I127" s="27" t="s">
        <v>29</v>
      </c>
      <c r="J127" s="30" t="str">
        <f>E23</f>
        <v>Ing. Lengyel Tibor</v>
      </c>
      <c r="L127" s="32"/>
    </row>
    <row r="128" spans="2:12" s="1" customFormat="1" ht="15.2" customHeight="1">
      <c r="B128" s="32"/>
      <c r="C128" s="27" t="s">
        <v>27</v>
      </c>
      <c r="F128" s="25" t="str">
        <f>IF(E20="","",E20)</f>
        <v>Vyplň údaj</v>
      </c>
      <c r="I128" s="27" t="s">
        <v>32</v>
      </c>
      <c r="J128" s="30" t="str">
        <f>E26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175</v>
      </c>
      <c r="D130" s="124" t="s">
        <v>61</v>
      </c>
      <c r="E130" s="124" t="s">
        <v>57</v>
      </c>
      <c r="F130" s="124" t="s">
        <v>58</v>
      </c>
      <c r="G130" s="124" t="s">
        <v>176</v>
      </c>
      <c r="H130" s="124" t="s">
        <v>177</v>
      </c>
      <c r="I130" s="124" t="s">
        <v>178</v>
      </c>
      <c r="J130" s="125" t="s">
        <v>148</v>
      </c>
      <c r="K130" s="126" t="s">
        <v>179</v>
      </c>
      <c r="L130" s="122"/>
      <c r="M130" s="62" t="s">
        <v>1</v>
      </c>
      <c r="N130" s="63" t="s">
        <v>40</v>
      </c>
      <c r="O130" s="63" t="s">
        <v>180</v>
      </c>
      <c r="P130" s="63" t="s">
        <v>181</v>
      </c>
      <c r="Q130" s="63" t="s">
        <v>182</v>
      </c>
      <c r="R130" s="63" t="s">
        <v>183</v>
      </c>
      <c r="S130" s="63" t="s">
        <v>184</v>
      </c>
      <c r="T130" s="64" t="s">
        <v>185</v>
      </c>
    </row>
    <row r="131" spans="2:65" s="1" customFormat="1" ht="22.9" customHeight="1">
      <c r="B131" s="32"/>
      <c r="C131" s="67" t="s">
        <v>149</v>
      </c>
      <c r="J131" s="127">
        <f>BK131</f>
        <v>0</v>
      </c>
      <c r="L131" s="32"/>
      <c r="M131" s="65"/>
      <c r="N131" s="56"/>
      <c r="O131" s="56"/>
      <c r="P131" s="128">
        <f>P132+P208</f>
        <v>0</v>
      </c>
      <c r="Q131" s="56"/>
      <c r="R131" s="128">
        <f>R132+R208</f>
        <v>21.001784999999998</v>
      </c>
      <c r="S131" s="56"/>
      <c r="T131" s="129">
        <f>T132+T208</f>
        <v>0</v>
      </c>
      <c r="AT131" s="17" t="s">
        <v>75</v>
      </c>
      <c r="AU131" s="17" t="s">
        <v>150</v>
      </c>
      <c r="BK131" s="130">
        <f>BK132+BK208</f>
        <v>0</v>
      </c>
    </row>
    <row r="132" spans="2:65" s="11" customFormat="1" ht="25.9" customHeight="1">
      <c r="B132" s="131"/>
      <c r="D132" s="132" t="s">
        <v>75</v>
      </c>
      <c r="E132" s="133" t="s">
        <v>186</v>
      </c>
      <c r="F132" s="133" t="s">
        <v>187</v>
      </c>
      <c r="I132" s="134"/>
      <c r="J132" s="135">
        <f>BK132</f>
        <v>0</v>
      </c>
      <c r="L132" s="131"/>
      <c r="M132" s="136"/>
      <c r="P132" s="137">
        <f>P133+P157+P162+P206</f>
        <v>0</v>
      </c>
      <c r="R132" s="137">
        <f>R133+R157+R162+R206</f>
        <v>19.945699999999999</v>
      </c>
      <c r="T132" s="138">
        <f>T133+T157+T162+T206</f>
        <v>0</v>
      </c>
      <c r="AR132" s="132" t="s">
        <v>83</v>
      </c>
      <c r="AT132" s="139" t="s">
        <v>75</v>
      </c>
      <c r="AU132" s="139" t="s">
        <v>76</v>
      </c>
      <c r="AY132" s="132" t="s">
        <v>188</v>
      </c>
      <c r="BK132" s="140">
        <f>BK133+BK157+BK162+BK206</f>
        <v>0</v>
      </c>
    </row>
    <row r="133" spans="2:65" s="11" customFormat="1" ht="22.9" customHeight="1">
      <c r="B133" s="131"/>
      <c r="D133" s="132" t="s">
        <v>75</v>
      </c>
      <c r="E133" s="141" t="s">
        <v>83</v>
      </c>
      <c r="F133" s="141" t="s">
        <v>189</v>
      </c>
      <c r="I133" s="134"/>
      <c r="J133" s="142">
        <f>BK133</f>
        <v>0</v>
      </c>
      <c r="L133" s="131"/>
      <c r="M133" s="136"/>
      <c r="P133" s="137">
        <f>SUM(P134:P156)</f>
        <v>0</v>
      </c>
      <c r="R133" s="137">
        <f>SUM(R134:R156)</f>
        <v>11.34</v>
      </c>
      <c r="T133" s="138">
        <f>SUM(T134:T156)</f>
        <v>0</v>
      </c>
      <c r="AR133" s="132" t="s">
        <v>83</v>
      </c>
      <c r="AT133" s="139" t="s">
        <v>75</v>
      </c>
      <c r="AU133" s="139" t="s">
        <v>83</v>
      </c>
      <c r="AY133" s="132" t="s">
        <v>188</v>
      </c>
      <c r="BK133" s="140">
        <f>SUM(BK134:BK156)</f>
        <v>0</v>
      </c>
    </row>
    <row r="134" spans="2:65" s="1" customFormat="1" ht="24.2" customHeight="1">
      <c r="B134" s="32"/>
      <c r="C134" s="143" t="s">
        <v>83</v>
      </c>
      <c r="D134" s="143" t="s">
        <v>190</v>
      </c>
      <c r="E134" s="144" t="s">
        <v>204</v>
      </c>
      <c r="F134" s="145" t="s">
        <v>205</v>
      </c>
      <c r="G134" s="146" t="s">
        <v>193</v>
      </c>
      <c r="H134" s="147">
        <v>16.5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194</v>
      </c>
      <c r="AT134" s="155" t="s">
        <v>190</v>
      </c>
      <c r="AU134" s="155" t="s">
        <v>88</v>
      </c>
      <c r="AY134" s="17" t="s">
        <v>188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88</v>
      </c>
      <c r="BK134" s="156">
        <f>ROUND(I134*H134,2)</f>
        <v>0</v>
      </c>
      <c r="BL134" s="17" t="s">
        <v>194</v>
      </c>
      <c r="BM134" s="155" t="s">
        <v>1416</v>
      </c>
    </row>
    <row r="135" spans="2:65" s="15" customFormat="1" ht="11.25">
      <c r="B135" s="179"/>
      <c r="D135" s="158" t="s">
        <v>196</v>
      </c>
      <c r="E135" s="180" t="s">
        <v>1</v>
      </c>
      <c r="F135" s="181" t="s">
        <v>1417</v>
      </c>
      <c r="H135" s="180" t="s">
        <v>1</v>
      </c>
      <c r="I135" s="182"/>
      <c r="L135" s="179"/>
      <c r="M135" s="183"/>
      <c r="T135" s="184"/>
      <c r="AT135" s="180" t="s">
        <v>196</v>
      </c>
      <c r="AU135" s="180" t="s">
        <v>88</v>
      </c>
      <c r="AV135" s="15" t="s">
        <v>83</v>
      </c>
      <c r="AW135" s="15" t="s">
        <v>31</v>
      </c>
      <c r="AX135" s="15" t="s">
        <v>76</v>
      </c>
      <c r="AY135" s="180" t="s">
        <v>188</v>
      </c>
    </row>
    <row r="136" spans="2:65" s="12" customFormat="1" ht="11.25">
      <c r="B136" s="157"/>
      <c r="D136" s="158" t="s">
        <v>196</v>
      </c>
      <c r="E136" s="159" t="s">
        <v>1</v>
      </c>
      <c r="F136" s="160" t="s">
        <v>1418</v>
      </c>
      <c r="H136" s="161">
        <v>16.45</v>
      </c>
      <c r="I136" s="162"/>
      <c r="L136" s="157"/>
      <c r="M136" s="163"/>
      <c r="T136" s="164"/>
      <c r="AT136" s="159" t="s">
        <v>196</v>
      </c>
      <c r="AU136" s="159" t="s">
        <v>88</v>
      </c>
      <c r="AV136" s="12" t="s">
        <v>88</v>
      </c>
      <c r="AW136" s="12" t="s">
        <v>31</v>
      </c>
      <c r="AX136" s="12" t="s">
        <v>76</v>
      </c>
      <c r="AY136" s="159" t="s">
        <v>188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738</v>
      </c>
      <c r="H137" s="161">
        <v>0.05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76</v>
      </c>
      <c r="AY137" s="159" t="s">
        <v>188</v>
      </c>
    </row>
    <row r="138" spans="2:65" s="13" customFormat="1" ht="11.25">
      <c r="B138" s="165"/>
      <c r="D138" s="158" t="s">
        <v>196</v>
      </c>
      <c r="E138" s="166" t="s">
        <v>1</v>
      </c>
      <c r="F138" s="167" t="s">
        <v>211</v>
      </c>
      <c r="H138" s="168">
        <v>16.5</v>
      </c>
      <c r="I138" s="169"/>
      <c r="L138" s="165"/>
      <c r="M138" s="170"/>
      <c r="T138" s="171"/>
      <c r="AT138" s="166" t="s">
        <v>196</v>
      </c>
      <c r="AU138" s="166" t="s">
        <v>88</v>
      </c>
      <c r="AV138" s="13" t="s">
        <v>194</v>
      </c>
      <c r="AW138" s="13" t="s">
        <v>31</v>
      </c>
      <c r="AX138" s="13" t="s">
        <v>83</v>
      </c>
      <c r="AY138" s="166" t="s">
        <v>188</v>
      </c>
    </row>
    <row r="139" spans="2:65" s="1" customFormat="1" ht="24.2" customHeight="1">
      <c r="B139" s="32"/>
      <c r="C139" s="143" t="s">
        <v>88</v>
      </c>
      <c r="D139" s="143" t="s">
        <v>190</v>
      </c>
      <c r="E139" s="144" t="s">
        <v>239</v>
      </c>
      <c r="F139" s="145" t="s">
        <v>240</v>
      </c>
      <c r="G139" s="146" t="s">
        <v>193</v>
      </c>
      <c r="H139" s="147">
        <v>10.5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194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194</v>
      </c>
      <c r="BM139" s="155" t="s">
        <v>1419</v>
      </c>
    </row>
    <row r="140" spans="2:65" s="12" customFormat="1" ht="11.25">
      <c r="B140" s="157"/>
      <c r="D140" s="158" t="s">
        <v>196</v>
      </c>
      <c r="E140" s="159" t="s">
        <v>1</v>
      </c>
      <c r="F140" s="160" t="s">
        <v>1420</v>
      </c>
      <c r="H140" s="161">
        <v>16.5</v>
      </c>
      <c r="I140" s="162"/>
      <c r="L140" s="157"/>
      <c r="M140" s="163"/>
      <c r="T140" s="164"/>
      <c r="AT140" s="159" t="s">
        <v>196</v>
      </c>
      <c r="AU140" s="159" t="s">
        <v>88</v>
      </c>
      <c r="AV140" s="12" t="s">
        <v>88</v>
      </c>
      <c r="AW140" s="12" t="s">
        <v>31</v>
      </c>
      <c r="AX140" s="12" t="s">
        <v>76</v>
      </c>
      <c r="AY140" s="159" t="s">
        <v>188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1421</v>
      </c>
      <c r="H141" s="161">
        <v>-6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76</v>
      </c>
      <c r="AY141" s="159" t="s">
        <v>188</v>
      </c>
    </row>
    <row r="142" spans="2:65" s="13" customFormat="1" ht="11.25">
      <c r="B142" s="165"/>
      <c r="D142" s="158" t="s">
        <v>196</v>
      </c>
      <c r="E142" s="166" t="s">
        <v>1</v>
      </c>
      <c r="F142" s="167" t="s">
        <v>1422</v>
      </c>
      <c r="H142" s="168">
        <v>10.5</v>
      </c>
      <c r="I142" s="169"/>
      <c r="L142" s="165"/>
      <c r="M142" s="170"/>
      <c r="T142" s="171"/>
      <c r="AT142" s="166" t="s">
        <v>196</v>
      </c>
      <c r="AU142" s="166" t="s">
        <v>88</v>
      </c>
      <c r="AV142" s="13" t="s">
        <v>194</v>
      </c>
      <c r="AW142" s="13" t="s">
        <v>31</v>
      </c>
      <c r="AX142" s="13" t="s">
        <v>83</v>
      </c>
      <c r="AY142" s="166" t="s">
        <v>188</v>
      </c>
    </row>
    <row r="143" spans="2:65" s="1" customFormat="1" ht="24.2" customHeight="1">
      <c r="B143" s="32"/>
      <c r="C143" s="143" t="s">
        <v>203</v>
      </c>
      <c r="D143" s="143" t="s">
        <v>190</v>
      </c>
      <c r="E143" s="144" t="s">
        <v>246</v>
      </c>
      <c r="F143" s="145" t="s">
        <v>247</v>
      </c>
      <c r="G143" s="146" t="s">
        <v>193</v>
      </c>
      <c r="H143" s="147">
        <v>16.5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194</v>
      </c>
      <c r="AT143" s="155" t="s">
        <v>190</v>
      </c>
      <c r="AU143" s="155" t="s">
        <v>88</v>
      </c>
      <c r="AY143" s="17" t="s">
        <v>188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88</v>
      </c>
      <c r="BK143" s="156">
        <f>ROUND(I143*H143,2)</f>
        <v>0</v>
      </c>
      <c r="BL143" s="17" t="s">
        <v>194</v>
      </c>
      <c r="BM143" s="155" t="s">
        <v>1423</v>
      </c>
    </row>
    <row r="144" spans="2:65" s="12" customFormat="1" ht="11.25">
      <c r="B144" s="157"/>
      <c r="D144" s="158" t="s">
        <v>196</v>
      </c>
      <c r="E144" s="159" t="s">
        <v>1</v>
      </c>
      <c r="F144" s="160" t="s">
        <v>1424</v>
      </c>
      <c r="H144" s="161">
        <v>16.5</v>
      </c>
      <c r="I144" s="162"/>
      <c r="L144" s="157"/>
      <c r="M144" s="163"/>
      <c r="T144" s="164"/>
      <c r="AT144" s="159" t="s">
        <v>196</v>
      </c>
      <c r="AU144" s="159" t="s">
        <v>88</v>
      </c>
      <c r="AV144" s="12" t="s">
        <v>88</v>
      </c>
      <c r="AW144" s="12" t="s">
        <v>31</v>
      </c>
      <c r="AX144" s="12" t="s">
        <v>83</v>
      </c>
      <c r="AY144" s="159" t="s">
        <v>188</v>
      </c>
    </row>
    <row r="145" spans="2:65" s="1" customFormat="1" ht="16.5" customHeight="1">
      <c r="B145" s="32"/>
      <c r="C145" s="143" t="s">
        <v>194</v>
      </c>
      <c r="D145" s="143" t="s">
        <v>190</v>
      </c>
      <c r="E145" s="144" t="s">
        <v>1425</v>
      </c>
      <c r="F145" s="145" t="s">
        <v>1426</v>
      </c>
      <c r="G145" s="146" t="s">
        <v>193</v>
      </c>
      <c r="H145" s="147">
        <v>10.5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194</v>
      </c>
      <c r="AT145" s="155" t="s">
        <v>190</v>
      </c>
      <c r="AU145" s="155" t="s">
        <v>88</v>
      </c>
      <c r="AY145" s="17" t="s">
        <v>188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88</v>
      </c>
      <c r="BK145" s="156">
        <f>ROUND(I145*H145,2)</f>
        <v>0</v>
      </c>
      <c r="BL145" s="17" t="s">
        <v>194</v>
      </c>
      <c r="BM145" s="155" t="s">
        <v>1427</v>
      </c>
    </row>
    <row r="146" spans="2:65" s="1" customFormat="1" ht="24.2" customHeight="1">
      <c r="B146" s="32"/>
      <c r="C146" s="143" t="s">
        <v>221</v>
      </c>
      <c r="D146" s="143" t="s">
        <v>190</v>
      </c>
      <c r="E146" s="144" t="s">
        <v>258</v>
      </c>
      <c r="F146" s="145" t="s">
        <v>259</v>
      </c>
      <c r="G146" s="146" t="s">
        <v>193</v>
      </c>
      <c r="H146" s="147">
        <v>6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42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194</v>
      </c>
      <c r="AT146" s="155" t="s">
        <v>190</v>
      </c>
      <c r="AU146" s="155" t="s">
        <v>88</v>
      </c>
      <c r="AY146" s="17" t="s">
        <v>188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88</v>
      </c>
      <c r="BK146" s="156">
        <f>ROUND(I146*H146,2)</f>
        <v>0</v>
      </c>
      <c r="BL146" s="17" t="s">
        <v>194</v>
      </c>
      <c r="BM146" s="155" t="s">
        <v>1428</v>
      </c>
    </row>
    <row r="147" spans="2:65" s="12" customFormat="1" ht="11.25">
      <c r="B147" s="157"/>
      <c r="D147" s="158" t="s">
        <v>196</v>
      </c>
      <c r="E147" s="159" t="s">
        <v>1</v>
      </c>
      <c r="F147" s="160" t="s">
        <v>1420</v>
      </c>
      <c r="H147" s="161">
        <v>16.5</v>
      </c>
      <c r="I147" s="162"/>
      <c r="L147" s="157"/>
      <c r="M147" s="163"/>
      <c r="T147" s="164"/>
      <c r="AT147" s="159" t="s">
        <v>196</v>
      </c>
      <c r="AU147" s="159" t="s">
        <v>88</v>
      </c>
      <c r="AV147" s="12" t="s">
        <v>88</v>
      </c>
      <c r="AW147" s="12" t="s">
        <v>31</v>
      </c>
      <c r="AX147" s="12" t="s">
        <v>76</v>
      </c>
      <c r="AY147" s="159" t="s">
        <v>188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1429</v>
      </c>
      <c r="H148" s="161">
        <v>-10.5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3" customFormat="1" ht="11.25">
      <c r="B149" s="165"/>
      <c r="D149" s="158" t="s">
        <v>196</v>
      </c>
      <c r="E149" s="166" t="s">
        <v>1</v>
      </c>
      <c r="F149" s="167" t="s">
        <v>211</v>
      </c>
      <c r="H149" s="168">
        <v>6</v>
      </c>
      <c r="I149" s="169"/>
      <c r="L149" s="165"/>
      <c r="M149" s="170"/>
      <c r="T149" s="171"/>
      <c r="AT149" s="166" t="s">
        <v>196</v>
      </c>
      <c r="AU149" s="166" t="s">
        <v>88</v>
      </c>
      <c r="AV149" s="13" t="s">
        <v>194</v>
      </c>
      <c r="AW149" s="13" t="s">
        <v>31</v>
      </c>
      <c r="AX149" s="13" t="s">
        <v>83</v>
      </c>
      <c r="AY149" s="166" t="s">
        <v>188</v>
      </c>
    </row>
    <row r="150" spans="2:65" s="1" customFormat="1" ht="24.2" customHeight="1">
      <c r="B150" s="32"/>
      <c r="C150" s="143" t="s">
        <v>225</v>
      </c>
      <c r="D150" s="143" t="s">
        <v>190</v>
      </c>
      <c r="E150" s="144" t="s">
        <v>1430</v>
      </c>
      <c r="F150" s="145" t="s">
        <v>1431</v>
      </c>
      <c r="G150" s="146" t="s">
        <v>193</v>
      </c>
      <c r="H150" s="147">
        <v>6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194</v>
      </c>
      <c r="AT150" s="155" t="s">
        <v>190</v>
      </c>
      <c r="AU150" s="155" t="s">
        <v>88</v>
      </c>
      <c r="AY150" s="17" t="s">
        <v>188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88</v>
      </c>
      <c r="BK150" s="156">
        <f>ROUND(I150*H150,2)</f>
        <v>0</v>
      </c>
      <c r="BL150" s="17" t="s">
        <v>194</v>
      </c>
      <c r="BM150" s="155" t="s">
        <v>1432</v>
      </c>
    </row>
    <row r="151" spans="2:65" s="12" customFormat="1" ht="11.25">
      <c r="B151" s="157"/>
      <c r="D151" s="158" t="s">
        <v>196</v>
      </c>
      <c r="E151" s="159" t="s">
        <v>1</v>
      </c>
      <c r="F151" s="160" t="s">
        <v>1433</v>
      </c>
      <c r="H151" s="161">
        <v>6.02</v>
      </c>
      <c r="I151" s="162"/>
      <c r="L151" s="157"/>
      <c r="M151" s="163"/>
      <c r="T151" s="164"/>
      <c r="AT151" s="159" t="s">
        <v>196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188</v>
      </c>
    </row>
    <row r="152" spans="2:65" s="12" customFormat="1" ht="11.25">
      <c r="B152" s="157"/>
      <c r="D152" s="158" t="s">
        <v>196</v>
      </c>
      <c r="E152" s="159" t="s">
        <v>1</v>
      </c>
      <c r="F152" s="160" t="s">
        <v>275</v>
      </c>
      <c r="H152" s="161">
        <v>-0.02</v>
      </c>
      <c r="I152" s="162"/>
      <c r="L152" s="157"/>
      <c r="M152" s="163"/>
      <c r="T152" s="164"/>
      <c r="AT152" s="159" t="s">
        <v>196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188</v>
      </c>
    </row>
    <row r="153" spans="2:65" s="13" customFormat="1" ht="11.25">
      <c r="B153" s="165"/>
      <c r="D153" s="158" t="s">
        <v>196</v>
      </c>
      <c r="E153" s="166" t="s">
        <v>1</v>
      </c>
      <c r="F153" s="167" t="s">
        <v>211</v>
      </c>
      <c r="H153" s="168">
        <v>6</v>
      </c>
      <c r="I153" s="169"/>
      <c r="L153" s="165"/>
      <c r="M153" s="170"/>
      <c r="T153" s="171"/>
      <c r="AT153" s="166" t="s">
        <v>196</v>
      </c>
      <c r="AU153" s="166" t="s">
        <v>88</v>
      </c>
      <c r="AV153" s="13" t="s">
        <v>194</v>
      </c>
      <c r="AW153" s="13" t="s">
        <v>31</v>
      </c>
      <c r="AX153" s="13" t="s">
        <v>83</v>
      </c>
      <c r="AY153" s="166" t="s">
        <v>188</v>
      </c>
    </row>
    <row r="154" spans="2:65" s="1" customFormat="1" ht="16.5" customHeight="1">
      <c r="B154" s="32"/>
      <c r="C154" s="185" t="s">
        <v>234</v>
      </c>
      <c r="D154" s="185" t="s">
        <v>677</v>
      </c>
      <c r="E154" s="186" t="s">
        <v>1434</v>
      </c>
      <c r="F154" s="187" t="s">
        <v>1435</v>
      </c>
      <c r="G154" s="188" t="s">
        <v>333</v>
      </c>
      <c r="H154" s="189">
        <v>11.34</v>
      </c>
      <c r="I154" s="190"/>
      <c r="J154" s="191">
        <f>ROUND(I154*H154,2)</f>
        <v>0</v>
      </c>
      <c r="K154" s="192"/>
      <c r="L154" s="193"/>
      <c r="M154" s="194" t="s">
        <v>1</v>
      </c>
      <c r="N154" s="195" t="s">
        <v>42</v>
      </c>
      <c r="P154" s="153">
        <f>O154*H154</f>
        <v>0</v>
      </c>
      <c r="Q154" s="153">
        <v>1</v>
      </c>
      <c r="R154" s="153">
        <f>Q154*H154</f>
        <v>11.34</v>
      </c>
      <c r="S154" s="153">
        <v>0</v>
      </c>
      <c r="T154" s="154">
        <f>S154*H154</f>
        <v>0</v>
      </c>
      <c r="AR154" s="155" t="s">
        <v>238</v>
      </c>
      <c r="AT154" s="155" t="s">
        <v>677</v>
      </c>
      <c r="AU154" s="155" t="s">
        <v>88</v>
      </c>
      <c r="AY154" s="17" t="s">
        <v>188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88</v>
      </c>
      <c r="BK154" s="156">
        <f>ROUND(I154*H154,2)</f>
        <v>0</v>
      </c>
      <c r="BL154" s="17" t="s">
        <v>194</v>
      </c>
      <c r="BM154" s="155" t="s">
        <v>1436</v>
      </c>
    </row>
    <row r="155" spans="2:65" s="12" customFormat="1" ht="11.25">
      <c r="B155" s="157"/>
      <c r="D155" s="158" t="s">
        <v>196</v>
      </c>
      <c r="E155" s="159" t="s">
        <v>1</v>
      </c>
      <c r="F155" s="160" t="s">
        <v>1437</v>
      </c>
      <c r="H155" s="161">
        <v>11.34</v>
      </c>
      <c r="I155" s="162"/>
      <c r="L155" s="157"/>
      <c r="M155" s="163"/>
      <c r="T155" s="164"/>
      <c r="AT155" s="159" t="s">
        <v>196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188</v>
      </c>
    </row>
    <row r="156" spans="2:65" s="13" customFormat="1" ht="11.25">
      <c r="B156" s="165"/>
      <c r="D156" s="158" t="s">
        <v>196</v>
      </c>
      <c r="E156" s="166" t="s">
        <v>1</v>
      </c>
      <c r="F156" s="167" t="s">
        <v>211</v>
      </c>
      <c r="H156" s="168">
        <v>11.34</v>
      </c>
      <c r="I156" s="169"/>
      <c r="L156" s="165"/>
      <c r="M156" s="170"/>
      <c r="T156" s="171"/>
      <c r="AT156" s="166" t="s">
        <v>196</v>
      </c>
      <c r="AU156" s="166" t="s">
        <v>88</v>
      </c>
      <c r="AV156" s="13" t="s">
        <v>194</v>
      </c>
      <c r="AW156" s="13" t="s">
        <v>31</v>
      </c>
      <c r="AX156" s="13" t="s">
        <v>83</v>
      </c>
      <c r="AY156" s="166" t="s">
        <v>188</v>
      </c>
    </row>
    <row r="157" spans="2:65" s="11" customFormat="1" ht="22.9" customHeight="1">
      <c r="B157" s="131"/>
      <c r="D157" s="132" t="s">
        <v>75</v>
      </c>
      <c r="E157" s="141" t="s">
        <v>194</v>
      </c>
      <c r="F157" s="141" t="s">
        <v>485</v>
      </c>
      <c r="I157" s="134"/>
      <c r="J157" s="142">
        <f>BK157</f>
        <v>0</v>
      </c>
      <c r="L157" s="131"/>
      <c r="M157" s="136"/>
      <c r="P157" s="137">
        <f>SUM(P158:P161)</f>
        <v>0</v>
      </c>
      <c r="R157" s="137">
        <f>SUM(R158:R161)</f>
        <v>8.5085099999999994</v>
      </c>
      <c r="T157" s="138">
        <f>SUM(T158:T161)</f>
        <v>0</v>
      </c>
      <c r="AR157" s="132" t="s">
        <v>83</v>
      </c>
      <c r="AT157" s="139" t="s">
        <v>75</v>
      </c>
      <c r="AU157" s="139" t="s">
        <v>83</v>
      </c>
      <c r="AY157" s="132" t="s">
        <v>188</v>
      </c>
      <c r="BK157" s="140">
        <f>SUM(BK158:BK161)</f>
        <v>0</v>
      </c>
    </row>
    <row r="158" spans="2:65" s="1" customFormat="1" ht="33" customHeight="1">
      <c r="B158" s="32"/>
      <c r="C158" s="143" t="s">
        <v>238</v>
      </c>
      <c r="D158" s="143" t="s">
        <v>190</v>
      </c>
      <c r="E158" s="144" t="s">
        <v>1438</v>
      </c>
      <c r="F158" s="145" t="s">
        <v>1439</v>
      </c>
      <c r="G158" s="146" t="s">
        <v>193</v>
      </c>
      <c r="H158" s="147">
        <v>4.5</v>
      </c>
      <c r="I158" s="148"/>
      <c r="J158" s="149">
        <f>ROUND(I158*H158,2)</f>
        <v>0</v>
      </c>
      <c r="K158" s="150"/>
      <c r="L158" s="32"/>
      <c r="M158" s="151" t="s">
        <v>1</v>
      </c>
      <c r="N158" s="152" t="s">
        <v>42</v>
      </c>
      <c r="P158" s="153">
        <f>O158*H158</f>
        <v>0</v>
      </c>
      <c r="Q158" s="153">
        <v>1.8907799999999999</v>
      </c>
      <c r="R158" s="153">
        <f>Q158*H158</f>
        <v>8.5085099999999994</v>
      </c>
      <c r="S158" s="153">
        <v>0</v>
      </c>
      <c r="T158" s="154">
        <f>S158*H158</f>
        <v>0</v>
      </c>
      <c r="AR158" s="155" t="s">
        <v>194</v>
      </c>
      <c r="AT158" s="155" t="s">
        <v>190</v>
      </c>
      <c r="AU158" s="155" t="s">
        <v>88</v>
      </c>
      <c r="AY158" s="17" t="s">
        <v>188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88</v>
      </c>
      <c r="BK158" s="156">
        <f>ROUND(I158*H158,2)</f>
        <v>0</v>
      </c>
      <c r="BL158" s="17" t="s">
        <v>194</v>
      </c>
      <c r="BM158" s="155" t="s">
        <v>1440</v>
      </c>
    </row>
    <row r="159" spans="2:65" s="12" customFormat="1" ht="11.25">
      <c r="B159" s="157"/>
      <c r="D159" s="158" t="s">
        <v>196</v>
      </c>
      <c r="E159" s="159" t="s">
        <v>1</v>
      </c>
      <c r="F159" s="160" t="s">
        <v>1441</v>
      </c>
      <c r="H159" s="161">
        <v>4.5149999999999997</v>
      </c>
      <c r="I159" s="162"/>
      <c r="L159" s="157"/>
      <c r="M159" s="163"/>
      <c r="T159" s="164"/>
      <c r="AT159" s="159" t="s">
        <v>196</v>
      </c>
      <c r="AU159" s="159" t="s">
        <v>88</v>
      </c>
      <c r="AV159" s="12" t="s">
        <v>88</v>
      </c>
      <c r="AW159" s="12" t="s">
        <v>31</v>
      </c>
      <c r="AX159" s="12" t="s">
        <v>76</v>
      </c>
      <c r="AY159" s="159" t="s">
        <v>188</v>
      </c>
    </row>
    <row r="160" spans="2:65" s="12" customFormat="1" ht="11.25">
      <c r="B160" s="157"/>
      <c r="D160" s="158" t="s">
        <v>196</v>
      </c>
      <c r="E160" s="159" t="s">
        <v>1</v>
      </c>
      <c r="F160" s="160" t="s">
        <v>924</v>
      </c>
      <c r="H160" s="161">
        <v>-1.4999999999999999E-2</v>
      </c>
      <c r="I160" s="162"/>
      <c r="L160" s="157"/>
      <c r="M160" s="163"/>
      <c r="T160" s="164"/>
      <c r="AT160" s="159" t="s">
        <v>196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188</v>
      </c>
    </row>
    <row r="161" spans="2:65" s="13" customFormat="1" ht="11.25">
      <c r="B161" s="165"/>
      <c r="D161" s="158" t="s">
        <v>196</v>
      </c>
      <c r="E161" s="166" t="s">
        <v>1</v>
      </c>
      <c r="F161" s="167" t="s">
        <v>211</v>
      </c>
      <c r="H161" s="168">
        <v>4.5</v>
      </c>
      <c r="I161" s="169"/>
      <c r="L161" s="165"/>
      <c r="M161" s="170"/>
      <c r="T161" s="171"/>
      <c r="AT161" s="166" t="s">
        <v>196</v>
      </c>
      <c r="AU161" s="166" t="s">
        <v>88</v>
      </c>
      <c r="AV161" s="13" t="s">
        <v>194</v>
      </c>
      <c r="AW161" s="13" t="s">
        <v>31</v>
      </c>
      <c r="AX161" s="13" t="s">
        <v>83</v>
      </c>
      <c r="AY161" s="166" t="s">
        <v>188</v>
      </c>
    </row>
    <row r="162" spans="2:65" s="11" customFormat="1" ht="22.9" customHeight="1">
      <c r="B162" s="131"/>
      <c r="D162" s="132" t="s">
        <v>75</v>
      </c>
      <c r="E162" s="141" t="s">
        <v>238</v>
      </c>
      <c r="F162" s="141" t="s">
        <v>1442</v>
      </c>
      <c r="I162" s="134"/>
      <c r="J162" s="142">
        <f>BK162</f>
        <v>0</v>
      </c>
      <c r="L162" s="131"/>
      <c r="M162" s="136"/>
      <c r="P162" s="137">
        <f>SUM(P163:P205)</f>
        <v>0</v>
      </c>
      <c r="R162" s="137">
        <f>SUM(R163:R205)</f>
        <v>9.7189999999999999E-2</v>
      </c>
      <c r="T162" s="138">
        <f>SUM(T163:T205)</f>
        <v>0</v>
      </c>
      <c r="AR162" s="132" t="s">
        <v>83</v>
      </c>
      <c r="AT162" s="139" t="s">
        <v>75</v>
      </c>
      <c r="AU162" s="139" t="s">
        <v>83</v>
      </c>
      <c r="AY162" s="132" t="s">
        <v>188</v>
      </c>
      <c r="BK162" s="140">
        <f>SUM(BK163:BK205)</f>
        <v>0</v>
      </c>
    </row>
    <row r="163" spans="2:65" s="1" customFormat="1" ht="24.2" customHeight="1">
      <c r="B163" s="32"/>
      <c r="C163" s="143" t="s">
        <v>245</v>
      </c>
      <c r="D163" s="143" t="s">
        <v>190</v>
      </c>
      <c r="E163" s="144" t="s">
        <v>1443</v>
      </c>
      <c r="F163" s="145" t="s">
        <v>1444</v>
      </c>
      <c r="G163" s="146" t="s">
        <v>574</v>
      </c>
      <c r="H163" s="147">
        <v>4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42</v>
      </c>
      <c r="P163" s="153">
        <f>O163*H163</f>
        <v>0</v>
      </c>
      <c r="Q163" s="153">
        <v>1.0000000000000001E-5</v>
      </c>
      <c r="R163" s="153">
        <f>Q163*H163</f>
        <v>4.0000000000000003E-5</v>
      </c>
      <c r="S163" s="153">
        <v>0</v>
      </c>
      <c r="T163" s="154">
        <f>S163*H163</f>
        <v>0</v>
      </c>
      <c r="AR163" s="155" t="s">
        <v>194</v>
      </c>
      <c r="AT163" s="155" t="s">
        <v>190</v>
      </c>
      <c r="AU163" s="155" t="s">
        <v>88</v>
      </c>
      <c r="AY163" s="17" t="s">
        <v>188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88</v>
      </c>
      <c r="BK163" s="156">
        <f>ROUND(I163*H163,2)</f>
        <v>0</v>
      </c>
      <c r="BL163" s="17" t="s">
        <v>194</v>
      </c>
      <c r="BM163" s="155" t="s">
        <v>1445</v>
      </c>
    </row>
    <row r="164" spans="2:65" s="12" customFormat="1" ht="11.25">
      <c r="B164" s="157"/>
      <c r="D164" s="158" t="s">
        <v>196</v>
      </c>
      <c r="E164" s="159" t="s">
        <v>1</v>
      </c>
      <c r="F164" s="160" t="s">
        <v>1446</v>
      </c>
      <c r="H164" s="161">
        <v>0</v>
      </c>
      <c r="I164" s="162"/>
      <c r="L164" s="157"/>
      <c r="M164" s="163"/>
      <c r="T164" s="164"/>
      <c r="AT164" s="159" t="s">
        <v>196</v>
      </c>
      <c r="AU164" s="159" t="s">
        <v>88</v>
      </c>
      <c r="AV164" s="12" t="s">
        <v>88</v>
      </c>
      <c r="AW164" s="12" t="s">
        <v>31</v>
      </c>
      <c r="AX164" s="12" t="s">
        <v>76</v>
      </c>
      <c r="AY164" s="159" t="s">
        <v>188</v>
      </c>
    </row>
    <row r="165" spans="2:65" s="12" customFormat="1" ht="11.25">
      <c r="B165" s="157"/>
      <c r="D165" s="158" t="s">
        <v>196</v>
      </c>
      <c r="E165" s="159" t="s">
        <v>1</v>
      </c>
      <c r="F165" s="160" t="s">
        <v>1447</v>
      </c>
      <c r="H165" s="161">
        <v>3.7</v>
      </c>
      <c r="I165" s="162"/>
      <c r="L165" s="157"/>
      <c r="M165" s="163"/>
      <c r="T165" s="164"/>
      <c r="AT165" s="159" t="s">
        <v>196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188</v>
      </c>
    </row>
    <row r="166" spans="2:65" s="14" customFormat="1" ht="11.25">
      <c r="B166" s="172"/>
      <c r="D166" s="158" t="s">
        <v>196</v>
      </c>
      <c r="E166" s="173" t="s">
        <v>1</v>
      </c>
      <c r="F166" s="174" t="s">
        <v>209</v>
      </c>
      <c r="H166" s="175">
        <v>3.7</v>
      </c>
      <c r="I166" s="176"/>
      <c r="L166" s="172"/>
      <c r="M166" s="177"/>
      <c r="T166" s="178"/>
      <c r="AT166" s="173" t="s">
        <v>196</v>
      </c>
      <c r="AU166" s="173" t="s">
        <v>88</v>
      </c>
      <c r="AV166" s="14" t="s">
        <v>203</v>
      </c>
      <c r="AW166" s="14" t="s">
        <v>31</v>
      </c>
      <c r="AX166" s="14" t="s">
        <v>76</v>
      </c>
      <c r="AY166" s="173" t="s">
        <v>188</v>
      </c>
    </row>
    <row r="167" spans="2:65" s="12" customFormat="1" ht="11.25">
      <c r="B167" s="157"/>
      <c r="D167" s="158" t="s">
        <v>196</v>
      </c>
      <c r="E167" s="159" t="s">
        <v>1</v>
      </c>
      <c r="F167" s="160" t="s">
        <v>903</v>
      </c>
      <c r="H167" s="161">
        <v>0.3</v>
      </c>
      <c r="I167" s="162"/>
      <c r="L167" s="157"/>
      <c r="M167" s="163"/>
      <c r="T167" s="164"/>
      <c r="AT167" s="159" t="s">
        <v>196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188</v>
      </c>
    </row>
    <row r="168" spans="2:65" s="13" customFormat="1" ht="11.25">
      <c r="B168" s="165"/>
      <c r="D168" s="158" t="s">
        <v>196</v>
      </c>
      <c r="E168" s="166" t="s">
        <v>1</v>
      </c>
      <c r="F168" s="167" t="s">
        <v>211</v>
      </c>
      <c r="H168" s="168">
        <v>4</v>
      </c>
      <c r="I168" s="169"/>
      <c r="L168" s="165"/>
      <c r="M168" s="170"/>
      <c r="T168" s="171"/>
      <c r="AT168" s="166" t="s">
        <v>196</v>
      </c>
      <c r="AU168" s="166" t="s">
        <v>88</v>
      </c>
      <c r="AV168" s="13" t="s">
        <v>194</v>
      </c>
      <c r="AW168" s="13" t="s">
        <v>31</v>
      </c>
      <c r="AX168" s="13" t="s">
        <v>83</v>
      </c>
      <c r="AY168" s="166" t="s">
        <v>188</v>
      </c>
    </row>
    <row r="169" spans="2:65" s="1" customFormat="1" ht="24.2" customHeight="1">
      <c r="B169" s="32"/>
      <c r="C169" s="185" t="s">
        <v>252</v>
      </c>
      <c r="D169" s="185" t="s">
        <v>677</v>
      </c>
      <c r="E169" s="186" t="s">
        <v>1448</v>
      </c>
      <c r="F169" s="187" t="s">
        <v>1449</v>
      </c>
      <c r="G169" s="188" t="s">
        <v>388</v>
      </c>
      <c r="H169" s="189">
        <v>5</v>
      </c>
      <c r="I169" s="190"/>
      <c r="J169" s="191">
        <f>ROUND(I169*H169,2)</f>
        <v>0</v>
      </c>
      <c r="K169" s="192"/>
      <c r="L169" s="193"/>
      <c r="M169" s="194" t="s">
        <v>1</v>
      </c>
      <c r="N169" s="195" t="s">
        <v>42</v>
      </c>
      <c r="P169" s="153">
        <f>O169*H169</f>
        <v>0</v>
      </c>
      <c r="Q169" s="153">
        <v>1.2999999999999999E-3</v>
      </c>
      <c r="R169" s="153">
        <f>Q169*H169</f>
        <v>6.4999999999999997E-3</v>
      </c>
      <c r="S169" s="153">
        <v>0</v>
      </c>
      <c r="T169" s="154">
        <f>S169*H169</f>
        <v>0</v>
      </c>
      <c r="AR169" s="155" t="s">
        <v>238</v>
      </c>
      <c r="AT169" s="155" t="s">
        <v>677</v>
      </c>
      <c r="AU169" s="155" t="s">
        <v>88</v>
      </c>
      <c r="AY169" s="17" t="s">
        <v>188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194</v>
      </c>
      <c r="BM169" s="155" t="s">
        <v>1450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1451</v>
      </c>
      <c r="H170" s="161">
        <v>4.3719999999999999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2" customFormat="1" ht="11.25">
      <c r="B171" s="157"/>
      <c r="D171" s="158" t="s">
        <v>196</v>
      </c>
      <c r="E171" s="159" t="s">
        <v>1</v>
      </c>
      <c r="F171" s="160" t="s">
        <v>1452</v>
      </c>
      <c r="H171" s="161">
        <v>0.628</v>
      </c>
      <c r="I171" s="162"/>
      <c r="L171" s="157"/>
      <c r="M171" s="163"/>
      <c r="T171" s="164"/>
      <c r="AT171" s="159" t="s">
        <v>196</v>
      </c>
      <c r="AU171" s="159" t="s">
        <v>88</v>
      </c>
      <c r="AV171" s="12" t="s">
        <v>88</v>
      </c>
      <c r="AW171" s="12" t="s">
        <v>31</v>
      </c>
      <c r="AX171" s="12" t="s">
        <v>76</v>
      </c>
      <c r="AY171" s="159" t="s">
        <v>188</v>
      </c>
    </row>
    <row r="172" spans="2:65" s="13" customFormat="1" ht="11.25">
      <c r="B172" s="165"/>
      <c r="D172" s="158" t="s">
        <v>196</v>
      </c>
      <c r="E172" s="166" t="s">
        <v>1</v>
      </c>
      <c r="F172" s="167" t="s">
        <v>211</v>
      </c>
      <c r="H172" s="168">
        <v>5</v>
      </c>
      <c r="I172" s="169"/>
      <c r="L172" s="165"/>
      <c r="M172" s="170"/>
      <c r="T172" s="171"/>
      <c r="AT172" s="166" t="s">
        <v>196</v>
      </c>
      <c r="AU172" s="166" t="s">
        <v>88</v>
      </c>
      <c r="AV172" s="13" t="s">
        <v>194</v>
      </c>
      <c r="AW172" s="13" t="s">
        <v>31</v>
      </c>
      <c r="AX172" s="13" t="s">
        <v>83</v>
      </c>
      <c r="AY172" s="166" t="s">
        <v>188</v>
      </c>
    </row>
    <row r="173" spans="2:65" s="1" customFormat="1" ht="24.2" customHeight="1">
      <c r="B173" s="32"/>
      <c r="C173" s="143" t="s">
        <v>257</v>
      </c>
      <c r="D173" s="143" t="s">
        <v>190</v>
      </c>
      <c r="E173" s="144" t="s">
        <v>1453</v>
      </c>
      <c r="F173" s="145" t="s">
        <v>1454</v>
      </c>
      <c r="G173" s="146" t="s">
        <v>574</v>
      </c>
      <c r="H173" s="147">
        <v>22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1.0000000000000001E-5</v>
      </c>
      <c r="R173" s="153">
        <f>Q173*H173</f>
        <v>2.2000000000000001E-4</v>
      </c>
      <c r="S173" s="153">
        <v>0</v>
      </c>
      <c r="T173" s="154">
        <f>S173*H173</f>
        <v>0</v>
      </c>
      <c r="AR173" s="155" t="s">
        <v>194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194</v>
      </c>
      <c r="BM173" s="155" t="s">
        <v>1455</v>
      </c>
    </row>
    <row r="174" spans="2:65" s="12" customFormat="1" ht="11.25">
      <c r="B174" s="157"/>
      <c r="D174" s="158" t="s">
        <v>196</v>
      </c>
      <c r="E174" s="159" t="s">
        <v>1</v>
      </c>
      <c r="F174" s="160" t="s">
        <v>1456</v>
      </c>
      <c r="H174" s="161">
        <v>18.5</v>
      </c>
      <c r="I174" s="162"/>
      <c r="L174" s="157"/>
      <c r="M174" s="163"/>
      <c r="T174" s="164"/>
      <c r="AT174" s="159" t="s">
        <v>196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188</v>
      </c>
    </row>
    <row r="175" spans="2:65" s="12" customFormat="1" ht="11.25">
      <c r="B175" s="157"/>
      <c r="D175" s="158" t="s">
        <v>196</v>
      </c>
      <c r="E175" s="159" t="s">
        <v>1</v>
      </c>
      <c r="F175" s="160" t="s">
        <v>1457</v>
      </c>
      <c r="H175" s="161">
        <v>2.5</v>
      </c>
      <c r="I175" s="162"/>
      <c r="L175" s="157"/>
      <c r="M175" s="163"/>
      <c r="T175" s="164"/>
      <c r="AT175" s="159" t="s">
        <v>196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188</v>
      </c>
    </row>
    <row r="176" spans="2:65" s="14" customFormat="1" ht="11.25">
      <c r="B176" s="172"/>
      <c r="D176" s="158" t="s">
        <v>196</v>
      </c>
      <c r="E176" s="173" t="s">
        <v>1</v>
      </c>
      <c r="F176" s="174" t="s">
        <v>209</v>
      </c>
      <c r="H176" s="175">
        <v>21</v>
      </c>
      <c r="I176" s="176"/>
      <c r="L176" s="172"/>
      <c r="M176" s="177"/>
      <c r="T176" s="178"/>
      <c r="AT176" s="173" t="s">
        <v>196</v>
      </c>
      <c r="AU176" s="173" t="s">
        <v>88</v>
      </c>
      <c r="AV176" s="14" t="s">
        <v>203</v>
      </c>
      <c r="AW176" s="14" t="s">
        <v>31</v>
      </c>
      <c r="AX176" s="14" t="s">
        <v>76</v>
      </c>
      <c r="AY176" s="173" t="s">
        <v>188</v>
      </c>
    </row>
    <row r="177" spans="2:65" s="12" customFormat="1" ht="11.25">
      <c r="B177" s="157"/>
      <c r="D177" s="158" t="s">
        <v>196</v>
      </c>
      <c r="E177" s="159" t="s">
        <v>1</v>
      </c>
      <c r="F177" s="160" t="s">
        <v>1458</v>
      </c>
      <c r="H177" s="161">
        <v>1</v>
      </c>
      <c r="I177" s="162"/>
      <c r="L177" s="157"/>
      <c r="M177" s="163"/>
      <c r="T177" s="164"/>
      <c r="AT177" s="159" t="s">
        <v>196</v>
      </c>
      <c r="AU177" s="159" t="s">
        <v>88</v>
      </c>
      <c r="AV177" s="12" t="s">
        <v>88</v>
      </c>
      <c r="AW177" s="12" t="s">
        <v>31</v>
      </c>
      <c r="AX177" s="12" t="s">
        <v>76</v>
      </c>
      <c r="AY177" s="159" t="s">
        <v>188</v>
      </c>
    </row>
    <row r="178" spans="2:65" s="13" customFormat="1" ht="11.25">
      <c r="B178" s="165"/>
      <c r="D178" s="158" t="s">
        <v>196</v>
      </c>
      <c r="E178" s="166" t="s">
        <v>1</v>
      </c>
      <c r="F178" s="167" t="s">
        <v>211</v>
      </c>
      <c r="H178" s="168">
        <v>22</v>
      </c>
      <c r="I178" s="169"/>
      <c r="L178" s="165"/>
      <c r="M178" s="170"/>
      <c r="T178" s="171"/>
      <c r="AT178" s="166" t="s">
        <v>196</v>
      </c>
      <c r="AU178" s="166" t="s">
        <v>88</v>
      </c>
      <c r="AV178" s="13" t="s">
        <v>194</v>
      </c>
      <c r="AW178" s="13" t="s">
        <v>31</v>
      </c>
      <c r="AX178" s="13" t="s">
        <v>83</v>
      </c>
      <c r="AY178" s="166" t="s">
        <v>188</v>
      </c>
    </row>
    <row r="179" spans="2:65" s="1" customFormat="1" ht="24.2" customHeight="1">
      <c r="B179" s="32"/>
      <c r="C179" s="185" t="s">
        <v>269</v>
      </c>
      <c r="D179" s="185" t="s">
        <v>677</v>
      </c>
      <c r="E179" s="186" t="s">
        <v>1459</v>
      </c>
      <c r="F179" s="187" t="s">
        <v>1460</v>
      </c>
      <c r="G179" s="188" t="s">
        <v>388</v>
      </c>
      <c r="H179" s="189">
        <v>24</v>
      </c>
      <c r="I179" s="190"/>
      <c r="J179" s="191">
        <f>ROUND(I179*H179,2)</f>
        <v>0</v>
      </c>
      <c r="K179" s="192"/>
      <c r="L179" s="193"/>
      <c r="M179" s="194" t="s">
        <v>1</v>
      </c>
      <c r="N179" s="195" t="s">
        <v>42</v>
      </c>
      <c r="P179" s="153">
        <f>O179*H179</f>
        <v>0</v>
      </c>
      <c r="Q179" s="153">
        <v>1.4E-3</v>
      </c>
      <c r="R179" s="153">
        <f>Q179*H179</f>
        <v>3.3599999999999998E-2</v>
      </c>
      <c r="S179" s="153">
        <v>0</v>
      </c>
      <c r="T179" s="154">
        <f>S179*H179</f>
        <v>0</v>
      </c>
      <c r="AR179" s="155" t="s">
        <v>238</v>
      </c>
      <c r="AT179" s="155" t="s">
        <v>677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194</v>
      </c>
      <c r="BM179" s="155" t="s">
        <v>1461</v>
      </c>
    </row>
    <row r="180" spans="2:65" s="12" customFormat="1" ht="11.25">
      <c r="B180" s="157"/>
      <c r="D180" s="158" t="s">
        <v>196</v>
      </c>
      <c r="E180" s="159" t="s">
        <v>1</v>
      </c>
      <c r="F180" s="160" t="s">
        <v>1462</v>
      </c>
      <c r="H180" s="161">
        <v>24.045999999999999</v>
      </c>
      <c r="I180" s="162"/>
      <c r="L180" s="157"/>
      <c r="M180" s="163"/>
      <c r="T180" s="164"/>
      <c r="AT180" s="159" t="s">
        <v>196</v>
      </c>
      <c r="AU180" s="159" t="s">
        <v>88</v>
      </c>
      <c r="AV180" s="12" t="s">
        <v>88</v>
      </c>
      <c r="AW180" s="12" t="s">
        <v>31</v>
      </c>
      <c r="AX180" s="12" t="s">
        <v>76</v>
      </c>
      <c r="AY180" s="159" t="s">
        <v>188</v>
      </c>
    </row>
    <row r="181" spans="2:65" s="12" customFormat="1" ht="11.25">
      <c r="B181" s="157"/>
      <c r="D181" s="158" t="s">
        <v>196</v>
      </c>
      <c r="E181" s="159" t="s">
        <v>1</v>
      </c>
      <c r="F181" s="160" t="s">
        <v>1463</v>
      </c>
      <c r="H181" s="161">
        <v>-4.5999999999999999E-2</v>
      </c>
      <c r="I181" s="162"/>
      <c r="L181" s="157"/>
      <c r="M181" s="163"/>
      <c r="T181" s="164"/>
      <c r="AT181" s="159" t="s">
        <v>196</v>
      </c>
      <c r="AU181" s="159" t="s">
        <v>88</v>
      </c>
      <c r="AV181" s="12" t="s">
        <v>88</v>
      </c>
      <c r="AW181" s="12" t="s">
        <v>31</v>
      </c>
      <c r="AX181" s="12" t="s">
        <v>76</v>
      </c>
      <c r="AY181" s="159" t="s">
        <v>188</v>
      </c>
    </row>
    <row r="182" spans="2:65" s="13" customFormat="1" ht="11.25">
      <c r="B182" s="165"/>
      <c r="D182" s="158" t="s">
        <v>196</v>
      </c>
      <c r="E182" s="166" t="s">
        <v>1</v>
      </c>
      <c r="F182" s="167" t="s">
        <v>211</v>
      </c>
      <c r="H182" s="168">
        <v>24</v>
      </c>
      <c r="I182" s="169"/>
      <c r="L182" s="165"/>
      <c r="M182" s="170"/>
      <c r="T182" s="171"/>
      <c r="AT182" s="166" t="s">
        <v>196</v>
      </c>
      <c r="AU182" s="166" t="s">
        <v>88</v>
      </c>
      <c r="AV182" s="13" t="s">
        <v>194</v>
      </c>
      <c r="AW182" s="13" t="s">
        <v>31</v>
      </c>
      <c r="AX182" s="13" t="s">
        <v>83</v>
      </c>
      <c r="AY182" s="166" t="s">
        <v>188</v>
      </c>
    </row>
    <row r="183" spans="2:65" s="1" customFormat="1" ht="24.2" customHeight="1">
      <c r="B183" s="32"/>
      <c r="C183" s="143" t="s">
        <v>276</v>
      </c>
      <c r="D183" s="143" t="s">
        <v>190</v>
      </c>
      <c r="E183" s="144" t="s">
        <v>1464</v>
      </c>
      <c r="F183" s="145" t="s">
        <v>1465</v>
      </c>
      <c r="G183" s="146" t="s">
        <v>574</v>
      </c>
      <c r="H183" s="147">
        <v>17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42</v>
      </c>
      <c r="P183" s="153">
        <f>O183*H183</f>
        <v>0</v>
      </c>
      <c r="Q183" s="153">
        <v>1.0000000000000001E-5</v>
      </c>
      <c r="R183" s="153">
        <f>Q183*H183</f>
        <v>1.7000000000000001E-4</v>
      </c>
      <c r="S183" s="153">
        <v>0</v>
      </c>
      <c r="T183" s="154">
        <f>S183*H183</f>
        <v>0</v>
      </c>
      <c r="AR183" s="155" t="s">
        <v>194</v>
      </c>
      <c r="AT183" s="155" t="s">
        <v>190</v>
      </c>
      <c r="AU183" s="155" t="s">
        <v>88</v>
      </c>
      <c r="AY183" s="17" t="s">
        <v>188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88</v>
      </c>
      <c r="BK183" s="156">
        <f>ROUND(I183*H183,2)</f>
        <v>0</v>
      </c>
      <c r="BL183" s="17" t="s">
        <v>194</v>
      </c>
      <c r="BM183" s="155" t="s">
        <v>1466</v>
      </c>
    </row>
    <row r="184" spans="2:65" s="12" customFormat="1" ht="11.25">
      <c r="B184" s="157"/>
      <c r="D184" s="158" t="s">
        <v>196</v>
      </c>
      <c r="E184" s="159" t="s">
        <v>1</v>
      </c>
      <c r="F184" s="160" t="s">
        <v>1467</v>
      </c>
      <c r="H184" s="161">
        <v>16.5</v>
      </c>
      <c r="I184" s="162"/>
      <c r="L184" s="157"/>
      <c r="M184" s="163"/>
      <c r="T184" s="164"/>
      <c r="AT184" s="159" t="s">
        <v>196</v>
      </c>
      <c r="AU184" s="159" t="s">
        <v>88</v>
      </c>
      <c r="AV184" s="12" t="s">
        <v>88</v>
      </c>
      <c r="AW184" s="12" t="s">
        <v>31</v>
      </c>
      <c r="AX184" s="12" t="s">
        <v>76</v>
      </c>
      <c r="AY184" s="159" t="s">
        <v>188</v>
      </c>
    </row>
    <row r="185" spans="2:65" s="12" customFormat="1" ht="11.25">
      <c r="B185" s="157"/>
      <c r="D185" s="158" t="s">
        <v>196</v>
      </c>
      <c r="E185" s="159" t="s">
        <v>1</v>
      </c>
      <c r="F185" s="160" t="s">
        <v>1468</v>
      </c>
      <c r="H185" s="161">
        <v>0.5</v>
      </c>
      <c r="I185" s="162"/>
      <c r="L185" s="157"/>
      <c r="M185" s="163"/>
      <c r="T185" s="164"/>
      <c r="AT185" s="159" t="s">
        <v>196</v>
      </c>
      <c r="AU185" s="159" t="s">
        <v>88</v>
      </c>
      <c r="AV185" s="12" t="s">
        <v>88</v>
      </c>
      <c r="AW185" s="12" t="s">
        <v>31</v>
      </c>
      <c r="AX185" s="12" t="s">
        <v>76</v>
      </c>
      <c r="AY185" s="159" t="s">
        <v>188</v>
      </c>
    </row>
    <row r="186" spans="2:65" s="13" customFormat="1" ht="11.25">
      <c r="B186" s="165"/>
      <c r="D186" s="158" t="s">
        <v>196</v>
      </c>
      <c r="E186" s="166" t="s">
        <v>1</v>
      </c>
      <c r="F186" s="167" t="s">
        <v>1469</v>
      </c>
      <c r="H186" s="168">
        <v>17</v>
      </c>
      <c r="I186" s="169"/>
      <c r="L186" s="165"/>
      <c r="M186" s="170"/>
      <c r="T186" s="171"/>
      <c r="AT186" s="166" t="s">
        <v>196</v>
      </c>
      <c r="AU186" s="166" t="s">
        <v>88</v>
      </c>
      <c r="AV186" s="13" t="s">
        <v>194</v>
      </c>
      <c r="AW186" s="13" t="s">
        <v>31</v>
      </c>
      <c r="AX186" s="13" t="s">
        <v>83</v>
      </c>
      <c r="AY186" s="166" t="s">
        <v>188</v>
      </c>
    </row>
    <row r="187" spans="2:65" s="1" customFormat="1" ht="24.2" customHeight="1">
      <c r="B187" s="32"/>
      <c r="C187" s="185" t="s">
        <v>285</v>
      </c>
      <c r="D187" s="185" t="s">
        <v>677</v>
      </c>
      <c r="E187" s="186" t="s">
        <v>1470</v>
      </c>
      <c r="F187" s="187" t="s">
        <v>1471</v>
      </c>
      <c r="G187" s="188" t="s">
        <v>388</v>
      </c>
      <c r="H187" s="189">
        <v>19</v>
      </c>
      <c r="I187" s="190"/>
      <c r="J187" s="191">
        <f>ROUND(I187*H187,2)</f>
        <v>0</v>
      </c>
      <c r="K187" s="192"/>
      <c r="L187" s="193"/>
      <c r="M187" s="194" t="s">
        <v>1</v>
      </c>
      <c r="N187" s="195" t="s">
        <v>42</v>
      </c>
      <c r="P187" s="153">
        <f>O187*H187</f>
        <v>0</v>
      </c>
      <c r="Q187" s="153">
        <v>2.2000000000000001E-3</v>
      </c>
      <c r="R187" s="153">
        <f>Q187*H187</f>
        <v>4.1800000000000004E-2</v>
      </c>
      <c r="S187" s="153">
        <v>0</v>
      </c>
      <c r="T187" s="154">
        <f>S187*H187</f>
        <v>0</v>
      </c>
      <c r="AR187" s="155" t="s">
        <v>238</v>
      </c>
      <c r="AT187" s="155" t="s">
        <v>677</v>
      </c>
      <c r="AU187" s="155" t="s">
        <v>88</v>
      </c>
      <c r="AY187" s="17" t="s">
        <v>188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88</v>
      </c>
      <c r="BK187" s="156">
        <f>ROUND(I187*H187,2)</f>
        <v>0</v>
      </c>
      <c r="BL187" s="17" t="s">
        <v>194</v>
      </c>
      <c r="BM187" s="155" t="s">
        <v>1472</v>
      </c>
    </row>
    <row r="188" spans="2:65" s="12" customFormat="1" ht="11.25">
      <c r="B188" s="157"/>
      <c r="D188" s="158" t="s">
        <v>196</v>
      </c>
      <c r="E188" s="159" t="s">
        <v>1</v>
      </c>
      <c r="F188" s="160" t="s">
        <v>1473</v>
      </c>
      <c r="H188" s="161">
        <v>18.581</v>
      </c>
      <c r="I188" s="162"/>
      <c r="L188" s="157"/>
      <c r="M188" s="163"/>
      <c r="T188" s="164"/>
      <c r="AT188" s="159" t="s">
        <v>196</v>
      </c>
      <c r="AU188" s="159" t="s">
        <v>88</v>
      </c>
      <c r="AV188" s="12" t="s">
        <v>88</v>
      </c>
      <c r="AW188" s="12" t="s">
        <v>31</v>
      </c>
      <c r="AX188" s="12" t="s">
        <v>76</v>
      </c>
      <c r="AY188" s="159" t="s">
        <v>188</v>
      </c>
    </row>
    <row r="189" spans="2:65" s="12" customFormat="1" ht="11.25">
      <c r="B189" s="157"/>
      <c r="D189" s="158" t="s">
        <v>196</v>
      </c>
      <c r="E189" s="159" t="s">
        <v>1</v>
      </c>
      <c r="F189" s="160" t="s">
        <v>1474</v>
      </c>
      <c r="H189" s="161">
        <v>0.41899999999999998</v>
      </c>
      <c r="I189" s="162"/>
      <c r="L189" s="157"/>
      <c r="M189" s="163"/>
      <c r="T189" s="164"/>
      <c r="AT189" s="159" t="s">
        <v>196</v>
      </c>
      <c r="AU189" s="159" t="s">
        <v>88</v>
      </c>
      <c r="AV189" s="12" t="s">
        <v>88</v>
      </c>
      <c r="AW189" s="12" t="s">
        <v>31</v>
      </c>
      <c r="AX189" s="12" t="s">
        <v>76</v>
      </c>
      <c r="AY189" s="159" t="s">
        <v>188</v>
      </c>
    </row>
    <row r="190" spans="2:65" s="13" customFormat="1" ht="11.25">
      <c r="B190" s="165"/>
      <c r="D190" s="158" t="s">
        <v>196</v>
      </c>
      <c r="E190" s="166" t="s">
        <v>1</v>
      </c>
      <c r="F190" s="167" t="s">
        <v>211</v>
      </c>
      <c r="H190" s="168">
        <v>19</v>
      </c>
      <c r="I190" s="169"/>
      <c r="L190" s="165"/>
      <c r="M190" s="170"/>
      <c r="T190" s="171"/>
      <c r="AT190" s="166" t="s">
        <v>196</v>
      </c>
      <c r="AU190" s="166" t="s">
        <v>88</v>
      </c>
      <c r="AV190" s="13" t="s">
        <v>194</v>
      </c>
      <c r="AW190" s="13" t="s">
        <v>31</v>
      </c>
      <c r="AX190" s="13" t="s">
        <v>83</v>
      </c>
      <c r="AY190" s="166" t="s">
        <v>188</v>
      </c>
    </row>
    <row r="191" spans="2:65" s="1" customFormat="1" ht="16.5" customHeight="1">
      <c r="B191" s="32"/>
      <c r="C191" s="143" t="s">
        <v>291</v>
      </c>
      <c r="D191" s="143" t="s">
        <v>190</v>
      </c>
      <c r="E191" s="144" t="s">
        <v>1475</v>
      </c>
      <c r="F191" s="145" t="s">
        <v>1476</v>
      </c>
      <c r="G191" s="146" t="s">
        <v>388</v>
      </c>
      <c r="H191" s="147">
        <v>2</v>
      </c>
      <c r="I191" s="148"/>
      <c r="J191" s="149">
        <f t="shared" ref="J191:J203" si="0">ROUND(I191*H191,2)</f>
        <v>0</v>
      </c>
      <c r="K191" s="150"/>
      <c r="L191" s="32"/>
      <c r="M191" s="151" t="s">
        <v>1</v>
      </c>
      <c r="N191" s="152" t="s">
        <v>42</v>
      </c>
      <c r="P191" s="153">
        <f t="shared" ref="P191:P203" si="1">O191*H191</f>
        <v>0</v>
      </c>
      <c r="Q191" s="153">
        <v>4.0000000000000003E-5</v>
      </c>
      <c r="R191" s="153">
        <f t="shared" ref="R191:R203" si="2">Q191*H191</f>
        <v>8.0000000000000007E-5</v>
      </c>
      <c r="S191" s="153">
        <v>0</v>
      </c>
      <c r="T191" s="154">
        <f t="shared" ref="T191:T203" si="3">S191*H191</f>
        <v>0</v>
      </c>
      <c r="AR191" s="155" t="s">
        <v>194</v>
      </c>
      <c r="AT191" s="155" t="s">
        <v>190</v>
      </c>
      <c r="AU191" s="155" t="s">
        <v>88</v>
      </c>
      <c r="AY191" s="17" t="s">
        <v>188</v>
      </c>
      <c r="BE191" s="156">
        <f t="shared" ref="BE191:BE203" si="4">IF(N191="základná",J191,0)</f>
        <v>0</v>
      </c>
      <c r="BF191" s="156">
        <f t="shared" ref="BF191:BF203" si="5">IF(N191="znížená",J191,0)</f>
        <v>0</v>
      </c>
      <c r="BG191" s="156">
        <f t="shared" ref="BG191:BG203" si="6">IF(N191="zákl. prenesená",J191,0)</f>
        <v>0</v>
      </c>
      <c r="BH191" s="156">
        <f t="shared" ref="BH191:BH203" si="7">IF(N191="zníž. prenesená",J191,0)</f>
        <v>0</v>
      </c>
      <c r="BI191" s="156">
        <f t="shared" ref="BI191:BI203" si="8">IF(N191="nulová",J191,0)</f>
        <v>0</v>
      </c>
      <c r="BJ191" s="17" t="s">
        <v>88</v>
      </c>
      <c r="BK191" s="156">
        <f t="shared" ref="BK191:BK203" si="9">ROUND(I191*H191,2)</f>
        <v>0</v>
      </c>
      <c r="BL191" s="17" t="s">
        <v>194</v>
      </c>
      <c r="BM191" s="155" t="s">
        <v>1477</v>
      </c>
    </row>
    <row r="192" spans="2:65" s="1" customFormat="1" ht="24.2" customHeight="1">
      <c r="B192" s="32"/>
      <c r="C192" s="185" t="s">
        <v>295</v>
      </c>
      <c r="D192" s="185" t="s">
        <v>677</v>
      </c>
      <c r="E192" s="186" t="s">
        <v>1478</v>
      </c>
      <c r="F192" s="187" t="s">
        <v>1479</v>
      </c>
      <c r="G192" s="188" t="s">
        <v>388</v>
      </c>
      <c r="H192" s="189">
        <v>2</v>
      </c>
      <c r="I192" s="190"/>
      <c r="J192" s="191">
        <f t="shared" si="0"/>
        <v>0</v>
      </c>
      <c r="K192" s="192"/>
      <c r="L192" s="193"/>
      <c r="M192" s="194" t="s">
        <v>1</v>
      </c>
      <c r="N192" s="195" t="s">
        <v>42</v>
      </c>
      <c r="P192" s="153">
        <f t="shared" si="1"/>
        <v>0</v>
      </c>
      <c r="Q192" s="153">
        <v>3.8999999999999999E-4</v>
      </c>
      <c r="R192" s="153">
        <f t="shared" si="2"/>
        <v>7.7999999999999999E-4</v>
      </c>
      <c r="S192" s="153">
        <v>0</v>
      </c>
      <c r="T192" s="154">
        <f t="shared" si="3"/>
        <v>0</v>
      </c>
      <c r="AR192" s="155" t="s">
        <v>238</v>
      </c>
      <c r="AT192" s="155" t="s">
        <v>677</v>
      </c>
      <c r="AU192" s="155" t="s">
        <v>88</v>
      </c>
      <c r="AY192" s="17" t="s">
        <v>188</v>
      </c>
      <c r="BE192" s="156">
        <f t="shared" si="4"/>
        <v>0</v>
      </c>
      <c r="BF192" s="156">
        <f t="shared" si="5"/>
        <v>0</v>
      </c>
      <c r="BG192" s="156">
        <f t="shared" si="6"/>
        <v>0</v>
      </c>
      <c r="BH192" s="156">
        <f t="shared" si="7"/>
        <v>0</v>
      </c>
      <c r="BI192" s="156">
        <f t="shared" si="8"/>
        <v>0</v>
      </c>
      <c r="BJ192" s="17" t="s">
        <v>88</v>
      </c>
      <c r="BK192" s="156">
        <f t="shared" si="9"/>
        <v>0</v>
      </c>
      <c r="BL192" s="17" t="s">
        <v>194</v>
      </c>
      <c r="BM192" s="155" t="s">
        <v>1480</v>
      </c>
    </row>
    <row r="193" spans="2:65" s="1" customFormat="1" ht="16.5" customHeight="1">
      <c r="B193" s="32"/>
      <c r="C193" s="143" t="s">
        <v>305</v>
      </c>
      <c r="D193" s="143" t="s">
        <v>190</v>
      </c>
      <c r="E193" s="144" t="s">
        <v>1481</v>
      </c>
      <c r="F193" s="145" t="s">
        <v>1482</v>
      </c>
      <c r="G193" s="146" t="s">
        <v>388</v>
      </c>
      <c r="H193" s="147">
        <v>2</v>
      </c>
      <c r="I193" s="148"/>
      <c r="J193" s="149">
        <f t="shared" si="0"/>
        <v>0</v>
      </c>
      <c r="K193" s="150"/>
      <c r="L193" s="32"/>
      <c r="M193" s="151" t="s">
        <v>1</v>
      </c>
      <c r="N193" s="152" t="s">
        <v>42</v>
      </c>
      <c r="P193" s="153">
        <f t="shared" si="1"/>
        <v>0</v>
      </c>
      <c r="Q193" s="153">
        <v>4.0000000000000003E-5</v>
      </c>
      <c r="R193" s="153">
        <f t="shared" si="2"/>
        <v>8.0000000000000007E-5</v>
      </c>
      <c r="S193" s="153">
        <v>0</v>
      </c>
      <c r="T193" s="154">
        <f t="shared" si="3"/>
        <v>0</v>
      </c>
      <c r="AR193" s="155" t="s">
        <v>194</v>
      </c>
      <c r="AT193" s="155" t="s">
        <v>190</v>
      </c>
      <c r="AU193" s="155" t="s">
        <v>88</v>
      </c>
      <c r="AY193" s="17" t="s">
        <v>188</v>
      </c>
      <c r="BE193" s="156">
        <f t="shared" si="4"/>
        <v>0</v>
      </c>
      <c r="BF193" s="156">
        <f t="shared" si="5"/>
        <v>0</v>
      </c>
      <c r="BG193" s="156">
        <f t="shared" si="6"/>
        <v>0</v>
      </c>
      <c r="BH193" s="156">
        <f t="shared" si="7"/>
        <v>0</v>
      </c>
      <c r="BI193" s="156">
        <f t="shared" si="8"/>
        <v>0</v>
      </c>
      <c r="BJ193" s="17" t="s">
        <v>88</v>
      </c>
      <c r="BK193" s="156">
        <f t="shared" si="9"/>
        <v>0</v>
      </c>
      <c r="BL193" s="17" t="s">
        <v>194</v>
      </c>
      <c r="BM193" s="155" t="s">
        <v>1483</v>
      </c>
    </row>
    <row r="194" spans="2:65" s="1" customFormat="1" ht="24.2" customHeight="1">
      <c r="B194" s="32"/>
      <c r="C194" s="185" t="s">
        <v>312</v>
      </c>
      <c r="D194" s="185" t="s">
        <v>677</v>
      </c>
      <c r="E194" s="186" t="s">
        <v>1484</v>
      </c>
      <c r="F194" s="187" t="s">
        <v>1485</v>
      </c>
      <c r="G194" s="188" t="s">
        <v>388</v>
      </c>
      <c r="H194" s="189">
        <v>2</v>
      </c>
      <c r="I194" s="190"/>
      <c r="J194" s="191">
        <f t="shared" si="0"/>
        <v>0</v>
      </c>
      <c r="K194" s="192"/>
      <c r="L194" s="193"/>
      <c r="M194" s="194" t="s">
        <v>1</v>
      </c>
      <c r="N194" s="195" t="s">
        <v>42</v>
      </c>
      <c r="P194" s="153">
        <f t="shared" si="1"/>
        <v>0</v>
      </c>
      <c r="Q194" s="153">
        <v>4.8000000000000001E-4</v>
      </c>
      <c r="R194" s="153">
        <f t="shared" si="2"/>
        <v>9.6000000000000002E-4</v>
      </c>
      <c r="S194" s="153">
        <v>0</v>
      </c>
      <c r="T194" s="154">
        <f t="shared" si="3"/>
        <v>0</v>
      </c>
      <c r="AR194" s="155" t="s">
        <v>238</v>
      </c>
      <c r="AT194" s="155" t="s">
        <v>677</v>
      </c>
      <c r="AU194" s="155" t="s">
        <v>88</v>
      </c>
      <c r="AY194" s="17" t="s">
        <v>188</v>
      </c>
      <c r="BE194" s="156">
        <f t="shared" si="4"/>
        <v>0</v>
      </c>
      <c r="BF194" s="156">
        <f t="shared" si="5"/>
        <v>0</v>
      </c>
      <c r="BG194" s="156">
        <f t="shared" si="6"/>
        <v>0</v>
      </c>
      <c r="BH194" s="156">
        <f t="shared" si="7"/>
        <v>0</v>
      </c>
      <c r="BI194" s="156">
        <f t="shared" si="8"/>
        <v>0</v>
      </c>
      <c r="BJ194" s="17" t="s">
        <v>88</v>
      </c>
      <c r="BK194" s="156">
        <f t="shared" si="9"/>
        <v>0</v>
      </c>
      <c r="BL194" s="17" t="s">
        <v>194</v>
      </c>
      <c r="BM194" s="155" t="s">
        <v>1486</v>
      </c>
    </row>
    <row r="195" spans="2:65" s="1" customFormat="1" ht="16.5" customHeight="1">
      <c r="B195" s="32"/>
      <c r="C195" s="143" t="s">
        <v>319</v>
      </c>
      <c r="D195" s="143" t="s">
        <v>190</v>
      </c>
      <c r="E195" s="144" t="s">
        <v>1487</v>
      </c>
      <c r="F195" s="145" t="s">
        <v>1488</v>
      </c>
      <c r="G195" s="146" t="s">
        <v>388</v>
      </c>
      <c r="H195" s="147">
        <v>2</v>
      </c>
      <c r="I195" s="148"/>
      <c r="J195" s="149">
        <f t="shared" si="0"/>
        <v>0</v>
      </c>
      <c r="K195" s="150"/>
      <c r="L195" s="32"/>
      <c r="M195" s="151" t="s">
        <v>1</v>
      </c>
      <c r="N195" s="152" t="s">
        <v>42</v>
      </c>
      <c r="P195" s="153">
        <f t="shared" si="1"/>
        <v>0</v>
      </c>
      <c r="Q195" s="153">
        <v>4.0000000000000003E-5</v>
      </c>
      <c r="R195" s="153">
        <f t="shared" si="2"/>
        <v>8.0000000000000007E-5</v>
      </c>
      <c r="S195" s="153">
        <v>0</v>
      </c>
      <c r="T195" s="154">
        <f t="shared" si="3"/>
        <v>0</v>
      </c>
      <c r="AR195" s="155" t="s">
        <v>194</v>
      </c>
      <c r="AT195" s="155" t="s">
        <v>190</v>
      </c>
      <c r="AU195" s="155" t="s">
        <v>88</v>
      </c>
      <c r="AY195" s="17" t="s">
        <v>188</v>
      </c>
      <c r="BE195" s="156">
        <f t="shared" si="4"/>
        <v>0</v>
      </c>
      <c r="BF195" s="156">
        <f t="shared" si="5"/>
        <v>0</v>
      </c>
      <c r="BG195" s="156">
        <f t="shared" si="6"/>
        <v>0</v>
      </c>
      <c r="BH195" s="156">
        <f t="shared" si="7"/>
        <v>0</v>
      </c>
      <c r="BI195" s="156">
        <f t="shared" si="8"/>
        <v>0</v>
      </c>
      <c r="BJ195" s="17" t="s">
        <v>88</v>
      </c>
      <c r="BK195" s="156">
        <f t="shared" si="9"/>
        <v>0</v>
      </c>
      <c r="BL195" s="17" t="s">
        <v>194</v>
      </c>
      <c r="BM195" s="155" t="s">
        <v>1489</v>
      </c>
    </row>
    <row r="196" spans="2:65" s="1" customFormat="1" ht="24.2" customHeight="1">
      <c r="B196" s="32"/>
      <c r="C196" s="185" t="s">
        <v>7</v>
      </c>
      <c r="D196" s="185" t="s">
        <v>677</v>
      </c>
      <c r="E196" s="186" t="s">
        <v>1490</v>
      </c>
      <c r="F196" s="187" t="s">
        <v>1491</v>
      </c>
      <c r="G196" s="188" t="s">
        <v>388</v>
      </c>
      <c r="H196" s="189">
        <v>1</v>
      </c>
      <c r="I196" s="190"/>
      <c r="J196" s="191">
        <f t="shared" si="0"/>
        <v>0</v>
      </c>
      <c r="K196" s="192"/>
      <c r="L196" s="193"/>
      <c r="M196" s="194" t="s">
        <v>1</v>
      </c>
      <c r="N196" s="195" t="s">
        <v>42</v>
      </c>
      <c r="P196" s="153">
        <f t="shared" si="1"/>
        <v>0</v>
      </c>
      <c r="Q196" s="153">
        <v>8.0999999999999996E-4</v>
      </c>
      <c r="R196" s="153">
        <f t="shared" si="2"/>
        <v>8.0999999999999996E-4</v>
      </c>
      <c r="S196" s="153">
        <v>0</v>
      </c>
      <c r="T196" s="154">
        <f t="shared" si="3"/>
        <v>0</v>
      </c>
      <c r="AR196" s="155" t="s">
        <v>238</v>
      </c>
      <c r="AT196" s="155" t="s">
        <v>677</v>
      </c>
      <c r="AU196" s="155" t="s">
        <v>88</v>
      </c>
      <c r="AY196" s="17" t="s">
        <v>188</v>
      </c>
      <c r="BE196" s="156">
        <f t="shared" si="4"/>
        <v>0</v>
      </c>
      <c r="BF196" s="156">
        <f t="shared" si="5"/>
        <v>0</v>
      </c>
      <c r="BG196" s="156">
        <f t="shared" si="6"/>
        <v>0</v>
      </c>
      <c r="BH196" s="156">
        <f t="shared" si="7"/>
        <v>0</v>
      </c>
      <c r="BI196" s="156">
        <f t="shared" si="8"/>
        <v>0</v>
      </c>
      <c r="BJ196" s="17" t="s">
        <v>88</v>
      </c>
      <c r="BK196" s="156">
        <f t="shared" si="9"/>
        <v>0</v>
      </c>
      <c r="BL196" s="17" t="s">
        <v>194</v>
      </c>
      <c r="BM196" s="155" t="s">
        <v>1492</v>
      </c>
    </row>
    <row r="197" spans="2:65" s="1" customFormat="1" ht="24.2" customHeight="1">
      <c r="B197" s="32"/>
      <c r="C197" s="185" t="s">
        <v>330</v>
      </c>
      <c r="D197" s="185" t="s">
        <v>677</v>
      </c>
      <c r="E197" s="186" t="s">
        <v>1493</v>
      </c>
      <c r="F197" s="187" t="s">
        <v>1494</v>
      </c>
      <c r="G197" s="188" t="s">
        <v>388</v>
      </c>
      <c r="H197" s="189">
        <v>1</v>
      </c>
      <c r="I197" s="190"/>
      <c r="J197" s="191">
        <f t="shared" si="0"/>
        <v>0</v>
      </c>
      <c r="K197" s="192"/>
      <c r="L197" s="193"/>
      <c r="M197" s="194" t="s">
        <v>1</v>
      </c>
      <c r="N197" s="195" t="s">
        <v>42</v>
      </c>
      <c r="P197" s="153">
        <f t="shared" si="1"/>
        <v>0</v>
      </c>
      <c r="Q197" s="153">
        <v>7.6999999999999996E-4</v>
      </c>
      <c r="R197" s="153">
        <f t="shared" si="2"/>
        <v>7.6999999999999996E-4</v>
      </c>
      <c r="S197" s="153">
        <v>0</v>
      </c>
      <c r="T197" s="154">
        <f t="shared" si="3"/>
        <v>0</v>
      </c>
      <c r="AR197" s="155" t="s">
        <v>238</v>
      </c>
      <c r="AT197" s="155" t="s">
        <v>677</v>
      </c>
      <c r="AU197" s="155" t="s">
        <v>88</v>
      </c>
      <c r="AY197" s="17" t="s">
        <v>188</v>
      </c>
      <c r="BE197" s="156">
        <f t="shared" si="4"/>
        <v>0</v>
      </c>
      <c r="BF197" s="156">
        <f t="shared" si="5"/>
        <v>0</v>
      </c>
      <c r="BG197" s="156">
        <f t="shared" si="6"/>
        <v>0</v>
      </c>
      <c r="BH197" s="156">
        <f t="shared" si="7"/>
        <v>0</v>
      </c>
      <c r="BI197" s="156">
        <f t="shared" si="8"/>
        <v>0</v>
      </c>
      <c r="BJ197" s="17" t="s">
        <v>88</v>
      </c>
      <c r="BK197" s="156">
        <f t="shared" si="9"/>
        <v>0</v>
      </c>
      <c r="BL197" s="17" t="s">
        <v>194</v>
      </c>
      <c r="BM197" s="155" t="s">
        <v>1495</v>
      </c>
    </row>
    <row r="198" spans="2:65" s="1" customFormat="1" ht="16.5" customHeight="1">
      <c r="B198" s="32"/>
      <c r="C198" s="143" t="s">
        <v>337</v>
      </c>
      <c r="D198" s="143" t="s">
        <v>190</v>
      </c>
      <c r="E198" s="144" t="s">
        <v>1496</v>
      </c>
      <c r="F198" s="145" t="s">
        <v>1497</v>
      </c>
      <c r="G198" s="146" t="s">
        <v>388</v>
      </c>
      <c r="H198" s="147">
        <v>5</v>
      </c>
      <c r="I198" s="148"/>
      <c r="J198" s="149">
        <f t="shared" si="0"/>
        <v>0</v>
      </c>
      <c r="K198" s="150"/>
      <c r="L198" s="32"/>
      <c r="M198" s="151" t="s">
        <v>1</v>
      </c>
      <c r="N198" s="152" t="s">
        <v>42</v>
      </c>
      <c r="P198" s="153">
        <f t="shared" si="1"/>
        <v>0</v>
      </c>
      <c r="Q198" s="153">
        <v>5.0000000000000002E-5</v>
      </c>
      <c r="R198" s="153">
        <f t="shared" si="2"/>
        <v>2.5000000000000001E-4</v>
      </c>
      <c r="S198" s="153">
        <v>0</v>
      </c>
      <c r="T198" s="154">
        <f t="shared" si="3"/>
        <v>0</v>
      </c>
      <c r="AR198" s="155" t="s">
        <v>194</v>
      </c>
      <c r="AT198" s="155" t="s">
        <v>190</v>
      </c>
      <c r="AU198" s="155" t="s">
        <v>88</v>
      </c>
      <c r="AY198" s="17" t="s">
        <v>188</v>
      </c>
      <c r="BE198" s="156">
        <f t="shared" si="4"/>
        <v>0</v>
      </c>
      <c r="BF198" s="156">
        <f t="shared" si="5"/>
        <v>0</v>
      </c>
      <c r="BG198" s="156">
        <f t="shared" si="6"/>
        <v>0</v>
      </c>
      <c r="BH198" s="156">
        <f t="shared" si="7"/>
        <v>0</v>
      </c>
      <c r="BI198" s="156">
        <f t="shared" si="8"/>
        <v>0</v>
      </c>
      <c r="BJ198" s="17" t="s">
        <v>88</v>
      </c>
      <c r="BK198" s="156">
        <f t="shared" si="9"/>
        <v>0</v>
      </c>
      <c r="BL198" s="17" t="s">
        <v>194</v>
      </c>
      <c r="BM198" s="155" t="s">
        <v>1498</v>
      </c>
    </row>
    <row r="199" spans="2:65" s="1" customFormat="1" ht="24.2" customHeight="1">
      <c r="B199" s="32"/>
      <c r="C199" s="185" t="s">
        <v>342</v>
      </c>
      <c r="D199" s="185" t="s">
        <v>677</v>
      </c>
      <c r="E199" s="186" t="s">
        <v>1499</v>
      </c>
      <c r="F199" s="187" t="s">
        <v>1500</v>
      </c>
      <c r="G199" s="188" t="s">
        <v>388</v>
      </c>
      <c r="H199" s="189">
        <v>1</v>
      </c>
      <c r="I199" s="190"/>
      <c r="J199" s="191">
        <f t="shared" si="0"/>
        <v>0</v>
      </c>
      <c r="K199" s="192"/>
      <c r="L199" s="193"/>
      <c r="M199" s="194" t="s">
        <v>1</v>
      </c>
      <c r="N199" s="195" t="s">
        <v>42</v>
      </c>
      <c r="P199" s="153">
        <f t="shared" si="1"/>
        <v>0</v>
      </c>
      <c r="Q199" s="153">
        <v>1.1100000000000001E-3</v>
      </c>
      <c r="R199" s="153">
        <f t="shared" si="2"/>
        <v>1.1100000000000001E-3</v>
      </c>
      <c r="S199" s="153">
        <v>0</v>
      </c>
      <c r="T199" s="154">
        <f t="shared" si="3"/>
        <v>0</v>
      </c>
      <c r="AR199" s="155" t="s">
        <v>238</v>
      </c>
      <c r="AT199" s="155" t="s">
        <v>677</v>
      </c>
      <c r="AU199" s="155" t="s">
        <v>88</v>
      </c>
      <c r="AY199" s="17" t="s">
        <v>188</v>
      </c>
      <c r="BE199" s="156">
        <f t="shared" si="4"/>
        <v>0</v>
      </c>
      <c r="BF199" s="156">
        <f t="shared" si="5"/>
        <v>0</v>
      </c>
      <c r="BG199" s="156">
        <f t="shared" si="6"/>
        <v>0</v>
      </c>
      <c r="BH199" s="156">
        <f t="shared" si="7"/>
        <v>0</v>
      </c>
      <c r="BI199" s="156">
        <f t="shared" si="8"/>
        <v>0</v>
      </c>
      <c r="BJ199" s="17" t="s">
        <v>88</v>
      </c>
      <c r="BK199" s="156">
        <f t="shared" si="9"/>
        <v>0</v>
      </c>
      <c r="BL199" s="17" t="s">
        <v>194</v>
      </c>
      <c r="BM199" s="155" t="s">
        <v>1501</v>
      </c>
    </row>
    <row r="200" spans="2:65" s="1" customFormat="1" ht="24.2" customHeight="1">
      <c r="B200" s="32"/>
      <c r="C200" s="185" t="s">
        <v>349</v>
      </c>
      <c r="D200" s="185" t="s">
        <v>677</v>
      </c>
      <c r="E200" s="186" t="s">
        <v>1502</v>
      </c>
      <c r="F200" s="187" t="s">
        <v>1503</v>
      </c>
      <c r="G200" s="188" t="s">
        <v>388</v>
      </c>
      <c r="H200" s="189">
        <v>4</v>
      </c>
      <c r="I200" s="190"/>
      <c r="J200" s="191">
        <f t="shared" si="0"/>
        <v>0</v>
      </c>
      <c r="K200" s="192"/>
      <c r="L200" s="193"/>
      <c r="M200" s="194" t="s">
        <v>1</v>
      </c>
      <c r="N200" s="195" t="s">
        <v>42</v>
      </c>
      <c r="P200" s="153">
        <f t="shared" si="1"/>
        <v>0</v>
      </c>
      <c r="Q200" s="153">
        <v>9.6000000000000002E-4</v>
      </c>
      <c r="R200" s="153">
        <f t="shared" si="2"/>
        <v>3.8400000000000001E-3</v>
      </c>
      <c r="S200" s="153">
        <v>0</v>
      </c>
      <c r="T200" s="154">
        <f t="shared" si="3"/>
        <v>0</v>
      </c>
      <c r="AR200" s="155" t="s">
        <v>238</v>
      </c>
      <c r="AT200" s="155" t="s">
        <v>677</v>
      </c>
      <c r="AU200" s="155" t="s">
        <v>88</v>
      </c>
      <c r="AY200" s="17" t="s">
        <v>188</v>
      </c>
      <c r="BE200" s="156">
        <f t="shared" si="4"/>
        <v>0</v>
      </c>
      <c r="BF200" s="156">
        <f t="shared" si="5"/>
        <v>0</v>
      </c>
      <c r="BG200" s="156">
        <f t="shared" si="6"/>
        <v>0</v>
      </c>
      <c r="BH200" s="156">
        <f t="shared" si="7"/>
        <v>0</v>
      </c>
      <c r="BI200" s="156">
        <f t="shared" si="8"/>
        <v>0</v>
      </c>
      <c r="BJ200" s="17" t="s">
        <v>88</v>
      </c>
      <c r="BK200" s="156">
        <f t="shared" si="9"/>
        <v>0</v>
      </c>
      <c r="BL200" s="17" t="s">
        <v>194</v>
      </c>
      <c r="BM200" s="155" t="s">
        <v>1504</v>
      </c>
    </row>
    <row r="201" spans="2:65" s="1" customFormat="1" ht="16.5" customHeight="1">
      <c r="B201" s="32"/>
      <c r="C201" s="143" t="s">
        <v>356</v>
      </c>
      <c r="D201" s="143" t="s">
        <v>190</v>
      </c>
      <c r="E201" s="144" t="s">
        <v>1505</v>
      </c>
      <c r="F201" s="145" t="s">
        <v>1506</v>
      </c>
      <c r="G201" s="146" t="s">
        <v>388</v>
      </c>
      <c r="H201" s="147">
        <v>3</v>
      </c>
      <c r="I201" s="148"/>
      <c r="J201" s="149">
        <f t="shared" si="0"/>
        <v>0</v>
      </c>
      <c r="K201" s="150"/>
      <c r="L201" s="32"/>
      <c r="M201" s="151" t="s">
        <v>1</v>
      </c>
      <c r="N201" s="152" t="s">
        <v>42</v>
      </c>
      <c r="P201" s="153">
        <f t="shared" si="1"/>
        <v>0</v>
      </c>
      <c r="Q201" s="153">
        <v>5.0000000000000002E-5</v>
      </c>
      <c r="R201" s="153">
        <f t="shared" si="2"/>
        <v>1.5000000000000001E-4</v>
      </c>
      <c r="S201" s="153">
        <v>0</v>
      </c>
      <c r="T201" s="154">
        <f t="shared" si="3"/>
        <v>0</v>
      </c>
      <c r="AR201" s="155" t="s">
        <v>194</v>
      </c>
      <c r="AT201" s="155" t="s">
        <v>190</v>
      </c>
      <c r="AU201" s="155" t="s">
        <v>88</v>
      </c>
      <c r="AY201" s="17" t="s">
        <v>188</v>
      </c>
      <c r="BE201" s="156">
        <f t="shared" si="4"/>
        <v>0</v>
      </c>
      <c r="BF201" s="156">
        <f t="shared" si="5"/>
        <v>0</v>
      </c>
      <c r="BG201" s="156">
        <f t="shared" si="6"/>
        <v>0</v>
      </c>
      <c r="BH201" s="156">
        <f t="shared" si="7"/>
        <v>0</v>
      </c>
      <c r="BI201" s="156">
        <f t="shared" si="8"/>
        <v>0</v>
      </c>
      <c r="BJ201" s="17" t="s">
        <v>88</v>
      </c>
      <c r="BK201" s="156">
        <f t="shared" si="9"/>
        <v>0</v>
      </c>
      <c r="BL201" s="17" t="s">
        <v>194</v>
      </c>
      <c r="BM201" s="155" t="s">
        <v>1507</v>
      </c>
    </row>
    <row r="202" spans="2:65" s="1" customFormat="1" ht="24.2" customHeight="1">
      <c r="B202" s="32"/>
      <c r="C202" s="185" t="s">
        <v>362</v>
      </c>
      <c r="D202" s="185" t="s">
        <v>677</v>
      </c>
      <c r="E202" s="186" t="s">
        <v>1508</v>
      </c>
      <c r="F202" s="187" t="s">
        <v>1509</v>
      </c>
      <c r="G202" s="188" t="s">
        <v>388</v>
      </c>
      <c r="H202" s="189">
        <v>3</v>
      </c>
      <c r="I202" s="190"/>
      <c r="J202" s="191">
        <f t="shared" si="0"/>
        <v>0</v>
      </c>
      <c r="K202" s="192"/>
      <c r="L202" s="193"/>
      <c r="M202" s="194" t="s">
        <v>1</v>
      </c>
      <c r="N202" s="195" t="s">
        <v>42</v>
      </c>
      <c r="P202" s="153">
        <f t="shared" si="1"/>
        <v>0</v>
      </c>
      <c r="Q202" s="153">
        <v>5.5000000000000003E-4</v>
      </c>
      <c r="R202" s="153">
        <f t="shared" si="2"/>
        <v>1.65E-3</v>
      </c>
      <c r="S202" s="153">
        <v>0</v>
      </c>
      <c r="T202" s="154">
        <f t="shared" si="3"/>
        <v>0</v>
      </c>
      <c r="AR202" s="155" t="s">
        <v>238</v>
      </c>
      <c r="AT202" s="155" t="s">
        <v>677</v>
      </c>
      <c r="AU202" s="155" t="s">
        <v>88</v>
      </c>
      <c r="AY202" s="17" t="s">
        <v>188</v>
      </c>
      <c r="BE202" s="156">
        <f t="shared" si="4"/>
        <v>0</v>
      </c>
      <c r="BF202" s="156">
        <f t="shared" si="5"/>
        <v>0</v>
      </c>
      <c r="BG202" s="156">
        <f t="shared" si="6"/>
        <v>0</v>
      </c>
      <c r="BH202" s="156">
        <f t="shared" si="7"/>
        <v>0</v>
      </c>
      <c r="BI202" s="156">
        <f t="shared" si="8"/>
        <v>0</v>
      </c>
      <c r="BJ202" s="17" t="s">
        <v>88</v>
      </c>
      <c r="BK202" s="156">
        <f t="shared" si="9"/>
        <v>0</v>
      </c>
      <c r="BL202" s="17" t="s">
        <v>194</v>
      </c>
      <c r="BM202" s="155" t="s">
        <v>1510</v>
      </c>
    </row>
    <row r="203" spans="2:65" s="1" customFormat="1" ht="16.5" customHeight="1">
      <c r="B203" s="32"/>
      <c r="C203" s="143" t="s">
        <v>366</v>
      </c>
      <c r="D203" s="143" t="s">
        <v>190</v>
      </c>
      <c r="E203" s="144" t="s">
        <v>1511</v>
      </c>
      <c r="F203" s="145" t="s">
        <v>1512</v>
      </c>
      <c r="G203" s="146" t="s">
        <v>574</v>
      </c>
      <c r="H203" s="147">
        <v>43</v>
      </c>
      <c r="I203" s="148"/>
      <c r="J203" s="149">
        <f t="shared" si="0"/>
        <v>0</v>
      </c>
      <c r="K203" s="150"/>
      <c r="L203" s="32"/>
      <c r="M203" s="151" t="s">
        <v>1</v>
      </c>
      <c r="N203" s="152" t="s">
        <v>42</v>
      </c>
      <c r="P203" s="153">
        <f t="shared" si="1"/>
        <v>0</v>
      </c>
      <c r="Q203" s="153">
        <v>0</v>
      </c>
      <c r="R203" s="153">
        <f t="shared" si="2"/>
        <v>0</v>
      </c>
      <c r="S203" s="153">
        <v>0</v>
      </c>
      <c r="T203" s="154">
        <f t="shared" si="3"/>
        <v>0</v>
      </c>
      <c r="AR203" s="155" t="s">
        <v>194</v>
      </c>
      <c r="AT203" s="155" t="s">
        <v>190</v>
      </c>
      <c r="AU203" s="155" t="s">
        <v>88</v>
      </c>
      <c r="AY203" s="17" t="s">
        <v>188</v>
      </c>
      <c r="BE203" s="156">
        <f t="shared" si="4"/>
        <v>0</v>
      </c>
      <c r="BF203" s="156">
        <f t="shared" si="5"/>
        <v>0</v>
      </c>
      <c r="BG203" s="156">
        <f t="shared" si="6"/>
        <v>0</v>
      </c>
      <c r="BH203" s="156">
        <f t="shared" si="7"/>
        <v>0</v>
      </c>
      <c r="BI203" s="156">
        <f t="shared" si="8"/>
        <v>0</v>
      </c>
      <c r="BJ203" s="17" t="s">
        <v>88</v>
      </c>
      <c r="BK203" s="156">
        <f t="shared" si="9"/>
        <v>0</v>
      </c>
      <c r="BL203" s="17" t="s">
        <v>194</v>
      </c>
      <c r="BM203" s="155" t="s">
        <v>1513</v>
      </c>
    </row>
    <row r="204" spans="2:65" s="12" customFormat="1" ht="11.25">
      <c r="B204" s="157"/>
      <c r="D204" s="158" t="s">
        <v>196</v>
      </c>
      <c r="E204" s="159" t="s">
        <v>1</v>
      </c>
      <c r="F204" s="160" t="s">
        <v>1514</v>
      </c>
      <c r="H204" s="161">
        <v>43</v>
      </c>
      <c r="I204" s="162"/>
      <c r="L204" s="157"/>
      <c r="M204" s="163"/>
      <c r="T204" s="164"/>
      <c r="AT204" s="159" t="s">
        <v>196</v>
      </c>
      <c r="AU204" s="159" t="s">
        <v>88</v>
      </c>
      <c r="AV204" s="12" t="s">
        <v>88</v>
      </c>
      <c r="AW204" s="12" t="s">
        <v>31</v>
      </c>
      <c r="AX204" s="12" t="s">
        <v>83</v>
      </c>
      <c r="AY204" s="159" t="s">
        <v>188</v>
      </c>
    </row>
    <row r="205" spans="2:65" s="1" customFormat="1" ht="24.2" customHeight="1">
      <c r="B205" s="32"/>
      <c r="C205" s="143" t="s">
        <v>374</v>
      </c>
      <c r="D205" s="143" t="s">
        <v>190</v>
      </c>
      <c r="E205" s="144" t="s">
        <v>1515</v>
      </c>
      <c r="F205" s="145" t="s">
        <v>1516</v>
      </c>
      <c r="G205" s="146" t="s">
        <v>574</v>
      </c>
      <c r="H205" s="147">
        <v>43</v>
      </c>
      <c r="I205" s="148"/>
      <c r="J205" s="149">
        <f>ROUND(I205*H205,2)</f>
        <v>0</v>
      </c>
      <c r="K205" s="150"/>
      <c r="L205" s="32"/>
      <c r="M205" s="151" t="s">
        <v>1</v>
      </c>
      <c r="N205" s="152" t="s">
        <v>42</v>
      </c>
      <c r="P205" s="153">
        <f>O205*H205</f>
        <v>0</v>
      </c>
      <c r="Q205" s="153">
        <v>1E-4</v>
      </c>
      <c r="R205" s="153">
        <f>Q205*H205</f>
        <v>4.3E-3</v>
      </c>
      <c r="S205" s="153">
        <v>0</v>
      </c>
      <c r="T205" s="154">
        <f>S205*H205</f>
        <v>0</v>
      </c>
      <c r="AR205" s="155" t="s">
        <v>194</v>
      </c>
      <c r="AT205" s="155" t="s">
        <v>190</v>
      </c>
      <c r="AU205" s="155" t="s">
        <v>88</v>
      </c>
      <c r="AY205" s="17" t="s">
        <v>188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7" t="s">
        <v>88</v>
      </c>
      <c r="BK205" s="156">
        <f>ROUND(I205*H205,2)</f>
        <v>0</v>
      </c>
      <c r="BL205" s="17" t="s">
        <v>194</v>
      </c>
      <c r="BM205" s="155" t="s">
        <v>1517</v>
      </c>
    </row>
    <row r="206" spans="2:65" s="11" customFormat="1" ht="22.9" customHeight="1">
      <c r="B206" s="131"/>
      <c r="D206" s="132" t="s">
        <v>75</v>
      </c>
      <c r="E206" s="141" t="s">
        <v>739</v>
      </c>
      <c r="F206" s="141" t="s">
        <v>740</v>
      </c>
      <c r="I206" s="134"/>
      <c r="J206" s="142">
        <f>BK206</f>
        <v>0</v>
      </c>
      <c r="L206" s="131"/>
      <c r="M206" s="136"/>
      <c r="P206" s="137">
        <f>P207</f>
        <v>0</v>
      </c>
      <c r="R206" s="137">
        <f>R207</f>
        <v>0</v>
      </c>
      <c r="T206" s="138">
        <f>T207</f>
        <v>0</v>
      </c>
      <c r="AR206" s="132" t="s">
        <v>83</v>
      </c>
      <c r="AT206" s="139" t="s">
        <v>75</v>
      </c>
      <c r="AU206" s="139" t="s">
        <v>83</v>
      </c>
      <c r="AY206" s="132" t="s">
        <v>188</v>
      </c>
      <c r="BK206" s="140">
        <f>BK207</f>
        <v>0</v>
      </c>
    </row>
    <row r="207" spans="2:65" s="1" customFormat="1" ht="33" customHeight="1">
      <c r="B207" s="32"/>
      <c r="C207" s="143" t="s">
        <v>385</v>
      </c>
      <c r="D207" s="143" t="s">
        <v>190</v>
      </c>
      <c r="E207" s="144" t="s">
        <v>1518</v>
      </c>
      <c r="F207" s="145" t="s">
        <v>1519</v>
      </c>
      <c r="G207" s="146" t="s">
        <v>333</v>
      </c>
      <c r="H207" s="147">
        <v>19.946000000000002</v>
      </c>
      <c r="I207" s="148"/>
      <c r="J207" s="149">
        <f>ROUND(I207*H207,2)</f>
        <v>0</v>
      </c>
      <c r="K207" s="150"/>
      <c r="L207" s="32"/>
      <c r="M207" s="151" t="s">
        <v>1</v>
      </c>
      <c r="N207" s="152" t="s">
        <v>42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AR207" s="155" t="s">
        <v>194</v>
      </c>
      <c r="AT207" s="155" t="s">
        <v>190</v>
      </c>
      <c r="AU207" s="155" t="s">
        <v>88</v>
      </c>
      <c r="AY207" s="17" t="s">
        <v>188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7" t="s">
        <v>88</v>
      </c>
      <c r="BK207" s="156">
        <f>ROUND(I207*H207,2)</f>
        <v>0</v>
      </c>
      <c r="BL207" s="17" t="s">
        <v>194</v>
      </c>
      <c r="BM207" s="155" t="s">
        <v>1520</v>
      </c>
    </row>
    <row r="208" spans="2:65" s="11" customFormat="1" ht="25.9" customHeight="1">
      <c r="B208" s="131"/>
      <c r="D208" s="132" t="s">
        <v>75</v>
      </c>
      <c r="E208" s="133" t="s">
        <v>745</v>
      </c>
      <c r="F208" s="133" t="s">
        <v>746</v>
      </c>
      <c r="I208" s="134"/>
      <c r="J208" s="135">
        <f>BK208</f>
        <v>0</v>
      </c>
      <c r="L208" s="131"/>
      <c r="M208" s="136"/>
      <c r="P208" s="137">
        <f>P209+P218+P273+P336+P377</f>
        <v>0</v>
      </c>
      <c r="R208" s="137">
        <f>R209+R218+R273+R336+R377</f>
        <v>1.0560850000000002</v>
      </c>
      <c r="T208" s="138">
        <f>T209+T218+T273+T336+T377</f>
        <v>0</v>
      </c>
      <c r="AR208" s="132" t="s">
        <v>88</v>
      </c>
      <c r="AT208" s="139" t="s">
        <v>75</v>
      </c>
      <c r="AU208" s="139" t="s">
        <v>76</v>
      </c>
      <c r="AY208" s="132" t="s">
        <v>188</v>
      </c>
      <c r="BK208" s="140">
        <f>BK209+BK218+BK273+BK336+BK377</f>
        <v>0</v>
      </c>
    </row>
    <row r="209" spans="2:65" s="11" customFormat="1" ht="22.9" customHeight="1">
      <c r="B209" s="131"/>
      <c r="D209" s="132" t="s">
        <v>75</v>
      </c>
      <c r="E209" s="141" t="s">
        <v>820</v>
      </c>
      <c r="F209" s="141" t="s">
        <v>821</v>
      </c>
      <c r="I209" s="134"/>
      <c r="J209" s="142">
        <f>BK209</f>
        <v>0</v>
      </c>
      <c r="L209" s="131"/>
      <c r="M209" s="136"/>
      <c r="P209" s="137">
        <f>SUM(P210:P217)</f>
        <v>0</v>
      </c>
      <c r="R209" s="137">
        <f>SUM(R210:R217)</f>
        <v>7.9050000000000023E-3</v>
      </c>
      <c r="T209" s="138">
        <f>SUM(T210:T217)</f>
        <v>0</v>
      </c>
      <c r="AR209" s="132" t="s">
        <v>88</v>
      </c>
      <c r="AT209" s="139" t="s">
        <v>75</v>
      </c>
      <c r="AU209" s="139" t="s">
        <v>83</v>
      </c>
      <c r="AY209" s="132" t="s">
        <v>188</v>
      </c>
      <c r="BK209" s="140">
        <f>SUM(BK210:BK217)</f>
        <v>0</v>
      </c>
    </row>
    <row r="210" spans="2:65" s="1" customFormat="1" ht="24.2" customHeight="1">
      <c r="B210" s="32"/>
      <c r="C210" s="143" t="s">
        <v>390</v>
      </c>
      <c r="D210" s="143" t="s">
        <v>190</v>
      </c>
      <c r="E210" s="144" t="s">
        <v>1521</v>
      </c>
      <c r="F210" s="145" t="s">
        <v>1522</v>
      </c>
      <c r="G210" s="146" t="s">
        <v>574</v>
      </c>
      <c r="H210" s="147">
        <v>215</v>
      </c>
      <c r="I210" s="148"/>
      <c r="J210" s="149">
        <f>ROUND(I210*H210,2)</f>
        <v>0</v>
      </c>
      <c r="K210" s="150"/>
      <c r="L210" s="32"/>
      <c r="M210" s="151" t="s">
        <v>1</v>
      </c>
      <c r="N210" s="152" t="s">
        <v>42</v>
      </c>
      <c r="P210" s="153">
        <f>O210*H210</f>
        <v>0</v>
      </c>
      <c r="Q210" s="153">
        <v>0</v>
      </c>
      <c r="R210" s="153">
        <f>Q210*H210</f>
        <v>0</v>
      </c>
      <c r="S210" s="153">
        <v>0</v>
      </c>
      <c r="T210" s="154">
        <f>S210*H210</f>
        <v>0</v>
      </c>
      <c r="AR210" s="155" t="s">
        <v>295</v>
      </c>
      <c r="AT210" s="155" t="s">
        <v>190</v>
      </c>
      <c r="AU210" s="155" t="s">
        <v>88</v>
      </c>
      <c r="AY210" s="17" t="s">
        <v>188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7" t="s">
        <v>88</v>
      </c>
      <c r="BK210" s="156">
        <f>ROUND(I210*H210,2)</f>
        <v>0</v>
      </c>
      <c r="BL210" s="17" t="s">
        <v>295</v>
      </c>
      <c r="BM210" s="155" t="s">
        <v>1523</v>
      </c>
    </row>
    <row r="211" spans="2:65" s="1" customFormat="1" ht="24.2" customHeight="1">
      <c r="B211" s="32"/>
      <c r="C211" s="185" t="s">
        <v>394</v>
      </c>
      <c r="D211" s="185" t="s">
        <v>677</v>
      </c>
      <c r="E211" s="186" t="s">
        <v>1524</v>
      </c>
      <c r="F211" s="187" t="s">
        <v>1525</v>
      </c>
      <c r="G211" s="188" t="s">
        <v>574</v>
      </c>
      <c r="H211" s="189">
        <v>122.4</v>
      </c>
      <c r="I211" s="190"/>
      <c r="J211" s="191">
        <f>ROUND(I211*H211,2)</f>
        <v>0</v>
      </c>
      <c r="K211" s="192"/>
      <c r="L211" s="193"/>
      <c r="M211" s="194" t="s">
        <v>1</v>
      </c>
      <c r="N211" s="195" t="s">
        <v>42</v>
      </c>
      <c r="P211" s="153">
        <f>O211*H211</f>
        <v>0</v>
      </c>
      <c r="Q211" s="153">
        <v>4.0000000000000003E-5</v>
      </c>
      <c r="R211" s="153">
        <f>Q211*H211</f>
        <v>4.896000000000001E-3</v>
      </c>
      <c r="S211" s="153">
        <v>0</v>
      </c>
      <c r="T211" s="154">
        <f>S211*H211</f>
        <v>0</v>
      </c>
      <c r="AR211" s="155" t="s">
        <v>398</v>
      </c>
      <c r="AT211" s="155" t="s">
        <v>677</v>
      </c>
      <c r="AU211" s="155" t="s">
        <v>88</v>
      </c>
      <c r="AY211" s="17" t="s">
        <v>188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88</v>
      </c>
      <c r="BK211" s="156">
        <f>ROUND(I211*H211,2)</f>
        <v>0</v>
      </c>
      <c r="BL211" s="17" t="s">
        <v>295</v>
      </c>
      <c r="BM211" s="155" t="s">
        <v>1526</v>
      </c>
    </row>
    <row r="212" spans="2:65" s="12" customFormat="1" ht="11.25">
      <c r="B212" s="157"/>
      <c r="D212" s="158" t="s">
        <v>196</v>
      </c>
      <c r="E212" s="159" t="s">
        <v>1</v>
      </c>
      <c r="F212" s="160" t="s">
        <v>1527</v>
      </c>
      <c r="H212" s="161">
        <v>122.4</v>
      </c>
      <c r="I212" s="162"/>
      <c r="L212" s="157"/>
      <c r="M212" s="163"/>
      <c r="T212" s="164"/>
      <c r="AT212" s="159" t="s">
        <v>196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188</v>
      </c>
    </row>
    <row r="213" spans="2:65" s="1" customFormat="1" ht="24.2" customHeight="1">
      <c r="B213" s="32"/>
      <c r="C213" s="185" t="s">
        <v>398</v>
      </c>
      <c r="D213" s="185" t="s">
        <v>677</v>
      </c>
      <c r="E213" s="186" t="s">
        <v>1528</v>
      </c>
      <c r="F213" s="187" t="s">
        <v>1529</v>
      </c>
      <c r="G213" s="188" t="s">
        <v>574</v>
      </c>
      <c r="H213" s="189">
        <v>71.400000000000006</v>
      </c>
      <c r="I213" s="190"/>
      <c r="J213" s="191">
        <f>ROUND(I213*H213,2)</f>
        <v>0</v>
      </c>
      <c r="K213" s="192"/>
      <c r="L213" s="193"/>
      <c r="M213" s="194" t="s">
        <v>1</v>
      </c>
      <c r="N213" s="195" t="s">
        <v>42</v>
      </c>
      <c r="P213" s="153">
        <f>O213*H213</f>
        <v>0</v>
      </c>
      <c r="Q213" s="153">
        <v>1.0000000000000001E-5</v>
      </c>
      <c r="R213" s="153">
        <f>Q213*H213</f>
        <v>7.1400000000000012E-4</v>
      </c>
      <c r="S213" s="153">
        <v>0</v>
      </c>
      <c r="T213" s="154">
        <f>S213*H213</f>
        <v>0</v>
      </c>
      <c r="AR213" s="155" t="s">
        <v>398</v>
      </c>
      <c r="AT213" s="155" t="s">
        <v>677</v>
      </c>
      <c r="AU213" s="155" t="s">
        <v>88</v>
      </c>
      <c r="AY213" s="17" t="s">
        <v>188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88</v>
      </c>
      <c r="BK213" s="156">
        <f>ROUND(I213*H213,2)</f>
        <v>0</v>
      </c>
      <c r="BL213" s="17" t="s">
        <v>295</v>
      </c>
      <c r="BM213" s="155" t="s">
        <v>1530</v>
      </c>
    </row>
    <row r="214" spans="2:65" s="12" customFormat="1" ht="11.25">
      <c r="B214" s="157"/>
      <c r="D214" s="158" t="s">
        <v>196</v>
      </c>
      <c r="E214" s="159" t="s">
        <v>1</v>
      </c>
      <c r="F214" s="160" t="s">
        <v>1531</v>
      </c>
      <c r="H214" s="161">
        <v>71.400000000000006</v>
      </c>
      <c r="I214" s="162"/>
      <c r="L214" s="157"/>
      <c r="M214" s="163"/>
      <c r="T214" s="164"/>
      <c r="AT214" s="159" t="s">
        <v>196</v>
      </c>
      <c r="AU214" s="159" t="s">
        <v>88</v>
      </c>
      <c r="AV214" s="12" t="s">
        <v>88</v>
      </c>
      <c r="AW214" s="12" t="s">
        <v>31</v>
      </c>
      <c r="AX214" s="12" t="s">
        <v>83</v>
      </c>
      <c r="AY214" s="159" t="s">
        <v>188</v>
      </c>
    </row>
    <row r="215" spans="2:65" s="1" customFormat="1" ht="24.2" customHeight="1">
      <c r="B215" s="32"/>
      <c r="C215" s="185" t="s">
        <v>402</v>
      </c>
      <c r="D215" s="185" t="s">
        <v>677</v>
      </c>
      <c r="E215" s="186" t="s">
        <v>1532</v>
      </c>
      <c r="F215" s="187" t="s">
        <v>1533</v>
      </c>
      <c r="G215" s="188" t="s">
        <v>574</v>
      </c>
      <c r="H215" s="189">
        <v>25.5</v>
      </c>
      <c r="I215" s="190"/>
      <c r="J215" s="191">
        <f>ROUND(I215*H215,2)</f>
        <v>0</v>
      </c>
      <c r="K215" s="192"/>
      <c r="L215" s="193"/>
      <c r="M215" s="194" t="s">
        <v>1</v>
      </c>
      <c r="N215" s="195" t="s">
        <v>42</v>
      </c>
      <c r="P215" s="153">
        <f>O215*H215</f>
        <v>0</v>
      </c>
      <c r="Q215" s="153">
        <v>9.0000000000000006E-5</v>
      </c>
      <c r="R215" s="153">
        <f>Q215*H215</f>
        <v>2.2950000000000002E-3</v>
      </c>
      <c r="S215" s="153">
        <v>0</v>
      </c>
      <c r="T215" s="154">
        <f>S215*H215</f>
        <v>0</v>
      </c>
      <c r="AR215" s="155" t="s">
        <v>398</v>
      </c>
      <c r="AT215" s="155" t="s">
        <v>677</v>
      </c>
      <c r="AU215" s="155" t="s">
        <v>88</v>
      </c>
      <c r="AY215" s="17" t="s">
        <v>188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7" t="s">
        <v>88</v>
      </c>
      <c r="BK215" s="156">
        <f>ROUND(I215*H215,2)</f>
        <v>0</v>
      </c>
      <c r="BL215" s="17" t="s">
        <v>295</v>
      </c>
      <c r="BM215" s="155" t="s">
        <v>1534</v>
      </c>
    </row>
    <row r="216" spans="2:65" s="12" customFormat="1" ht="11.25">
      <c r="B216" s="157"/>
      <c r="D216" s="158" t="s">
        <v>196</v>
      </c>
      <c r="E216" s="159" t="s">
        <v>1</v>
      </c>
      <c r="F216" s="160" t="s">
        <v>1535</v>
      </c>
      <c r="H216" s="161">
        <v>25.5</v>
      </c>
      <c r="I216" s="162"/>
      <c r="L216" s="157"/>
      <c r="M216" s="163"/>
      <c r="T216" s="164"/>
      <c r="AT216" s="159" t="s">
        <v>196</v>
      </c>
      <c r="AU216" s="159" t="s">
        <v>88</v>
      </c>
      <c r="AV216" s="12" t="s">
        <v>88</v>
      </c>
      <c r="AW216" s="12" t="s">
        <v>31</v>
      </c>
      <c r="AX216" s="12" t="s">
        <v>83</v>
      </c>
      <c r="AY216" s="159" t="s">
        <v>188</v>
      </c>
    </row>
    <row r="217" spans="2:65" s="1" customFormat="1" ht="24.2" customHeight="1">
      <c r="B217" s="32"/>
      <c r="C217" s="143" t="s">
        <v>406</v>
      </c>
      <c r="D217" s="143" t="s">
        <v>190</v>
      </c>
      <c r="E217" s="144" t="s">
        <v>1536</v>
      </c>
      <c r="F217" s="145" t="s">
        <v>1537</v>
      </c>
      <c r="G217" s="146" t="s">
        <v>333</v>
      </c>
      <c r="H217" s="147">
        <v>8.0000000000000002E-3</v>
      </c>
      <c r="I217" s="148"/>
      <c r="J217" s="149">
        <f>ROUND(I217*H217,2)</f>
        <v>0</v>
      </c>
      <c r="K217" s="150"/>
      <c r="L217" s="32"/>
      <c r="M217" s="151" t="s">
        <v>1</v>
      </c>
      <c r="N217" s="152" t="s">
        <v>42</v>
      </c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AR217" s="155" t="s">
        <v>295</v>
      </c>
      <c r="AT217" s="155" t="s">
        <v>190</v>
      </c>
      <c r="AU217" s="155" t="s">
        <v>88</v>
      </c>
      <c r="AY217" s="17" t="s">
        <v>188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7" t="s">
        <v>88</v>
      </c>
      <c r="BK217" s="156">
        <f>ROUND(I217*H217,2)</f>
        <v>0</v>
      </c>
      <c r="BL217" s="17" t="s">
        <v>295</v>
      </c>
      <c r="BM217" s="155" t="s">
        <v>1538</v>
      </c>
    </row>
    <row r="218" spans="2:65" s="11" customFormat="1" ht="22.9" customHeight="1">
      <c r="B218" s="131"/>
      <c r="D218" s="132" t="s">
        <v>75</v>
      </c>
      <c r="E218" s="141" t="s">
        <v>1539</v>
      </c>
      <c r="F218" s="141" t="s">
        <v>1540</v>
      </c>
      <c r="I218" s="134"/>
      <c r="J218" s="142">
        <f>BK218</f>
        <v>0</v>
      </c>
      <c r="L218" s="131"/>
      <c r="M218" s="136"/>
      <c r="P218" s="137">
        <f>SUM(P219:P272)</f>
        <v>0</v>
      </c>
      <c r="R218" s="137">
        <f>SUM(R219:R272)</f>
        <v>0.10739000000000001</v>
      </c>
      <c r="T218" s="138">
        <f>SUM(T219:T272)</f>
        <v>0</v>
      </c>
      <c r="AR218" s="132" t="s">
        <v>88</v>
      </c>
      <c r="AT218" s="139" t="s">
        <v>75</v>
      </c>
      <c r="AU218" s="139" t="s">
        <v>83</v>
      </c>
      <c r="AY218" s="132" t="s">
        <v>188</v>
      </c>
      <c r="BK218" s="140">
        <f>SUM(BK219:BK272)</f>
        <v>0</v>
      </c>
    </row>
    <row r="219" spans="2:65" s="1" customFormat="1" ht="21.75" customHeight="1">
      <c r="B219" s="32"/>
      <c r="C219" s="143" t="s">
        <v>410</v>
      </c>
      <c r="D219" s="143" t="s">
        <v>190</v>
      </c>
      <c r="E219" s="144" t="s">
        <v>1541</v>
      </c>
      <c r="F219" s="145" t="s">
        <v>1542</v>
      </c>
      <c r="G219" s="146" t="s">
        <v>574</v>
      </c>
      <c r="H219" s="147">
        <v>5</v>
      </c>
      <c r="I219" s="148"/>
      <c r="J219" s="149">
        <f>ROUND(I219*H219,2)</f>
        <v>0</v>
      </c>
      <c r="K219" s="150"/>
      <c r="L219" s="32"/>
      <c r="M219" s="151" t="s">
        <v>1</v>
      </c>
      <c r="N219" s="152" t="s">
        <v>42</v>
      </c>
      <c r="P219" s="153">
        <f>O219*H219</f>
        <v>0</v>
      </c>
      <c r="Q219" s="153">
        <v>1.7600000000000001E-3</v>
      </c>
      <c r="R219" s="153">
        <f>Q219*H219</f>
        <v>8.8000000000000005E-3</v>
      </c>
      <c r="S219" s="153">
        <v>0</v>
      </c>
      <c r="T219" s="154">
        <f>S219*H219</f>
        <v>0</v>
      </c>
      <c r="AR219" s="155" t="s">
        <v>295</v>
      </c>
      <c r="AT219" s="155" t="s">
        <v>190</v>
      </c>
      <c r="AU219" s="155" t="s">
        <v>88</v>
      </c>
      <c r="AY219" s="17" t="s">
        <v>188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7" t="s">
        <v>88</v>
      </c>
      <c r="BK219" s="156">
        <f>ROUND(I219*H219,2)</f>
        <v>0</v>
      </c>
      <c r="BL219" s="17" t="s">
        <v>295</v>
      </c>
      <c r="BM219" s="155" t="s">
        <v>1543</v>
      </c>
    </row>
    <row r="220" spans="2:65" s="12" customFormat="1" ht="11.25">
      <c r="B220" s="157"/>
      <c r="D220" s="158" t="s">
        <v>196</v>
      </c>
      <c r="E220" s="159" t="s">
        <v>1</v>
      </c>
      <c r="F220" s="160" t="s">
        <v>1544</v>
      </c>
      <c r="H220" s="161">
        <v>4.2</v>
      </c>
      <c r="I220" s="162"/>
      <c r="L220" s="157"/>
      <c r="M220" s="163"/>
      <c r="T220" s="164"/>
      <c r="AT220" s="159" t="s">
        <v>196</v>
      </c>
      <c r="AU220" s="159" t="s">
        <v>88</v>
      </c>
      <c r="AV220" s="12" t="s">
        <v>88</v>
      </c>
      <c r="AW220" s="12" t="s">
        <v>31</v>
      </c>
      <c r="AX220" s="12" t="s">
        <v>76</v>
      </c>
      <c r="AY220" s="159" t="s">
        <v>188</v>
      </c>
    </row>
    <row r="221" spans="2:65" s="12" customFormat="1" ht="11.25">
      <c r="B221" s="157"/>
      <c r="D221" s="158" t="s">
        <v>196</v>
      </c>
      <c r="E221" s="159" t="s">
        <v>1</v>
      </c>
      <c r="F221" s="160" t="s">
        <v>1545</v>
      </c>
      <c r="H221" s="161">
        <v>0.8</v>
      </c>
      <c r="I221" s="162"/>
      <c r="L221" s="157"/>
      <c r="M221" s="163"/>
      <c r="T221" s="164"/>
      <c r="AT221" s="159" t="s">
        <v>196</v>
      </c>
      <c r="AU221" s="159" t="s">
        <v>88</v>
      </c>
      <c r="AV221" s="12" t="s">
        <v>88</v>
      </c>
      <c r="AW221" s="12" t="s">
        <v>31</v>
      </c>
      <c r="AX221" s="12" t="s">
        <v>76</v>
      </c>
      <c r="AY221" s="159" t="s">
        <v>188</v>
      </c>
    </row>
    <row r="222" spans="2:65" s="13" customFormat="1" ht="11.25">
      <c r="B222" s="165"/>
      <c r="D222" s="158" t="s">
        <v>196</v>
      </c>
      <c r="E222" s="166" t="s">
        <v>1</v>
      </c>
      <c r="F222" s="167" t="s">
        <v>211</v>
      </c>
      <c r="H222" s="168">
        <v>5</v>
      </c>
      <c r="I222" s="169"/>
      <c r="L222" s="165"/>
      <c r="M222" s="170"/>
      <c r="T222" s="171"/>
      <c r="AT222" s="166" t="s">
        <v>196</v>
      </c>
      <c r="AU222" s="166" t="s">
        <v>88</v>
      </c>
      <c r="AV222" s="13" t="s">
        <v>194</v>
      </c>
      <c r="AW222" s="13" t="s">
        <v>31</v>
      </c>
      <c r="AX222" s="13" t="s">
        <v>83</v>
      </c>
      <c r="AY222" s="166" t="s">
        <v>188</v>
      </c>
    </row>
    <row r="223" spans="2:65" s="1" customFormat="1" ht="24.2" customHeight="1">
      <c r="B223" s="32"/>
      <c r="C223" s="143" t="s">
        <v>416</v>
      </c>
      <c r="D223" s="143" t="s">
        <v>190</v>
      </c>
      <c r="E223" s="144" t="s">
        <v>1546</v>
      </c>
      <c r="F223" s="145" t="s">
        <v>1547</v>
      </c>
      <c r="G223" s="146" t="s">
        <v>574</v>
      </c>
      <c r="H223" s="147">
        <v>6</v>
      </c>
      <c r="I223" s="148"/>
      <c r="J223" s="149">
        <f>ROUND(I223*H223,2)</f>
        <v>0</v>
      </c>
      <c r="K223" s="150"/>
      <c r="L223" s="32"/>
      <c r="M223" s="151" t="s">
        <v>1</v>
      </c>
      <c r="N223" s="152" t="s">
        <v>42</v>
      </c>
      <c r="P223" s="153">
        <f>O223*H223</f>
        <v>0</v>
      </c>
      <c r="Q223" s="153">
        <v>1.0300000000000001E-3</v>
      </c>
      <c r="R223" s="153">
        <f>Q223*H223</f>
        <v>6.1800000000000006E-3</v>
      </c>
      <c r="S223" s="153">
        <v>0</v>
      </c>
      <c r="T223" s="154">
        <f>S223*H223</f>
        <v>0</v>
      </c>
      <c r="AR223" s="155" t="s">
        <v>295</v>
      </c>
      <c r="AT223" s="155" t="s">
        <v>190</v>
      </c>
      <c r="AU223" s="155" t="s">
        <v>88</v>
      </c>
      <c r="AY223" s="17" t="s">
        <v>188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7" t="s">
        <v>88</v>
      </c>
      <c r="BK223" s="156">
        <f>ROUND(I223*H223,2)</f>
        <v>0</v>
      </c>
      <c r="BL223" s="17" t="s">
        <v>295</v>
      </c>
      <c r="BM223" s="155" t="s">
        <v>1548</v>
      </c>
    </row>
    <row r="224" spans="2:65" s="12" customFormat="1" ht="11.25">
      <c r="B224" s="157"/>
      <c r="D224" s="158" t="s">
        <v>196</v>
      </c>
      <c r="E224" s="159" t="s">
        <v>1</v>
      </c>
      <c r="F224" s="160" t="s">
        <v>1549</v>
      </c>
      <c r="H224" s="161">
        <v>6</v>
      </c>
      <c r="I224" s="162"/>
      <c r="L224" s="157"/>
      <c r="M224" s="163"/>
      <c r="T224" s="164"/>
      <c r="AT224" s="159" t="s">
        <v>196</v>
      </c>
      <c r="AU224" s="159" t="s">
        <v>88</v>
      </c>
      <c r="AV224" s="12" t="s">
        <v>88</v>
      </c>
      <c r="AW224" s="12" t="s">
        <v>31</v>
      </c>
      <c r="AX224" s="12" t="s">
        <v>83</v>
      </c>
      <c r="AY224" s="159" t="s">
        <v>188</v>
      </c>
    </row>
    <row r="225" spans="2:65" s="1" customFormat="1" ht="24.2" customHeight="1">
      <c r="B225" s="32"/>
      <c r="C225" s="185" t="s">
        <v>423</v>
      </c>
      <c r="D225" s="185" t="s">
        <v>677</v>
      </c>
      <c r="E225" s="186" t="s">
        <v>1550</v>
      </c>
      <c r="F225" s="187" t="s">
        <v>1551</v>
      </c>
      <c r="G225" s="188" t="s">
        <v>388</v>
      </c>
      <c r="H225" s="189">
        <v>4</v>
      </c>
      <c r="I225" s="190"/>
      <c r="J225" s="191">
        <f>ROUND(I225*H225,2)</f>
        <v>0</v>
      </c>
      <c r="K225" s="192"/>
      <c r="L225" s="193"/>
      <c r="M225" s="194" t="s">
        <v>1</v>
      </c>
      <c r="N225" s="195" t="s">
        <v>42</v>
      </c>
      <c r="P225" s="153">
        <f>O225*H225</f>
        <v>0</v>
      </c>
      <c r="Q225" s="153">
        <v>6.7000000000000002E-4</v>
      </c>
      <c r="R225" s="153">
        <f>Q225*H225</f>
        <v>2.6800000000000001E-3</v>
      </c>
      <c r="S225" s="153">
        <v>0</v>
      </c>
      <c r="T225" s="154">
        <f>S225*H225</f>
        <v>0</v>
      </c>
      <c r="AR225" s="155" t="s">
        <v>398</v>
      </c>
      <c r="AT225" s="155" t="s">
        <v>677</v>
      </c>
      <c r="AU225" s="155" t="s">
        <v>88</v>
      </c>
      <c r="AY225" s="17" t="s">
        <v>188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7" t="s">
        <v>88</v>
      </c>
      <c r="BK225" s="156">
        <f>ROUND(I225*H225,2)</f>
        <v>0</v>
      </c>
      <c r="BL225" s="17" t="s">
        <v>295</v>
      </c>
      <c r="BM225" s="155" t="s">
        <v>1552</v>
      </c>
    </row>
    <row r="226" spans="2:65" s="1" customFormat="1" ht="24.2" customHeight="1">
      <c r="B226" s="32"/>
      <c r="C226" s="143" t="s">
        <v>427</v>
      </c>
      <c r="D226" s="143" t="s">
        <v>190</v>
      </c>
      <c r="E226" s="144" t="s">
        <v>1553</v>
      </c>
      <c r="F226" s="145" t="s">
        <v>1554</v>
      </c>
      <c r="G226" s="146" t="s">
        <v>574</v>
      </c>
      <c r="H226" s="147">
        <v>45</v>
      </c>
      <c r="I226" s="148"/>
      <c r="J226" s="149">
        <f>ROUND(I226*H226,2)</f>
        <v>0</v>
      </c>
      <c r="K226" s="150"/>
      <c r="L226" s="32"/>
      <c r="M226" s="151" t="s">
        <v>1</v>
      </c>
      <c r="N226" s="152" t="s">
        <v>42</v>
      </c>
      <c r="P226" s="153">
        <f>O226*H226</f>
        <v>0</v>
      </c>
      <c r="Q226" s="153">
        <v>1.64E-3</v>
      </c>
      <c r="R226" s="153">
        <f>Q226*H226</f>
        <v>7.3800000000000004E-2</v>
      </c>
      <c r="S226" s="153">
        <v>0</v>
      </c>
      <c r="T226" s="154">
        <f>S226*H226</f>
        <v>0</v>
      </c>
      <c r="AR226" s="155" t="s">
        <v>295</v>
      </c>
      <c r="AT226" s="155" t="s">
        <v>190</v>
      </c>
      <c r="AU226" s="155" t="s">
        <v>88</v>
      </c>
      <c r="AY226" s="17" t="s">
        <v>188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7" t="s">
        <v>88</v>
      </c>
      <c r="BK226" s="156">
        <f>ROUND(I226*H226,2)</f>
        <v>0</v>
      </c>
      <c r="BL226" s="17" t="s">
        <v>295</v>
      </c>
      <c r="BM226" s="155" t="s">
        <v>1555</v>
      </c>
    </row>
    <row r="227" spans="2:65" s="12" customFormat="1" ht="11.25">
      <c r="B227" s="157"/>
      <c r="D227" s="158" t="s">
        <v>196</v>
      </c>
      <c r="E227" s="159" t="s">
        <v>1</v>
      </c>
      <c r="F227" s="160" t="s">
        <v>1556</v>
      </c>
      <c r="H227" s="161">
        <v>42</v>
      </c>
      <c r="I227" s="162"/>
      <c r="L227" s="157"/>
      <c r="M227" s="163"/>
      <c r="T227" s="164"/>
      <c r="AT227" s="159" t="s">
        <v>196</v>
      </c>
      <c r="AU227" s="159" t="s">
        <v>88</v>
      </c>
      <c r="AV227" s="12" t="s">
        <v>88</v>
      </c>
      <c r="AW227" s="12" t="s">
        <v>31</v>
      </c>
      <c r="AX227" s="12" t="s">
        <v>76</v>
      </c>
      <c r="AY227" s="159" t="s">
        <v>188</v>
      </c>
    </row>
    <row r="228" spans="2:65" s="12" customFormat="1" ht="11.25">
      <c r="B228" s="157"/>
      <c r="D228" s="158" t="s">
        <v>196</v>
      </c>
      <c r="E228" s="159" t="s">
        <v>1</v>
      </c>
      <c r="F228" s="160" t="s">
        <v>1557</v>
      </c>
      <c r="H228" s="161">
        <v>1.5</v>
      </c>
      <c r="I228" s="162"/>
      <c r="L228" s="157"/>
      <c r="M228" s="163"/>
      <c r="T228" s="164"/>
      <c r="AT228" s="159" t="s">
        <v>196</v>
      </c>
      <c r="AU228" s="159" t="s">
        <v>88</v>
      </c>
      <c r="AV228" s="12" t="s">
        <v>88</v>
      </c>
      <c r="AW228" s="12" t="s">
        <v>31</v>
      </c>
      <c r="AX228" s="12" t="s">
        <v>76</v>
      </c>
      <c r="AY228" s="159" t="s">
        <v>188</v>
      </c>
    </row>
    <row r="229" spans="2:65" s="14" customFormat="1" ht="11.25">
      <c r="B229" s="172"/>
      <c r="D229" s="158" t="s">
        <v>196</v>
      </c>
      <c r="E229" s="173" t="s">
        <v>1</v>
      </c>
      <c r="F229" s="174" t="s">
        <v>209</v>
      </c>
      <c r="H229" s="175">
        <v>43.5</v>
      </c>
      <c r="I229" s="176"/>
      <c r="L229" s="172"/>
      <c r="M229" s="177"/>
      <c r="T229" s="178"/>
      <c r="AT229" s="173" t="s">
        <v>196</v>
      </c>
      <c r="AU229" s="173" t="s">
        <v>88</v>
      </c>
      <c r="AV229" s="14" t="s">
        <v>203</v>
      </c>
      <c r="AW229" s="14" t="s">
        <v>31</v>
      </c>
      <c r="AX229" s="14" t="s">
        <v>76</v>
      </c>
      <c r="AY229" s="173" t="s">
        <v>188</v>
      </c>
    </row>
    <row r="230" spans="2:65" s="12" customFormat="1" ht="11.25">
      <c r="B230" s="157"/>
      <c r="D230" s="158" t="s">
        <v>196</v>
      </c>
      <c r="E230" s="159" t="s">
        <v>1</v>
      </c>
      <c r="F230" s="160" t="s">
        <v>1558</v>
      </c>
      <c r="H230" s="161">
        <v>1.5</v>
      </c>
      <c r="I230" s="162"/>
      <c r="L230" s="157"/>
      <c r="M230" s="163"/>
      <c r="T230" s="164"/>
      <c r="AT230" s="159" t="s">
        <v>196</v>
      </c>
      <c r="AU230" s="159" t="s">
        <v>88</v>
      </c>
      <c r="AV230" s="12" t="s">
        <v>88</v>
      </c>
      <c r="AW230" s="12" t="s">
        <v>31</v>
      </c>
      <c r="AX230" s="12" t="s">
        <v>76</v>
      </c>
      <c r="AY230" s="159" t="s">
        <v>188</v>
      </c>
    </row>
    <row r="231" spans="2:65" s="13" customFormat="1" ht="11.25">
      <c r="B231" s="165"/>
      <c r="D231" s="158" t="s">
        <v>196</v>
      </c>
      <c r="E231" s="166" t="s">
        <v>1</v>
      </c>
      <c r="F231" s="167" t="s">
        <v>211</v>
      </c>
      <c r="H231" s="168">
        <v>45</v>
      </c>
      <c r="I231" s="169"/>
      <c r="L231" s="165"/>
      <c r="M231" s="170"/>
      <c r="T231" s="171"/>
      <c r="AT231" s="166" t="s">
        <v>196</v>
      </c>
      <c r="AU231" s="166" t="s">
        <v>88</v>
      </c>
      <c r="AV231" s="13" t="s">
        <v>194</v>
      </c>
      <c r="AW231" s="13" t="s">
        <v>31</v>
      </c>
      <c r="AX231" s="13" t="s">
        <v>83</v>
      </c>
      <c r="AY231" s="166" t="s">
        <v>188</v>
      </c>
    </row>
    <row r="232" spans="2:65" s="1" customFormat="1" ht="24.2" customHeight="1">
      <c r="B232" s="32"/>
      <c r="C232" s="185" t="s">
        <v>433</v>
      </c>
      <c r="D232" s="185" t="s">
        <v>677</v>
      </c>
      <c r="E232" s="186" t="s">
        <v>1559</v>
      </c>
      <c r="F232" s="187" t="s">
        <v>1560</v>
      </c>
      <c r="G232" s="188" t="s">
        <v>388</v>
      </c>
      <c r="H232" s="189">
        <v>7</v>
      </c>
      <c r="I232" s="190"/>
      <c r="J232" s="191">
        <f>ROUND(I232*H232,2)</f>
        <v>0</v>
      </c>
      <c r="K232" s="192"/>
      <c r="L232" s="193"/>
      <c r="M232" s="194" t="s">
        <v>1</v>
      </c>
      <c r="N232" s="195" t="s">
        <v>42</v>
      </c>
      <c r="P232" s="153">
        <f>O232*H232</f>
        <v>0</v>
      </c>
      <c r="Q232" s="153">
        <v>6.7000000000000002E-4</v>
      </c>
      <c r="R232" s="153">
        <f>Q232*H232</f>
        <v>4.6899999999999997E-3</v>
      </c>
      <c r="S232" s="153">
        <v>0</v>
      </c>
      <c r="T232" s="154">
        <f>S232*H232</f>
        <v>0</v>
      </c>
      <c r="AR232" s="155" t="s">
        <v>398</v>
      </c>
      <c r="AT232" s="155" t="s">
        <v>677</v>
      </c>
      <c r="AU232" s="155" t="s">
        <v>88</v>
      </c>
      <c r="AY232" s="17" t="s">
        <v>188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7" t="s">
        <v>88</v>
      </c>
      <c r="BK232" s="156">
        <f>ROUND(I232*H232,2)</f>
        <v>0</v>
      </c>
      <c r="BL232" s="17" t="s">
        <v>295</v>
      </c>
      <c r="BM232" s="155" t="s">
        <v>1561</v>
      </c>
    </row>
    <row r="233" spans="2:65" s="1" customFormat="1" ht="24.2" customHeight="1">
      <c r="B233" s="32"/>
      <c r="C233" s="143" t="s">
        <v>440</v>
      </c>
      <c r="D233" s="143" t="s">
        <v>190</v>
      </c>
      <c r="E233" s="144" t="s">
        <v>1562</v>
      </c>
      <c r="F233" s="145" t="s">
        <v>1563</v>
      </c>
      <c r="G233" s="146" t="s">
        <v>574</v>
      </c>
      <c r="H233" s="147">
        <v>20</v>
      </c>
      <c r="I233" s="148"/>
      <c r="J233" s="149">
        <f>ROUND(I233*H233,2)</f>
        <v>0</v>
      </c>
      <c r="K233" s="150"/>
      <c r="L233" s="32"/>
      <c r="M233" s="151" t="s">
        <v>1</v>
      </c>
      <c r="N233" s="152" t="s">
        <v>42</v>
      </c>
      <c r="P233" s="153">
        <f>O233*H233</f>
        <v>0</v>
      </c>
      <c r="Q233" s="153">
        <v>2.0000000000000001E-4</v>
      </c>
      <c r="R233" s="153">
        <f>Q233*H233</f>
        <v>4.0000000000000001E-3</v>
      </c>
      <c r="S233" s="153">
        <v>0</v>
      </c>
      <c r="T233" s="154">
        <f>S233*H233</f>
        <v>0</v>
      </c>
      <c r="AR233" s="155" t="s">
        <v>295</v>
      </c>
      <c r="AT233" s="155" t="s">
        <v>190</v>
      </c>
      <c r="AU233" s="155" t="s">
        <v>88</v>
      </c>
      <c r="AY233" s="17" t="s">
        <v>188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7" t="s">
        <v>88</v>
      </c>
      <c r="BK233" s="156">
        <f>ROUND(I233*H233,2)</f>
        <v>0</v>
      </c>
      <c r="BL233" s="17" t="s">
        <v>295</v>
      </c>
      <c r="BM233" s="155" t="s">
        <v>1564</v>
      </c>
    </row>
    <row r="234" spans="2:65" s="12" customFormat="1" ht="11.25">
      <c r="B234" s="157"/>
      <c r="D234" s="158" t="s">
        <v>196</v>
      </c>
      <c r="E234" s="159" t="s">
        <v>1</v>
      </c>
      <c r="F234" s="160" t="s">
        <v>1565</v>
      </c>
      <c r="H234" s="161">
        <v>7.2</v>
      </c>
      <c r="I234" s="162"/>
      <c r="L234" s="157"/>
      <c r="M234" s="163"/>
      <c r="T234" s="164"/>
      <c r="AT234" s="159" t="s">
        <v>196</v>
      </c>
      <c r="AU234" s="159" t="s">
        <v>88</v>
      </c>
      <c r="AV234" s="12" t="s">
        <v>88</v>
      </c>
      <c r="AW234" s="12" t="s">
        <v>31</v>
      </c>
      <c r="AX234" s="12" t="s">
        <v>76</v>
      </c>
      <c r="AY234" s="159" t="s">
        <v>188</v>
      </c>
    </row>
    <row r="235" spans="2:65" s="12" customFormat="1" ht="11.25">
      <c r="B235" s="157"/>
      <c r="D235" s="158" t="s">
        <v>196</v>
      </c>
      <c r="E235" s="159" t="s">
        <v>1</v>
      </c>
      <c r="F235" s="160" t="s">
        <v>1566</v>
      </c>
      <c r="H235" s="161">
        <v>0.6</v>
      </c>
      <c r="I235" s="162"/>
      <c r="L235" s="157"/>
      <c r="M235" s="163"/>
      <c r="T235" s="164"/>
      <c r="AT235" s="159" t="s">
        <v>196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188</v>
      </c>
    </row>
    <row r="236" spans="2:65" s="12" customFormat="1" ht="11.25">
      <c r="B236" s="157"/>
      <c r="D236" s="158" t="s">
        <v>196</v>
      </c>
      <c r="E236" s="159" t="s">
        <v>1</v>
      </c>
      <c r="F236" s="160" t="s">
        <v>1567</v>
      </c>
      <c r="H236" s="161">
        <v>0.6</v>
      </c>
      <c r="I236" s="162"/>
      <c r="L236" s="157"/>
      <c r="M236" s="163"/>
      <c r="T236" s="164"/>
      <c r="AT236" s="159" t="s">
        <v>196</v>
      </c>
      <c r="AU236" s="159" t="s">
        <v>88</v>
      </c>
      <c r="AV236" s="12" t="s">
        <v>88</v>
      </c>
      <c r="AW236" s="12" t="s">
        <v>31</v>
      </c>
      <c r="AX236" s="12" t="s">
        <v>76</v>
      </c>
      <c r="AY236" s="159" t="s">
        <v>188</v>
      </c>
    </row>
    <row r="237" spans="2:65" s="14" customFormat="1" ht="11.25">
      <c r="B237" s="172"/>
      <c r="D237" s="158" t="s">
        <v>196</v>
      </c>
      <c r="E237" s="173" t="s">
        <v>1</v>
      </c>
      <c r="F237" s="174" t="s">
        <v>1568</v>
      </c>
      <c r="H237" s="175">
        <v>8.4</v>
      </c>
      <c r="I237" s="176"/>
      <c r="L237" s="172"/>
      <c r="M237" s="177"/>
      <c r="T237" s="178"/>
      <c r="AT237" s="173" t="s">
        <v>196</v>
      </c>
      <c r="AU237" s="173" t="s">
        <v>88</v>
      </c>
      <c r="AV237" s="14" t="s">
        <v>203</v>
      </c>
      <c r="AW237" s="14" t="s">
        <v>31</v>
      </c>
      <c r="AX237" s="14" t="s">
        <v>76</v>
      </c>
      <c r="AY237" s="173" t="s">
        <v>188</v>
      </c>
    </row>
    <row r="238" spans="2:65" s="12" customFormat="1" ht="11.25">
      <c r="B238" s="157"/>
      <c r="D238" s="158" t="s">
        <v>196</v>
      </c>
      <c r="E238" s="159" t="s">
        <v>1</v>
      </c>
      <c r="F238" s="160" t="s">
        <v>1569</v>
      </c>
      <c r="H238" s="161">
        <v>9.5</v>
      </c>
      <c r="I238" s="162"/>
      <c r="L238" s="157"/>
      <c r="M238" s="163"/>
      <c r="T238" s="164"/>
      <c r="AT238" s="159" t="s">
        <v>196</v>
      </c>
      <c r="AU238" s="159" t="s">
        <v>88</v>
      </c>
      <c r="AV238" s="12" t="s">
        <v>88</v>
      </c>
      <c r="AW238" s="12" t="s">
        <v>31</v>
      </c>
      <c r="AX238" s="12" t="s">
        <v>76</v>
      </c>
      <c r="AY238" s="159" t="s">
        <v>188</v>
      </c>
    </row>
    <row r="239" spans="2:65" s="14" customFormat="1" ht="11.25">
      <c r="B239" s="172"/>
      <c r="D239" s="158" t="s">
        <v>196</v>
      </c>
      <c r="E239" s="173" t="s">
        <v>1</v>
      </c>
      <c r="F239" s="174" t="s">
        <v>1570</v>
      </c>
      <c r="H239" s="175">
        <v>9.5</v>
      </c>
      <c r="I239" s="176"/>
      <c r="L239" s="172"/>
      <c r="M239" s="177"/>
      <c r="T239" s="178"/>
      <c r="AT239" s="173" t="s">
        <v>196</v>
      </c>
      <c r="AU239" s="173" t="s">
        <v>88</v>
      </c>
      <c r="AV239" s="14" t="s">
        <v>203</v>
      </c>
      <c r="AW239" s="14" t="s">
        <v>31</v>
      </c>
      <c r="AX239" s="14" t="s">
        <v>76</v>
      </c>
      <c r="AY239" s="173" t="s">
        <v>188</v>
      </c>
    </row>
    <row r="240" spans="2:65" s="12" customFormat="1" ht="11.25">
      <c r="B240" s="157"/>
      <c r="D240" s="158" t="s">
        <v>196</v>
      </c>
      <c r="E240" s="159" t="s">
        <v>1</v>
      </c>
      <c r="F240" s="160" t="s">
        <v>1571</v>
      </c>
      <c r="H240" s="161">
        <v>2.1</v>
      </c>
      <c r="I240" s="162"/>
      <c r="L240" s="157"/>
      <c r="M240" s="163"/>
      <c r="T240" s="164"/>
      <c r="AT240" s="159" t="s">
        <v>196</v>
      </c>
      <c r="AU240" s="159" t="s">
        <v>88</v>
      </c>
      <c r="AV240" s="12" t="s">
        <v>88</v>
      </c>
      <c r="AW240" s="12" t="s">
        <v>31</v>
      </c>
      <c r="AX240" s="12" t="s">
        <v>76</v>
      </c>
      <c r="AY240" s="159" t="s">
        <v>188</v>
      </c>
    </row>
    <row r="241" spans="2:65" s="13" customFormat="1" ht="11.25">
      <c r="B241" s="165"/>
      <c r="D241" s="158" t="s">
        <v>196</v>
      </c>
      <c r="E241" s="166" t="s">
        <v>1</v>
      </c>
      <c r="F241" s="167" t="s">
        <v>211</v>
      </c>
      <c r="H241" s="168">
        <v>20</v>
      </c>
      <c r="I241" s="169"/>
      <c r="L241" s="165"/>
      <c r="M241" s="170"/>
      <c r="T241" s="171"/>
      <c r="AT241" s="166" t="s">
        <v>196</v>
      </c>
      <c r="AU241" s="166" t="s">
        <v>88</v>
      </c>
      <c r="AV241" s="13" t="s">
        <v>194</v>
      </c>
      <c r="AW241" s="13" t="s">
        <v>31</v>
      </c>
      <c r="AX241" s="13" t="s">
        <v>83</v>
      </c>
      <c r="AY241" s="166" t="s">
        <v>188</v>
      </c>
    </row>
    <row r="242" spans="2:65" s="1" customFormat="1" ht="24.2" customHeight="1">
      <c r="B242" s="32"/>
      <c r="C242" s="143" t="s">
        <v>447</v>
      </c>
      <c r="D242" s="143" t="s">
        <v>190</v>
      </c>
      <c r="E242" s="144" t="s">
        <v>1572</v>
      </c>
      <c r="F242" s="145" t="s">
        <v>1573</v>
      </c>
      <c r="G242" s="146" t="s">
        <v>574</v>
      </c>
      <c r="H242" s="147">
        <v>12</v>
      </c>
      <c r="I242" s="148"/>
      <c r="J242" s="149">
        <f>ROUND(I242*H242,2)</f>
        <v>0</v>
      </c>
      <c r="K242" s="150"/>
      <c r="L242" s="32"/>
      <c r="M242" s="151" t="s">
        <v>1</v>
      </c>
      <c r="N242" s="152" t="s">
        <v>42</v>
      </c>
      <c r="P242" s="153">
        <f>O242*H242</f>
        <v>0</v>
      </c>
      <c r="Q242" s="153">
        <v>2.0000000000000001E-4</v>
      </c>
      <c r="R242" s="153">
        <f>Q242*H242</f>
        <v>2.4000000000000002E-3</v>
      </c>
      <c r="S242" s="153">
        <v>0</v>
      </c>
      <c r="T242" s="154">
        <f>S242*H242</f>
        <v>0</v>
      </c>
      <c r="AR242" s="155" t="s">
        <v>295</v>
      </c>
      <c r="AT242" s="155" t="s">
        <v>190</v>
      </c>
      <c r="AU242" s="155" t="s">
        <v>88</v>
      </c>
      <c r="AY242" s="17" t="s">
        <v>188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7" t="s">
        <v>88</v>
      </c>
      <c r="BK242" s="156">
        <f>ROUND(I242*H242,2)</f>
        <v>0</v>
      </c>
      <c r="BL242" s="17" t="s">
        <v>295</v>
      </c>
      <c r="BM242" s="155" t="s">
        <v>1574</v>
      </c>
    </row>
    <row r="243" spans="2:65" s="12" customFormat="1" ht="11.25">
      <c r="B243" s="157"/>
      <c r="D243" s="158" t="s">
        <v>196</v>
      </c>
      <c r="E243" s="159" t="s">
        <v>1</v>
      </c>
      <c r="F243" s="160" t="s">
        <v>1575</v>
      </c>
      <c r="H243" s="161">
        <v>6.2</v>
      </c>
      <c r="I243" s="162"/>
      <c r="L243" s="157"/>
      <c r="M243" s="163"/>
      <c r="T243" s="164"/>
      <c r="AT243" s="159" t="s">
        <v>196</v>
      </c>
      <c r="AU243" s="159" t="s">
        <v>88</v>
      </c>
      <c r="AV243" s="12" t="s">
        <v>88</v>
      </c>
      <c r="AW243" s="12" t="s">
        <v>31</v>
      </c>
      <c r="AX243" s="12" t="s">
        <v>76</v>
      </c>
      <c r="AY243" s="159" t="s">
        <v>188</v>
      </c>
    </row>
    <row r="244" spans="2:65" s="12" customFormat="1" ht="11.25">
      <c r="B244" s="157"/>
      <c r="D244" s="158" t="s">
        <v>196</v>
      </c>
      <c r="E244" s="159" t="s">
        <v>1</v>
      </c>
      <c r="F244" s="160" t="s">
        <v>1576</v>
      </c>
      <c r="H244" s="161">
        <v>0</v>
      </c>
      <c r="I244" s="162"/>
      <c r="L244" s="157"/>
      <c r="M244" s="163"/>
      <c r="T244" s="164"/>
      <c r="AT244" s="159" t="s">
        <v>196</v>
      </c>
      <c r="AU244" s="159" t="s">
        <v>88</v>
      </c>
      <c r="AV244" s="12" t="s">
        <v>88</v>
      </c>
      <c r="AW244" s="12" t="s">
        <v>31</v>
      </c>
      <c r="AX244" s="12" t="s">
        <v>76</v>
      </c>
      <c r="AY244" s="159" t="s">
        <v>188</v>
      </c>
    </row>
    <row r="245" spans="2:65" s="12" customFormat="1" ht="11.25">
      <c r="B245" s="157"/>
      <c r="D245" s="158" t="s">
        <v>196</v>
      </c>
      <c r="E245" s="159" t="s">
        <v>1</v>
      </c>
      <c r="F245" s="160" t="s">
        <v>1577</v>
      </c>
      <c r="H245" s="161">
        <v>1.6</v>
      </c>
      <c r="I245" s="162"/>
      <c r="L245" s="157"/>
      <c r="M245" s="163"/>
      <c r="T245" s="164"/>
      <c r="AT245" s="159" t="s">
        <v>196</v>
      </c>
      <c r="AU245" s="159" t="s">
        <v>88</v>
      </c>
      <c r="AV245" s="12" t="s">
        <v>88</v>
      </c>
      <c r="AW245" s="12" t="s">
        <v>31</v>
      </c>
      <c r="AX245" s="12" t="s">
        <v>76</v>
      </c>
      <c r="AY245" s="159" t="s">
        <v>188</v>
      </c>
    </row>
    <row r="246" spans="2:65" s="14" customFormat="1" ht="11.25">
      <c r="B246" s="172"/>
      <c r="D246" s="158" t="s">
        <v>196</v>
      </c>
      <c r="E246" s="173" t="s">
        <v>1</v>
      </c>
      <c r="F246" s="174" t="s">
        <v>1568</v>
      </c>
      <c r="H246" s="175">
        <v>7.8000000000000007</v>
      </c>
      <c r="I246" s="176"/>
      <c r="L246" s="172"/>
      <c r="M246" s="177"/>
      <c r="T246" s="178"/>
      <c r="AT246" s="173" t="s">
        <v>196</v>
      </c>
      <c r="AU246" s="173" t="s">
        <v>88</v>
      </c>
      <c r="AV246" s="14" t="s">
        <v>203</v>
      </c>
      <c r="AW246" s="14" t="s">
        <v>31</v>
      </c>
      <c r="AX246" s="14" t="s">
        <v>76</v>
      </c>
      <c r="AY246" s="173" t="s">
        <v>188</v>
      </c>
    </row>
    <row r="247" spans="2:65" s="12" customFormat="1" ht="11.25">
      <c r="B247" s="157"/>
      <c r="D247" s="158" t="s">
        <v>196</v>
      </c>
      <c r="E247" s="159" t="s">
        <v>1</v>
      </c>
      <c r="F247" s="160" t="s">
        <v>1578</v>
      </c>
      <c r="H247" s="161">
        <v>3.6</v>
      </c>
      <c r="I247" s="162"/>
      <c r="L247" s="157"/>
      <c r="M247" s="163"/>
      <c r="T247" s="164"/>
      <c r="AT247" s="159" t="s">
        <v>196</v>
      </c>
      <c r="AU247" s="159" t="s">
        <v>88</v>
      </c>
      <c r="AV247" s="12" t="s">
        <v>88</v>
      </c>
      <c r="AW247" s="12" t="s">
        <v>31</v>
      </c>
      <c r="AX247" s="12" t="s">
        <v>76</v>
      </c>
      <c r="AY247" s="159" t="s">
        <v>188</v>
      </c>
    </row>
    <row r="248" spans="2:65" s="14" customFormat="1" ht="11.25">
      <c r="B248" s="172"/>
      <c r="D248" s="158" t="s">
        <v>196</v>
      </c>
      <c r="E248" s="173" t="s">
        <v>1</v>
      </c>
      <c r="F248" s="174" t="s">
        <v>1570</v>
      </c>
      <c r="H248" s="175">
        <v>3.6</v>
      </c>
      <c r="I248" s="176"/>
      <c r="L248" s="172"/>
      <c r="M248" s="177"/>
      <c r="T248" s="178"/>
      <c r="AT248" s="173" t="s">
        <v>196</v>
      </c>
      <c r="AU248" s="173" t="s">
        <v>88</v>
      </c>
      <c r="AV248" s="14" t="s">
        <v>203</v>
      </c>
      <c r="AW248" s="14" t="s">
        <v>31</v>
      </c>
      <c r="AX248" s="14" t="s">
        <v>76</v>
      </c>
      <c r="AY248" s="173" t="s">
        <v>188</v>
      </c>
    </row>
    <row r="249" spans="2:65" s="12" customFormat="1" ht="11.25">
      <c r="B249" s="157"/>
      <c r="D249" s="158" t="s">
        <v>196</v>
      </c>
      <c r="E249" s="159" t="s">
        <v>1</v>
      </c>
      <c r="F249" s="160" t="s">
        <v>888</v>
      </c>
      <c r="H249" s="161">
        <v>0.6</v>
      </c>
      <c r="I249" s="162"/>
      <c r="L249" s="157"/>
      <c r="M249" s="163"/>
      <c r="T249" s="164"/>
      <c r="AT249" s="159" t="s">
        <v>196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188</v>
      </c>
    </row>
    <row r="250" spans="2:65" s="13" customFormat="1" ht="11.25">
      <c r="B250" s="165"/>
      <c r="D250" s="158" t="s">
        <v>196</v>
      </c>
      <c r="E250" s="166" t="s">
        <v>1</v>
      </c>
      <c r="F250" s="167" t="s">
        <v>211</v>
      </c>
      <c r="H250" s="168">
        <v>12</v>
      </c>
      <c r="I250" s="169"/>
      <c r="L250" s="165"/>
      <c r="M250" s="170"/>
      <c r="T250" s="171"/>
      <c r="AT250" s="166" t="s">
        <v>196</v>
      </c>
      <c r="AU250" s="166" t="s">
        <v>88</v>
      </c>
      <c r="AV250" s="13" t="s">
        <v>194</v>
      </c>
      <c r="AW250" s="13" t="s">
        <v>31</v>
      </c>
      <c r="AX250" s="13" t="s">
        <v>83</v>
      </c>
      <c r="AY250" s="166" t="s">
        <v>188</v>
      </c>
    </row>
    <row r="251" spans="2:65" s="1" customFormat="1" ht="24.2" customHeight="1">
      <c r="B251" s="32"/>
      <c r="C251" s="143" t="s">
        <v>451</v>
      </c>
      <c r="D251" s="143" t="s">
        <v>190</v>
      </c>
      <c r="E251" s="144" t="s">
        <v>1579</v>
      </c>
      <c r="F251" s="145" t="s">
        <v>1580</v>
      </c>
      <c r="G251" s="146" t="s">
        <v>574</v>
      </c>
      <c r="H251" s="147">
        <v>10</v>
      </c>
      <c r="I251" s="148"/>
      <c r="J251" s="149">
        <f>ROUND(I251*H251,2)</f>
        <v>0</v>
      </c>
      <c r="K251" s="150"/>
      <c r="L251" s="32"/>
      <c r="M251" s="151" t="s">
        <v>1</v>
      </c>
      <c r="N251" s="152" t="s">
        <v>42</v>
      </c>
      <c r="P251" s="153">
        <f>O251*H251</f>
        <v>0</v>
      </c>
      <c r="Q251" s="153">
        <v>1.9000000000000001E-4</v>
      </c>
      <c r="R251" s="153">
        <f>Q251*H251</f>
        <v>1.9000000000000002E-3</v>
      </c>
      <c r="S251" s="153">
        <v>0</v>
      </c>
      <c r="T251" s="154">
        <f>S251*H251</f>
        <v>0</v>
      </c>
      <c r="AR251" s="155" t="s">
        <v>295</v>
      </c>
      <c r="AT251" s="155" t="s">
        <v>190</v>
      </c>
      <c r="AU251" s="155" t="s">
        <v>88</v>
      </c>
      <c r="AY251" s="17" t="s">
        <v>188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7" t="s">
        <v>88</v>
      </c>
      <c r="BK251" s="156">
        <f>ROUND(I251*H251,2)</f>
        <v>0</v>
      </c>
      <c r="BL251" s="17" t="s">
        <v>295</v>
      </c>
      <c r="BM251" s="155" t="s">
        <v>1581</v>
      </c>
    </row>
    <row r="252" spans="2:65" s="12" customFormat="1" ht="11.25">
      <c r="B252" s="157"/>
      <c r="D252" s="158" t="s">
        <v>196</v>
      </c>
      <c r="E252" s="159" t="s">
        <v>1</v>
      </c>
      <c r="F252" s="160" t="s">
        <v>1582</v>
      </c>
      <c r="H252" s="161">
        <v>4</v>
      </c>
      <c r="I252" s="162"/>
      <c r="L252" s="157"/>
      <c r="M252" s="163"/>
      <c r="T252" s="164"/>
      <c r="AT252" s="159" t="s">
        <v>196</v>
      </c>
      <c r="AU252" s="159" t="s">
        <v>88</v>
      </c>
      <c r="AV252" s="12" t="s">
        <v>88</v>
      </c>
      <c r="AW252" s="12" t="s">
        <v>31</v>
      </c>
      <c r="AX252" s="12" t="s">
        <v>76</v>
      </c>
      <c r="AY252" s="159" t="s">
        <v>188</v>
      </c>
    </row>
    <row r="253" spans="2:65" s="12" customFormat="1" ht="11.25">
      <c r="B253" s="157"/>
      <c r="D253" s="158" t="s">
        <v>196</v>
      </c>
      <c r="E253" s="159" t="s">
        <v>1</v>
      </c>
      <c r="F253" s="160" t="s">
        <v>1583</v>
      </c>
      <c r="H253" s="161">
        <v>1</v>
      </c>
      <c r="I253" s="162"/>
      <c r="L253" s="157"/>
      <c r="M253" s="163"/>
      <c r="T253" s="164"/>
      <c r="AT253" s="159" t="s">
        <v>196</v>
      </c>
      <c r="AU253" s="159" t="s">
        <v>88</v>
      </c>
      <c r="AV253" s="12" t="s">
        <v>88</v>
      </c>
      <c r="AW253" s="12" t="s">
        <v>31</v>
      </c>
      <c r="AX253" s="12" t="s">
        <v>76</v>
      </c>
      <c r="AY253" s="159" t="s">
        <v>188</v>
      </c>
    </row>
    <row r="254" spans="2:65" s="12" customFormat="1" ht="11.25">
      <c r="B254" s="157"/>
      <c r="D254" s="158" t="s">
        <v>196</v>
      </c>
      <c r="E254" s="159" t="s">
        <v>1</v>
      </c>
      <c r="F254" s="160" t="s">
        <v>1584</v>
      </c>
      <c r="H254" s="161">
        <v>0.5</v>
      </c>
      <c r="I254" s="162"/>
      <c r="L254" s="157"/>
      <c r="M254" s="163"/>
      <c r="T254" s="164"/>
      <c r="AT254" s="159" t="s">
        <v>196</v>
      </c>
      <c r="AU254" s="159" t="s">
        <v>88</v>
      </c>
      <c r="AV254" s="12" t="s">
        <v>88</v>
      </c>
      <c r="AW254" s="12" t="s">
        <v>31</v>
      </c>
      <c r="AX254" s="12" t="s">
        <v>76</v>
      </c>
      <c r="AY254" s="159" t="s">
        <v>188</v>
      </c>
    </row>
    <row r="255" spans="2:65" s="14" customFormat="1" ht="11.25">
      <c r="B255" s="172"/>
      <c r="D255" s="158" t="s">
        <v>196</v>
      </c>
      <c r="E255" s="173" t="s">
        <v>1</v>
      </c>
      <c r="F255" s="174" t="s">
        <v>1568</v>
      </c>
      <c r="H255" s="175">
        <v>5.5</v>
      </c>
      <c r="I255" s="176"/>
      <c r="L255" s="172"/>
      <c r="M255" s="177"/>
      <c r="T255" s="178"/>
      <c r="AT255" s="173" t="s">
        <v>196</v>
      </c>
      <c r="AU255" s="173" t="s">
        <v>88</v>
      </c>
      <c r="AV255" s="14" t="s">
        <v>203</v>
      </c>
      <c r="AW255" s="14" t="s">
        <v>31</v>
      </c>
      <c r="AX255" s="14" t="s">
        <v>76</v>
      </c>
      <c r="AY255" s="173" t="s">
        <v>188</v>
      </c>
    </row>
    <row r="256" spans="2:65" s="12" customFormat="1" ht="11.25">
      <c r="B256" s="157"/>
      <c r="D256" s="158" t="s">
        <v>196</v>
      </c>
      <c r="E256" s="159" t="s">
        <v>1</v>
      </c>
      <c r="F256" s="160" t="s">
        <v>1585</v>
      </c>
      <c r="H256" s="161">
        <v>3.5</v>
      </c>
      <c r="I256" s="162"/>
      <c r="L256" s="157"/>
      <c r="M256" s="163"/>
      <c r="T256" s="164"/>
      <c r="AT256" s="159" t="s">
        <v>196</v>
      </c>
      <c r="AU256" s="159" t="s">
        <v>88</v>
      </c>
      <c r="AV256" s="12" t="s">
        <v>88</v>
      </c>
      <c r="AW256" s="12" t="s">
        <v>31</v>
      </c>
      <c r="AX256" s="12" t="s">
        <v>76</v>
      </c>
      <c r="AY256" s="159" t="s">
        <v>188</v>
      </c>
    </row>
    <row r="257" spans="2:65" s="14" customFormat="1" ht="11.25">
      <c r="B257" s="172"/>
      <c r="D257" s="158" t="s">
        <v>196</v>
      </c>
      <c r="E257" s="173" t="s">
        <v>1</v>
      </c>
      <c r="F257" s="174" t="s">
        <v>1570</v>
      </c>
      <c r="H257" s="175">
        <v>3.5</v>
      </c>
      <c r="I257" s="176"/>
      <c r="L257" s="172"/>
      <c r="M257" s="177"/>
      <c r="T257" s="178"/>
      <c r="AT257" s="173" t="s">
        <v>196</v>
      </c>
      <c r="AU257" s="173" t="s">
        <v>88</v>
      </c>
      <c r="AV257" s="14" t="s">
        <v>203</v>
      </c>
      <c r="AW257" s="14" t="s">
        <v>31</v>
      </c>
      <c r="AX257" s="14" t="s">
        <v>76</v>
      </c>
      <c r="AY257" s="173" t="s">
        <v>188</v>
      </c>
    </row>
    <row r="258" spans="2:65" s="12" customFormat="1" ht="11.25">
      <c r="B258" s="157"/>
      <c r="D258" s="158" t="s">
        <v>196</v>
      </c>
      <c r="E258" s="159" t="s">
        <v>1</v>
      </c>
      <c r="F258" s="160" t="s">
        <v>1458</v>
      </c>
      <c r="H258" s="161">
        <v>1</v>
      </c>
      <c r="I258" s="162"/>
      <c r="L258" s="157"/>
      <c r="M258" s="163"/>
      <c r="T258" s="164"/>
      <c r="AT258" s="159" t="s">
        <v>196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188</v>
      </c>
    </row>
    <row r="259" spans="2:65" s="13" customFormat="1" ht="11.25">
      <c r="B259" s="165"/>
      <c r="D259" s="158" t="s">
        <v>196</v>
      </c>
      <c r="E259" s="166" t="s">
        <v>1</v>
      </c>
      <c r="F259" s="167" t="s">
        <v>211</v>
      </c>
      <c r="H259" s="168">
        <v>10</v>
      </c>
      <c r="I259" s="169"/>
      <c r="L259" s="165"/>
      <c r="M259" s="170"/>
      <c r="T259" s="171"/>
      <c r="AT259" s="166" t="s">
        <v>196</v>
      </c>
      <c r="AU259" s="166" t="s">
        <v>88</v>
      </c>
      <c r="AV259" s="13" t="s">
        <v>194</v>
      </c>
      <c r="AW259" s="13" t="s">
        <v>31</v>
      </c>
      <c r="AX259" s="13" t="s">
        <v>83</v>
      </c>
      <c r="AY259" s="166" t="s">
        <v>188</v>
      </c>
    </row>
    <row r="260" spans="2:65" s="1" customFormat="1" ht="24.2" customHeight="1">
      <c r="B260" s="32"/>
      <c r="C260" s="143" t="s">
        <v>458</v>
      </c>
      <c r="D260" s="143" t="s">
        <v>190</v>
      </c>
      <c r="E260" s="144" t="s">
        <v>1586</v>
      </c>
      <c r="F260" s="145" t="s">
        <v>1587</v>
      </c>
      <c r="G260" s="146" t="s">
        <v>388</v>
      </c>
      <c r="H260" s="147">
        <v>8</v>
      </c>
      <c r="I260" s="148"/>
      <c r="J260" s="149">
        <f>ROUND(I260*H260,2)</f>
        <v>0</v>
      </c>
      <c r="K260" s="150"/>
      <c r="L260" s="32"/>
      <c r="M260" s="151" t="s">
        <v>1</v>
      </c>
      <c r="N260" s="152" t="s">
        <v>42</v>
      </c>
      <c r="P260" s="153">
        <f>O260*H260</f>
        <v>0</v>
      </c>
      <c r="Q260" s="153">
        <v>0</v>
      </c>
      <c r="R260" s="153">
        <f>Q260*H260</f>
        <v>0</v>
      </c>
      <c r="S260" s="153">
        <v>0</v>
      </c>
      <c r="T260" s="154">
        <f>S260*H260</f>
        <v>0</v>
      </c>
      <c r="AR260" s="155" t="s">
        <v>295</v>
      </c>
      <c r="AT260" s="155" t="s">
        <v>190</v>
      </c>
      <c r="AU260" s="155" t="s">
        <v>88</v>
      </c>
      <c r="AY260" s="17" t="s">
        <v>188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7" t="s">
        <v>88</v>
      </c>
      <c r="BK260" s="156">
        <f>ROUND(I260*H260,2)</f>
        <v>0</v>
      </c>
      <c r="BL260" s="17" t="s">
        <v>295</v>
      </c>
      <c r="BM260" s="155" t="s">
        <v>1588</v>
      </c>
    </row>
    <row r="261" spans="2:65" s="12" customFormat="1" ht="11.25">
      <c r="B261" s="157"/>
      <c r="D261" s="158" t="s">
        <v>196</v>
      </c>
      <c r="E261" s="159" t="s">
        <v>1</v>
      </c>
      <c r="F261" s="160" t="s">
        <v>1589</v>
      </c>
      <c r="H261" s="161">
        <v>8</v>
      </c>
      <c r="I261" s="162"/>
      <c r="L261" s="157"/>
      <c r="M261" s="163"/>
      <c r="T261" s="164"/>
      <c r="AT261" s="159" t="s">
        <v>196</v>
      </c>
      <c r="AU261" s="159" t="s">
        <v>88</v>
      </c>
      <c r="AV261" s="12" t="s">
        <v>88</v>
      </c>
      <c r="AW261" s="12" t="s">
        <v>31</v>
      </c>
      <c r="AX261" s="12" t="s">
        <v>83</v>
      </c>
      <c r="AY261" s="159" t="s">
        <v>188</v>
      </c>
    </row>
    <row r="262" spans="2:65" s="1" customFormat="1" ht="24.2" customHeight="1">
      <c r="B262" s="32"/>
      <c r="C262" s="143" t="s">
        <v>464</v>
      </c>
      <c r="D262" s="143" t="s">
        <v>190</v>
      </c>
      <c r="E262" s="144" t="s">
        <v>1590</v>
      </c>
      <c r="F262" s="145" t="s">
        <v>1591</v>
      </c>
      <c r="G262" s="146" t="s">
        <v>388</v>
      </c>
      <c r="H262" s="147">
        <v>10</v>
      </c>
      <c r="I262" s="148"/>
      <c r="J262" s="149">
        <f>ROUND(I262*H262,2)</f>
        <v>0</v>
      </c>
      <c r="K262" s="150"/>
      <c r="L262" s="32"/>
      <c r="M262" s="151" t="s">
        <v>1</v>
      </c>
      <c r="N262" s="152" t="s">
        <v>42</v>
      </c>
      <c r="P262" s="153">
        <f>O262*H262</f>
        <v>0</v>
      </c>
      <c r="Q262" s="153">
        <v>0</v>
      </c>
      <c r="R262" s="153">
        <f>Q262*H262</f>
        <v>0</v>
      </c>
      <c r="S262" s="153">
        <v>0</v>
      </c>
      <c r="T262" s="154">
        <f>S262*H262</f>
        <v>0</v>
      </c>
      <c r="AR262" s="155" t="s">
        <v>295</v>
      </c>
      <c r="AT262" s="155" t="s">
        <v>190</v>
      </c>
      <c r="AU262" s="155" t="s">
        <v>88</v>
      </c>
      <c r="AY262" s="17" t="s">
        <v>188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7" t="s">
        <v>88</v>
      </c>
      <c r="BK262" s="156">
        <f>ROUND(I262*H262,2)</f>
        <v>0</v>
      </c>
      <c r="BL262" s="17" t="s">
        <v>295</v>
      </c>
      <c r="BM262" s="155" t="s">
        <v>1592</v>
      </c>
    </row>
    <row r="263" spans="2:65" s="12" customFormat="1" ht="11.25">
      <c r="B263" s="157"/>
      <c r="D263" s="158" t="s">
        <v>196</v>
      </c>
      <c r="E263" s="159" t="s">
        <v>1</v>
      </c>
      <c r="F263" s="160" t="s">
        <v>1593</v>
      </c>
      <c r="H263" s="161">
        <v>10</v>
      </c>
      <c r="I263" s="162"/>
      <c r="L263" s="157"/>
      <c r="M263" s="163"/>
      <c r="T263" s="164"/>
      <c r="AT263" s="159" t="s">
        <v>196</v>
      </c>
      <c r="AU263" s="159" t="s">
        <v>88</v>
      </c>
      <c r="AV263" s="12" t="s">
        <v>88</v>
      </c>
      <c r="AW263" s="12" t="s">
        <v>31</v>
      </c>
      <c r="AX263" s="12" t="s">
        <v>83</v>
      </c>
      <c r="AY263" s="159" t="s">
        <v>188</v>
      </c>
    </row>
    <row r="264" spans="2:65" s="1" customFormat="1" ht="24.2" customHeight="1">
      <c r="B264" s="32"/>
      <c r="C264" s="143" t="s">
        <v>470</v>
      </c>
      <c r="D264" s="143" t="s">
        <v>190</v>
      </c>
      <c r="E264" s="144" t="s">
        <v>1594</v>
      </c>
      <c r="F264" s="145" t="s">
        <v>1595</v>
      </c>
      <c r="G264" s="146" t="s">
        <v>388</v>
      </c>
      <c r="H264" s="147">
        <v>8</v>
      </c>
      <c r="I264" s="148"/>
      <c r="J264" s="149">
        <f>ROUND(I264*H264,2)</f>
        <v>0</v>
      </c>
      <c r="K264" s="150"/>
      <c r="L264" s="32"/>
      <c r="M264" s="151" t="s">
        <v>1</v>
      </c>
      <c r="N264" s="152" t="s">
        <v>42</v>
      </c>
      <c r="P264" s="153">
        <f>O264*H264</f>
        <v>0</v>
      </c>
      <c r="Q264" s="153">
        <v>0</v>
      </c>
      <c r="R264" s="153">
        <f>Q264*H264</f>
        <v>0</v>
      </c>
      <c r="S264" s="153">
        <v>0</v>
      </c>
      <c r="T264" s="154">
        <f>S264*H264</f>
        <v>0</v>
      </c>
      <c r="AR264" s="155" t="s">
        <v>295</v>
      </c>
      <c r="AT264" s="155" t="s">
        <v>190</v>
      </c>
      <c r="AU264" s="155" t="s">
        <v>88</v>
      </c>
      <c r="AY264" s="17" t="s">
        <v>188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7" t="s">
        <v>88</v>
      </c>
      <c r="BK264" s="156">
        <f>ROUND(I264*H264,2)</f>
        <v>0</v>
      </c>
      <c r="BL264" s="17" t="s">
        <v>295</v>
      </c>
      <c r="BM264" s="155" t="s">
        <v>1596</v>
      </c>
    </row>
    <row r="265" spans="2:65" s="12" customFormat="1" ht="11.25">
      <c r="B265" s="157"/>
      <c r="D265" s="158" t="s">
        <v>196</v>
      </c>
      <c r="E265" s="159" t="s">
        <v>1</v>
      </c>
      <c r="F265" s="160" t="s">
        <v>1597</v>
      </c>
      <c r="H265" s="161">
        <v>8</v>
      </c>
      <c r="I265" s="162"/>
      <c r="L265" s="157"/>
      <c r="M265" s="163"/>
      <c r="T265" s="164"/>
      <c r="AT265" s="159" t="s">
        <v>196</v>
      </c>
      <c r="AU265" s="159" t="s">
        <v>88</v>
      </c>
      <c r="AV265" s="12" t="s">
        <v>88</v>
      </c>
      <c r="AW265" s="12" t="s">
        <v>31</v>
      </c>
      <c r="AX265" s="12" t="s">
        <v>83</v>
      </c>
      <c r="AY265" s="159" t="s">
        <v>188</v>
      </c>
    </row>
    <row r="266" spans="2:65" s="1" customFormat="1" ht="24.2" customHeight="1">
      <c r="B266" s="32"/>
      <c r="C266" s="143" t="s">
        <v>476</v>
      </c>
      <c r="D266" s="143" t="s">
        <v>190</v>
      </c>
      <c r="E266" s="144" t="s">
        <v>1598</v>
      </c>
      <c r="F266" s="145" t="s">
        <v>1599</v>
      </c>
      <c r="G266" s="146" t="s">
        <v>388</v>
      </c>
      <c r="H266" s="147">
        <v>6</v>
      </c>
      <c r="I266" s="148"/>
      <c r="J266" s="149">
        <f>ROUND(I266*H266,2)</f>
        <v>0</v>
      </c>
      <c r="K266" s="150"/>
      <c r="L266" s="32"/>
      <c r="M266" s="151" t="s">
        <v>1</v>
      </c>
      <c r="N266" s="152" t="s">
        <v>42</v>
      </c>
      <c r="P266" s="153">
        <f>O266*H266</f>
        <v>0</v>
      </c>
      <c r="Q266" s="153">
        <v>1.0000000000000001E-5</v>
      </c>
      <c r="R266" s="153">
        <f>Q266*H266</f>
        <v>6.0000000000000008E-5</v>
      </c>
      <c r="S266" s="153">
        <v>0</v>
      </c>
      <c r="T266" s="154">
        <f>S266*H266</f>
        <v>0</v>
      </c>
      <c r="AR266" s="155" t="s">
        <v>295</v>
      </c>
      <c r="AT266" s="155" t="s">
        <v>190</v>
      </c>
      <c r="AU266" s="155" t="s">
        <v>88</v>
      </c>
      <c r="AY266" s="17" t="s">
        <v>188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7" t="s">
        <v>88</v>
      </c>
      <c r="BK266" s="156">
        <f>ROUND(I266*H266,2)</f>
        <v>0</v>
      </c>
      <c r="BL266" s="17" t="s">
        <v>295</v>
      </c>
      <c r="BM266" s="155" t="s">
        <v>1600</v>
      </c>
    </row>
    <row r="267" spans="2:65" s="1" customFormat="1" ht="37.9" customHeight="1">
      <c r="B267" s="32"/>
      <c r="C267" s="185" t="s">
        <v>481</v>
      </c>
      <c r="D267" s="185" t="s">
        <v>677</v>
      </c>
      <c r="E267" s="186" t="s">
        <v>1601</v>
      </c>
      <c r="F267" s="187" t="s">
        <v>1602</v>
      </c>
      <c r="G267" s="188" t="s">
        <v>388</v>
      </c>
      <c r="H267" s="189">
        <v>6</v>
      </c>
      <c r="I267" s="190"/>
      <c r="J267" s="191">
        <f>ROUND(I267*H267,2)</f>
        <v>0</v>
      </c>
      <c r="K267" s="192"/>
      <c r="L267" s="193"/>
      <c r="M267" s="194" t="s">
        <v>1</v>
      </c>
      <c r="N267" s="195" t="s">
        <v>42</v>
      </c>
      <c r="P267" s="153">
        <f>O267*H267</f>
        <v>0</v>
      </c>
      <c r="Q267" s="153">
        <v>4.8000000000000001E-4</v>
      </c>
      <c r="R267" s="153">
        <f>Q267*H267</f>
        <v>2.8800000000000002E-3</v>
      </c>
      <c r="S267" s="153">
        <v>0</v>
      </c>
      <c r="T267" s="154">
        <f>S267*H267</f>
        <v>0</v>
      </c>
      <c r="AR267" s="155" t="s">
        <v>398</v>
      </c>
      <c r="AT267" s="155" t="s">
        <v>677</v>
      </c>
      <c r="AU267" s="155" t="s">
        <v>88</v>
      </c>
      <c r="AY267" s="17" t="s">
        <v>188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7" t="s">
        <v>88</v>
      </c>
      <c r="BK267" s="156">
        <f>ROUND(I267*H267,2)</f>
        <v>0</v>
      </c>
      <c r="BL267" s="17" t="s">
        <v>295</v>
      </c>
      <c r="BM267" s="155" t="s">
        <v>1603</v>
      </c>
    </row>
    <row r="268" spans="2:65" s="1" customFormat="1" ht="24.2" customHeight="1">
      <c r="B268" s="32"/>
      <c r="C268" s="143" t="s">
        <v>486</v>
      </c>
      <c r="D268" s="143" t="s">
        <v>190</v>
      </c>
      <c r="E268" s="144" t="s">
        <v>1604</v>
      </c>
      <c r="F268" s="145" t="s">
        <v>1605</v>
      </c>
      <c r="G268" s="146" t="s">
        <v>574</v>
      </c>
      <c r="H268" s="147">
        <v>98</v>
      </c>
      <c r="I268" s="148"/>
      <c r="J268" s="149">
        <f>ROUND(I268*H268,2)</f>
        <v>0</v>
      </c>
      <c r="K268" s="150"/>
      <c r="L268" s="32"/>
      <c r="M268" s="151" t="s">
        <v>1</v>
      </c>
      <c r="N268" s="152" t="s">
        <v>42</v>
      </c>
      <c r="P268" s="153">
        <f>O268*H268</f>
        <v>0</v>
      </c>
      <c r="Q268" s="153">
        <v>0</v>
      </c>
      <c r="R268" s="153">
        <f>Q268*H268</f>
        <v>0</v>
      </c>
      <c r="S268" s="153">
        <v>0</v>
      </c>
      <c r="T268" s="154">
        <f>S268*H268</f>
        <v>0</v>
      </c>
      <c r="AR268" s="155" t="s">
        <v>295</v>
      </c>
      <c r="AT268" s="155" t="s">
        <v>190</v>
      </c>
      <c r="AU268" s="155" t="s">
        <v>88</v>
      </c>
      <c r="AY268" s="17" t="s">
        <v>188</v>
      </c>
      <c r="BE268" s="156">
        <f>IF(N268="základná",J268,0)</f>
        <v>0</v>
      </c>
      <c r="BF268" s="156">
        <f>IF(N268="znížená",J268,0)</f>
        <v>0</v>
      </c>
      <c r="BG268" s="156">
        <f>IF(N268="zákl. prenesená",J268,0)</f>
        <v>0</v>
      </c>
      <c r="BH268" s="156">
        <f>IF(N268="zníž. prenesená",J268,0)</f>
        <v>0</v>
      </c>
      <c r="BI268" s="156">
        <f>IF(N268="nulová",J268,0)</f>
        <v>0</v>
      </c>
      <c r="BJ268" s="17" t="s">
        <v>88</v>
      </c>
      <c r="BK268" s="156">
        <f>ROUND(I268*H268,2)</f>
        <v>0</v>
      </c>
      <c r="BL268" s="17" t="s">
        <v>295</v>
      </c>
      <c r="BM268" s="155" t="s">
        <v>1606</v>
      </c>
    </row>
    <row r="269" spans="2:65" s="12" customFormat="1" ht="11.25">
      <c r="B269" s="157"/>
      <c r="D269" s="158" t="s">
        <v>196</v>
      </c>
      <c r="E269" s="159" t="s">
        <v>1</v>
      </c>
      <c r="F269" s="160" t="s">
        <v>1607</v>
      </c>
      <c r="H269" s="161">
        <v>56</v>
      </c>
      <c r="I269" s="162"/>
      <c r="L269" s="157"/>
      <c r="M269" s="163"/>
      <c r="T269" s="164"/>
      <c r="AT269" s="159" t="s">
        <v>196</v>
      </c>
      <c r="AU269" s="159" t="s">
        <v>88</v>
      </c>
      <c r="AV269" s="12" t="s">
        <v>88</v>
      </c>
      <c r="AW269" s="12" t="s">
        <v>31</v>
      </c>
      <c r="AX269" s="12" t="s">
        <v>76</v>
      </c>
      <c r="AY269" s="159" t="s">
        <v>188</v>
      </c>
    </row>
    <row r="270" spans="2:65" s="12" customFormat="1" ht="11.25">
      <c r="B270" s="157"/>
      <c r="D270" s="158" t="s">
        <v>196</v>
      </c>
      <c r="E270" s="159" t="s">
        <v>1</v>
      </c>
      <c r="F270" s="160" t="s">
        <v>1608</v>
      </c>
      <c r="H270" s="161">
        <v>42</v>
      </c>
      <c r="I270" s="162"/>
      <c r="L270" s="157"/>
      <c r="M270" s="163"/>
      <c r="T270" s="164"/>
      <c r="AT270" s="159" t="s">
        <v>196</v>
      </c>
      <c r="AU270" s="159" t="s">
        <v>88</v>
      </c>
      <c r="AV270" s="12" t="s">
        <v>88</v>
      </c>
      <c r="AW270" s="12" t="s">
        <v>31</v>
      </c>
      <c r="AX270" s="12" t="s">
        <v>76</v>
      </c>
      <c r="AY270" s="159" t="s">
        <v>188</v>
      </c>
    </row>
    <row r="271" spans="2:65" s="13" customFormat="1" ht="11.25">
      <c r="B271" s="165"/>
      <c r="D271" s="158" t="s">
        <v>196</v>
      </c>
      <c r="E271" s="166" t="s">
        <v>1</v>
      </c>
      <c r="F271" s="167" t="s">
        <v>211</v>
      </c>
      <c r="H271" s="168">
        <v>98</v>
      </c>
      <c r="I271" s="169"/>
      <c r="L271" s="165"/>
      <c r="M271" s="170"/>
      <c r="T271" s="171"/>
      <c r="AT271" s="166" t="s">
        <v>196</v>
      </c>
      <c r="AU271" s="166" t="s">
        <v>88</v>
      </c>
      <c r="AV271" s="13" t="s">
        <v>194</v>
      </c>
      <c r="AW271" s="13" t="s">
        <v>31</v>
      </c>
      <c r="AX271" s="13" t="s">
        <v>83</v>
      </c>
      <c r="AY271" s="166" t="s">
        <v>188</v>
      </c>
    </row>
    <row r="272" spans="2:65" s="1" customFormat="1" ht="24.2" customHeight="1">
      <c r="B272" s="32"/>
      <c r="C272" s="143" t="s">
        <v>493</v>
      </c>
      <c r="D272" s="143" t="s">
        <v>190</v>
      </c>
      <c r="E272" s="144" t="s">
        <v>1609</v>
      </c>
      <c r="F272" s="145" t="s">
        <v>1610</v>
      </c>
      <c r="G272" s="146" t="s">
        <v>333</v>
      </c>
      <c r="H272" s="147">
        <v>0.107</v>
      </c>
      <c r="I272" s="148"/>
      <c r="J272" s="149">
        <f>ROUND(I272*H272,2)</f>
        <v>0</v>
      </c>
      <c r="K272" s="150"/>
      <c r="L272" s="32"/>
      <c r="M272" s="151" t="s">
        <v>1</v>
      </c>
      <c r="N272" s="152" t="s">
        <v>42</v>
      </c>
      <c r="P272" s="153">
        <f>O272*H272</f>
        <v>0</v>
      </c>
      <c r="Q272" s="153">
        <v>0</v>
      </c>
      <c r="R272" s="153">
        <f>Q272*H272</f>
        <v>0</v>
      </c>
      <c r="S272" s="153">
        <v>0</v>
      </c>
      <c r="T272" s="154">
        <f>S272*H272</f>
        <v>0</v>
      </c>
      <c r="AR272" s="155" t="s">
        <v>295</v>
      </c>
      <c r="AT272" s="155" t="s">
        <v>190</v>
      </c>
      <c r="AU272" s="155" t="s">
        <v>88</v>
      </c>
      <c r="AY272" s="17" t="s">
        <v>188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7" t="s">
        <v>88</v>
      </c>
      <c r="BK272" s="156">
        <f>ROUND(I272*H272,2)</f>
        <v>0</v>
      </c>
      <c r="BL272" s="17" t="s">
        <v>295</v>
      </c>
      <c r="BM272" s="155" t="s">
        <v>1611</v>
      </c>
    </row>
    <row r="273" spans="2:65" s="11" customFormat="1" ht="22.9" customHeight="1">
      <c r="B273" s="131"/>
      <c r="D273" s="132" t="s">
        <v>75</v>
      </c>
      <c r="E273" s="141" t="s">
        <v>858</v>
      </c>
      <c r="F273" s="141" t="s">
        <v>859</v>
      </c>
      <c r="I273" s="134"/>
      <c r="J273" s="142">
        <f>BK273</f>
        <v>0</v>
      </c>
      <c r="L273" s="131"/>
      <c r="M273" s="136"/>
      <c r="P273" s="137">
        <f>SUM(P274:P335)</f>
        <v>0</v>
      </c>
      <c r="R273" s="137">
        <f>SUM(R274:R335)</f>
        <v>0.13821000000000006</v>
      </c>
      <c r="T273" s="138">
        <f>SUM(T274:T335)</f>
        <v>0</v>
      </c>
      <c r="AR273" s="132" t="s">
        <v>88</v>
      </c>
      <c r="AT273" s="139" t="s">
        <v>75</v>
      </c>
      <c r="AU273" s="139" t="s">
        <v>83</v>
      </c>
      <c r="AY273" s="132" t="s">
        <v>188</v>
      </c>
      <c r="BK273" s="140">
        <f>SUM(BK274:BK335)</f>
        <v>0</v>
      </c>
    </row>
    <row r="274" spans="2:65" s="1" customFormat="1" ht="24.2" customHeight="1">
      <c r="B274" s="32"/>
      <c r="C274" s="143" t="s">
        <v>500</v>
      </c>
      <c r="D274" s="143" t="s">
        <v>190</v>
      </c>
      <c r="E274" s="144" t="s">
        <v>1612</v>
      </c>
      <c r="F274" s="145" t="s">
        <v>1613</v>
      </c>
      <c r="G274" s="146" t="s">
        <v>574</v>
      </c>
      <c r="H274" s="147">
        <v>120</v>
      </c>
      <c r="I274" s="148"/>
      <c r="J274" s="149">
        <f>ROUND(I274*H274,2)</f>
        <v>0</v>
      </c>
      <c r="K274" s="150"/>
      <c r="L274" s="32"/>
      <c r="M274" s="151" t="s">
        <v>1</v>
      </c>
      <c r="N274" s="152" t="s">
        <v>42</v>
      </c>
      <c r="P274" s="153">
        <f>O274*H274</f>
        <v>0</v>
      </c>
      <c r="Q274" s="153">
        <v>3.6000000000000002E-4</v>
      </c>
      <c r="R274" s="153">
        <f>Q274*H274</f>
        <v>4.3200000000000002E-2</v>
      </c>
      <c r="S274" s="153">
        <v>0</v>
      </c>
      <c r="T274" s="154">
        <f>S274*H274</f>
        <v>0</v>
      </c>
      <c r="AR274" s="155" t="s">
        <v>295</v>
      </c>
      <c r="AT274" s="155" t="s">
        <v>190</v>
      </c>
      <c r="AU274" s="155" t="s">
        <v>88</v>
      </c>
      <c r="AY274" s="17" t="s">
        <v>188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7" t="s">
        <v>88</v>
      </c>
      <c r="BK274" s="156">
        <f>ROUND(I274*H274,2)</f>
        <v>0</v>
      </c>
      <c r="BL274" s="17" t="s">
        <v>295</v>
      </c>
      <c r="BM274" s="155" t="s">
        <v>1614</v>
      </c>
    </row>
    <row r="275" spans="2:65" s="12" customFormat="1" ht="11.25">
      <c r="B275" s="157"/>
      <c r="D275" s="158" t="s">
        <v>196</v>
      </c>
      <c r="E275" s="159" t="s">
        <v>1</v>
      </c>
      <c r="F275" s="160" t="s">
        <v>1615</v>
      </c>
      <c r="H275" s="161">
        <v>6</v>
      </c>
      <c r="I275" s="162"/>
      <c r="L275" s="157"/>
      <c r="M275" s="163"/>
      <c r="T275" s="164"/>
      <c r="AT275" s="159" t="s">
        <v>196</v>
      </c>
      <c r="AU275" s="159" t="s">
        <v>88</v>
      </c>
      <c r="AV275" s="12" t="s">
        <v>88</v>
      </c>
      <c r="AW275" s="12" t="s">
        <v>31</v>
      </c>
      <c r="AX275" s="12" t="s">
        <v>76</v>
      </c>
      <c r="AY275" s="159" t="s">
        <v>188</v>
      </c>
    </row>
    <row r="276" spans="2:65" s="12" customFormat="1" ht="11.25">
      <c r="B276" s="157"/>
      <c r="D276" s="158" t="s">
        <v>196</v>
      </c>
      <c r="E276" s="159" t="s">
        <v>1</v>
      </c>
      <c r="F276" s="160" t="s">
        <v>1616</v>
      </c>
      <c r="H276" s="161">
        <v>3.2</v>
      </c>
      <c r="I276" s="162"/>
      <c r="L276" s="157"/>
      <c r="M276" s="163"/>
      <c r="T276" s="164"/>
      <c r="AT276" s="159" t="s">
        <v>196</v>
      </c>
      <c r="AU276" s="159" t="s">
        <v>88</v>
      </c>
      <c r="AV276" s="12" t="s">
        <v>88</v>
      </c>
      <c r="AW276" s="12" t="s">
        <v>31</v>
      </c>
      <c r="AX276" s="12" t="s">
        <v>76</v>
      </c>
      <c r="AY276" s="159" t="s">
        <v>188</v>
      </c>
    </row>
    <row r="277" spans="2:65" s="12" customFormat="1" ht="11.25">
      <c r="B277" s="157"/>
      <c r="D277" s="158" t="s">
        <v>196</v>
      </c>
      <c r="E277" s="159" t="s">
        <v>1</v>
      </c>
      <c r="F277" s="160" t="s">
        <v>1617</v>
      </c>
      <c r="H277" s="161">
        <v>4.2</v>
      </c>
      <c r="I277" s="162"/>
      <c r="L277" s="157"/>
      <c r="M277" s="163"/>
      <c r="T277" s="164"/>
      <c r="AT277" s="159" t="s">
        <v>196</v>
      </c>
      <c r="AU277" s="159" t="s">
        <v>88</v>
      </c>
      <c r="AV277" s="12" t="s">
        <v>88</v>
      </c>
      <c r="AW277" s="12" t="s">
        <v>31</v>
      </c>
      <c r="AX277" s="12" t="s">
        <v>76</v>
      </c>
      <c r="AY277" s="159" t="s">
        <v>188</v>
      </c>
    </row>
    <row r="278" spans="2:65" s="12" customFormat="1" ht="11.25">
      <c r="B278" s="157"/>
      <c r="D278" s="158" t="s">
        <v>196</v>
      </c>
      <c r="E278" s="159" t="s">
        <v>1</v>
      </c>
      <c r="F278" s="160" t="s">
        <v>1618</v>
      </c>
      <c r="H278" s="161">
        <v>3.1</v>
      </c>
      <c r="I278" s="162"/>
      <c r="L278" s="157"/>
      <c r="M278" s="163"/>
      <c r="T278" s="164"/>
      <c r="AT278" s="159" t="s">
        <v>196</v>
      </c>
      <c r="AU278" s="159" t="s">
        <v>88</v>
      </c>
      <c r="AV278" s="12" t="s">
        <v>88</v>
      </c>
      <c r="AW278" s="12" t="s">
        <v>31</v>
      </c>
      <c r="AX278" s="12" t="s">
        <v>76</v>
      </c>
      <c r="AY278" s="159" t="s">
        <v>188</v>
      </c>
    </row>
    <row r="279" spans="2:65" s="14" customFormat="1" ht="11.25">
      <c r="B279" s="172"/>
      <c r="D279" s="158" t="s">
        <v>196</v>
      </c>
      <c r="E279" s="173" t="s">
        <v>1</v>
      </c>
      <c r="F279" s="174" t="s">
        <v>1568</v>
      </c>
      <c r="H279" s="175">
        <v>16.5</v>
      </c>
      <c r="I279" s="176"/>
      <c r="L279" s="172"/>
      <c r="M279" s="177"/>
      <c r="T279" s="178"/>
      <c r="AT279" s="173" t="s">
        <v>196</v>
      </c>
      <c r="AU279" s="173" t="s">
        <v>88</v>
      </c>
      <c r="AV279" s="14" t="s">
        <v>203</v>
      </c>
      <c r="AW279" s="14" t="s">
        <v>31</v>
      </c>
      <c r="AX279" s="14" t="s">
        <v>76</v>
      </c>
      <c r="AY279" s="173" t="s">
        <v>188</v>
      </c>
    </row>
    <row r="280" spans="2:65" s="12" customFormat="1" ht="11.25">
      <c r="B280" s="157"/>
      <c r="D280" s="158" t="s">
        <v>196</v>
      </c>
      <c r="E280" s="159" t="s">
        <v>1</v>
      </c>
      <c r="F280" s="160" t="s">
        <v>1619</v>
      </c>
      <c r="H280" s="161">
        <v>11.4</v>
      </c>
      <c r="I280" s="162"/>
      <c r="L280" s="157"/>
      <c r="M280" s="163"/>
      <c r="T280" s="164"/>
      <c r="AT280" s="159" t="s">
        <v>196</v>
      </c>
      <c r="AU280" s="159" t="s">
        <v>88</v>
      </c>
      <c r="AV280" s="12" t="s">
        <v>88</v>
      </c>
      <c r="AW280" s="12" t="s">
        <v>31</v>
      </c>
      <c r="AX280" s="12" t="s">
        <v>76</v>
      </c>
      <c r="AY280" s="159" t="s">
        <v>188</v>
      </c>
    </row>
    <row r="281" spans="2:65" s="12" customFormat="1" ht="11.25">
      <c r="B281" s="157"/>
      <c r="D281" s="158" t="s">
        <v>196</v>
      </c>
      <c r="E281" s="159" t="s">
        <v>1</v>
      </c>
      <c r="F281" s="160" t="s">
        <v>1620</v>
      </c>
      <c r="H281" s="161">
        <v>4.4000000000000004</v>
      </c>
      <c r="I281" s="162"/>
      <c r="L281" s="157"/>
      <c r="M281" s="163"/>
      <c r="T281" s="164"/>
      <c r="AT281" s="159" t="s">
        <v>196</v>
      </c>
      <c r="AU281" s="159" t="s">
        <v>88</v>
      </c>
      <c r="AV281" s="12" t="s">
        <v>88</v>
      </c>
      <c r="AW281" s="12" t="s">
        <v>31</v>
      </c>
      <c r="AX281" s="12" t="s">
        <v>76</v>
      </c>
      <c r="AY281" s="159" t="s">
        <v>188</v>
      </c>
    </row>
    <row r="282" spans="2:65" s="12" customFormat="1" ht="11.25">
      <c r="B282" s="157"/>
      <c r="D282" s="158" t="s">
        <v>196</v>
      </c>
      <c r="E282" s="159" t="s">
        <v>1</v>
      </c>
      <c r="F282" s="160" t="s">
        <v>1621</v>
      </c>
      <c r="H282" s="161">
        <v>8</v>
      </c>
      <c r="I282" s="162"/>
      <c r="L282" s="157"/>
      <c r="M282" s="163"/>
      <c r="T282" s="164"/>
      <c r="AT282" s="159" t="s">
        <v>196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188</v>
      </c>
    </row>
    <row r="283" spans="2:65" s="12" customFormat="1" ht="11.25">
      <c r="B283" s="157"/>
      <c r="D283" s="158" t="s">
        <v>196</v>
      </c>
      <c r="E283" s="159" t="s">
        <v>1</v>
      </c>
      <c r="F283" s="160" t="s">
        <v>1622</v>
      </c>
      <c r="H283" s="161">
        <v>3.5</v>
      </c>
      <c r="I283" s="162"/>
      <c r="L283" s="157"/>
      <c r="M283" s="163"/>
      <c r="T283" s="164"/>
      <c r="AT283" s="159" t="s">
        <v>196</v>
      </c>
      <c r="AU283" s="159" t="s">
        <v>88</v>
      </c>
      <c r="AV283" s="12" t="s">
        <v>88</v>
      </c>
      <c r="AW283" s="12" t="s">
        <v>31</v>
      </c>
      <c r="AX283" s="12" t="s">
        <v>76</v>
      </c>
      <c r="AY283" s="159" t="s">
        <v>188</v>
      </c>
    </row>
    <row r="284" spans="2:65" s="12" customFormat="1" ht="11.25">
      <c r="B284" s="157"/>
      <c r="D284" s="158" t="s">
        <v>196</v>
      </c>
      <c r="E284" s="159" t="s">
        <v>1</v>
      </c>
      <c r="F284" s="160" t="s">
        <v>1623</v>
      </c>
      <c r="H284" s="161">
        <v>3.4</v>
      </c>
      <c r="I284" s="162"/>
      <c r="L284" s="157"/>
      <c r="M284" s="163"/>
      <c r="T284" s="164"/>
      <c r="AT284" s="159" t="s">
        <v>196</v>
      </c>
      <c r="AU284" s="159" t="s">
        <v>88</v>
      </c>
      <c r="AV284" s="12" t="s">
        <v>88</v>
      </c>
      <c r="AW284" s="12" t="s">
        <v>31</v>
      </c>
      <c r="AX284" s="12" t="s">
        <v>76</v>
      </c>
      <c r="AY284" s="159" t="s">
        <v>188</v>
      </c>
    </row>
    <row r="285" spans="2:65" s="12" customFormat="1" ht="11.25">
      <c r="B285" s="157"/>
      <c r="D285" s="158" t="s">
        <v>196</v>
      </c>
      <c r="E285" s="159" t="s">
        <v>1</v>
      </c>
      <c r="F285" s="160" t="s">
        <v>1624</v>
      </c>
      <c r="H285" s="161">
        <v>4.8</v>
      </c>
      <c r="I285" s="162"/>
      <c r="L285" s="157"/>
      <c r="M285" s="163"/>
      <c r="T285" s="164"/>
      <c r="AT285" s="159" t="s">
        <v>196</v>
      </c>
      <c r="AU285" s="159" t="s">
        <v>88</v>
      </c>
      <c r="AV285" s="12" t="s">
        <v>88</v>
      </c>
      <c r="AW285" s="12" t="s">
        <v>31</v>
      </c>
      <c r="AX285" s="12" t="s">
        <v>76</v>
      </c>
      <c r="AY285" s="159" t="s">
        <v>188</v>
      </c>
    </row>
    <row r="286" spans="2:65" s="12" customFormat="1" ht="11.25">
      <c r="B286" s="157"/>
      <c r="D286" s="158" t="s">
        <v>196</v>
      </c>
      <c r="E286" s="159" t="s">
        <v>1</v>
      </c>
      <c r="F286" s="160" t="s">
        <v>1625</v>
      </c>
      <c r="H286" s="161">
        <v>4.4000000000000004</v>
      </c>
      <c r="I286" s="162"/>
      <c r="L286" s="157"/>
      <c r="M286" s="163"/>
      <c r="T286" s="164"/>
      <c r="AT286" s="159" t="s">
        <v>196</v>
      </c>
      <c r="AU286" s="159" t="s">
        <v>88</v>
      </c>
      <c r="AV286" s="12" t="s">
        <v>88</v>
      </c>
      <c r="AW286" s="12" t="s">
        <v>31</v>
      </c>
      <c r="AX286" s="12" t="s">
        <v>76</v>
      </c>
      <c r="AY286" s="159" t="s">
        <v>188</v>
      </c>
    </row>
    <row r="287" spans="2:65" s="12" customFormat="1" ht="11.25">
      <c r="B287" s="157"/>
      <c r="D287" s="158" t="s">
        <v>196</v>
      </c>
      <c r="E287" s="159" t="s">
        <v>1</v>
      </c>
      <c r="F287" s="160" t="s">
        <v>1626</v>
      </c>
      <c r="H287" s="161">
        <v>4</v>
      </c>
      <c r="I287" s="162"/>
      <c r="L287" s="157"/>
      <c r="M287" s="163"/>
      <c r="T287" s="164"/>
      <c r="AT287" s="159" t="s">
        <v>196</v>
      </c>
      <c r="AU287" s="159" t="s">
        <v>88</v>
      </c>
      <c r="AV287" s="12" t="s">
        <v>88</v>
      </c>
      <c r="AW287" s="12" t="s">
        <v>31</v>
      </c>
      <c r="AX287" s="12" t="s">
        <v>76</v>
      </c>
      <c r="AY287" s="159" t="s">
        <v>188</v>
      </c>
    </row>
    <row r="288" spans="2:65" s="12" customFormat="1" ht="11.25">
      <c r="B288" s="157"/>
      <c r="D288" s="158" t="s">
        <v>196</v>
      </c>
      <c r="E288" s="159" t="s">
        <v>1</v>
      </c>
      <c r="F288" s="160" t="s">
        <v>1627</v>
      </c>
      <c r="H288" s="161">
        <v>3.9</v>
      </c>
      <c r="I288" s="162"/>
      <c r="L288" s="157"/>
      <c r="M288" s="163"/>
      <c r="T288" s="164"/>
      <c r="AT288" s="159" t="s">
        <v>196</v>
      </c>
      <c r="AU288" s="159" t="s">
        <v>88</v>
      </c>
      <c r="AV288" s="12" t="s">
        <v>88</v>
      </c>
      <c r="AW288" s="12" t="s">
        <v>31</v>
      </c>
      <c r="AX288" s="12" t="s">
        <v>76</v>
      </c>
      <c r="AY288" s="159" t="s">
        <v>188</v>
      </c>
    </row>
    <row r="289" spans="2:65" s="14" customFormat="1" ht="11.25">
      <c r="B289" s="172"/>
      <c r="D289" s="158" t="s">
        <v>196</v>
      </c>
      <c r="E289" s="173" t="s">
        <v>1</v>
      </c>
      <c r="F289" s="174" t="s">
        <v>1570</v>
      </c>
      <c r="H289" s="175">
        <v>47.8</v>
      </c>
      <c r="I289" s="176"/>
      <c r="L289" s="172"/>
      <c r="M289" s="177"/>
      <c r="T289" s="178"/>
      <c r="AT289" s="173" t="s">
        <v>196</v>
      </c>
      <c r="AU289" s="173" t="s">
        <v>88</v>
      </c>
      <c r="AV289" s="14" t="s">
        <v>203</v>
      </c>
      <c r="AW289" s="14" t="s">
        <v>31</v>
      </c>
      <c r="AX289" s="14" t="s">
        <v>76</v>
      </c>
      <c r="AY289" s="173" t="s">
        <v>188</v>
      </c>
    </row>
    <row r="290" spans="2:65" s="12" customFormat="1" ht="11.25">
      <c r="B290" s="157"/>
      <c r="D290" s="158" t="s">
        <v>196</v>
      </c>
      <c r="E290" s="159" t="s">
        <v>1</v>
      </c>
      <c r="F290" s="160" t="s">
        <v>1628</v>
      </c>
      <c r="H290" s="161">
        <v>5.4</v>
      </c>
      <c r="I290" s="162"/>
      <c r="L290" s="157"/>
      <c r="M290" s="163"/>
      <c r="T290" s="164"/>
      <c r="AT290" s="159" t="s">
        <v>196</v>
      </c>
      <c r="AU290" s="159" t="s">
        <v>88</v>
      </c>
      <c r="AV290" s="12" t="s">
        <v>88</v>
      </c>
      <c r="AW290" s="12" t="s">
        <v>31</v>
      </c>
      <c r="AX290" s="12" t="s">
        <v>76</v>
      </c>
      <c r="AY290" s="159" t="s">
        <v>188</v>
      </c>
    </row>
    <row r="291" spans="2:65" s="12" customFormat="1" ht="11.25">
      <c r="B291" s="157"/>
      <c r="D291" s="158" t="s">
        <v>196</v>
      </c>
      <c r="E291" s="159" t="s">
        <v>1</v>
      </c>
      <c r="F291" s="160" t="s">
        <v>1629</v>
      </c>
      <c r="H291" s="161">
        <v>6</v>
      </c>
      <c r="I291" s="162"/>
      <c r="L291" s="157"/>
      <c r="M291" s="163"/>
      <c r="T291" s="164"/>
      <c r="AT291" s="159" t="s">
        <v>196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188</v>
      </c>
    </row>
    <row r="292" spans="2:65" s="12" customFormat="1" ht="11.25">
      <c r="B292" s="157"/>
      <c r="D292" s="158" t="s">
        <v>196</v>
      </c>
      <c r="E292" s="159" t="s">
        <v>1</v>
      </c>
      <c r="F292" s="160" t="s">
        <v>1630</v>
      </c>
      <c r="H292" s="161">
        <v>13.6</v>
      </c>
      <c r="I292" s="162"/>
      <c r="L292" s="157"/>
      <c r="M292" s="163"/>
      <c r="T292" s="164"/>
      <c r="AT292" s="159" t="s">
        <v>196</v>
      </c>
      <c r="AU292" s="159" t="s">
        <v>88</v>
      </c>
      <c r="AV292" s="12" t="s">
        <v>88</v>
      </c>
      <c r="AW292" s="12" t="s">
        <v>31</v>
      </c>
      <c r="AX292" s="12" t="s">
        <v>76</v>
      </c>
      <c r="AY292" s="159" t="s">
        <v>188</v>
      </c>
    </row>
    <row r="293" spans="2:65" s="12" customFormat="1" ht="11.25">
      <c r="B293" s="157"/>
      <c r="D293" s="158" t="s">
        <v>196</v>
      </c>
      <c r="E293" s="159" t="s">
        <v>1</v>
      </c>
      <c r="F293" s="160" t="s">
        <v>1631</v>
      </c>
      <c r="H293" s="161">
        <v>22.5</v>
      </c>
      <c r="I293" s="162"/>
      <c r="L293" s="157"/>
      <c r="M293" s="163"/>
      <c r="T293" s="164"/>
      <c r="AT293" s="159" t="s">
        <v>196</v>
      </c>
      <c r="AU293" s="159" t="s">
        <v>88</v>
      </c>
      <c r="AV293" s="12" t="s">
        <v>88</v>
      </c>
      <c r="AW293" s="12" t="s">
        <v>31</v>
      </c>
      <c r="AX293" s="12" t="s">
        <v>76</v>
      </c>
      <c r="AY293" s="159" t="s">
        <v>188</v>
      </c>
    </row>
    <row r="294" spans="2:65" s="14" customFormat="1" ht="11.25">
      <c r="B294" s="172"/>
      <c r="D294" s="158" t="s">
        <v>196</v>
      </c>
      <c r="E294" s="173" t="s">
        <v>1</v>
      </c>
      <c r="F294" s="174" t="s">
        <v>1632</v>
      </c>
      <c r="H294" s="175">
        <v>47.5</v>
      </c>
      <c r="I294" s="176"/>
      <c r="L294" s="172"/>
      <c r="M294" s="177"/>
      <c r="T294" s="178"/>
      <c r="AT294" s="173" t="s">
        <v>196</v>
      </c>
      <c r="AU294" s="173" t="s">
        <v>88</v>
      </c>
      <c r="AV294" s="14" t="s">
        <v>203</v>
      </c>
      <c r="AW294" s="14" t="s">
        <v>31</v>
      </c>
      <c r="AX294" s="14" t="s">
        <v>76</v>
      </c>
      <c r="AY294" s="173" t="s">
        <v>188</v>
      </c>
    </row>
    <row r="295" spans="2:65" s="12" customFormat="1" ht="11.25">
      <c r="B295" s="157"/>
      <c r="D295" s="158" t="s">
        <v>196</v>
      </c>
      <c r="E295" s="159" t="s">
        <v>1</v>
      </c>
      <c r="F295" s="160" t="s">
        <v>1633</v>
      </c>
      <c r="H295" s="161">
        <v>8.1999999999999993</v>
      </c>
      <c r="I295" s="162"/>
      <c r="L295" s="157"/>
      <c r="M295" s="163"/>
      <c r="T295" s="164"/>
      <c r="AT295" s="159" t="s">
        <v>196</v>
      </c>
      <c r="AU295" s="159" t="s">
        <v>88</v>
      </c>
      <c r="AV295" s="12" t="s">
        <v>88</v>
      </c>
      <c r="AW295" s="12" t="s">
        <v>31</v>
      </c>
      <c r="AX295" s="12" t="s">
        <v>76</v>
      </c>
      <c r="AY295" s="159" t="s">
        <v>188</v>
      </c>
    </row>
    <row r="296" spans="2:65" s="13" customFormat="1" ht="11.25">
      <c r="B296" s="165"/>
      <c r="D296" s="158" t="s">
        <v>196</v>
      </c>
      <c r="E296" s="166" t="s">
        <v>1</v>
      </c>
      <c r="F296" s="167" t="s">
        <v>211</v>
      </c>
      <c r="H296" s="168">
        <v>120</v>
      </c>
      <c r="I296" s="169"/>
      <c r="L296" s="165"/>
      <c r="M296" s="170"/>
      <c r="T296" s="171"/>
      <c r="AT296" s="166" t="s">
        <v>196</v>
      </c>
      <c r="AU296" s="166" t="s">
        <v>88</v>
      </c>
      <c r="AV296" s="13" t="s">
        <v>194</v>
      </c>
      <c r="AW296" s="13" t="s">
        <v>31</v>
      </c>
      <c r="AX296" s="13" t="s">
        <v>83</v>
      </c>
      <c r="AY296" s="166" t="s">
        <v>188</v>
      </c>
    </row>
    <row r="297" spans="2:65" s="1" customFormat="1" ht="24.2" customHeight="1">
      <c r="B297" s="32"/>
      <c r="C297" s="143" t="s">
        <v>504</v>
      </c>
      <c r="D297" s="143" t="s">
        <v>190</v>
      </c>
      <c r="E297" s="144" t="s">
        <v>1634</v>
      </c>
      <c r="F297" s="145" t="s">
        <v>1635</v>
      </c>
      <c r="G297" s="146" t="s">
        <v>574</v>
      </c>
      <c r="H297" s="147">
        <v>70</v>
      </c>
      <c r="I297" s="148"/>
      <c r="J297" s="149">
        <f>ROUND(I297*H297,2)</f>
        <v>0</v>
      </c>
      <c r="K297" s="150"/>
      <c r="L297" s="32"/>
      <c r="M297" s="151" t="s">
        <v>1</v>
      </c>
      <c r="N297" s="152" t="s">
        <v>42</v>
      </c>
      <c r="P297" s="153">
        <f>O297*H297</f>
        <v>0</v>
      </c>
      <c r="Q297" s="153">
        <v>4.2999999999999999E-4</v>
      </c>
      <c r="R297" s="153">
        <f>Q297*H297</f>
        <v>3.0099999999999998E-2</v>
      </c>
      <c r="S297" s="153">
        <v>0</v>
      </c>
      <c r="T297" s="154">
        <f>S297*H297</f>
        <v>0</v>
      </c>
      <c r="AR297" s="155" t="s">
        <v>295</v>
      </c>
      <c r="AT297" s="155" t="s">
        <v>190</v>
      </c>
      <c r="AU297" s="155" t="s">
        <v>88</v>
      </c>
      <c r="AY297" s="17" t="s">
        <v>188</v>
      </c>
      <c r="BE297" s="156">
        <f>IF(N297="základná",J297,0)</f>
        <v>0</v>
      </c>
      <c r="BF297" s="156">
        <f>IF(N297="znížená",J297,0)</f>
        <v>0</v>
      </c>
      <c r="BG297" s="156">
        <f>IF(N297="zákl. prenesená",J297,0)</f>
        <v>0</v>
      </c>
      <c r="BH297" s="156">
        <f>IF(N297="zníž. prenesená",J297,0)</f>
        <v>0</v>
      </c>
      <c r="BI297" s="156">
        <f>IF(N297="nulová",J297,0)</f>
        <v>0</v>
      </c>
      <c r="BJ297" s="17" t="s">
        <v>88</v>
      </c>
      <c r="BK297" s="156">
        <f>ROUND(I297*H297,2)</f>
        <v>0</v>
      </c>
      <c r="BL297" s="17" t="s">
        <v>295</v>
      </c>
      <c r="BM297" s="155" t="s">
        <v>1636</v>
      </c>
    </row>
    <row r="298" spans="2:65" s="12" customFormat="1" ht="11.25">
      <c r="B298" s="157"/>
      <c r="D298" s="158" t="s">
        <v>196</v>
      </c>
      <c r="E298" s="159" t="s">
        <v>1</v>
      </c>
      <c r="F298" s="160" t="s">
        <v>1637</v>
      </c>
      <c r="H298" s="161">
        <v>27.2</v>
      </c>
      <c r="I298" s="162"/>
      <c r="L298" s="157"/>
      <c r="M298" s="163"/>
      <c r="T298" s="164"/>
      <c r="AT298" s="159" t="s">
        <v>196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188</v>
      </c>
    </row>
    <row r="299" spans="2:65" s="12" customFormat="1" ht="11.25">
      <c r="B299" s="157"/>
      <c r="D299" s="158" t="s">
        <v>196</v>
      </c>
      <c r="E299" s="159" t="s">
        <v>1</v>
      </c>
      <c r="F299" s="160" t="s">
        <v>1638</v>
      </c>
      <c r="H299" s="161">
        <v>4</v>
      </c>
      <c r="I299" s="162"/>
      <c r="L299" s="157"/>
      <c r="M299" s="163"/>
      <c r="T299" s="164"/>
      <c r="AT299" s="159" t="s">
        <v>196</v>
      </c>
      <c r="AU299" s="159" t="s">
        <v>88</v>
      </c>
      <c r="AV299" s="12" t="s">
        <v>88</v>
      </c>
      <c r="AW299" s="12" t="s">
        <v>31</v>
      </c>
      <c r="AX299" s="12" t="s">
        <v>76</v>
      </c>
      <c r="AY299" s="159" t="s">
        <v>188</v>
      </c>
    </row>
    <row r="300" spans="2:65" s="12" customFormat="1" ht="11.25">
      <c r="B300" s="157"/>
      <c r="D300" s="158" t="s">
        <v>196</v>
      </c>
      <c r="E300" s="159" t="s">
        <v>1</v>
      </c>
      <c r="F300" s="160" t="s">
        <v>1639</v>
      </c>
      <c r="H300" s="161">
        <v>1.6</v>
      </c>
      <c r="I300" s="162"/>
      <c r="L300" s="157"/>
      <c r="M300" s="163"/>
      <c r="T300" s="164"/>
      <c r="AT300" s="159" t="s">
        <v>196</v>
      </c>
      <c r="AU300" s="159" t="s">
        <v>88</v>
      </c>
      <c r="AV300" s="12" t="s">
        <v>88</v>
      </c>
      <c r="AW300" s="12" t="s">
        <v>31</v>
      </c>
      <c r="AX300" s="12" t="s">
        <v>76</v>
      </c>
      <c r="AY300" s="159" t="s">
        <v>188</v>
      </c>
    </row>
    <row r="301" spans="2:65" s="14" customFormat="1" ht="11.25">
      <c r="B301" s="172"/>
      <c r="D301" s="158" t="s">
        <v>196</v>
      </c>
      <c r="E301" s="173" t="s">
        <v>1</v>
      </c>
      <c r="F301" s="174" t="s">
        <v>1568</v>
      </c>
      <c r="H301" s="175">
        <v>32.799999999999997</v>
      </c>
      <c r="I301" s="176"/>
      <c r="L301" s="172"/>
      <c r="M301" s="177"/>
      <c r="T301" s="178"/>
      <c r="AT301" s="173" t="s">
        <v>196</v>
      </c>
      <c r="AU301" s="173" t="s">
        <v>88</v>
      </c>
      <c r="AV301" s="14" t="s">
        <v>203</v>
      </c>
      <c r="AW301" s="14" t="s">
        <v>31</v>
      </c>
      <c r="AX301" s="14" t="s">
        <v>76</v>
      </c>
      <c r="AY301" s="173" t="s">
        <v>188</v>
      </c>
    </row>
    <row r="302" spans="2:65" s="12" customFormat="1" ht="11.25">
      <c r="B302" s="157"/>
      <c r="D302" s="158" t="s">
        <v>196</v>
      </c>
      <c r="E302" s="159" t="s">
        <v>1</v>
      </c>
      <c r="F302" s="160" t="s">
        <v>1640</v>
      </c>
      <c r="H302" s="161">
        <v>33.6</v>
      </c>
      <c r="I302" s="162"/>
      <c r="L302" s="157"/>
      <c r="M302" s="163"/>
      <c r="T302" s="164"/>
      <c r="AT302" s="159" t="s">
        <v>196</v>
      </c>
      <c r="AU302" s="159" t="s">
        <v>88</v>
      </c>
      <c r="AV302" s="12" t="s">
        <v>88</v>
      </c>
      <c r="AW302" s="12" t="s">
        <v>31</v>
      </c>
      <c r="AX302" s="12" t="s">
        <v>76</v>
      </c>
      <c r="AY302" s="159" t="s">
        <v>188</v>
      </c>
    </row>
    <row r="303" spans="2:65" s="12" customFormat="1" ht="11.25">
      <c r="B303" s="157"/>
      <c r="D303" s="158" t="s">
        <v>196</v>
      </c>
      <c r="E303" s="159" t="s">
        <v>1</v>
      </c>
      <c r="F303" s="160" t="s">
        <v>1641</v>
      </c>
      <c r="H303" s="161">
        <v>2</v>
      </c>
      <c r="I303" s="162"/>
      <c r="L303" s="157"/>
      <c r="M303" s="163"/>
      <c r="T303" s="164"/>
      <c r="AT303" s="159" t="s">
        <v>196</v>
      </c>
      <c r="AU303" s="159" t="s">
        <v>88</v>
      </c>
      <c r="AV303" s="12" t="s">
        <v>88</v>
      </c>
      <c r="AW303" s="12" t="s">
        <v>31</v>
      </c>
      <c r="AX303" s="12" t="s">
        <v>76</v>
      </c>
      <c r="AY303" s="159" t="s">
        <v>188</v>
      </c>
    </row>
    <row r="304" spans="2:65" s="14" customFormat="1" ht="11.25">
      <c r="B304" s="172"/>
      <c r="D304" s="158" t="s">
        <v>196</v>
      </c>
      <c r="E304" s="173" t="s">
        <v>1</v>
      </c>
      <c r="F304" s="174" t="s">
        <v>1570</v>
      </c>
      <c r="H304" s="175">
        <v>35.6</v>
      </c>
      <c r="I304" s="176"/>
      <c r="L304" s="172"/>
      <c r="M304" s="177"/>
      <c r="T304" s="178"/>
      <c r="AT304" s="173" t="s">
        <v>196</v>
      </c>
      <c r="AU304" s="173" t="s">
        <v>88</v>
      </c>
      <c r="AV304" s="14" t="s">
        <v>203</v>
      </c>
      <c r="AW304" s="14" t="s">
        <v>31</v>
      </c>
      <c r="AX304" s="14" t="s">
        <v>76</v>
      </c>
      <c r="AY304" s="173" t="s">
        <v>188</v>
      </c>
    </row>
    <row r="305" spans="2:65" s="12" customFormat="1" ht="11.25">
      <c r="B305" s="157"/>
      <c r="D305" s="158" t="s">
        <v>196</v>
      </c>
      <c r="E305" s="159" t="s">
        <v>1</v>
      </c>
      <c r="F305" s="160" t="s">
        <v>1642</v>
      </c>
      <c r="H305" s="161">
        <v>1.6</v>
      </c>
      <c r="I305" s="162"/>
      <c r="L305" s="157"/>
      <c r="M305" s="163"/>
      <c r="T305" s="164"/>
      <c r="AT305" s="159" t="s">
        <v>196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188</v>
      </c>
    </row>
    <row r="306" spans="2:65" s="13" customFormat="1" ht="11.25">
      <c r="B306" s="165"/>
      <c r="D306" s="158" t="s">
        <v>196</v>
      </c>
      <c r="E306" s="166" t="s">
        <v>1</v>
      </c>
      <c r="F306" s="167" t="s">
        <v>211</v>
      </c>
      <c r="H306" s="168">
        <v>70</v>
      </c>
      <c r="I306" s="169"/>
      <c r="L306" s="165"/>
      <c r="M306" s="170"/>
      <c r="T306" s="171"/>
      <c r="AT306" s="166" t="s">
        <v>196</v>
      </c>
      <c r="AU306" s="166" t="s">
        <v>88</v>
      </c>
      <c r="AV306" s="13" t="s">
        <v>194</v>
      </c>
      <c r="AW306" s="13" t="s">
        <v>31</v>
      </c>
      <c r="AX306" s="13" t="s">
        <v>83</v>
      </c>
      <c r="AY306" s="166" t="s">
        <v>188</v>
      </c>
    </row>
    <row r="307" spans="2:65" s="1" customFormat="1" ht="24.2" customHeight="1">
      <c r="B307" s="32"/>
      <c r="C307" s="143" t="s">
        <v>508</v>
      </c>
      <c r="D307" s="143" t="s">
        <v>190</v>
      </c>
      <c r="E307" s="144" t="s">
        <v>1643</v>
      </c>
      <c r="F307" s="145" t="s">
        <v>1644</v>
      </c>
      <c r="G307" s="146" t="s">
        <v>574</v>
      </c>
      <c r="H307" s="147">
        <v>25</v>
      </c>
      <c r="I307" s="148"/>
      <c r="J307" s="149">
        <f>ROUND(I307*H307,2)</f>
        <v>0</v>
      </c>
      <c r="K307" s="150"/>
      <c r="L307" s="32"/>
      <c r="M307" s="151" t="s">
        <v>1</v>
      </c>
      <c r="N307" s="152" t="s">
        <v>42</v>
      </c>
      <c r="P307" s="153">
        <f>O307*H307</f>
        <v>0</v>
      </c>
      <c r="Q307" s="153">
        <v>5.6999999999999998E-4</v>
      </c>
      <c r="R307" s="153">
        <f>Q307*H307</f>
        <v>1.4249999999999999E-2</v>
      </c>
      <c r="S307" s="153">
        <v>0</v>
      </c>
      <c r="T307" s="154">
        <f>S307*H307</f>
        <v>0</v>
      </c>
      <c r="AR307" s="155" t="s">
        <v>295</v>
      </c>
      <c r="AT307" s="155" t="s">
        <v>190</v>
      </c>
      <c r="AU307" s="155" t="s">
        <v>88</v>
      </c>
      <c r="AY307" s="17" t="s">
        <v>188</v>
      </c>
      <c r="BE307" s="156">
        <f>IF(N307="základná",J307,0)</f>
        <v>0</v>
      </c>
      <c r="BF307" s="156">
        <f>IF(N307="znížená",J307,0)</f>
        <v>0</v>
      </c>
      <c r="BG307" s="156">
        <f>IF(N307="zákl. prenesená",J307,0)</f>
        <v>0</v>
      </c>
      <c r="BH307" s="156">
        <f>IF(N307="zníž. prenesená",J307,0)</f>
        <v>0</v>
      </c>
      <c r="BI307" s="156">
        <f>IF(N307="nulová",J307,0)</f>
        <v>0</v>
      </c>
      <c r="BJ307" s="17" t="s">
        <v>88</v>
      </c>
      <c r="BK307" s="156">
        <f>ROUND(I307*H307,2)</f>
        <v>0</v>
      </c>
      <c r="BL307" s="17" t="s">
        <v>295</v>
      </c>
      <c r="BM307" s="155" t="s">
        <v>1645</v>
      </c>
    </row>
    <row r="308" spans="2:65" s="12" customFormat="1" ht="11.25">
      <c r="B308" s="157"/>
      <c r="D308" s="158" t="s">
        <v>196</v>
      </c>
      <c r="E308" s="159" t="s">
        <v>1</v>
      </c>
      <c r="F308" s="160" t="s">
        <v>1646</v>
      </c>
      <c r="H308" s="161">
        <v>10.8</v>
      </c>
      <c r="I308" s="162"/>
      <c r="L308" s="157"/>
      <c r="M308" s="163"/>
      <c r="T308" s="164"/>
      <c r="AT308" s="159" t="s">
        <v>196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188</v>
      </c>
    </row>
    <row r="309" spans="2:65" s="12" customFormat="1" ht="11.25">
      <c r="B309" s="157"/>
      <c r="D309" s="158" t="s">
        <v>196</v>
      </c>
      <c r="E309" s="159" t="s">
        <v>1</v>
      </c>
      <c r="F309" s="160" t="s">
        <v>1647</v>
      </c>
      <c r="H309" s="161">
        <v>12</v>
      </c>
      <c r="I309" s="162"/>
      <c r="L309" s="157"/>
      <c r="M309" s="163"/>
      <c r="T309" s="164"/>
      <c r="AT309" s="159" t="s">
        <v>196</v>
      </c>
      <c r="AU309" s="159" t="s">
        <v>88</v>
      </c>
      <c r="AV309" s="12" t="s">
        <v>88</v>
      </c>
      <c r="AW309" s="12" t="s">
        <v>31</v>
      </c>
      <c r="AX309" s="12" t="s">
        <v>76</v>
      </c>
      <c r="AY309" s="159" t="s">
        <v>188</v>
      </c>
    </row>
    <row r="310" spans="2:65" s="14" customFormat="1" ht="11.25">
      <c r="B310" s="172"/>
      <c r="D310" s="158" t="s">
        <v>196</v>
      </c>
      <c r="E310" s="173" t="s">
        <v>1</v>
      </c>
      <c r="F310" s="174" t="s">
        <v>209</v>
      </c>
      <c r="H310" s="175">
        <v>22.8</v>
      </c>
      <c r="I310" s="176"/>
      <c r="L310" s="172"/>
      <c r="M310" s="177"/>
      <c r="T310" s="178"/>
      <c r="AT310" s="173" t="s">
        <v>196</v>
      </c>
      <c r="AU310" s="173" t="s">
        <v>88</v>
      </c>
      <c r="AV310" s="14" t="s">
        <v>203</v>
      </c>
      <c r="AW310" s="14" t="s">
        <v>31</v>
      </c>
      <c r="AX310" s="14" t="s">
        <v>76</v>
      </c>
      <c r="AY310" s="173" t="s">
        <v>188</v>
      </c>
    </row>
    <row r="311" spans="2:65" s="12" customFormat="1" ht="11.25">
      <c r="B311" s="157"/>
      <c r="D311" s="158" t="s">
        <v>196</v>
      </c>
      <c r="E311" s="159" t="s">
        <v>1</v>
      </c>
      <c r="F311" s="160" t="s">
        <v>1648</v>
      </c>
      <c r="H311" s="161">
        <v>2.2000000000000002</v>
      </c>
      <c r="I311" s="162"/>
      <c r="L311" s="157"/>
      <c r="M311" s="163"/>
      <c r="T311" s="164"/>
      <c r="AT311" s="159" t="s">
        <v>196</v>
      </c>
      <c r="AU311" s="159" t="s">
        <v>88</v>
      </c>
      <c r="AV311" s="12" t="s">
        <v>88</v>
      </c>
      <c r="AW311" s="12" t="s">
        <v>31</v>
      </c>
      <c r="AX311" s="12" t="s">
        <v>76</v>
      </c>
      <c r="AY311" s="159" t="s">
        <v>188</v>
      </c>
    </row>
    <row r="312" spans="2:65" s="13" customFormat="1" ht="11.25">
      <c r="B312" s="165"/>
      <c r="D312" s="158" t="s">
        <v>196</v>
      </c>
      <c r="E312" s="166" t="s">
        <v>1</v>
      </c>
      <c r="F312" s="167" t="s">
        <v>211</v>
      </c>
      <c r="H312" s="168">
        <v>25</v>
      </c>
      <c r="I312" s="169"/>
      <c r="L312" s="165"/>
      <c r="M312" s="170"/>
      <c r="T312" s="171"/>
      <c r="AT312" s="166" t="s">
        <v>196</v>
      </c>
      <c r="AU312" s="166" t="s">
        <v>88</v>
      </c>
      <c r="AV312" s="13" t="s">
        <v>194</v>
      </c>
      <c r="AW312" s="13" t="s">
        <v>31</v>
      </c>
      <c r="AX312" s="13" t="s">
        <v>83</v>
      </c>
      <c r="AY312" s="166" t="s">
        <v>188</v>
      </c>
    </row>
    <row r="313" spans="2:65" s="1" customFormat="1" ht="16.5" customHeight="1">
      <c r="B313" s="32"/>
      <c r="C313" s="143" t="s">
        <v>512</v>
      </c>
      <c r="D313" s="143" t="s">
        <v>190</v>
      </c>
      <c r="E313" s="144" t="s">
        <v>1649</v>
      </c>
      <c r="F313" s="145" t="s">
        <v>1650</v>
      </c>
      <c r="G313" s="146" t="s">
        <v>388</v>
      </c>
      <c r="H313" s="147">
        <v>42</v>
      </c>
      <c r="I313" s="148"/>
      <c r="J313" s="149">
        <f>ROUND(I313*H313,2)</f>
        <v>0</v>
      </c>
      <c r="K313" s="150"/>
      <c r="L313" s="32"/>
      <c r="M313" s="151" t="s">
        <v>1</v>
      </c>
      <c r="N313" s="152" t="s">
        <v>42</v>
      </c>
      <c r="P313" s="153">
        <f>O313*H313</f>
        <v>0</v>
      </c>
      <c r="Q313" s="153">
        <v>0</v>
      </c>
      <c r="R313" s="153">
        <f>Q313*H313</f>
        <v>0</v>
      </c>
      <c r="S313" s="153">
        <v>0</v>
      </c>
      <c r="T313" s="154">
        <f>S313*H313</f>
        <v>0</v>
      </c>
      <c r="AR313" s="155" t="s">
        <v>295</v>
      </c>
      <c r="AT313" s="155" t="s">
        <v>190</v>
      </c>
      <c r="AU313" s="155" t="s">
        <v>88</v>
      </c>
      <c r="AY313" s="17" t="s">
        <v>188</v>
      </c>
      <c r="BE313" s="156">
        <f>IF(N313="základná",J313,0)</f>
        <v>0</v>
      </c>
      <c r="BF313" s="156">
        <f>IF(N313="znížená",J313,0)</f>
        <v>0</v>
      </c>
      <c r="BG313" s="156">
        <f>IF(N313="zákl. prenesená",J313,0)</f>
        <v>0</v>
      </c>
      <c r="BH313" s="156">
        <f>IF(N313="zníž. prenesená",J313,0)</f>
        <v>0</v>
      </c>
      <c r="BI313" s="156">
        <f>IF(N313="nulová",J313,0)</f>
        <v>0</v>
      </c>
      <c r="BJ313" s="17" t="s">
        <v>88</v>
      </c>
      <c r="BK313" s="156">
        <f>ROUND(I313*H313,2)</f>
        <v>0</v>
      </c>
      <c r="BL313" s="17" t="s">
        <v>295</v>
      </c>
      <c r="BM313" s="155" t="s">
        <v>1651</v>
      </c>
    </row>
    <row r="314" spans="2:65" s="1" customFormat="1" ht="24.2" customHeight="1">
      <c r="B314" s="32"/>
      <c r="C314" s="143" t="s">
        <v>519</v>
      </c>
      <c r="D314" s="143" t="s">
        <v>190</v>
      </c>
      <c r="E314" s="144" t="s">
        <v>1652</v>
      </c>
      <c r="F314" s="145" t="s">
        <v>1653</v>
      </c>
      <c r="G314" s="146" t="s">
        <v>388</v>
      </c>
      <c r="H314" s="147">
        <v>28</v>
      </c>
      <c r="I314" s="148"/>
      <c r="J314" s="149">
        <f>ROUND(I314*H314,2)</f>
        <v>0</v>
      </c>
      <c r="K314" s="150"/>
      <c r="L314" s="32"/>
      <c r="M314" s="151" t="s">
        <v>1</v>
      </c>
      <c r="N314" s="152" t="s">
        <v>42</v>
      </c>
      <c r="P314" s="153">
        <f>O314*H314</f>
        <v>0</v>
      </c>
      <c r="Q314" s="153">
        <v>1.2999999999999999E-4</v>
      </c>
      <c r="R314" s="153">
        <f>Q314*H314</f>
        <v>3.6399999999999996E-3</v>
      </c>
      <c r="S314" s="153">
        <v>0</v>
      </c>
      <c r="T314" s="154">
        <f>S314*H314</f>
        <v>0</v>
      </c>
      <c r="AR314" s="155" t="s">
        <v>295</v>
      </c>
      <c r="AT314" s="155" t="s">
        <v>190</v>
      </c>
      <c r="AU314" s="155" t="s">
        <v>88</v>
      </c>
      <c r="AY314" s="17" t="s">
        <v>188</v>
      </c>
      <c r="BE314" s="156">
        <f>IF(N314="základná",J314,0)</f>
        <v>0</v>
      </c>
      <c r="BF314" s="156">
        <f>IF(N314="znížená",J314,0)</f>
        <v>0</v>
      </c>
      <c r="BG314" s="156">
        <f>IF(N314="zákl. prenesená",J314,0)</f>
        <v>0</v>
      </c>
      <c r="BH314" s="156">
        <f>IF(N314="zníž. prenesená",J314,0)</f>
        <v>0</v>
      </c>
      <c r="BI314" s="156">
        <f>IF(N314="nulová",J314,0)</f>
        <v>0</v>
      </c>
      <c r="BJ314" s="17" t="s">
        <v>88</v>
      </c>
      <c r="BK314" s="156">
        <f>ROUND(I314*H314,2)</f>
        <v>0</v>
      </c>
      <c r="BL314" s="17" t="s">
        <v>295</v>
      </c>
      <c r="BM314" s="155" t="s">
        <v>1654</v>
      </c>
    </row>
    <row r="315" spans="2:65" s="1" customFormat="1" ht="24.2" customHeight="1">
      <c r="B315" s="32"/>
      <c r="C315" s="143" t="s">
        <v>527</v>
      </c>
      <c r="D315" s="143" t="s">
        <v>190</v>
      </c>
      <c r="E315" s="144" t="s">
        <v>1655</v>
      </c>
      <c r="F315" s="145" t="s">
        <v>1656</v>
      </c>
      <c r="G315" s="146" t="s">
        <v>1169</v>
      </c>
      <c r="H315" s="147">
        <v>7</v>
      </c>
      <c r="I315" s="148"/>
      <c r="J315" s="149">
        <f>ROUND(I315*H315,2)</f>
        <v>0</v>
      </c>
      <c r="K315" s="150"/>
      <c r="L315" s="32"/>
      <c r="M315" s="151" t="s">
        <v>1</v>
      </c>
      <c r="N315" s="152" t="s">
        <v>42</v>
      </c>
      <c r="P315" s="153">
        <f>O315*H315</f>
        <v>0</v>
      </c>
      <c r="Q315" s="153">
        <v>2.5999999999999998E-4</v>
      </c>
      <c r="R315" s="153">
        <f>Q315*H315</f>
        <v>1.8199999999999998E-3</v>
      </c>
      <c r="S315" s="153">
        <v>0</v>
      </c>
      <c r="T315" s="154">
        <f>S315*H315</f>
        <v>0</v>
      </c>
      <c r="AR315" s="155" t="s">
        <v>295</v>
      </c>
      <c r="AT315" s="155" t="s">
        <v>190</v>
      </c>
      <c r="AU315" s="155" t="s">
        <v>88</v>
      </c>
      <c r="AY315" s="17" t="s">
        <v>188</v>
      </c>
      <c r="BE315" s="156">
        <f>IF(N315="základná",J315,0)</f>
        <v>0</v>
      </c>
      <c r="BF315" s="156">
        <f>IF(N315="znížená",J315,0)</f>
        <v>0</v>
      </c>
      <c r="BG315" s="156">
        <f>IF(N315="zákl. prenesená",J315,0)</f>
        <v>0</v>
      </c>
      <c r="BH315" s="156">
        <f>IF(N315="zníž. prenesená",J315,0)</f>
        <v>0</v>
      </c>
      <c r="BI315" s="156">
        <f>IF(N315="nulová",J315,0)</f>
        <v>0</v>
      </c>
      <c r="BJ315" s="17" t="s">
        <v>88</v>
      </c>
      <c r="BK315" s="156">
        <f>ROUND(I315*H315,2)</f>
        <v>0</v>
      </c>
      <c r="BL315" s="17" t="s">
        <v>295</v>
      </c>
      <c r="BM315" s="155" t="s">
        <v>1657</v>
      </c>
    </row>
    <row r="316" spans="2:65" s="1" customFormat="1" ht="24.2" customHeight="1">
      <c r="B316" s="32"/>
      <c r="C316" s="143" t="s">
        <v>535</v>
      </c>
      <c r="D316" s="143" t="s">
        <v>190</v>
      </c>
      <c r="E316" s="144" t="s">
        <v>1658</v>
      </c>
      <c r="F316" s="145" t="s">
        <v>1659</v>
      </c>
      <c r="G316" s="146" t="s">
        <v>388</v>
      </c>
      <c r="H316" s="147">
        <v>3</v>
      </c>
      <c r="I316" s="148"/>
      <c r="J316" s="149">
        <f>ROUND(I316*H316,2)</f>
        <v>0</v>
      </c>
      <c r="K316" s="150"/>
      <c r="L316" s="32"/>
      <c r="M316" s="151" t="s">
        <v>1</v>
      </c>
      <c r="N316" s="152" t="s">
        <v>42</v>
      </c>
      <c r="P316" s="153">
        <f>O316*H316</f>
        <v>0</v>
      </c>
      <c r="Q316" s="153">
        <v>2.0000000000000002E-5</v>
      </c>
      <c r="R316" s="153">
        <f>Q316*H316</f>
        <v>6.0000000000000008E-5</v>
      </c>
      <c r="S316" s="153">
        <v>0</v>
      </c>
      <c r="T316" s="154">
        <f>S316*H316</f>
        <v>0</v>
      </c>
      <c r="AR316" s="155" t="s">
        <v>295</v>
      </c>
      <c r="AT316" s="155" t="s">
        <v>190</v>
      </c>
      <c r="AU316" s="155" t="s">
        <v>88</v>
      </c>
      <c r="AY316" s="17" t="s">
        <v>188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7" t="s">
        <v>88</v>
      </c>
      <c r="BK316" s="156">
        <f>ROUND(I316*H316,2)</f>
        <v>0</v>
      </c>
      <c r="BL316" s="17" t="s">
        <v>295</v>
      </c>
      <c r="BM316" s="155" t="s">
        <v>1660</v>
      </c>
    </row>
    <row r="317" spans="2:65" s="12" customFormat="1" ht="11.25">
      <c r="B317" s="157"/>
      <c r="D317" s="158" t="s">
        <v>196</v>
      </c>
      <c r="E317" s="159" t="s">
        <v>1</v>
      </c>
      <c r="F317" s="160" t="s">
        <v>1661</v>
      </c>
      <c r="H317" s="161">
        <v>2</v>
      </c>
      <c r="I317" s="162"/>
      <c r="L317" s="157"/>
      <c r="M317" s="163"/>
      <c r="T317" s="164"/>
      <c r="AT317" s="159" t="s">
        <v>196</v>
      </c>
      <c r="AU317" s="159" t="s">
        <v>88</v>
      </c>
      <c r="AV317" s="12" t="s">
        <v>88</v>
      </c>
      <c r="AW317" s="12" t="s">
        <v>31</v>
      </c>
      <c r="AX317" s="12" t="s">
        <v>76</v>
      </c>
      <c r="AY317" s="159" t="s">
        <v>188</v>
      </c>
    </row>
    <row r="318" spans="2:65" s="12" customFormat="1" ht="11.25">
      <c r="B318" s="157"/>
      <c r="D318" s="158" t="s">
        <v>196</v>
      </c>
      <c r="E318" s="159" t="s">
        <v>1</v>
      </c>
      <c r="F318" s="160" t="s">
        <v>1662</v>
      </c>
      <c r="H318" s="161">
        <v>1</v>
      </c>
      <c r="I318" s="162"/>
      <c r="L318" s="157"/>
      <c r="M318" s="163"/>
      <c r="T318" s="164"/>
      <c r="AT318" s="159" t="s">
        <v>196</v>
      </c>
      <c r="AU318" s="159" t="s">
        <v>88</v>
      </c>
      <c r="AV318" s="12" t="s">
        <v>88</v>
      </c>
      <c r="AW318" s="12" t="s">
        <v>31</v>
      </c>
      <c r="AX318" s="12" t="s">
        <v>76</v>
      </c>
      <c r="AY318" s="159" t="s">
        <v>188</v>
      </c>
    </row>
    <row r="319" spans="2:65" s="13" customFormat="1" ht="11.25">
      <c r="B319" s="165"/>
      <c r="D319" s="158" t="s">
        <v>196</v>
      </c>
      <c r="E319" s="166" t="s">
        <v>1</v>
      </c>
      <c r="F319" s="167" t="s">
        <v>211</v>
      </c>
      <c r="H319" s="168">
        <v>3</v>
      </c>
      <c r="I319" s="169"/>
      <c r="L319" s="165"/>
      <c r="M319" s="170"/>
      <c r="T319" s="171"/>
      <c r="AT319" s="166" t="s">
        <v>196</v>
      </c>
      <c r="AU319" s="166" t="s">
        <v>88</v>
      </c>
      <c r="AV319" s="13" t="s">
        <v>194</v>
      </c>
      <c r="AW319" s="13" t="s">
        <v>31</v>
      </c>
      <c r="AX319" s="13" t="s">
        <v>83</v>
      </c>
      <c r="AY319" s="166" t="s">
        <v>188</v>
      </c>
    </row>
    <row r="320" spans="2:65" s="1" customFormat="1" ht="16.5" customHeight="1">
      <c r="B320" s="32"/>
      <c r="C320" s="185" t="s">
        <v>539</v>
      </c>
      <c r="D320" s="185" t="s">
        <v>677</v>
      </c>
      <c r="E320" s="186" t="s">
        <v>1663</v>
      </c>
      <c r="F320" s="187" t="s">
        <v>1664</v>
      </c>
      <c r="G320" s="188" t="s">
        <v>388</v>
      </c>
      <c r="H320" s="189">
        <v>3</v>
      </c>
      <c r="I320" s="190"/>
      <c r="J320" s="191">
        <f>ROUND(I320*H320,2)</f>
        <v>0</v>
      </c>
      <c r="K320" s="192"/>
      <c r="L320" s="193"/>
      <c r="M320" s="194" t="s">
        <v>1</v>
      </c>
      <c r="N320" s="195" t="s">
        <v>42</v>
      </c>
      <c r="P320" s="153">
        <f>O320*H320</f>
        <v>0</v>
      </c>
      <c r="Q320" s="153">
        <v>8.0000000000000007E-5</v>
      </c>
      <c r="R320" s="153">
        <f>Q320*H320</f>
        <v>2.4000000000000003E-4</v>
      </c>
      <c r="S320" s="153">
        <v>0</v>
      </c>
      <c r="T320" s="154">
        <f>S320*H320</f>
        <v>0</v>
      </c>
      <c r="AR320" s="155" t="s">
        <v>398</v>
      </c>
      <c r="AT320" s="155" t="s">
        <v>677</v>
      </c>
      <c r="AU320" s="155" t="s">
        <v>88</v>
      </c>
      <c r="AY320" s="17" t="s">
        <v>188</v>
      </c>
      <c r="BE320" s="156">
        <f>IF(N320="základná",J320,0)</f>
        <v>0</v>
      </c>
      <c r="BF320" s="156">
        <f>IF(N320="znížená",J320,0)</f>
        <v>0</v>
      </c>
      <c r="BG320" s="156">
        <f>IF(N320="zákl. prenesená",J320,0)</f>
        <v>0</v>
      </c>
      <c r="BH320" s="156">
        <f>IF(N320="zníž. prenesená",J320,0)</f>
        <v>0</v>
      </c>
      <c r="BI320" s="156">
        <f>IF(N320="nulová",J320,0)</f>
        <v>0</v>
      </c>
      <c r="BJ320" s="17" t="s">
        <v>88</v>
      </c>
      <c r="BK320" s="156">
        <f>ROUND(I320*H320,2)</f>
        <v>0</v>
      </c>
      <c r="BL320" s="17" t="s">
        <v>295</v>
      </c>
      <c r="BM320" s="155" t="s">
        <v>1665</v>
      </c>
    </row>
    <row r="321" spans="2:65" s="1" customFormat="1" ht="24.2" customHeight="1">
      <c r="B321" s="32"/>
      <c r="C321" s="143" t="s">
        <v>549</v>
      </c>
      <c r="D321" s="143" t="s">
        <v>190</v>
      </c>
      <c r="E321" s="144" t="s">
        <v>1666</v>
      </c>
      <c r="F321" s="145" t="s">
        <v>1667</v>
      </c>
      <c r="G321" s="146" t="s">
        <v>388</v>
      </c>
      <c r="H321" s="147">
        <v>4</v>
      </c>
      <c r="I321" s="148"/>
      <c r="J321" s="149">
        <f>ROUND(I321*H321,2)</f>
        <v>0</v>
      </c>
      <c r="K321" s="150"/>
      <c r="L321" s="32"/>
      <c r="M321" s="151" t="s">
        <v>1</v>
      </c>
      <c r="N321" s="152" t="s">
        <v>42</v>
      </c>
      <c r="P321" s="153">
        <f>O321*H321</f>
        <v>0</v>
      </c>
      <c r="Q321" s="153">
        <v>5.0000000000000002E-5</v>
      </c>
      <c r="R321" s="153">
        <f>Q321*H321</f>
        <v>2.0000000000000001E-4</v>
      </c>
      <c r="S321" s="153">
        <v>0</v>
      </c>
      <c r="T321" s="154">
        <f>S321*H321</f>
        <v>0</v>
      </c>
      <c r="AR321" s="155" t="s">
        <v>295</v>
      </c>
      <c r="AT321" s="155" t="s">
        <v>190</v>
      </c>
      <c r="AU321" s="155" t="s">
        <v>88</v>
      </c>
      <c r="AY321" s="17" t="s">
        <v>188</v>
      </c>
      <c r="BE321" s="156">
        <f>IF(N321="základná",J321,0)</f>
        <v>0</v>
      </c>
      <c r="BF321" s="156">
        <f>IF(N321="znížená",J321,0)</f>
        <v>0</v>
      </c>
      <c r="BG321" s="156">
        <f>IF(N321="zákl. prenesená",J321,0)</f>
        <v>0</v>
      </c>
      <c r="BH321" s="156">
        <f>IF(N321="zníž. prenesená",J321,0)</f>
        <v>0</v>
      </c>
      <c r="BI321" s="156">
        <f>IF(N321="nulová",J321,0)</f>
        <v>0</v>
      </c>
      <c r="BJ321" s="17" t="s">
        <v>88</v>
      </c>
      <c r="BK321" s="156">
        <f>ROUND(I321*H321,2)</f>
        <v>0</v>
      </c>
      <c r="BL321" s="17" t="s">
        <v>295</v>
      </c>
      <c r="BM321" s="155" t="s">
        <v>1668</v>
      </c>
    </row>
    <row r="322" spans="2:65" s="12" customFormat="1" ht="11.25">
      <c r="B322" s="157"/>
      <c r="D322" s="158" t="s">
        <v>196</v>
      </c>
      <c r="E322" s="159" t="s">
        <v>1</v>
      </c>
      <c r="F322" s="160" t="s">
        <v>1661</v>
      </c>
      <c r="H322" s="161">
        <v>2</v>
      </c>
      <c r="I322" s="162"/>
      <c r="L322" s="157"/>
      <c r="M322" s="163"/>
      <c r="T322" s="164"/>
      <c r="AT322" s="159" t="s">
        <v>196</v>
      </c>
      <c r="AU322" s="159" t="s">
        <v>88</v>
      </c>
      <c r="AV322" s="12" t="s">
        <v>88</v>
      </c>
      <c r="AW322" s="12" t="s">
        <v>31</v>
      </c>
      <c r="AX322" s="12" t="s">
        <v>76</v>
      </c>
      <c r="AY322" s="159" t="s">
        <v>188</v>
      </c>
    </row>
    <row r="323" spans="2:65" s="12" customFormat="1" ht="11.25">
      <c r="B323" s="157"/>
      <c r="D323" s="158" t="s">
        <v>196</v>
      </c>
      <c r="E323" s="159" t="s">
        <v>1</v>
      </c>
      <c r="F323" s="160" t="s">
        <v>1669</v>
      </c>
      <c r="H323" s="161">
        <v>2</v>
      </c>
      <c r="I323" s="162"/>
      <c r="L323" s="157"/>
      <c r="M323" s="163"/>
      <c r="T323" s="164"/>
      <c r="AT323" s="159" t="s">
        <v>196</v>
      </c>
      <c r="AU323" s="159" t="s">
        <v>88</v>
      </c>
      <c r="AV323" s="12" t="s">
        <v>88</v>
      </c>
      <c r="AW323" s="12" t="s">
        <v>31</v>
      </c>
      <c r="AX323" s="12" t="s">
        <v>76</v>
      </c>
      <c r="AY323" s="159" t="s">
        <v>188</v>
      </c>
    </row>
    <row r="324" spans="2:65" s="13" customFormat="1" ht="11.25">
      <c r="B324" s="165"/>
      <c r="D324" s="158" t="s">
        <v>196</v>
      </c>
      <c r="E324" s="166" t="s">
        <v>1</v>
      </c>
      <c r="F324" s="167" t="s">
        <v>211</v>
      </c>
      <c r="H324" s="168">
        <v>4</v>
      </c>
      <c r="I324" s="169"/>
      <c r="L324" s="165"/>
      <c r="M324" s="170"/>
      <c r="T324" s="171"/>
      <c r="AT324" s="166" t="s">
        <v>196</v>
      </c>
      <c r="AU324" s="166" t="s">
        <v>88</v>
      </c>
      <c r="AV324" s="13" t="s">
        <v>194</v>
      </c>
      <c r="AW324" s="13" t="s">
        <v>31</v>
      </c>
      <c r="AX324" s="13" t="s">
        <v>83</v>
      </c>
      <c r="AY324" s="166" t="s">
        <v>188</v>
      </c>
    </row>
    <row r="325" spans="2:65" s="1" customFormat="1" ht="16.5" customHeight="1">
      <c r="B325" s="32"/>
      <c r="C325" s="185" t="s">
        <v>556</v>
      </c>
      <c r="D325" s="185" t="s">
        <v>677</v>
      </c>
      <c r="E325" s="186" t="s">
        <v>1670</v>
      </c>
      <c r="F325" s="187" t="s">
        <v>1671</v>
      </c>
      <c r="G325" s="188" t="s">
        <v>388</v>
      </c>
      <c r="H325" s="189">
        <v>4</v>
      </c>
      <c r="I325" s="190"/>
      <c r="J325" s="191">
        <f t="shared" ref="J325:J332" si="10">ROUND(I325*H325,2)</f>
        <v>0</v>
      </c>
      <c r="K325" s="192"/>
      <c r="L325" s="193"/>
      <c r="M325" s="194" t="s">
        <v>1</v>
      </c>
      <c r="N325" s="195" t="s">
        <v>42</v>
      </c>
      <c r="P325" s="153">
        <f t="shared" ref="P325:P332" si="11">O325*H325</f>
        <v>0</v>
      </c>
      <c r="Q325" s="153">
        <v>5.9000000000000003E-4</v>
      </c>
      <c r="R325" s="153">
        <f t="shared" ref="R325:R332" si="12">Q325*H325</f>
        <v>2.3600000000000001E-3</v>
      </c>
      <c r="S325" s="153">
        <v>0</v>
      </c>
      <c r="T325" s="154">
        <f t="shared" ref="T325:T332" si="13">S325*H325</f>
        <v>0</v>
      </c>
      <c r="AR325" s="155" t="s">
        <v>398</v>
      </c>
      <c r="AT325" s="155" t="s">
        <v>677</v>
      </c>
      <c r="AU325" s="155" t="s">
        <v>88</v>
      </c>
      <c r="AY325" s="17" t="s">
        <v>188</v>
      </c>
      <c r="BE325" s="156">
        <f t="shared" ref="BE325:BE332" si="14">IF(N325="základná",J325,0)</f>
        <v>0</v>
      </c>
      <c r="BF325" s="156">
        <f t="shared" ref="BF325:BF332" si="15">IF(N325="znížená",J325,0)</f>
        <v>0</v>
      </c>
      <c r="BG325" s="156">
        <f t="shared" ref="BG325:BG332" si="16">IF(N325="zákl. prenesená",J325,0)</f>
        <v>0</v>
      </c>
      <c r="BH325" s="156">
        <f t="shared" ref="BH325:BH332" si="17">IF(N325="zníž. prenesená",J325,0)</f>
        <v>0</v>
      </c>
      <c r="BI325" s="156">
        <f t="shared" ref="BI325:BI332" si="18">IF(N325="nulová",J325,0)</f>
        <v>0</v>
      </c>
      <c r="BJ325" s="17" t="s">
        <v>88</v>
      </c>
      <c r="BK325" s="156">
        <f t="shared" ref="BK325:BK332" si="19">ROUND(I325*H325,2)</f>
        <v>0</v>
      </c>
      <c r="BL325" s="17" t="s">
        <v>295</v>
      </c>
      <c r="BM325" s="155" t="s">
        <v>1672</v>
      </c>
    </row>
    <row r="326" spans="2:65" s="1" customFormat="1" ht="21.75" customHeight="1">
      <c r="B326" s="32"/>
      <c r="C326" s="143" t="s">
        <v>561</v>
      </c>
      <c r="D326" s="143" t="s">
        <v>190</v>
      </c>
      <c r="E326" s="144" t="s">
        <v>1673</v>
      </c>
      <c r="F326" s="145" t="s">
        <v>1674</v>
      </c>
      <c r="G326" s="146" t="s">
        <v>388</v>
      </c>
      <c r="H326" s="147">
        <v>1</v>
      </c>
      <c r="I326" s="148"/>
      <c r="J326" s="149">
        <f t="shared" si="10"/>
        <v>0</v>
      </c>
      <c r="K326" s="150"/>
      <c r="L326" s="32"/>
      <c r="M326" s="151" t="s">
        <v>1</v>
      </c>
      <c r="N326" s="152" t="s">
        <v>42</v>
      </c>
      <c r="P326" s="153">
        <f t="shared" si="11"/>
        <v>0</v>
      </c>
      <c r="Q326" s="153">
        <v>4.0000000000000003E-5</v>
      </c>
      <c r="R326" s="153">
        <f t="shared" si="12"/>
        <v>4.0000000000000003E-5</v>
      </c>
      <c r="S326" s="153">
        <v>0</v>
      </c>
      <c r="T326" s="154">
        <f t="shared" si="13"/>
        <v>0</v>
      </c>
      <c r="AR326" s="155" t="s">
        <v>295</v>
      </c>
      <c r="AT326" s="155" t="s">
        <v>190</v>
      </c>
      <c r="AU326" s="155" t="s">
        <v>88</v>
      </c>
      <c r="AY326" s="17" t="s">
        <v>188</v>
      </c>
      <c r="BE326" s="156">
        <f t="shared" si="14"/>
        <v>0</v>
      </c>
      <c r="BF326" s="156">
        <f t="shared" si="15"/>
        <v>0</v>
      </c>
      <c r="BG326" s="156">
        <f t="shared" si="16"/>
        <v>0</v>
      </c>
      <c r="BH326" s="156">
        <f t="shared" si="17"/>
        <v>0</v>
      </c>
      <c r="BI326" s="156">
        <f t="shared" si="18"/>
        <v>0</v>
      </c>
      <c r="BJ326" s="17" t="s">
        <v>88</v>
      </c>
      <c r="BK326" s="156">
        <f t="shared" si="19"/>
        <v>0</v>
      </c>
      <c r="BL326" s="17" t="s">
        <v>295</v>
      </c>
      <c r="BM326" s="155" t="s">
        <v>1675</v>
      </c>
    </row>
    <row r="327" spans="2:65" s="1" customFormat="1" ht="16.5" customHeight="1">
      <c r="B327" s="32"/>
      <c r="C327" s="185" t="s">
        <v>567</v>
      </c>
      <c r="D327" s="185" t="s">
        <v>677</v>
      </c>
      <c r="E327" s="186" t="s">
        <v>1676</v>
      </c>
      <c r="F327" s="187" t="s">
        <v>1677</v>
      </c>
      <c r="G327" s="188" t="s">
        <v>388</v>
      </c>
      <c r="H327" s="189">
        <v>1</v>
      </c>
      <c r="I327" s="190"/>
      <c r="J327" s="191">
        <f t="shared" si="10"/>
        <v>0</v>
      </c>
      <c r="K327" s="192"/>
      <c r="L327" s="193"/>
      <c r="M327" s="194" t="s">
        <v>1</v>
      </c>
      <c r="N327" s="195" t="s">
        <v>42</v>
      </c>
      <c r="P327" s="153">
        <f t="shared" si="11"/>
        <v>0</v>
      </c>
      <c r="Q327" s="153">
        <v>1.8000000000000001E-4</v>
      </c>
      <c r="R327" s="153">
        <f t="shared" si="12"/>
        <v>1.8000000000000001E-4</v>
      </c>
      <c r="S327" s="153">
        <v>0</v>
      </c>
      <c r="T327" s="154">
        <f t="shared" si="13"/>
        <v>0</v>
      </c>
      <c r="AR327" s="155" t="s">
        <v>398</v>
      </c>
      <c r="AT327" s="155" t="s">
        <v>677</v>
      </c>
      <c r="AU327" s="155" t="s">
        <v>88</v>
      </c>
      <c r="AY327" s="17" t="s">
        <v>188</v>
      </c>
      <c r="BE327" s="156">
        <f t="shared" si="14"/>
        <v>0</v>
      </c>
      <c r="BF327" s="156">
        <f t="shared" si="15"/>
        <v>0</v>
      </c>
      <c r="BG327" s="156">
        <f t="shared" si="16"/>
        <v>0</v>
      </c>
      <c r="BH327" s="156">
        <f t="shared" si="17"/>
        <v>0</v>
      </c>
      <c r="BI327" s="156">
        <f t="shared" si="18"/>
        <v>0</v>
      </c>
      <c r="BJ327" s="17" t="s">
        <v>88</v>
      </c>
      <c r="BK327" s="156">
        <f t="shared" si="19"/>
        <v>0</v>
      </c>
      <c r="BL327" s="17" t="s">
        <v>295</v>
      </c>
      <c r="BM327" s="155" t="s">
        <v>1678</v>
      </c>
    </row>
    <row r="328" spans="2:65" s="1" customFormat="1" ht="16.5" customHeight="1">
      <c r="B328" s="32"/>
      <c r="C328" s="143" t="s">
        <v>571</v>
      </c>
      <c r="D328" s="143" t="s">
        <v>190</v>
      </c>
      <c r="E328" s="144" t="s">
        <v>1679</v>
      </c>
      <c r="F328" s="145" t="s">
        <v>1680</v>
      </c>
      <c r="G328" s="146" t="s">
        <v>388</v>
      </c>
      <c r="H328" s="147">
        <v>1</v>
      </c>
      <c r="I328" s="148"/>
      <c r="J328" s="149">
        <f t="shared" si="10"/>
        <v>0</v>
      </c>
      <c r="K328" s="150"/>
      <c r="L328" s="32"/>
      <c r="M328" s="151" t="s">
        <v>1</v>
      </c>
      <c r="N328" s="152" t="s">
        <v>42</v>
      </c>
      <c r="P328" s="153">
        <f t="shared" si="11"/>
        <v>0</v>
      </c>
      <c r="Q328" s="153">
        <v>2.0000000000000002E-5</v>
      </c>
      <c r="R328" s="153">
        <f t="shared" si="12"/>
        <v>2.0000000000000002E-5</v>
      </c>
      <c r="S328" s="153">
        <v>0</v>
      </c>
      <c r="T328" s="154">
        <f t="shared" si="13"/>
        <v>0</v>
      </c>
      <c r="AR328" s="155" t="s">
        <v>295</v>
      </c>
      <c r="AT328" s="155" t="s">
        <v>190</v>
      </c>
      <c r="AU328" s="155" t="s">
        <v>88</v>
      </c>
      <c r="AY328" s="17" t="s">
        <v>188</v>
      </c>
      <c r="BE328" s="156">
        <f t="shared" si="14"/>
        <v>0</v>
      </c>
      <c r="BF328" s="156">
        <f t="shared" si="15"/>
        <v>0</v>
      </c>
      <c r="BG328" s="156">
        <f t="shared" si="16"/>
        <v>0</v>
      </c>
      <c r="BH328" s="156">
        <f t="shared" si="17"/>
        <v>0</v>
      </c>
      <c r="BI328" s="156">
        <f t="shared" si="18"/>
        <v>0</v>
      </c>
      <c r="BJ328" s="17" t="s">
        <v>88</v>
      </c>
      <c r="BK328" s="156">
        <f t="shared" si="19"/>
        <v>0</v>
      </c>
      <c r="BL328" s="17" t="s">
        <v>295</v>
      </c>
      <c r="BM328" s="155" t="s">
        <v>1681</v>
      </c>
    </row>
    <row r="329" spans="2:65" s="1" customFormat="1" ht="16.5" customHeight="1">
      <c r="B329" s="32"/>
      <c r="C329" s="185" t="s">
        <v>577</v>
      </c>
      <c r="D329" s="185" t="s">
        <v>677</v>
      </c>
      <c r="E329" s="186" t="s">
        <v>1682</v>
      </c>
      <c r="F329" s="187" t="s">
        <v>1683</v>
      </c>
      <c r="G329" s="188" t="s">
        <v>388</v>
      </c>
      <c r="H329" s="189">
        <v>1</v>
      </c>
      <c r="I329" s="190"/>
      <c r="J329" s="191">
        <f t="shared" si="10"/>
        <v>0</v>
      </c>
      <c r="K329" s="192"/>
      <c r="L329" s="193"/>
      <c r="M329" s="194" t="s">
        <v>1</v>
      </c>
      <c r="N329" s="195" t="s">
        <v>42</v>
      </c>
      <c r="P329" s="153">
        <f t="shared" si="11"/>
        <v>0</v>
      </c>
      <c r="Q329" s="153">
        <v>5.4000000000000001E-4</v>
      </c>
      <c r="R329" s="153">
        <f t="shared" si="12"/>
        <v>5.4000000000000001E-4</v>
      </c>
      <c r="S329" s="153">
        <v>0</v>
      </c>
      <c r="T329" s="154">
        <f t="shared" si="13"/>
        <v>0</v>
      </c>
      <c r="AR329" s="155" t="s">
        <v>398</v>
      </c>
      <c r="AT329" s="155" t="s">
        <v>677</v>
      </c>
      <c r="AU329" s="155" t="s">
        <v>88</v>
      </c>
      <c r="AY329" s="17" t="s">
        <v>188</v>
      </c>
      <c r="BE329" s="156">
        <f t="shared" si="14"/>
        <v>0</v>
      </c>
      <c r="BF329" s="156">
        <f t="shared" si="15"/>
        <v>0</v>
      </c>
      <c r="BG329" s="156">
        <f t="shared" si="16"/>
        <v>0</v>
      </c>
      <c r="BH329" s="156">
        <f t="shared" si="17"/>
        <v>0</v>
      </c>
      <c r="BI329" s="156">
        <f t="shared" si="18"/>
        <v>0</v>
      </c>
      <c r="BJ329" s="17" t="s">
        <v>88</v>
      </c>
      <c r="BK329" s="156">
        <f t="shared" si="19"/>
        <v>0</v>
      </c>
      <c r="BL329" s="17" t="s">
        <v>295</v>
      </c>
      <c r="BM329" s="155" t="s">
        <v>1684</v>
      </c>
    </row>
    <row r="330" spans="2:65" s="1" customFormat="1" ht="16.5" customHeight="1">
      <c r="B330" s="32"/>
      <c r="C330" s="143" t="s">
        <v>582</v>
      </c>
      <c r="D330" s="143" t="s">
        <v>190</v>
      </c>
      <c r="E330" s="144" t="s">
        <v>1685</v>
      </c>
      <c r="F330" s="145" t="s">
        <v>1686</v>
      </c>
      <c r="G330" s="146" t="s">
        <v>388</v>
      </c>
      <c r="H330" s="147">
        <v>1</v>
      </c>
      <c r="I330" s="148"/>
      <c r="J330" s="149">
        <f t="shared" si="10"/>
        <v>0</v>
      </c>
      <c r="K330" s="150"/>
      <c r="L330" s="32"/>
      <c r="M330" s="151" t="s">
        <v>1</v>
      </c>
      <c r="N330" s="152" t="s">
        <v>42</v>
      </c>
      <c r="P330" s="153">
        <f t="shared" si="11"/>
        <v>0</v>
      </c>
      <c r="Q330" s="153">
        <v>4.0000000000000003E-5</v>
      </c>
      <c r="R330" s="153">
        <f t="shared" si="12"/>
        <v>4.0000000000000003E-5</v>
      </c>
      <c r="S330" s="153">
        <v>0</v>
      </c>
      <c r="T330" s="154">
        <f t="shared" si="13"/>
        <v>0</v>
      </c>
      <c r="AR330" s="155" t="s">
        <v>295</v>
      </c>
      <c r="AT330" s="155" t="s">
        <v>190</v>
      </c>
      <c r="AU330" s="155" t="s">
        <v>88</v>
      </c>
      <c r="AY330" s="17" t="s">
        <v>188</v>
      </c>
      <c r="BE330" s="156">
        <f t="shared" si="14"/>
        <v>0</v>
      </c>
      <c r="BF330" s="156">
        <f t="shared" si="15"/>
        <v>0</v>
      </c>
      <c r="BG330" s="156">
        <f t="shared" si="16"/>
        <v>0</v>
      </c>
      <c r="BH330" s="156">
        <f t="shared" si="17"/>
        <v>0</v>
      </c>
      <c r="BI330" s="156">
        <f t="shared" si="18"/>
        <v>0</v>
      </c>
      <c r="BJ330" s="17" t="s">
        <v>88</v>
      </c>
      <c r="BK330" s="156">
        <f t="shared" si="19"/>
        <v>0</v>
      </c>
      <c r="BL330" s="17" t="s">
        <v>295</v>
      </c>
      <c r="BM330" s="155" t="s">
        <v>1687</v>
      </c>
    </row>
    <row r="331" spans="2:65" s="1" customFormat="1" ht="16.5" customHeight="1">
      <c r="B331" s="32"/>
      <c r="C331" s="185" t="s">
        <v>587</v>
      </c>
      <c r="D331" s="185" t="s">
        <v>677</v>
      </c>
      <c r="E331" s="186" t="s">
        <v>1688</v>
      </c>
      <c r="F331" s="187" t="s">
        <v>1689</v>
      </c>
      <c r="G331" s="188" t="s">
        <v>388</v>
      </c>
      <c r="H331" s="189">
        <v>1</v>
      </c>
      <c r="I331" s="190"/>
      <c r="J331" s="191">
        <f t="shared" si="10"/>
        <v>0</v>
      </c>
      <c r="K331" s="192"/>
      <c r="L331" s="193"/>
      <c r="M331" s="194" t="s">
        <v>1</v>
      </c>
      <c r="N331" s="195" t="s">
        <v>42</v>
      </c>
      <c r="P331" s="153">
        <f t="shared" si="11"/>
        <v>0</v>
      </c>
      <c r="Q331" s="153">
        <v>6.7000000000000002E-4</v>
      </c>
      <c r="R331" s="153">
        <f t="shared" si="12"/>
        <v>6.7000000000000002E-4</v>
      </c>
      <c r="S331" s="153">
        <v>0</v>
      </c>
      <c r="T331" s="154">
        <f t="shared" si="13"/>
        <v>0</v>
      </c>
      <c r="AR331" s="155" t="s">
        <v>398</v>
      </c>
      <c r="AT331" s="155" t="s">
        <v>677</v>
      </c>
      <c r="AU331" s="155" t="s">
        <v>88</v>
      </c>
      <c r="AY331" s="17" t="s">
        <v>188</v>
      </c>
      <c r="BE331" s="156">
        <f t="shared" si="14"/>
        <v>0</v>
      </c>
      <c r="BF331" s="156">
        <f t="shared" si="15"/>
        <v>0</v>
      </c>
      <c r="BG331" s="156">
        <f t="shared" si="16"/>
        <v>0</v>
      </c>
      <c r="BH331" s="156">
        <f t="shared" si="17"/>
        <v>0</v>
      </c>
      <c r="BI331" s="156">
        <f t="shared" si="18"/>
        <v>0</v>
      </c>
      <c r="BJ331" s="17" t="s">
        <v>88</v>
      </c>
      <c r="BK331" s="156">
        <f t="shared" si="19"/>
        <v>0</v>
      </c>
      <c r="BL331" s="17" t="s">
        <v>295</v>
      </c>
      <c r="BM331" s="155" t="s">
        <v>1690</v>
      </c>
    </row>
    <row r="332" spans="2:65" s="1" customFormat="1" ht="24.2" customHeight="1">
      <c r="B332" s="32"/>
      <c r="C332" s="143" t="s">
        <v>600</v>
      </c>
      <c r="D332" s="143" t="s">
        <v>190</v>
      </c>
      <c r="E332" s="144" t="s">
        <v>1691</v>
      </c>
      <c r="F332" s="145" t="s">
        <v>1692</v>
      </c>
      <c r="G332" s="146" t="s">
        <v>574</v>
      </c>
      <c r="H332" s="147">
        <v>215</v>
      </c>
      <c r="I332" s="148"/>
      <c r="J332" s="149">
        <f t="shared" si="10"/>
        <v>0</v>
      </c>
      <c r="K332" s="150"/>
      <c r="L332" s="32"/>
      <c r="M332" s="151" t="s">
        <v>1</v>
      </c>
      <c r="N332" s="152" t="s">
        <v>42</v>
      </c>
      <c r="P332" s="153">
        <f t="shared" si="11"/>
        <v>0</v>
      </c>
      <c r="Q332" s="153">
        <v>1.8000000000000001E-4</v>
      </c>
      <c r="R332" s="153">
        <f t="shared" si="12"/>
        <v>3.8700000000000005E-2</v>
      </c>
      <c r="S332" s="153">
        <v>0</v>
      </c>
      <c r="T332" s="154">
        <f t="shared" si="13"/>
        <v>0</v>
      </c>
      <c r="AR332" s="155" t="s">
        <v>295</v>
      </c>
      <c r="AT332" s="155" t="s">
        <v>190</v>
      </c>
      <c r="AU332" s="155" t="s">
        <v>88</v>
      </c>
      <c r="AY332" s="17" t="s">
        <v>188</v>
      </c>
      <c r="BE332" s="156">
        <f t="shared" si="14"/>
        <v>0</v>
      </c>
      <c r="BF332" s="156">
        <f t="shared" si="15"/>
        <v>0</v>
      </c>
      <c r="BG332" s="156">
        <f t="shared" si="16"/>
        <v>0</v>
      </c>
      <c r="BH332" s="156">
        <f t="shared" si="17"/>
        <v>0</v>
      </c>
      <c r="BI332" s="156">
        <f t="shared" si="18"/>
        <v>0</v>
      </c>
      <c r="BJ332" s="17" t="s">
        <v>88</v>
      </c>
      <c r="BK332" s="156">
        <f t="shared" si="19"/>
        <v>0</v>
      </c>
      <c r="BL332" s="17" t="s">
        <v>295</v>
      </c>
      <c r="BM332" s="155" t="s">
        <v>1693</v>
      </c>
    </row>
    <row r="333" spans="2:65" s="12" customFormat="1" ht="11.25">
      <c r="B333" s="157"/>
      <c r="D333" s="158" t="s">
        <v>196</v>
      </c>
      <c r="E333" s="159" t="s">
        <v>1</v>
      </c>
      <c r="F333" s="160" t="s">
        <v>1694</v>
      </c>
      <c r="H333" s="161">
        <v>215</v>
      </c>
      <c r="I333" s="162"/>
      <c r="L333" s="157"/>
      <c r="M333" s="163"/>
      <c r="T333" s="164"/>
      <c r="AT333" s="159" t="s">
        <v>196</v>
      </c>
      <c r="AU333" s="159" t="s">
        <v>88</v>
      </c>
      <c r="AV333" s="12" t="s">
        <v>88</v>
      </c>
      <c r="AW333" s="12" t="s">
        <v>31</v>
      </c>
      <c r="AX333" s="12" t="s">
        <v>83</v>
      </c>
      <c r="AY333" s="159" t="s">
        <v>188</v>
      </c>
    </row>
    <row r="334" spans="2:65" s="1" customFormat="1" ht="24.2" customHeight="1">
      <c r="B334" s="32"/>
      <c r="C334" s="143" t="s">
        <v>614</v>
      </c>
      <c r="D334" s="143" t="s">
        <v>190</v>
      </c>
      <c r="E334" s="144" t="s">
        <v>1695</v>
      </c>
      <c r="F334" s="145" t="s">
        <v>1696</v>
      </c>
      <c r="G334" s="146" t="s">
        <v>574</v>
      </c>
      <c r="H334" s="147">
        <v>215</v>
      </c>
      <c r="I334" s="148"/>
      <c r="J334" s="149">
        <f>ROUND(I334*H334,2)</f>
        <v>0</v>
      </c>
      <c r="K334" s="150"/>
      <c r="L334" s="32"/>
      <c r="M334" s="151" t="s">
        <v>1</v>
      </c>
      <c r="N334" s="152" t="s">
        <v>42</v>
      </c>
      <c r="P334" s="153">
        <f>O334*H334</f>
        <v>0</v>
      </c>
      <c r="Q334" s="153">
        <v>1.0000000000000001E-5</v>
      </c>
      <c r="R334" s="153">
        <f>Q334*H334</f>
        <v>2.15E-3</v>
      </c>
      <c r="S334" s="153">
        <v>0</v>
      </c>
      <c r="T334" s="154">
        <f>S334*H334</f>
        <v>0</v>
      </c>
      <c r="AR334" s="155" t="s">
        <v>295</v>
      </c>
      <c r="AT334" s="155" t="s">
        <v>190</v>
      </c>
      <c r="AU334" s="155" t="s">
        <v>88</v>
      </c>
      <c r="AY334" s="17" t="s">
        <v>188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7" t="s">
        <v>88</v>
      </c>
      <c r="BK334" s="156">
        <f>ROUND(I334*H334,2)</f>
        <v>0</v>
      </c>
      <c r="BL334" s="17" t="s">
        <v>295</v>
      </c>
      <c r="BM334" s="155" t="s">
        <v>1697</v>
      </c>
    </row>
    <row r="335" spans="2:65" s="1" customFormat="1" ht="24.2" customHeight="1">
      <c r="B335" s="32"/>
      <c r="C335" s="143" t="s">
        <v>618</v>
      </c>
      <c r="D335" s="143" t="s">
        <v>190</v>
      </c>
      <c r="E335" s="144" t="s">
        <v>869</v>
      </c>
      <c r="F335" s="145" t="s">
        <v>870</v>
      </c>
      <c r="G335" s="146" t="s">
        <v>333</v>
      </c>
      <c r="H335" s="147">
        <v>0.13800000000000001</v>
      </c>
      <c r="I335" s="148"/>
      <c r="J335" s="149">
        <f>ROUND(I335*H335,2)</f>
        <v>0</v>
      </c>
      <c r="K335" s="150"/>
      <c r="L335" s="32"/>
      <c r="M335" s="151" t="s">
        <v>1</v>
      </c>
      <c r="N335" s="152" t="s">
        <v>42</v>
      </c>
      <c r="P335" s="153">
        <f>O335*H335</f>
        <v>0</v>
      </c>
      <c r="Q335" s="153">
        <v>0</v>
      </c>
      <c r="R335" s="153">
        <f>Q335*H335</f>
        <v>0</v>
      </c>
      <c r="S335" s="153">
        <v>0</v>
      </c>
      <c r="T335" s="154">
        <f>S335*H335</f>
        <v>0</v>
      </c>
      <c r="AR335" s="155" t="s">
        <v>295</v>
      </c>
      <c r="AT335" s="155" t="s">
        <v>190</v>
      </c>
      <c r="AU335" s="155" t="s">
        <v>88</v>
      </c>
      <c r="AY335" s="17" t="s">
        <v>188</v>
      </c>
      <c r="BE335" s="156">
        <f>IF(N335="základná",J335,0)</f>
        <v>0</v>
      </c>
      <c r="BF335" s="156">
        <f>IF(N335="znížená",J335,0)</f>
        <v>0</v>
      </c>
      <c r="BG335" s="156">
        <f>IF(N335="zákl. prenesená",J335,0)</f>
        <v>0</v>
      </c>
      <c r="BH335" s="156">
        <f>IF(N335="zníž. prenesená",J335,0)</f>
        <v>0</v>
      </c>
      <c r="BI335" s="156">
        <f>IF(N335="nulová",J335,0)</f>
        <v>0</v>
      </c>
      <c r="BJ335" s="17" t="s">
        <v>88</v>
      </c>
      <c r="BK335" s="156">
        <f>ROUND(I335*H335,2)</f>
        <v>0</v>
      </c>
      <c r="BL335" s="17" t="s">
        <v>295</v>
      </c>
      <c r="BM335" s="155" t="s">
        <v>1698</v>
      </c>
    </row>
    <row r="336" spans="2:65" s="11" customFormat="1" ht="22.9" customHeight="1">
      <c r="B336" s="131"/>
      <c r="D336" s="132" t="s">
        <v>75</v>
      </c>
      <c r="E336" s="141" t="s">
        <v>1699</v>
      </c>
      <c r="F336" s="141" t="s">
        <v>1700</v>
      </c>
      <c r="I336" s="134"/>
      <c r="J336" s="142">
        <f>BK336</f>
        <v>0</v>
      </c>
      <c r="L336" s="131"/>
      <c r="M336" s="136"/>
      <c r="P336" s="137">
        <f>SUM(P337:P376)</f>
        <v>0</v>
      </c>
      <c r="R336" s="137">
        <f>SUM(R337:R376)</f>
        <v>0.80154000000000003</v>
      </c>
      <c r="T336" s="138">
        <f>SUM(T337:T376)</f>
        <v>0</v>
      </c>
      <c r="AR336" s="132" t="s">
        <v>88</v>
      </c>
      <c r="AT336" s="139" t="s">
        <v>75</v>
      </c>
      <c r="AU336" s="139" t="s">
        <v>83</v>
      </c>
      <c r="AY336" s="132" t="s">
        <v>188</v>
      </c>
      <c r="BK336" s="140">
        <f>SUM(BK337:BK376)</f>
        <v>0</v>
      </c>
    </row>
    <row r="337" spans="2:65" s="1" customFormat="1" ht="24.2" customHeight="1">
      <c r="B337" s="32"/>
      <c r="C337" s="143" t="s">
        <v>622</v>
      </c>
      <c r="D337" s="143" t="s">
        <v>190</v>
      </c>
      <c r="E337" s="144" t="s">
        <v>1701</v>
      </c>
      <c r="F337" s="145" t="s">
        <v>1702</v>
      </c>
      <c r="G337" s="146" t="s">
        <v>388</v>
      </c>
      <c r="H337" s="147">
        <v>8</v>
      </c>
      <c r="I337" s="148"/>
      <c r="J337" s="149">
        <f t="shared" ref="J337:J376" si="20">ROUND(I337*H337,2)</f>
        <v>0</v>
      </c>
      <c r="K337" s="150"/>
      <c r="L337" s="32"/>
      <c r="M337" s="151" t="s">
        <v>1</v>
      </c>
      <c r="N337" s="152" t="s">
        <v>42</v>
      </c>
      <c r="P337" s="153">
        <f t="shared" ref="P337:P376" si="21">O337*H337</f>
        <v>0</v>
      </c>
      <c r="Q337" s="153">
        <v>2.7999999999999998E-4</v>
      </c>
      <c r="R337" s="153">
        <f t="shared" ref="R337:R376" si="22">Q337*H337</f>
        <v>2.2399999999999998E-3</v>
      </c>
      <c r="S337" s="153">
        <v>0</v>
      </c>
      <c r="T337" s="154">
        <f t="shared" ref="T337:T376" si="23">S337*H337</f>
        <v>0</v>
      </c>
      <c r="AR337" s="155" t="s">
        <v>295</v>
      </c>
      <c r="AT337" s="155" t="s">
        <v>190</v>
      </c>
      <c r="AU337" s="155" t="s">
        <v>88</v>
      </c>
      <c r="AY337" s="17" t="s">
        <v>188</v>
      </c>
      <c r="BE337" s="156">
        <f t="shared" ref="BE337:BE376" si="24">IF(N337="základná",J337,0)</f>
        <v>0</v>
      </c>
      <c r="BF337" s="156">
        <f t="shared" ref="BF337:BF376" si="25">IF(N337="znížená",J337,0)</f>
        <v>0</v>
      </c>
      <c r="BG337" s="156">
        <f t="shared" ref="BG337:BG376" si="26">IF(N337="zákl. prenesená",J337,0)</f>
        <v>0</v>
      </c>
      <c r="BH337" s="156">
        <f t="shared" ref="BH337:BH376" si="27">IF(N337="zníž. prenesená",J337,0)</f>
        <v>0</v>
      </c>
      <c r="BI337" s="156">
        <f t="shared" ref="BI337:BI376" si="28">IF(N337="nulová",J337,0)</f>
        <v>0</v>
      </c>
      <c r="BJ337" s="17" t="s">
        <v>88</v>
      </c>
      <c r="BK337" s="156">
        <f t="shared" ref="BK337:BK376" si="29">ROUND(I337*H337,2)</f>
        <v>0</v>
      </c>
      <c r="BL337" s="17" t="s">
        <v>295</v>
      </c>
      <c r="BM337" s="155" t="s">
        <v>1703</v>
      </c>
    </row>
    <row r="338" spans="2:65" s="1" customFormat="1" ht="24.2" customHeight="1">
      <c r="B338" s="32"/>
      <c r="C338" s="185" t="s">
        <v>631</v>
      </c>
      <c r="D338" s="185" t="s">
        <v>677</v>
      </c>
      <c r="E338" s="186" t="s">
        <v>1704</v>
      </c>
      <c r="F338" s="187" t="s">
        <v>1705</v>
      </c>
      <c r="G338" s="188" t="s">
        <v>388</v>
      </c>
      <c r="H338" s="189">
        <v>8</v>
      </c>
      <c r="I338" s="190"/>
      <c r="J338" s="191">
        <f t="shared" si="20"/>
        <v>0</v>
      </c>
      <c r="K338" s="192"/>
      <c r="L338" s="193"/>
      <c r="M338" s="194" t="s">
        <v>1</v>
      </c>
      <c r="N338" s="195" t="s">
        <v>42</v>
      </c>
      <c r="P338" s="153">
        <f t="shared" si="21"/>
        <v>0</v>
      </c>
      <c r="Q338" s="153">
        <v>3.2000000000000001E-2</v>
      </c>
      <c r="R338" s="153">
        <f t="shared" si="22"/>
        <v>0.25600000000000001</v>
      </c>
      <c r="S338" s="153">
        <v>0</v>
      </c>
      <c r="T338" s="154">
        <f t="shared" si="23"/>
        <v>0</v>
      </c>
      <c r="AR338" s="155" t="s">
        <v>398</v>
      </c>
      <c r="AT338" s="155" t="s">
        <v>677</v>
      </c>
      <c r="AU338" s="155" t="s">
        <v>88</v>
      </c>
      <c r="AY338" s="17" t="s">
        <v>188</v>
      </c>
      <c r="BE338" s="156">
        <f t="shared" si="24"/>
        <v>0</v>
      </c>
      <c r="BF338" s="156">
        <f t="shared" si="25"/>
        <v>0</v>
      </c>
      <c r="BG338" s="156">
        <f t="shared" si="26"/>
        <v>0</v>
      </c>
      <c r="BH338" s="156">
        <f t="shared" si="27"/>
        <v>0</v>
      </c>
      <c r="BI338" s="156">
        <f t="shared" si="28"/>
        <v>0</v>
      </c>
      <c r="BJ338" s="17" t="s">
        <v>88</v>
      </c>
      <c r="BK338" s="156">
        <f t="shared" si="29"/>
        <v>0</v>
      </c>
      <c r="BL338" s="17" t="s">
        <v>295</v>
      </c>
      <c r="BM338" s="155" t="s">
        <v>1706</v>
      </c>
    </row>
    <row r="339" spans="2:65" s="1" customFormat="1" ht="24.2" customHeight="1">
      <c r="B339" s="32"/>
      <c r="C339" s="143" t="s">
        <v>639</v>
      </c>
      <c r="D339" s="143" t="s">
        <v>190</v>
      </c>
      <c r="E339" s="144" t="s">
        <v>1707</v>
      </c>
      <c r="F339" s="145" t="s">
        <v>1708</v>
      </c>
      <c r="G339" s="146" t="s">
        <v>388</v>
      </c>
      <c r="H339" s="147">
        <v>8</v>
      </c>
      <c r="I339" s="148"/>
      <c r="J339" s="149">
        <f t="shared" si="20"/>
        <v>0</v>
      </c>
      <c r="K339" s="150"/>
      <c r="L339" s="32"/>
      <c r="M339" s="151" t="s">
        <v>1</v>
      </c>
      <c r="N339" s="152" t="s">
        <v>42</v>
      </c>
      <c r="P339" s="153">
        <f t="shared" si="21"/>
        <v>0</v>
      </c>
      <c r="Q339" s="153">
        <v>2.3E-3</v>
      </c>
      <c r="R339" s="153">
        <f t="shared" si="22"/>
        <v>1.84E-2</v>
      </c>
      <c r="S339" s="153">
        <v>0</v>
      </c>
      <c r="T339" s="154">
        <f t="shared" si="23"/>
        <v>0</v>
      </c>
      <c r="AR339" s="155" t="s">
        <v>295</v>
      </c>
      <c r="AT339" s="155" t="s">
        <v>190</v>
      </c>
      <c r="AU339" s="155" t="s">
        <v>88</v>
      </c>
      <c r="AY339" s="17" t="s">
        <v>188</v>
      </c>
      <c r="BE339" s="156">
        <f t="shared" si="24"/>
        <v>0</v>
      </c>
      <c r="BF339" s="156">
        <f t="shared" si="25"/>
        <v>0</v>
      </c>
      <c r="BG339" s="156">
        <f t="shared" si="26"/>
        <v>0</v>
      </c>
      <c r="BH339" s="156">
        <f t="shared" si="27"/>
        <v>0</v>
      </c>
      <c r="BI339" s="156">
        <f t="shared" si="28"/>
        <v>0</v>
      </c>
      <c r="BJ339" s="17" t="s">
        <v>88</v>
      </c>
      <c r="BK339" s="156">
        <f t="shared" si="29"/>
        <v>0</v>
      </c>
      <c r="BL339" s="17" t="s">
        <v>295</v>
      </c>
      <c r="BM339" s="155" t="s">
        <v>1709</v>
      </c>
    </row>
    <row r="340" spans="2:65" s="1" customFormat="1" ht="16.5" customHeight="1">
      <c r="B340" s="32"/>
      <c r="C340" s="185" t="s">
        <v>643</v>
      </c>
      <c r="D340" s="185" t="s">
        <v>677</v>
      </c>
      <c r="E340" s="186" t="s">
        <v>1710</v>
      </c>
      <c r="F340" s="187" t="s">
        <v>1711</v>
      </c>
      <c r="G340" s="188" t="s">
        <v>388</v>
      </c>
      <c r="H340" s="189">
        <v>8</v>
      </c>
      <c r="I340" s="190"/>
      <c r="J340" s="191">
        <f t="shared" si="20"/>
        <v>0</v>
      </c>
      <c r="K340" s="192"/>
      <c r="L340" s="193"/>
      <c r="M340" s="194" t="s">
        <v>1</v>
      </c>
      <c r="N340" s="195" t="s">
        <v>42</v>
      </c>
      <c r="P340" s="153">
        <f t="shared" si="21"/>
        <v>0</v>
      </c>
      <c r="Q340" s="153">
        <v>6.1999999999999998E-3</v>
      </c>
      <c r="R340" s="153">
        <f t="shared" si="22"/>
        <v>4.9599999999999998E-2</v>
      </c>
      <c r="S340" s="153">
        <v>0</v>
      </c>
      <c r="T340" s="154">
        <f t="shared" si="23"/>
        <v>0</v>
      </c>
      <c r="AR340" s="155" t="s">
        <v>398</v>
      </c>
      <c r="AT340" s="155" t="s">
        <v>677</v>
      </c>
      <c r="AU340" s="155" t="s">
        <v>88</v>
      </c>
      <c r="AY340" s="17" t="s">
        <v>188</v>
      </c>
      <c r="BE340" s="156">
        <f t="shared" si="24"/>
        <v>0</v>
      </c>
      <c r="BF340" s="156">
        <f t="shared" si="25"/>
        <v>0</v>
      </c>
      <c r="BG340" s="156">
        <f t="shared" si="26"/>
        <v>0</v>
      </c>
      <c r="BH340" s="156">
        <f t="shared" si="27"/>
        <v>0</v>
      </c>
      <c r="BI340" s="156">
        <f t="shared" si="28"/>
        <v>0</v>
      </c>
      <c r="BJ340" s="17" t="s">
        <v>88</v>
      </c>
      <c r="BK340" s="156">
        <f t="shared" si="29"/>
        <v>0</v>
      </c>
      <c r="BL340" s="17" t="s">
        <v>295</v>
      </c>
      <c r="BM340" s="155" t="s">
        <v>1712</v>
      </c>
    </row>
    <row r="341" spans="2:65" s="1" customFormat="1" ht="24.2" customHeight="1">
      <c r="B341" s="32"/>
      <c r="C341" s="143" t="s">
        <v>649</v>
      </c>
      <c r="D341" s="143" t="s">
        <v>190</v>
      </c>
      <c r="E341" s="144" t="s">
        <v>1713</v>
      </c>
      <c r="F341" s="145" t="s">
        <v>1714</v>
      </c>
      <c r="G341" s="146" t="s">
        <v>388</v>
      </c>
      <c r="H341" s="147">
        <v>3</v>
      </c>
      <c r="I341" s="148"/>
      <c r="J341" s="149">
        <f t="shared" si="20"/>
        <v>0</v>
      </c>
      <c r="K341" s="150"/>
      <c r="L341" s="32"/>
      <c r="M341" s="151" t="s">
        <v>1</v>
      </c>
      <c r="N341" s="152" t="s">
        <v>42</v>
      </c>
      <c r="P341" s="153">
        <f t="shared" si="21"/>
        <v>0</v>
      </c>
      <c r="Q341" s="153">
        <v>4.4000000000000002E-4</v>
      </c>
      <c r="R341" s="153">
        <f t="shared" si="22"/>
        <v>1.32E-3</v>
      </c>
      <c r="S341" s="153">
        <v>0</v>
      </c>
      <c r="T341" s="154">
        <f t="shared" si="23"/>
        <v>0</v>
      </c>
      <c r="AR341" s="155" t="s">
        <v>295</v>
      </c>
      <c r="AT341" s="155" t="s">
        <v>190</v>
      </c>
      <c r="AU341" s="155" t="s">
        <v>88</v>
      </c>
      <c r="AY341" s="17" t="s">
        <v>188</v>
      </c>
      <c r="BE341" s="156">
        <f t="shared" si="24"/>
        <v>0</v>
      </c>
      <c r="BF341" s="156">
        <f t="shared" si="25"/>
        <v>0</v>
      </c>
      <c r="BG341" s="156">
        <f t="shared" si="26"/>
        <v>0</v>
      </c>
      <c r="BH341" s="156">
        <f t="shared" si="27"/>
        <v>0</v>
      </c>
      <c r="BI341" s="156">
        <f t="shared" si="28"/>
        <v>0</v>
      </c>
      <c r="BJ341" s="17" t="s">
        <v>88</v>
      </c>
      <c r="BK341" s="156">
        <f t="shared" si="29"/>
        <v>0</v>
      </c>
      <c r="BL341" s="17" t="s">
        <v>295</v>
      </c>
      <c r="BM341" s="155" t="s">
        <v>1715</v>
      </c>
    </row>
    <row r="342" spans="2:65" s="1" customFormat="1" ht="24.2" customHeight="1">
      <c r="B342" s="32"/>
      <c r="C342" s="185" t="s">
        <v>653</v>
      </c>
      <c r="D342" s="185" t="s">
        <v>677</v>
      </c>
      <c r="E342" s="186" t="s">
        <v>1716</v>
      </c>
      <c r="F342" s="187" t="s">
        <v>1717</v>
      </c>
      <c r="G342" s="188" t="s">
        <v>388</v>
      </c>
      <c r="H342" s="189">
        <v>3</v>
      </c>
      <c r="I342" s="190"/>
      <c r="J342" s="191">
        <f t="shared" si="20"/>
        <v>0</v>
      </c>
      <c r="K342" s="192"/>
      <c r="L342" s="193"/>
      <c r="M342" s="194" t="s">
        <v>1</v>
      </c>
      <c r="N342" s="195" t="s">
        <v>42</v>
      </c>
      <c r="P342" s="153">
        <f t="shared" si="21"/>
        <v>0</v>
      </c>
      <c r="Q342" s="153">
        <v>1.6E-2</v>
      </c>
      <c r="R342" s="153">
        <f t="shared" si="22"/>
        <v>4.8000000000000001E-2</v>
      </c>
      <c r="S342" s="153">
        <v>0</v>
      </c>
      <c r="T342" s="154">
        <f t="shared" si="23"/>
        <v>0</v>
      </c>
      <c r="AR342" s="155" t="s">
        <v>398</v>
      </c>
      <c r="AT342" s="155" t="s">
        <v>677</v>
      </c>
      <c r="AU342" s="155" t="s">
        <v>88</v>
      </c>
      <c r="AY342" s="17" t="s">
        <v>188</v>
      </c>
      <c r="BE342" s="156">
        <f t="shared" si="24"/>
        <v>0</v>
      </c>
      <c r="BF342" s="156">
        <f t="shared" si="25"/>
        <v>0</v>
      </c>
      <c r="BG342" s="156">
        <f t="shared" si="26"/>
        <v>0</v>
      </c>
      <c r="BH342" s="156">
        <f t="shared" si="27"/>
        <v>0</v>
      </c>
      <c r="BI342" s="156">
        <f t="shared" si="28"/>
        <v>0</v>
      </c>
      <c r="BJ342" s="17" t="s">
        <v>88</v>
      </c>
      <c r="BK342" s="156">
        <f t="shared" si="29"/>
        <v>0</v>
      </c>
      <c r="BL342" s="17" t="s">
        <v>295</v>
      </c>
      <c r="BM342" s="155" t="s">
        <v>1718</v>
      </c>
    </row>
    <row r="343" spans="2:65" s="1" customFormat="1" ht="37.9" customHeight="1">
      <c r="B343" s="32"/>
      <c r="C343" s="143" t="s">
        <v>657</v>
      </c>
      <c r="D343" s="143" t="s">
        <v>190</v>
      </c>
      <c r="E343" s="144" t="s">
        <v>1719</v>
      </c>
      <c r="F343" s="145" t="s">
        <v>1720</v>
      </c>
      <c r="G343" s="146" t="s">
        <v>388</v>
      </c>
      <c r="H343" s="147">
        <v>3</v>
      </c>
      <c r="I343" s="148"/>
      <c r="J343" s="149">
        <f t="shared" si="20"/>
        <v>0</v>
      </c>
      <c r="K343" s="150"/>
      <c r="L343" s="32"/>
      <c r="M343" s="151" t="s">
        <v>1</v>
      </c>
      <c r="N343" s="152" t="s">
        <v>42</v>
      </c>
      <c r="P343" s="153">
        <f t="shared" si="21"/>
        <v>0</v>
      </c>
      <c r="Q343" s="153">
        <v>9.8999999999999999E-4</v>
      </c>
      <c r="R343" s="153">
        <f t="shared" si="22"/>
        <v>2.97E-3</v>
      </c>
      <c r="S343" s="153">
        <v>0</v>
      </c>
      <c r="T343" s="154">
        <f t="shared" si="23"/>
        <v>0</v>
      </c>
      <c r="AR343" s="155" t="s">
        <v>295</v>
      </c>
      <c r="AT343" s="155" t="s">
        <v>190</v>
      </c>
      <c r="AU343" s="155" t="s">
        <v>88</v>
      </c>
      <c r="AY343" s="17" t="s">
        <v>188</v>
      </c>
      <c r="BE343" s="156">
        <f t="shared" si="24"/>
        <v>0</v>
      </c>
      <c r="BF343" s="156">
        <f t="shared" si="25"/>
        <v>0</v>
      </c>
      <c r="BG343" s="156">
        <f t="shared" si="26"/>
        <v>0</v>
      </c>
      <c r="BH343" s="156">
        <f t="shared" si="27"/>
        <v>0</v>
      </c>
      <c r="BI343" s="156">
        <f t="shared" si="28"/>
        <v>0</v>
      </c>
      <c r="BJ343" s="17" t="s">
        <v>88</v>
      </c>
      <c r="BK343" s="156">
        <f t="shared" si="29"/>
        <v>0</v>
      </c>
      <c r="BL343" s="17" t="s">
        <v>295</v>
      </c>
      <c r="BM343" s="155" t="s">
        <v>1721</v>
      </c>
    </row>
    <row r="344" spans="2:65" s="1" customFormat="1" ht="24.2" customHeight="1">
      <c r="B344" s="32"/>
      <c r="C344" s="185" t="s">
        <v>664</v>
      </c>
      <c r="D344" s="185" t="s">
        <v>677</v>
      </c>
      <c r="E344" s="186" t="s">
        <v>1722</v>
      </c>
      <c r="F344" s="187" t="s">
        <v>1723</v>
      </c>
      <c r="G344" s="188" t="s">
        <v>388</v>
      </c>
      <c r="H344" s="189">
        <v>3</v>
      </c>
      <c r="I344" s="190"/>
      <c r="J344" s="191">
        <f t="shared" si="20"/>
        <v>0</v>
      </c>
      <c r="K344" s="192"/>
      <c r="L344" s="193"/>
      <c r="M344" s="194" t="s">
        <v>1</v>
      </c>
      <c r="N344" s="195" t="s">
        <v>42</v>
      </c>
      <c r="P344" s="153">
        <f t="shared" si="21"/>
        <v>0</v>
      </c>
      <c r="Q344" s="153">
        <v>5.3999999999999999E-2</v>
      </c>
      <c r="R344" s="153">
        <f t="shared" si="22"/>
        <v>0.16200000000000001</v>
      </c>
      <c r="S344" s="153">
        <v>0</v>
      </c>
      <c r="T344" s="154">
        <f t="shared" si="23"/>
        <v>0</v>
      </c>
      <c r="AR344" s="155" t="s">
        <v>398</v>
      </c>
      <c r="AT344" s="155" t="s">
        <v>677</v>
      </c>
      <c r="AU344" s="155" t="s">
        <v>88</v>
      </c>
      <c r="AY344" s="17" t="s">
        <v>188</v>
      </c>
      <c r="BE344" s="156">
        <f t="shared" si="24"/>
        <v>0</v>
      </c>
      <c r="BF344" s="156">
        <f t="shared" si="25"/>
        <v>0</v>
      </c>
      <c r="BG344" s="156">
        <f t="shared" si="26"/>
        <v>0</v>
      </c>
      <c r="BH344" s="156">
        <f t="shared" si="27"/>
        <v>0</v>
      </c>
      <c r="BI344" s="156">
        <f t="shared" si="28"/>
        <v>0</v>
      </c>
      <c r="BJ344" s="17" t="s">
        <v>88</v>
      </c>
      <c r="BK344" s="156">
        <f t="shared" si="29"/>
        <v>0</v>
      </c>
      <c r="BL344" s="17" t="s">
        <v>295</v>
      </c>
      <c r="BM344" s="155" t="s">
        <v>1724</v>
      </c>
    </row>
    <row r="345" spans="2:65" s="1" customFormat="1" ht="37.9" customHeight="1">
      <c r="B345" s="32"/>
      <c r="C345" s="143" t="s">
        <v>671</v>
      </c>
      <c r="D345" s="143" t="s">
        <v>190</v>
      </c>
      <c r="E345" s="144" t="s">
        <v>1725</v>
      </c>
      <c r="F345" s="145" t="s">
        <v>1726</v>
      </c>
      <c r="G345" s="146" t="s">
        <v>388</v>
      </c>
      <c r="H345" s="147">
        <v>3</v>
      </c>
      <c r="I345" s="148"/>
      <c r="J345" s="149">
        <f t="shared" si="20"/>
        <v>0</v>
      </c>
      <c r="K345" s="150"/>
      <c r="L345" s="32"/>
      <c r="M345" s="151" t="s">
        <v>1</v>
      </c>
      <c r="N345" s="152" t="s">
        <v>42</v>
      </c>
      <c r="P345" s="153">
        <f t="shared" si="21"/>
        <v>0</v>
      </c>
      <c r="Q345" s="153">
        <v>8.4999999999999995E-4</v>
      </c>
      <c r="R345" s="153">
        <f t="shared" si="22"/>
        <v>2.5499999999999997E-3</v>
      </c>
      <c r="S345" s="153">
        <v>0</v>
      </c>
      <c r="T345" s="154">
        <f t="shared" si="23"/>
        <v>0</v>
      </c>
      <c r="AR345" s="155" t="s">
        <v>295</v>
      </c>
      <c r="AT345" s="155" t="s">
        <v>190</v>
      </c>
      <c r="AU345" s="155" t="s">
        <v>88</v>
      </c>
      <c r="AY345" s="17" t="s">
        <v>188</v>
      </c>
      <c r="BE345" s="156">
        <f t="shared" si="24"/>
        <v>0</v>
      </c>
      <c r="BF345" s="156">
        <f t="shared" si="25"/>
        <v>0</v>
      </c>
      <c r="BG345" s="156">
        <f t="shared" si="26"/>
        <v>0</v>
      </c>
      <c r="BH345" s="156">
        <f t="shared" si="27"/>
        <v>0</v>
      </c>
      <c r="BI345" s="156">
        <f t="shared" si="28"/>
        <v>0</v>
      </c>
      <c r="BJ345" s="17" t="s">
        <v>88</v>
      </c>
      <c r="BK345" s="156">
        <f t="shared" si="29"/>
        <v>0</v>
      </c>
      <c r="BL345" s="17" t="s">
        <v>295</v>
      </c>
      <c r="BM345" s="155" t="s">
        <v>1727</v>
      </c>
    </row>
    <row r="346" spans="2:65" s="1" customFormat="1" ht="24.2" customHeight="1">
      <c r="B346" s="32"/>
      <c r="C346" s="185" t="s">
        <v>676</v>
      </c>
      <c r="D346" s="185" t="s">
        <v>677</v>
      </c>
      <c r="E346" s="186" t="s">
        <v>1728</v>
      </c>
      <c r="F346" s="187" t="s">
        <v>1729</v>
      </c>
      <c r="G346" s="188" t="s">
        <v>388</v>
      </c>
      <c r="H346" s="189">
        <v>3</v>
      </c>
      <c r="I346" s="190"/>
      <c r="J346" s="191">
        <f t="shared" si="20"/>
        <v>0</v>
      </c>
      <c r="K346" s="192"/>
      <c r="L346" s="193"/>
      <c r="M346" s="194" t="s">
        <v>1</v>
      </c>
      <c r="N346" s="195" t="s">
        <v>42</v>
      </c>
      <c r="P346" s="153">
        <f t="shared" si="21"/>
        <v>0</v>
      </c>
      <c r="Q346" s="153">
        <v>4.6780000000000002E-2</v>
      </c>
      <c r="R346" s="153">
        <f t="shared" si="22"/>
        <v>0.14034000000000002</v>
      </c>
      <c r="S346" s="153">
        <v>0</v>
      </c>
      <c r="T346" s="154">
        <f t="shared" si="23"/>
        <v>0</v>
      </c>
      <c r="AR346" s="155" t="s">
        <v>398</v>
      </c>
      <c r="AT346" s="155" t="s">
        <v>677</v>
      </c>
      <c r="AU346" s="155" t="s">
        <v>88</v>
      </c>
      <c r="AY346" s="17" t="s">
        <v>188</v>
      </c>
      <c r="BE346" s="156">
        <f t="shared" si="24"/>
        <v>0</v>
      </c>
      <c r="BF346" s="156">
        <f t="shared" si="25"/>
        <v>0</v>
      </c>
      <c r="BG346" s="156">
        <f t="shared" si="26"/>
        <v>0</v>
      </c>
      <c r="BH346" s="156">
        <f t="shared" si="27"/>
        <v>0</v>
      </c>
      <c r="BI346" s="156">
        <f t="shared" si="28"/>
        <v>0</v>
      </c>
      <c r="BJ346" s="17" t="s">
        <v>88</v>
      </c>
      <c r="BK346" s="156">
        <f t="shared" si="29"/>
        <v>0</v>
      </c>
      <c r="BL346" s="17" t="s">
        <v>295</v>
      </c>
      <c r="BM346" s="155" t="s">
        <v>1730</v>
      </c>
    </row>
    <row r="347" spans="2:65" s="1" customFormat="1" ht="16.5" customHeight="1">
      <c r="B347" s="32"/>
      <c r="C347" s="143" t="s">
        <v>683</v>
      </c>
      <c r="D347" s="143" t="s">
        <v>190</v>
      </c>
      <c r="E347" s="144" t="s">
        <v>1731</v>
      </c>
      <c r="F347" s="145" t="s">
        <v>1732</v>
      </c>
      <c r="G347" s="146" t="s">
        <v>388</v>
      </c>
      <c r="H347" s="147">
        <v>8</v>
      </c>
      <c r="I347" s="148"/>
      <c r="J347" s="149">
        <f t="shared" si="20"/>
        <v>0</v>
      </c>
      <c r="K347" s="150"/>
      <c r="L347" s="32"/>
      <c r="M347" s="151" t="s">
        <v>1</v>
      </c>
      <c r="N347" s="152" t="s">
        <v>42</v>
      </c>
      <c r="P347" s="153">
        <f t="shared" si="21"/>
        <v>0</v>
      </c>
      <c r="Q347" s="153">
        <v>0</v>
      </c>
      <c r="R347" s="153">
        <f t="shared" si="22"/>
        <v>0</v>
      </c>
      <c r="S347" s="153">
        <v>0</v>
      </c>
      <c r="T347" s="154">
        <f t="shared" si="23"/>
        <v>0</v>
      </c>
      <c r="AR347" s="155" t="s">
        <v>295</v>
      </c>
      <c r="AT347" s="155" t="s">
        <v>190</v>
      </c>
      <c r="AU347" s="155" t="s">
        <v>88</v>
      </c>
      <c r="AY347" s="17" t="s">
        <v>188</v>
      </c>
      <c r="BE347" s="156">
        <f t="shared" si="24"/>
        <v>0</v>
      </c>
      <c r="BF347" s="156">
        <f t="shared" si="25"/>
        <v>0</v>
      </c>
      <c r="BG347" s="156">
        <f t="shared" si="26"/>
        <v>0</v>
      </c>
      <c r="BH347" s="156">
        <f t="shared" si="27"/>
        <v>0</v>
      </c>
      <c r="BI347" s="156">
        <f t="shared" si="28"/>
        <v>0</v>
      </c>
      <c r="BJ347" s="17" t="s">
        <v>88</v>
      </c>
      <c r="BK347" s="156">
        <f t="shared" si="29"/>
        <v>0</v>
      </c>
      <c r="BL347" s="17" t="s">
        <v>295</v>
      </c>
      <c r="BM347" s="155" t="s">
        <v>1733</v>
      </c>
    </row>
    <row r="348" spans="2:65" s="1" customFormat="1" ht="24.2" customHeight="1">
      <c r="B348" s="32"/>
      <c r="C348" s="185" t="s">
        <v>688</v>
      </c>
      <c r="D348" s="185" t="s">
        <v>677</v>
      </c>
      <c r="E348" s="186" t="s">
        <v>1734</v>
      </c>
      <c r="F348" s="187" t="s">
        <v>1735</v>
      </c>
      <c r="G348" s="188" t="s">
        <v>388</v>
      </c>
      <c r="H348" s="189">
        <v>8</v>
      </c>
      <c r="I348" s="190"/>
      <c r="J348" s="191">
        <f t="shared" si="20"/>
        <v>0</v>
      </c>
      <c r="K348" s="192"/>
      <c r="L348" s="193"/>
      <c r="M348" s="194" t="s">
        <v>1</v>
      </c>
      <c r="N348" s="195" t="s">
        <v>42</v>
      </c>
      <c r="P348" s="153">
        <f t="shared" si="21"/>
        <v>0</v>
      </c>
      <c r="Q348" s="153">
        <v>2.5000000000000001E-3</v>
      </c>
      <c r="R348" s="153">
        <f t="shared" si="22"/>
        <v>0.02</v>
      </c>
      <c r="S348" s="153">
        <v>0</v>
      </c>
      <c r="T348" s="154">
        <f t="shared" si="23"/>
        <v>0</v>
      </c>
      <c r="AR348" s="155" t="s">
        <v>398</v>
      </c>
      <c r="AT348" s="155" t="s">
        <v>677</v>
      </c>
      <c r="AU348" s="155" t="s">
        <v>88</v>
      </c>
      <c r="AY348" s="17" t="s">
        <v>188</v>
      </c>
      <c r="BE348" s="156">
        <f t="shared" si="24"/>
        <v>0</v>
      </c>
      <c r="BF348" s="156">
        <f t="shared" si="25"/>
        <v>0</v>
      </c>
      <c r="BG348" s="156">
        <f t="shared" si="26"/>
        <v>0</v>
      </c>
      <c r="BH348" s="156">
        <f t="shared" si="27"/>
        <v>0</v>
      </c>
      <c r="BI348" s="156">
        <f t="shared" si="28"/>
        <v>0</v>
      </c>
      <c r="BJ348" s="17" t="s">
        <v>88</v>
      </c>
      <c r="BK348" s="156">
        <f t="shared" si="29"/>
        <v>0</v>
      </c>
      <c r="BL348" s="17" t="s">
        <v>295</v>
      </c>
      <c r="BM348" s="155" t="s">
        <v>1736</v>
      </c>
    </row>
    <row r="349" spans="2:65" s="1" customFormat="1" ht="33" customHeight="1">
      <c r="B349" s="32"/>
      <c r="C349" s="143" t="s">
        <v>695</v>
      </c>
      <c r="D349" s="143" t="s">
        <v>190</v>
      </c>
      <c r="E349" s="144" t="s">
        <v>1737</v>
      </c>
      <c r="F349" s="145" t="s">
        <v>1738</v>
      </c>
      <c r="G349" s="146" t="s">
        <v>388</v>
      </c>
      <c r="H349" s="147">
        <v>2</v>
      </c>
      <c r="I349" s="148"/>
      <c r="J349" s="149">
        <f t="shared" si="20"/>
        <v>0</v>
      </c>
      <c r="K349" s="150"/>
      <c r="L349" s="32"/>
      <c r="M349" s="151" t="s">
        <v>1</v>
      </c>
      <c r="N349" s="152" t="s">
        <v>42</v>
      </c>
      <c r="P349" s="153">
        <f t="shared" si="21"/>
        <v>0</v>
      </c>
      <c r="Q349" s="153">
        <v>6.6E-4</v>
      </c>
      <c r="R349" s="153">
        <f t="shared" si="22"/>
        <v>1.32E-3</v>
      </c>
      <c r="S349" s="153">
        <v>0</v>
      </c>
      <c r="T349" s="154">
        <f t="shared" si="23"/>
        <v>0</v>
      </c>
      <c r="AR349" s="155" t="s">
        <v>295</v>
      </c>
      <c r="AT349" s="155" t="s">
        <v>190</v>
      </c>
      <c r="AU349" s="155" t="s">
        <v>88</v>
      </c>
      <c r="AY349" s="17" t="s">
        <v>188</v>
      </c>
      <c r="BE349" s="156">
        <f t="shared" si="24"/>
        <v>0</v>
      </c>
      <c r="BF349" s="156">
        <f t="shared" si="25"/>
        <v>0</v>
      </c>
      <c r="BG349" s="156">
        <f t="shared" si="26"/>
        <v>0</v>
      </c>
      <c r="BH349" s="156">
        <f t="shared" si="27"/>
        <v>0</v>
      </c>
      <c r="BI349" s="156">
        <f t="shared" si="28"/>
        <v>0</v>
      </c>
      <c r="BJ349" s="17" t="s">
        <v>88</v>
      </c>
      <c r="BK349" s="156">
        <f t="shared" si="29"/>
        <v>0</v>
      </c>
      <c r="BL349" s="17" t="s">
        <v>295</v>
      </c>
      <c r="BM349" s="155" t="s">
        <v>1739</v>
      </c>
    </row>
    <row r="350" spans="2:65" s="1" customFormat="1" ht="24.2" customHeight="1">
      <c r="B350" s="32"/>
      <c r="C350" s="185" t="s">
        <v>701</v>
      </c>
      <c r="D350" s="185" t="s">
        <v>677</v>
      </c>
      <c r="E350" s="186" t="s">
        <v>1740</v>
      </c>
      <c r="F350" s="187" t="s">
        <v>1741</v>
      </c>
      <c r="G350" s="188" t="s">
        <v>388</v>
      </c>
      <c r="H350" s="189">
        <v>1</v>
      </c>
      <c r="I350" s="190"/>
      <c r="J350" s="191">
        <f t="shared" si="20"/>
        <v>0</v>
      </c>
      <c r="K350" s="192"/>
      <c r="L350" s="193"/>
      <c r="M350" s="194" t="s">
        <v>1</v>
      </c>
      <c r="N350" s="195" t="s">
        <v>42</v>
      </c>
      <c r="P350" s="153">
        <f t="shared" si="21"/>
        <v>0</v>
      </c>
      <c r="Q350" s="153">
        <v>8.6499999999999997E-3</v>
      </c>
      <c r="R350" s="153">
        <f t="shared" si="22"/>
        <v>8.6499999999999997E-3</v>
      </c>
      <c r="S350" s="153">
        <v>0</v>
      </c>
      <c r="T350" s="154">
        <f t="shared" si="23"/>
        <v>0</v>
      </c>
      <c r="AR350" s="155" t="s">
        <v>398</v>
      </c>
      <c r="AT350" s="155" t="s">
        <v>677</v>
      </c>
      <c r="AU350" s="155" t="s">
        <v>88</v>
      </c>
      <c r="AY350" s="17" t="s">
        <v>188</v>
      </c>
      <c r="BE350" s="156">
        <f t="shared" si="24"/>
        <v>0</v>
      </c>
      <c r="BF350" s="156">
        <f t="shared" si="25"/>
        <v>0</v>
      </c>
      <c r="BG350" s="156">
        <f t="shared" si="26"/>
        <v>0</v>
      </c>
      <c r="BH350" s="156">
        <f t="shared" si="27"/>
        <v>0</v>
      </c>
      <c r="BI350" s="156">
        <f t="shared" si="28"/>
        <v>0</v>
      </c>
      <c r="BJ350" s="17" t="s">
        <v>88</v>
      </c>
      <c r="BK350" s="156">
        <f t="shared" si="29"/>
        <v>0</v>
      </c>
      <c r="BL350" s="17" t="s">
        <v>295</v>
      </c>
      <c r="BM350" s="155" t="s">
        <v>1742</v>
      </c>
    </row>
    <row r="351" spans="2:65" s="1" customFormat="1" ht="24.2" customHeight="1">
      <c r="B351" s="32"/>
      <c r="C351" s="185" t="s">
        <v>706</v>
      </c>
      <c r="D351" s="185" t="s">
        <v>677</v>
      </c>
      <c r="E351" s="186" t="s">
        <v>1743</v>
      </c>
      <c r="F351" s="187" t="s">
        <v>1744</v>
      </c>
      <c r="G351" s="188" t="s">
        <v>388</v>
      </c>
      <c r="H351" s="189">
        <v>1</v>
      </c>
      <c r="I351" s="190"/>
      <c r="J351" s="191">
        <f t="shared" si="20"/>
        <v>0</v>
      </c>
      <c r="K351" s="192"/>
      <c r="L351" s="193"/>
      <c r="M351" s="194" t="s">
        <v>1</v>
      </c>
      <c r="N351" s="195" t="s">
        <v>42</v>
      </c>
      <c r="P351" s="153">
        <f t="shared" si="21"/>
        <v>0</v>
      </c>
      <c r="Q351" s="153">
        <v>1.2999999999999999E-3</v>
      </c>
      <c r="R351" s="153">
        <f t="shared" si="22"/>
        <v>1.2999999999999999E-3</v>
      </c>
      <c r="S351" s="153">
        <v>0</v>
      </c>
      <c r="T351" s="154">
        <f t="shared" si="23"/>
        <v>0</v>
      </c>
      <c r="AR351" s="155" t="s">
        <v>398</v>
      </c>
      <c r="AT351" s="155" t="s">
        <v>677</v>
      </c>
      <c r="AU351" s="155" t="s">
        <v>88</v>
      </c>
      <c r="AY351" s="17" t="s">
        <v>188</v>
      </c>
      <c r="BE351" s="156">
        <f t="shared" si="24"/>
        <v>0</v>
      </c>
      <c r="BF351" s="156">
        <f t="shared" si="25"/>
        <v>0</v>
      </c>
      <c r="BG351" s="156">
        <f t="shared" si="26"/>
        <v>0</v>
      </c>
      <c r="BH351" s="156">
        <f t="shared" si="27"/>
        <v>0</v>
      </c>
      <c r="BI351" s="156">
        <f t="shared" si="28"/>
        <v>0</v>
      </c>
      <c r="BJ351" s="17" t="s">
        <v>88</v>
      </c>
      <c r="BK351" s="156">
        <f t="shared" si="29"/>
        <v>0</v>
      </c>
      <c r="BL351" s="17" t="s">
        <v>295</v>
      </c>
      <c r="BM351" s="155" t="s">
        <v>1745</v>
      </c>
    </row>
    <row r="352" spans="2:65" s="1" customFormat="1" ht="24.2" customHeight="1">
      <c r="B352" s="32"/>
      <c r="C352" s="143" t="s">
        <v>710</v>
      </c>
      <c r="D352" s="143" t="s">
        <v>190</v>
      </c>
      <c r="E352" s="144" t="s">
        <v>1746</v>
      </c>
      <c r="F352" s="145" t="s">
        <v>1747</v>
      </c>
      <c r="G352" s="146" t="s">
        <v>388</v>
      </c>
      <c r="H352" s="147">
        <v>1</v>
      </c>
      <c r="I352" s="148"/>
      <c r="J352" s="149">
        <f t="shared" si="20"/>
        <v>0</v>
      </c>
      <c r="K352" s="150"/>
      <c r="L352" s="32"/>
      <c r="M352" s="151" t="s">
        <v>1</v>
      </c>
      <c r="N352" s="152" t="s">
        <v>42</v>
      </c>
      <c r="P352" s="153">
        <f t="shared" si="21"/>
        <v>0</v>
      </c>
      <c r="Q352" s="153">
        <v>2.7999999999999998E-4</v>
      </c>
      <c r="R352" s="153">
        <f t="shared" si="22"/>
        <v>2.7999999999999998E-4</v>
      </c>
      <c r="S352" s="153">
        <v>0</v>
      </c>
      <c r="T352" s="154">
        <f t="shared" si="23"/>
        <v>0</v>
      </c>
      <c r="AR352" s="155" t="s">
        <v>295</v>
      </c>
      <c r="AT352" s="155" t="s">
        <v>190</v>
      </c>
      <c r="AU352" s="155" t="s">
        <v>88</v>
      </c>
      <c r="AY352" s="17" t="s">
        <v>188</v>
      </c>
      <c r="BE352" s="156">
        <f t="shared" si="24"/>
        <v>0</v>
      </c>
      <c r="BF352" s="156">
        <f t="shared" si="25"/>
        <v>0</v>
      </c>
      <c r="BG352" s="156">
        <f t="shared" si="26"/>
        <v>0</v>
      </c>
      <c r="BH352" s="156">
        <f t="shared" si="27"/>
        <v>0</v>
      </c>
      <c r="BI352" s="156">
        <f t="shared" si="28"/>
        <v>0</v>
      </c>
      <c r="BJ352" s="17" t="s">
        <v>88</v>
      </c>
      <c r="BK352" s="156">
        <f t="shared" si="29"/>
        <v>0</v>
      </c>
      <c r="BL352" s="17" t="s">
        <v>295</v>
      </c>
      <c r="BM352" s="155" t="s">
        <v>1748</v>
      </c>
    </row>
    <row r="353" spans="2:65" s="1" customFormat="1" ht="16.5" customHeight="1">
      <c r="B353" s="32"/>
      <c r="C353" s="185" t="s">
        <v>715</v>
      </c>
      <c r="D353" s="185" t="s">
        <v>677</v>
      </c>
      <c r="E353" s="186" t="s">
        <v>1749</v>
      </c>
      <c r="F353" s="187" t="s">
        <v>1750</v>
      </c>
      <c r="G353" s="188" t="s">
        <v>388</v>
      </c>
      <c r="H353" s="189">
        <v>1</v>
      </c>
      <c r="I353" s="190"/>
      <c r="J353" s="191">
        <f t="shared" si="20"/>
        <v>0</v>
      </c>
      <c r="K353" s="192"/>
      <c r="L353" s="193"/>
      <c r="M353" s="194" t="s">
        <v>1</v>
      </c>
      <c r="N353" s="195" t="s">
        <v>42</v>
      </c>
      <c r="P353" s="153">
        <f t="shared" si="21"/>
        <v>0</v>
      </c>
      <c r="Q353" s="153">
        <v>1.8499999999999999E-2</v>
      </c>
      <c r="R353" s="153">
        <f t="shared" si="22"/>
        <v>1.8499999999999999E-2</v>
      </c>
      <c r="S353" s="153">
        <v>0</v>
      </c>
      <c r="T353" s="154">
        <f t="shared" si="23"/>
        <v>0</v>
      </c>
      <c r="AR353" s="155" t="s">
        <v>398</v>
      </c>
      <c r="AT353" s="155" t="s">
        <v>677</v>
      </c>
      <c r="AU353" s="155" t="s">
        <v>88</v>
      </c>
      <c r="AY353" s="17" t="s">
        <v>188</v>
      </c>
      <c r="BE353" s="156">
        <f t="shared" si="24"/>
        <v>0</v>
      </c>
      <c r="BF353" s="156">
        <f t="shared" si="25"/>
        <v>0</v>
      </c>
      <c r="BG353" s="156">
        <f t="shared" si="26"/>
        <v>0</v>
      </c>
      <c r="BH353" s="156">
        <f t="shared" si="27"/>
        <v>0</v>
      </c>
      <c r="BI353" s="156">
        <f t="shared" si="28"/>
        <v>0</v>
      </c>
      <c r="BJ353" s="17" t="s">
        <v>88</v>
      </c>
      <c r="BK353" s="156">
        <f t="shared" si="29"/>
        <v>0</v>
      </c>
      <c r="BL353" s="17" t="s">
        <v>295</v>
      </c>
      <c r="BM353" s="155" t="s">
        <v>1751</v>
      </c>
    </row>
    <row r="354" spans="2:65" s="1" customFormat="1" ht="21.75" customHeight="1">
      <c r="B354" s="32"/>
      <c r="C354" s="143" t="s">
        <v>720</v>
      </c>
      <c r="D354" s="143" t="s">
        <v>190</v>
      </c>
      <c r="E354" s="144" t="s">
        <v>1752</v>
      </c>
      <c r="F354" s="145" t="s">
        <v>1753</v>
      </c>
      <c r="G354" s="146" t="s">
        <v>388</v>
      </c>
      <c r="H354" s="147">
        <v>28</v>
      </c>
      <c r="I354" s="148"/>
      <c r="J354" s="149">
        <f t="shared" si="20"/>
        <v>0</v>
      </c>
      <c r="K354" s="150"/>
      <c r="L354" s="32"/>
      <c r="M354" s="151" t="s">
        <v>1</v>
      </c>
      <c r="N354" s="152" t="s">
        <v>42</v>
      </c>
      <c r="P354" s="153">
        <f t="shared" si="21"/>
        <v>0</v>
      </c>
      <c r="Q354" s="153">
        <v>8.0000000000000007E-5</v>
      </c>
      <c r="R354" s="153">
        <f t="shared" si="22"/>
        <v>2.2400000000000002E-3</v>
      </c>
      <c r="S354" s="153">
        <v>0</v>
      </c>
      <c r="T354" s="154">
        <f t="shared" si="23"/>
        <v>0</v>
      </c>
      <c r="AR354" s="155" t="s">
        <v>295</v>
      </c>
      <c r="AT354" s="155" t="s">
        <v>190</v>
      </c>
      <c r="AU354" s="155" t="s">
        <v>88</v>
      </c>
      <c r="AY354" s="17" t="s">
        <v>188</v>
      </c>
      <c r="BE354" s="156">
        <f t="shared" si="24"/>
        <v>0</v>
      </c>
      <c r="BF354" s="156">
        <f t="shared" si="25"/>
        <v>0</v>
      </c>
      <c r="BG354" s="156">
        <f t="shared" si="26"/>
        <v>0</v>
      </c>
      <c r="BH354" s="156">
        <f t="shared" si="27"/>
        <v>0</v>
      </c>
      <c r="BI354" s="156">
        <f t="shared" si="28"/>
        <v>0</v>
      </c>
      <c r="BJ354" s="17" t="s">
        <v>88</v>
      </c>
      <c r="BK354" s="156">
        <f t="shared" si="29"/>
        <v>0</v>
      </c>
      <c r="BL354" s="17" t="s">
        <v>295</v>
      </c>
      <c r="BM354" s="155" t="s">
        <v>1754</v>
      </c>
    </row>
    <row r="355" spans="2:65" s="1" customFormat="1" ht="24.2" customHeight="1">
      <c r="B355" s="32"/>
      <c r="C355" s="185" t="s">
        <v>725</v>
      </c>
      <c r="D355" s="185" t="s">
        <v>677</v>
      </c>
      <c r="E355" s="186" t="s">
        <v>1755</v>
      </c>
      <c r="F355" s="187" t="s">
        <v>1756</v>
      </c>
      <c r="G355" s="188" t="s">
        <v>388</v>
      </c>
      <c r="H355" s="189">
        <v>28</v>
      </c>
      <c r="I355" s="190"/>
      <c r="J355" s="191">
        <f t="shared" si="20"/>
        <v>0</v>
      </c>
      <c r="K355" s="192"/>
      <c r="L355" s="193"/>
      <c r="M355" s="194" t="s">
        <v>1</v>
      </c>
      <c r="N355" s="195" t="s">
        <v>42</v>
      </c>
      <c r="P355" s="153">
        <f t="shared" si="21"/>
        <v>0</v>
      </c>
      <c r="Q355" s="153">
        <v>4.0000000000000002E-4</v>
      </c>
      <c r="R355" s="153">
        <f t="shared" si="22"/>
        <v>1.12E-2</v>
      </c>
      <c r="S355" s="153">
        <v>0</v>
      </c>
      <c r="T355" s="154">
        <f t="shared" si="23"/>
        <v>0</v>
      </c>
      <c r="AR355" s="155" t="s">
        <v>398</v>
      </c>
      <c r="AT355" s="155" t="s">
        <v>677</v>
      </c>
      <c r="AU355" s="155" t="s">
        <v>88</v>
      </c>
      <c r="AY355" s="17" t="s">
        <v>188</v>
      </c>
      <c r="BE355" s="156">
        <f t="shared" si="24"/>
        <v>0</v>
      </c>
      <c r="BF355" s="156">
        <f t="shared" si="25"/>
        <v>0</v>
      </c>
      <c r="BG355" s="156">
        <f t="shared" si="26"/>
        <v>0</v>
      </c>
      <c r="BH355" s="156">
        <f t="shared" si="27"/>
        <v>0</v>
      </c>
      <c r="BI355" s="156">
        <f t="shared" si="28"/>
        <v>0</v>
      </c>
      <c r="BJ355" s="17" t="s">
        <v>88</v>
      </c>
      <c r="BK355" s="156">
        <f t="shared" si="29"/>
        <v>0</v>
      </c>
      <c r="BL355" s="17" t="s">
        <v>295</v>
      </c>
      <c r="BM355" s="155" t="s">
        <v>1757</v>
      </c>
    </row>
    <row r="356" spans="2:65" s="1" customFormat="1" ht="33" customHeight="1">
      <c r="B356" s="32"/>
      <c r="C356" s="143" t="s">
        <v>732</v>
      </c>
      <c r="D356" s="143" t="s">
        <v>190</v>
      </c>
      <c r="E356" s="144" t="s">
        <v>1758</v>
      </c>
      <c r="F356" s="145" t="s">
        <v>1759</v>
      </c>
      <c r="G356" s="146" t="s">
        <v>388</v>
      </c>
      <c r="H356" s="147">
        <v>1</v>
      </c>
      <c r="I356" s="148"/>
      <c r="J356" s="149">
        <f t="shared" si="20"/>
        <v>0</v>
      </c>
      <c r="K356" s="150"/>
      <c r="L356" s="32"/>
      <c r="M356" s="151" t="s">
        <v>1</v>
      </c>
      <c r="N356" s="152" t="s">
        <v>42</v>
      </c>
      <c r="P356" s="153">
        <f t="shared" si="21"/>
        <v>0</v>
      </c>
      <c r="Q356" s="153">
        <v>0</v>
      </c>
      <c r="R356" s="153">
        <f t="shared" si="22"/>
        <v>0</v>
      </c>
      <c r="S356" s="153">
        <v>0</v>
      </c>
      <c r="T356" s="154">
        <f t="shared" si="23"/>
        <v>0</v>
      </c>
      <c r="AR356" s="155" t="s">
        <v>295</v>
      </c>
      <c r="AT356" s="155" t="s">
        <v>190</v>
      </c>
      <c r="AU356" s="155" t="s">
        <v>88</v>
      </c>
      <c r="AY356" s="17" t="s">
        <v>188</v>
      </c>
      <c r="BE356" s="156">
        <f t="shared" si="24"/>
        <v>0</v>
      </c>
      <c r="BF356" s="156">
        <f t="shared" si="25"/>
        <v>0</v>
      </c>
      <c r="BG356" s="156">
        <f t="shared" si="26"/>
        <v>0</v>
      </c>
      <c r="BH356" s="156">
        <f t="shared" si="27"/>
        <v>0</v>
      </c>
      <c r="BI356" s="156">
        <f t="shared" si="28"/>
        <v>0</v>
      </c>
      <c r="BJ356" s="17" t="s">
        <v>88</v>
      </c>
      <c r="BK356" s="156">
        <f t="shared" si="29"/>
        <v>0</v>
      </c>
      <c r="BL356" s="17" t="s">
        <v>295</v>
      </c>
      <c r="BM356" s="155" t="s">
        <v>1760</v>
      </c>
    </row>
    <row r="357" spans="2:65" s="1" customFormat="1" ht="24.2" customHeight="1">
      <c r="B357" s="32"/>
      <c r="C357" s="185" t="s">
        <v>741</v>
      </c>
      <c r="D357" s="185" t="s">
        <v>677</v>
      </c>
      <c r="E357" s="186" t="s">
        <v>1761</v>
      </c>
      <c r="F357" s="187" t="s">
        <v>1762</v>
      </c>
      <c r="G357" s="188" t="s">
        <v>388</v>
      </c>
      <c r="H357" s="189">
        <v>1</v>
      </c>
      <c r="I357" s="190"/>
      <c r="J357" s="191">
        <f t="shared" si="20"/>
        <v>0</v>
      </c>
      <c r="K357" s="192"/>
      <c r="L357" s="193"/>
      <c r="M357" s="194" t="s">
        <v>1</v>
      </c>
      <c r="N357" s="195" t="s">
        <v>42</v>
      </c>
      <c r="P357" s="153">
        <f t="shared" si="21"/>
        <v>0</v>
      </c>
      <c r="Q357" s="153">
        <v>1.49E-3</v>
      </c>
      <c r="R357" s="153">
        <f t="shared" si="22"/>
        <v>1.49E-3</v>
      </c>
      <c r="S357" s="153">
        <v>0</v>
      </c>
      <c r="T357" s="154">
        <f t="shared" si="23"/>
        <v>0</v>
      </c>
      <c r="AR357" s="155" t="s">
        <v>398</v>
      </c>
      <c r="AT357" s="155" t="s">
        <v>677</v>
      </c>
      <c r="AU357" s="155" t="s">
        <v>88</v>
      </c>
      <c r="AY357" s="17" t="s">
        <v>188</v>
      </c>
      <c r="BE357" s="156">
        <f t="shared" si="24"/>
        <v>0</v>
      </c>
      <c r="BF357" s="156">
        <f t="shared" si="25"/>
        <v>0</v>
      </c>
      <c r="BG357" s="156">
        <f t="shared" si="26"/>
        <v>0</v>
      </c>
      <c r="BH357" s="156">
        <f t="shared" si="27"/>
        <v>0</v>
      </c>
      <c r="BI357" s="156">
        <f t="shared" si="28"/>
        <v>0</v>
      </c>
      <c r="BJ357" s="17" t="s">
        <v>88</v>
      </c>
      <c r="BK357" s="156">
        <f t="shared" si="29"/>
        <v>0</v>
      </c>
      <c r="BL357" s="17" t="s">
        <v>295</v>
      </c>
      <c r="BM357" s="155" t="s">
        <v>1763</v>
      </c>
    </row>
    <row r="358" spans="2:65" s="1" customFormat="1" ht="33" customHeight="1">
      <c r="B358" s="32"/>
      <c r="C358" s="143" t="s">
        <v>749</v>
      </c>
      <c r="D358" s="143" t="s">
        <v>190</v>
      </c>
      <c r="E358" s="144" t="s">
        <v>1764</v>
      </c>
      <c r="F358" s="145" t="s">
        <v>1765</v>
      </c>
      <c r="G358" s="146" t="s">
        <v>388</v>
      </c>
      <c r="H358" s="147">
        <v>10</v>
      </c>
      <c r="I358" s="148"/>
      <c r="J358" s="149">
        <f t="shared" si="20"/>
        <v>0</v>
      </c>
      <c r="K358" s="150"/>
      <c r="L358" s="32"/>
      <c r="M358" s="151" t="s">
        <v>1</v>
      </c>
      <c r="N358" s="152" t="s">
        <v>42</v>
      </c>
      <c r="P358" s="153">
        <f t="shared" si="21"/>
        <v>0</v>
      </c>
      <c r="Q358" s="153">
        <v>1E-4</v>
      </c>
      <c r="R358" s="153">
        <f t="shared" si="22"/>
        <v>1E-3</v>
      </c>
      <c r="S358" s="153">
        <v>0</v>
      </c>
      <c r="T358" s="154">
        <f t="shared" si="23"/>
        <v>0</v>
      </c>
      <c r="AR358" s="155" t="s">
        <v>295</v>
      </c>
      <c r="AT358" s="155" t="s">
        <v>190</v>
      </c>
      <c r="AU358" s="155" t="s">
        <v>88</v>
      </c>
      <c r="AY358" s="17" t="s">
        <v>188</v>
      </c>
      <c r="BE358" s="156">
        <f t="shared" si="24"/>
        <v>0</v>
      </c>
      <c r="BF358" s="156">
        <f t="shared" si="25"/>
        <v>0</v>
      </c>
      <c r="BG358" s="156">
        <f t="shared" si="26"/>
        <v>0</v>
      </c>
      <c r="BH358" s="156">
        <f t="shared" si="27"/>
        <v>0</v>
      </c>
      <c r="BI358" s="156">
        <f t="shared" si="28"/>
        <v>0</v>
      </c>
      <c r="BJ358" s="17" t="s">
        <v>88</v>
      </c>
      <c r="BK358" s="156">
        <f t="shared" si="29"/>
        <v>0</v>
      </c>
      <c r="BL358" s="17" t="s">
        <v>295</v>
      </c>
      <c r="BM358" s="155" t="s">
        <v>1766</v>
      </c>
    </row>
    <row r="359" spans="2:65" s="1" customFormat="1" ht="16.5" customHeight="1">
      <c r="B359" s="32"/>
      <c r="C359" s="185" t="s">
        <v>755</v>
      </c>
      <c r="D359" s="185" t="s">
        <v>677</v>
      </c>
      <c r="E359" s="186" t="s">
        <v>1767</v>
      </c>
      <c r="F359" s="187" t="s">
        <v>1768</v>
      </c>
      <c r="G359" s="188" t="s">
        <v>388</v>
      </c>
      <c r="H359" s="189">
        <v>8</v>
      </c>
      <c r="I359" s="190"/>
      <c r="J359" s="191">
        <f t="shared" si="20"/>
        <v>0</v>
      </c>
      <c r="K359" s="192"/>
      <c r="L359" s="193"/>
      <c r="M359" s="194" t="s">
        <v>1</v>
      </c>
      <c r="N359" s="195" t="s">
        <v>42</v>
      </c>
      <c r="P359" s="153">
        <f t="shared" si="21"/>
        <v>0</v>
      </c>
      <c r="Q359" s="153">
        <v>2E-3</v>
      </c>
      <c r="R359" s="153">
        <f t="shared" si="22"/>
        <v>1.6E-2</v>
      </c>
      <c r="S359" s="153">
        <v>0</v>
      </c>
      <c r="T359" s="154">
        <f t="shared" si="23"/>
        <v>0</v>
      </c>
      <c r="AR359" s="155" t="s">
        <v>398</v>
      </c>
      <c r="AT359" s="155" t="s">
        <v>677</v>
      </c>
      <c r="AU359" s="155" t="s">
        <v>88</v>
      </c>
      <c r="AY359" s="17" t="s">
        <v>188</v>
      </c>
      <c r="BE359" s="156">
        <f t="shared" si="24"/>
        <v>0</v>
      </c>
      <c r="BF359" s="156">
        <f t="shared" si="25"/>
        <v>0</v>
      </c>
      <c r="BG359" s="156">
        <f t="shared" si="26"/>
        <v>0</v>
      </c>
      <c r="BH359" s="156">
        <f t="shared" si="27"/>
        <v>0</v>
      </c>
      <c r="BI359" s="156">
        <f t="shared" si="28"/>
        <v>0</v>
      </c>
      <c r="BJ359" s="17" t="s">
        <v>88</v>
      </c>
      <c r="BK359" s="156">
        <f t="shared" si="29"/>
        <v>0</v>
      </c>
      <c r="BL359" s="17" t="s">
        <v>295</v>
      </c>
      <c r="BM359" s="155" t="s">
        <v>1769</v>
      </c>
    </row>
    <row r="360" spans="2:65" s="1" customFormat="1" ht="16.5" customHeight="1">
      <c r="B360" s="32"/>
      <c r="C360" s="185" t="s">
        <v>760</v>
      </c>
      <c r="D360" s="185" t="s">
        <v>677</v>
      </c>
      <c r="E360" s="186" t="s">
        <v>1770</v>
      </c>
      <c r="F360" s="187" t="s">
        <v>1771</v>
      </c>
      <c r="G360" s="188" t="s">
        <v>388</v>
      </c>
      <c r="H360" s="189">
        <v>2</v>
      </c>
      <c r="I360" s="190"/>
      <c r="J360" s="191">
        <f t="shared" si="20"/>
        <v>0</v>
      </c>
      <c r="K360" s="192"/>
      <c r="L360" s="193"/>
      <c r="M360" s="194" t="s">
        <v>1</v>
      </c>
      <c r="N360" s="195" t="s">
        <v>42</v>
      </c>
      <c r="P360" s="153">
        <f t="shared" si="21"/>
        <v>0</v>
      </c>
      <c r="Q360" s="153">
        <v>1.2999999999999999E-3</v>
      </c>
      <c r="R360" s="153">
        <f t="shared" si="22"/>
        <v>2.5999999999999999E-3</v>
      </c>
      <c r="S360" s="153">
        <v>0</v>
      </c>
      <c r="T360" s="154">
        <f t="shared" si="23"/>
        <v>0</v>
      </c>
      <c r="AR360" s="155" t="s">
        <v>398</v>
      </c>
      <c r="AT360" s="155" t="s">
        <v>677</v>
      </c>
      <c r="AU360" s="155" t="s">
        <v>88</v>
      </c>
      <c r="AY360" s="17" t="s">
        <v>188</v>
      </c>
      <c r="BE360" s="156">
        <f t="shared" si="24"/>
        <v>0</v>
      </c>
      <c r="BF360" s="156">
        <f t="shared" si="25"/>
        <v>0</v>
      </c>
      <c r="BG360" s="156">
        <f t="shared" si="26"/>
        <v>0</v>
      </c>
      <c r="BH360" s="156">
        <f t="shared" si="27"/>
        <v>0</v>
      </c>
      <c r="BI360" s="156">
        <f t="shared" si="28"/>
        <v>0</v>
      </c>
      <c r="BJ360" s="17" t="s">
        <v>88</v>
      </c>
      <c r="BK360" s="156">
        <f t="shared" si="29"/>
        <v>0</v>
      </c>
      <c r="BL360" s="17" t="s">
        <v>295</v>
      </c>
      <c r="BM360" s="155" t="s">
        <v>1772</v>
      </c>
    </row>
    <row r="361" spans="2:65" s="1" customFormat="1" ht="21.75" customHeight="1">
      <c r="B361" s="32"/>
      <c r="C361" s="143" t="s">
        <v>765</v>
      </c>
      <c r="D361" s="143" t="s">
        <v>190</v>
      </c>
      <c r="E361" s="144" t="s">
        <v>1773</v>
      </c>
      <c r="F361" s="145" t="s">
        <v>1774</v>
      </c>
      <c r="G361" s="146" t="s">
        <v>388</v>
      </c>
      <c r="H361" s="147">
        <v>6</v>
      </c>
      <c r="I361" s="148"/>
      <c r="J361" s="149">
        <f t="shared" si="20"/>
        <v>0</v>
      </c>
      <c r="K361" s="150"/>
      <c r="L361" s="32"/>
      <c r="M361" s="151" t="s">
        <v>1</v>
      </c>
      <c r="N361" s="152" t="s">
        <v>42</v>
      </c>
      <c r="P361" s="153">
        <f t="shared" si="21"/>
        <v>0</v>
      </c>
      <c r="Q361" s="153">
        <v>0</v>
      </c>
      <c r="R361" s="153">
        <f t="shared" si="22"/>
        <v>0</v>
      </c>
      <c r="S361" s="153">
        <v>0</v>
      </c>
      <c r="T361" s="154">
        <f t="shared" si="23"/>
        <v>0</v>
      </c>
      <c r="AR361" s="155" t="s">
        <v>295</v>
      </c>
      <c r="AT361" s="155" t="s">
        <v>190</v>
      </c>
      <c r="AU361" s="155" t="s">
        <v>88</v>
      </c>
      <c r="AY361" s="17" t="s">
        <v>188</v>
      </c>
      <c r="BE361" s="156">
        <f t="shared" si="24"/>
        <v>0</v>
      </c>
      <c r="BF361" s="156">
        <f t="shared" si="25"/>
        <v>0</v>
      </c>
      <c r="BG361" s="156">
        <f t="shared" si="26"/>
        <v>0</v>
      </c>
      <c r="BH361" s="156">
        <f t="shared" si="27"/>
        <v>0</v>
      </c>
      <c r="BI361" s="156">
        <f t="shared" si="28"/>
        <v>0</v>
      </c>
      <c r="BJ361" s="17" t="s">
        <v>88</v>
      </c>
      <c r="BK361" s="156">
        <f t="shared" si="29"/>
        <v>0</v>
      </c>
      <c r="BL361" s="17" t="s">
        <v>295</v>
      </c>
      <c r="BM361" s="155" t="s">
        <v>1775</v>
      </c>
    </row>
    <row r="362" spans="2:65" s="1" customFormat="1" ht="24.2" customHeight="1">
      <c r="B362" s="32"/>
      <c r="C362" s="143" t="s">
        <v>768</v>
      </c>
      <c r="D362" s="143" t="s">
        <v>190</v>
      </c>
      <c r="E362" s="144" t="s">
        <v>1776</v>
      </c>
      <c r="F362" s="145" t="s">
        <v>1777</v>
      </c>
      <c r="G362" s="146" t="s">
        <v>388</v>
      </c>
      <c r="H362" s="147">
        <v>6</v>
      </c>
      <c r="I362" s="148"/>
      <c r="J362" s="149">
        <f t="shared" si="20"/>
        <v>0</v>
      </c>
      <c r="K362" s="150"/>
      <c r="L362" s="32"/>
      <c r="M362" s="151" t="s">
        <v>1</v>
      </c>
      <c r="N362" s="152" t="s">
        <v>42</v>
      </c>
      <c r="P362" s="153">
        <f t="shared" si="21"/>
        <v>0</v>
      </c>
      <c r="Q362" s="153">
        <v>0</v>
      </c>
      <c r="R362" s="153">
        <f t="shared" si="22"/>
        <v>0</v>
      </c>
      <c r="S362" s="153">
        <v>0</v>
      </c>
      <c r="T362" s="154">
        <f t="shared" si="23"/>
        <v>0</v>
      </c>
      <c r="AR362" s="155" t="s">
        <v>295</v>
      </c>
      <c r="AT362" s="155" t="s">
        <v>190</v>
      </c>
      <c r="AU362" s="155" t="s">
        <v>88</v>
      </c>
      <c r="AY362" s="17" t="s">
        <v>188</v>
      </c>
      <c r="BE362" s="156">
        <f t="shared" si="24"/>
        <v>0</v>
      </c>
      <c r="BF362" s="156">
        <f t="shared" si="25"/>
        <v>0</v>
      </c>
      <c r="BG362" s="156">
        <f t="shared" si="26"/>
        <v>0</v>
      </c>
      <c r="BH362" s="156">
        <f t="shared" si="27"/>
        <v>0</v>
      </c>
      <c r="BI362" s="156">
        <f t="shared" si="28"/>
        <v>0</v>
      </c>
      <c r="BJ362" s="17" t="s">
        <v>88</v>
      </c>
      <c r="BK362" s="156">
        <f t="shared" si="29"/>
        <v>0</v>
      </c>
      <c r="BL362" s="17" t="s">
        <v>295</v>
      </c>
      <c r="BM362" s="155" t="s">
        <v>1778</v>
      </c>
    </row>
    <row r="363" spans="2:65" s="1" customFormat="1" ht="24.2" customHeight="1">
      <c r="B363" s="32"/>
      <c r="C363" s="185" t="s">
        <v>777</v>
      </c>
      <c r="D363" s="185" t="s">
        <v>677</v>
      </c>
      <c r="E363" s="186" t="s">
        <v>1779</v>
      </c>
      <c r="F363" s="187" t="s">
        <v>1780</v>
      </c>
      <c r="G363" s="188" t="s">
        <v>388</v>
      </c>
      <c r="H363" s="189">
        <v>6</v>
      </c>
      <c r="I363" s="190"/>
      <c r="J363" s="191">
        <f t="shared" si="20"/>
        <v>0</v>
      </c>
      <c r="K363" s="192"/>
      <c r="L363" s="193"/>
      <c r="M363" s="194" t="s">
        <v>1</v>
      </c>
      <c r="N363" s="195" t="s">
        <v>42</v>
      </c>
      <c r="P363" s="153">
        <f t="shared" si="21"/>
        <v>0</v>
      </c>
      <c r="Q363" s="153">
        <v>3.5699999999999998E-3</v>
      </c>
      <c r="R363" s="153">
        <f t="shared" si="22"/>
        <v>2.1419999999999998E-2</v>
      </c>
      <c r="S363" s="153">
        <v>0</v>
      </c>
      <c r="T363" s="154">
        <f t="shared" si="23"/>
        <v>0</v>
      </c>
      <c r="AR363" s="155" t="s">
        <v>398</v>
      </c>
      <c r="AT363" s="155" t="s">
        <v>677</v>
      </c>
      <c r="AU363" s="155" t="s">
        <v>88</v>
      </c>
      <c r="AY363" s="17" t="s">
        <v>188</v>
      </c>
      <c r="BE363" s="156">
        <f t="shared" si="24"/>
        <v>0</v>
      </c>
      <c r="BF363" s="156">
        <f t="shared" si="25"/>
        <v>0</v>
      </c>
      <c r="BG363" s="156">
        <f t="shared" si="26"/>
        <v>0</v>
      </c>
      <c r="BH363" s="156">
        <f t="shared" si="27"/>
        <v>0</v>
      </c>
      <c r="BI363" s="156">
        <f t="shared" si="28"/>
        <v>0</v>
      </c>
      <c r="BJ363" s="17" t="s">
        <v>88</v>
      </c>
      <c r="BK363" s="156">
        <f t="shared" si="29"/>
        <v>0</v>
      </c>
      <c r="BL363" s="17" t="s">
        <v>295</v>
      </c>
      <c r="BM363" s="155" t="s">
        <v>1781</v>
      </c>
    </row>
    <row r="364" spans="2:65" s="1" customFormat="1" ht="24.2" customHeight="1">
      <c r="B364" s="32"/>
      <c r="C364" s="143" t="s">
        <v>782</v>
      </c>
      <c r="D364" s="143" t="s">
        <v>190</v>
      </c>
      <c r="E364" s="144" t="s">
        <v>1782</v>
      </c>
      <c r="F364" s="145" t="s">
        <v>1783</v>
      </c>
      <c r="G364" s="146" t="s">
        <v>388</v>
      </c>
      <c r="H364" s="147">
        <v>8</v>
      </c>
      <c r="I364" s="148"/>
      <c r="J364" s="149">
        <f t="shared" si="20"/>
        <v>0</v>
      </c>
      <c r="K364" s="150"/>
      <c r="L364" s="32"/>
      <c r="M364" s="151" t="s">
        <v>1</v>
      </c>
      <c r="N364" s="152" t="s">
        <v>42</v>
      </c>
      <c r="P364" s="153">
        <f t="shared" si="21"/>
        <v>0</v>
      </c>
      <c r="Q364" s="153">
        <v>0</v>
      </c>
      <c r="R364" s="153">
        <f t="shared" si="22"/>
        <v>0</v>
      </c>
      <c r="S364" s="153">
        <v>0</v>
      </c>
      <c r="T364" s="154">
        <f t="shared" si="23"/>
        <v>0</v>
      </c>
      <c r="AR364" s="155" t="s">
        <v>295</v>
      </c>
      <c r="AT364" s="155" t="s">
        <v>190</v>
      </c>
      <c r="AU364" s="155" t="s">
        <v>88</v>
      </c>
      <c r="AY364" s="17" t="s">
        <v>188</v>
      </c>
      <c r="BE364" s="156">
        <f t="shared" si="24"/>
        <v>0</v>
      </c>
      <c r="BF364" s="156">
        <f t="shared" si="25"/>
        <v>0</v>
      </c>
      <c r="BG364" s="156">
        <f t="shared" si="26"/>
        <v>0</v>
      </c>
      <c r="BH364" s="156">
        <f t="shared" si="27"/>
        <v>0</v>
      </c>
      <c r="BI364" s="156">
        <f t="shared" si="28"/>
        <v>0</v>
      </c>
      <c r="BJ364" s="17" t="s">
        <v>88</v>
      </c>
      <c r="BK364" s="156">
        <f t="shared" si="29"/>
        <v>0</v>
      </c>
      <c r="BL364" s="17" t="s">
        <v>295</v>
      </c>
      <c r="BM364" s="155" t="s">
        <v>1784</v>
      </c>
    </row>
    <row r="365" spans="2:65" s="1" customFormat="1" ht="21.75" customHeight="1">
      <c r="B365" s="32"/>
      <c r="C365" s="185" t="s">
        <v>739</v>
      </c>
      <c r="D365" s="185" t="s">
        <v>677</v>
      </c>
      <c r="E365" s="186" t="s">
        <v>1785</v>
      </c>
      <c r="F365" s="187" t="s">
        <v>1786</v>
      </c>
      <c r="G365" s="188" t="s">
        <v>388</v>
      </c>
      <c r="H365" s="189">
        <v>8</v>
      </c>
      <c r="I365" s="190"/>
      <c r="J365" s="191">
        <f t="shared" si="20"/>
        <v>0</v>
      </c>
      <c r="K365" s="192"/>
      <c r="L365" s="193"/>
      <c r="M365" s="194" t="s">
        <v>1</v>
      </c>
      <c r="N365" s="195" t="s">
        <v>42</v>
      </c>
      <c r="P365" s="153">
        <f t="shared" si="21"/>
        <v>0</v>
      </c>
      <c r="Q365" s="153">
        <v>3.3E-4</v>
      </c>
      <c r="R365" s="153">
        <f t="shared" si="22"/>
        <v>2.64E-3</v>
      </c>
      <c r="S365" s="153">
        <v>0</v>
      </c>
      <c r="T365" s="154">
        <f t="shared" si="23"/>
        <v>0</v>
      </c>
      <c r="AR365" s="155" t="s">
        <v>398</v>
      </c>
      <c r="AT365" s="155" t="s">
        <v>677</v>
      </c>
      <c r="AU365" s="155" t="s">
        <v>88</v>
      </c>
      <c r="AY365" s="17" t="s">
        <v>188</v>
      </c>
      <c r="BE365" s="156">
        <f t="shared" si="24"/>
        <v>0</v>
      </c>
      <c r="BF365" s="156">
        <f t="shared" si="25"/>
        <v>0</v>
      </c>
      <c r="BG365" s="156">
        <f t="shared" si="26"/>
        <v>0</v>
      </c>
      <c r="BH365" s="156">
        <f t="shared" si="27"/>
        <v>0</v>
      </c>
      <c r="BI365" s="156">
        <f t="shared" si="28"/>
        <v>0</v>
      </c>
      <c r="BJ365" s="17" t="s">
        <v>88</v>
      </c>
      <c r="BK365" s="156">
        <f t="shared" si="29"/>
        <v>0</v>
      </c>
      <c r="BL365" s="17" t="s">
        <v>295</v>
      </c>
      <c r="BM365" s="155" t="s">
        <v>1787</v>
      </c>
    </row>
    <row r="366" spans="2:65" s="1" customFormat="1" ht="33" customHeight="1">
      <c r="B366" s="32"/>
      <c r="C366" s="143" t="s">
        <v>790</v>
      </c>
      <c r="D366" s="143" t="s">
        <v>190</v>
      </c>
      <c r="E366" s="144" t="s">
        <v>1788</v>
      </c>
      <c r="F366" s="145" t="s">
        <v>1789</v>
      </c>
      <c r="G366" s="146" t="s">
        <v>388</v>
      </c>
      <c r="H366" s="147">
        <v>2</v>
      </c>
      <c r="I366" s="148"/>
      <c r="J366" s="149">
        <f t="shared" si="20"/>
        <v>0</v>
      </c>
      <c r="K366" s="150"/>
      <c r="L366" s="32"/>
      <c r="M366" s="151" t="s">
        <v>1</v>
      </c>
      <c r="N366" s="152" t="s">
        <v>42</v>
      </c>
      <c r="P366" s="153">
        <f t="shared" si="21"/>
        <v>0</v>
      </c>
      <c r="Q366" s="153">
        <v>1.0000000000000001E-5</v>
      </c>
      <c r="R366" s="153">
        <f t="shared" si="22"/>
        <v>2.0000000000000002E-5</v>
      </c>
      <c r="S366" s="153">
        <v>0</v>
      </c>
      <c r="T366" s="154">
        <f t="shared" si="23"/>
        <v>0</v>
      </c>
      <c r="AR366" s="155" t="s">
        <v>295</v>
      </c>
      <c r="AT366" s="155" t="s">
        <v>190</v>
      </c>
      <c r="AU366" s="155" t="s">
        <v>88</v>
      </c>
      <c r="AY366" s="17" t="s">
        <v>188</v>
      </c>
      <c r="BE366" s="156">
        <f t="shared" si="24"/>
        <v>0</v>
      </c>
      <c r="BF366" s="156">
        <f t="shared" si="25"/>
        <v>0</v>
      </c>
      <c r="BG366" s="156">
        <f t="shared" si="26"/>
        <v>0</v>
      </c>
      <c r="BH366" s="156">
        <f t="shared" si="27"/>
        <v>0</v>
      </c>
      <c r="BI366" s="156">
        <f t="shared" si="28"/>
        <v>0</v>
      </c>
      <c r="BJ366" s="17" t="s">
        <v>88</v>
      </c>
      <c r="BK366" s="156">
        <f t="shared" si="29"/>
        <v>0</v>
      </c>
      <c r="BL366" s="17" t="s">
        <v>295</v>
      </c>
      <c r="BM366" s="155" t="s">
        <v>1790</v>
      </c>
    </row>
    <row r="367" spans="2:65" s="1" customFormat="1" ht="24.2" customHeight="1">
      <c r="B367" s="32"/>
      <c r="C367" s="185" t="s">
        <v>794</v>
      </c>
      <c r="D367" s="185" t="s">
        <v>677</v>
      </c>
      <c r="E367" s="186" t="s">
        <v>1791</v>
      </c>
      <c r="F367" s="187" t="s">
        <v>1792</v>
      </c>
      <c r="G367" s="188" t="s">
        <v>388</v>
      </c>
      <c r="H367" s="189">
        <v>2</v>
      </c>
      <c r="I367" s="190"/>
      <c r="J367" s="191">
        <f t="shared" si="20"/>
        <v>0</v>
      </c>
      <c r="K367" s="192"/>
      <c r="L367" s="193"/>
      <c r="M367" s="194" t="s">
        <v>1</v>
      </c>
      <c r="N367" s="195" t="s">
        <v>42</v>
      </c>
      <c r="P367" s="153">
        <f t="shared" si="21"/>
        <v>0</v>
      </c>
      <c r="Q367" s="153">
        <v>3.6000000000000002E-4</v>
      </c>
      <c r="R367" s="153">
        <f t="shared" si="22"/>
        <v>7.2000000000000005E-4</v>
      </c>
      <c r="S367" s="153">
        <v>0</v>
      </c>
      <c r="T367" s="154">
        <f t="shared" si="23"/>
        <v>0</v>
      </c>
      <c r="AR367" s="155" t="s">
        <v>398</v>
      </c>
      <c r="AT367" s="155" t="s">
        <v>677</v>
      </c>
      <c r="AU367" s="155" t="s">
        <v>88</v>
      </c>
      <c r="AY367" s="17" t="s">
        <v>188</v>
      </c>
      <c r="BE367" s="156">
        <f t="shared" si="24"/>
        <v>0</v>
      </c>
      <c r="BF367" s="156">
        <f t="shared" si="25"/>
        <v>0</v>
      </c>
      <c r="BG367" s="156">
        <f t="shared" si="26"/>
        <v>0</v>
      </c>
      <c r="BH367" s="156">
        <f t="shared" si="27"/>
        <v>0</v>
      </c>
      <c r="BI367" s="156">
        <f t="shared" si="28"/>
        <v>0</v>
      </c>
      <c r="BJ367" s="17" t="s">
        <v>88</v>
      </c>
      <c r="BK367" s="156">
        <f t="shared" si="29"/>
        <v>0</v>
      </c>
      <c r="BL367" s="17" t="s">
        <v>295</v>
      </c>
      <c r="BM367" s="155" t="s">
        <v>1793</v>
      </c>
    </row>
    <row r="368" spans="2:65" s="1" customFormat="1" ht="24.2" customHeight="1">
      <c r="B368" s="32"/>
      <c r="C368" s="143" t="s">
        <v>797</v>
      </c>
      <c r="D368" s="143" t="s">
        <v>190</v>
      </c>
      <c r="E368" s="144" t="s">
        <v>1794</v>
      </c>
      <c r="F368" s="145" t="s">
        <v>1795</v>
      </c>
      <c r="G368" s="146" t="s">
        <v>388</v>
      </c>
      <c r="H368" s="147">
        <v>6</v>
      </c>
      <c r="I368" s="148"/>
      <c r="J368" s="149">
        <f t="shared" si="20"/>
        <v>0</v>
      </c>
      <c r="K368" s="150"/>
      <c r="L368" s="32"/>
      <c r="M368" s="151" t="s">
        <v>1</v>
      </c>
      <c r="N368" s="152" t="s">
        <v>42</v>
      </c>
      <c r="P368" s="153">
        <f t="shared" si="21"/>
        <v>0</v>
      </c>
      <c r="Q368" s="153">
        <v>0</v>
      </c>
      <c r="R368" s="153">
        <f t="shared" si="22"/>
        <v>0</v>
      </c>
      <c r="S368" s="153">
        <v>0</v>
      </c>
      <c r="T368" s="154">
        <f t="shared" si="23"/>
        <v>0</v>
      </c>
      <c r="AR368" s="155" t="s">
        <v>295</v>
      </c>
      <c r="AT368" s="155" t="s">
        <v>190</v>
      </c>
      <c r="AU368" s="155" t="s">
        <v>88</v>
      </c>
      <c r="AY368" s="17" t="s">
        <v>188</v>
      </c>
      <c r="BE368" s="156">
        <f t="shared" si="24"/>
        <v>0</v>
      </c>
      <c r="BF368" s="156">
        <f t="shared" si="25"/>
        <v>0</v>
      </c>
      <c r="BG368" s="156">
        <f t="shared" si="26"/>
        <v>0</v>
      </c>
      <c r="BH368" s="156">
        <f t="shared" si="27"/>
        <v>0</v>
      </c>
      <c r="BI368" s="156">
        <f t="shared" si="28"/>
        <v>0</v>
      </c>
      <c r="BJ368" s="17" t="s">
        <v>88</v>
      </c>
      <c r="BK368" s="156">
        <f t="shared" si="29"/>
        <v>0</v>
      </c>
      <c r="BL368" s="17" t="s">
        <v>295</v>
      </c>
      <c r="BM368" s="155" t="s">
        <v>1796</v>
      </c>
    </row>
    <row r="369" spans="2:65" s="1" customFormat="1" ht="21.75" customHeight="1">
      <c r="B369" s="32"/>
      <c r="C369" s="185" t="s">
        <v>803</v>
      </c>
      <c r="D369" s="185" t="s">
        <v>677</v>
      </c>
      <c r="E369" s="186" t="s">
        <v>1797</v>
      </c>
      <c r="F369" s="187" t="s">
        <v>1798</v>
      </c>
      <c r="G369" s="188" t="s">
        <v>388</v>
      </c>
      <c r="H369" s="189">
        <v>6</v>
      </c>
      <c r="I369" s="190"/>
      <c r="J369" s="191">
        <f t="shared" si="20"/>
        <v>0</v>
      </c>
      <c r="K369" s="192"/>
      <c r="L369" s="193"/>
      <c r="M369" s="194" t="s">
        <v>1</v>
      </c>
      <c r="N369" s="195" t="s">
        <v>42</v>
      </c>
      <c r="P369" s="153">
        <f t="shared" si="21"/>
        <v>0</v>
      </c>
      <c r="Q369" s="153">
        <v>2.4000000000000001E-4</v>
      </c>
      <c r="R369" s="153">
        <f t="shared" si="22"/>
        <v>1.4400000000000001E-3</v>
      </c>
      <c r="S369" s="153">
        <v>0</v>
      </c>
      <c r="T369" s="154">
        <f t="shared" si="23"/>
        <v>0</v>
      </c>
      <c r="AR369" s="155" t="s">
        <v>398</v>
      </c>
      <c r="AT369" s="155" t="s">
        <v>677</v>
      </c>
      <c r="AU369" s="155" t="s">
        <v>88</v>
      </c>
      <c r="AY369" s="17" t="s">
        <v>188</v>
      </c>
      <c r="BE369" s="156">
        <f t="shared" si="24"/>
        <v>0</v>
      </c>
      <c r="BF369" s="156">
        <f t="shared" si="25"/>
        <v>0</v>
      </c>
      <c r="BG369" s="156">
        <f t="shared" si="26"/>
        <v>0</v>
      </c>
      <c r="BH369" s="156">
        <f t="shared" si="27"/>
        <v>0</v>
      </c>
      <c r="BI369" s="156">
        <f t="shared" si="28"/>
        <v>0</v>
      </c>
      <c r="BJ369" s="17" t="s">
        <v>88</v>
      </c>
      <c r="BK369" s="156">
        <f t="shared" si="29"/>
        <v>0</v>
      </c>
      <c r="BL369" s="17" t="s">
        <v>295</v>
      </c>
      <c r="BM369" s="155" t="s">
        <v>1799</v>
      </c>
    </row>
    <row r="370" spans="2:65" s="1" customFormat="1" ht="24.2" customHeight="1">
      <c r="B370" s="32"/>
      <c r="C370" s="143" t="s">
        <v>810</v>
      </c>
      <c r="D370" s="143" t="s">
        <v>190</v>
      </c>
      <c r="E370" s="144" t="s">
        <v>1800</v>
      </c>
      <c r="F370" s="145" t="s">
        <v>1801</v>
      </c>
      <c r="G370" s="146" t="s">
        <v>388</v>
      </c>
      <c r="H370" s="147">
        <v>1</v>
      </c>
      <c r="I370" s="148"/>
      <c r="J370" s="149">
        <f t="shared" si="20"/>
        <v>0</v>
      </c>
      <c r="K370" s="150"/>
      <c r="L370" s="32"/>
      <c r="M370" s="151" t="s">
        <v>1</v>
      </c>
      <c r="N370" s="152" t="s">
        <v>42</v>
      </c>
      <c r="P370" s="153">
        <f t="shared" si="21"/>
        <v>0</v>
      </c>
      <c r="Q370" s="153">
        <v>0</v>
      </c>
      <c r="R370" s="153">
        <f t="shared" si="22"/>
        <v>0</v>
      </c>
      <c r="S370" s="153">
        <v>0</v>
      </c>
      <c r="T370" s="154">
        <f t="shared" si="23"/>
        <v>0</v>
      </c>
      <c r="AR370" s="155" t="s">
        <v>295</v>
      </c>
      <c r="AT370" s="155" t="s">
        <v>190</v>
      </c>
      <c r="AU370" s="155" t="s">
        <v>88</v>
      </c>
      <c r="AY370" s="17" t="s">
        <v>188</v>
      </c>
      <c r="BE370" s="156">
        <f t="shared" si="24"/>
        <v>0</v>
      </c>
      <c r="BF370" s="156">
        <f t="shared" si="25"/>
        <v>0</v>
      </c>
      <c r="BG370" s="156">
        <f t="shared" si="26"/>
        <v>0</v>
      </c>
      <c r="BH370" s="156">
        <f t="shared" si="27"/>
        <v>0</v>
      </c>
      <c r="BI370" s="156">
        <f t="shared" si="28"/>
        <v>0</v>
      </c>
      <c r="BJ370" s="17" t="s">
        <v>88</v>
      </c>
      <c r="BK370" s="156">
        <f t="shared" si="29"/>
        <v>0</v>
      </c>
      <c r="BL370" s="17" t="s">
        <v>295</v>
      </c>
      <c r="BM370" s="155" t="s">
        <v>1802</v>
      </c>
    </row>
    <row r="371" spans="2:65" s="1" customFormat="1" ht="24.2" customHeight="1">
      <c r="B371" s="32"/>
      <c r="C371" s="185" t="s">
        <v>816</v>
      </c>
      <c r="D371" s="185" t="s">
        <v>677</v>
      </c>
      <c r="E371" s="186" t="s">
        <v>1803</v>
      </c>
      <c r="F371" s="187" t="s">
        <v>1804</v>
      </c>
      <c r="G371" s="188" t="s">
        <v>388</v>
      </c>
      <c r="H371" s="189">
        <v>1</v>
      </c>
      <c r="I371" s="190"/>
      <c r="J371" s="191">
        <f t="shared" si="20"/>
        <v>0</v>
      </c>
      <c r="K371" s="192"/>
      <c r="L371" s="193"/>
      <c r="M371" s="194" t="s">
        <v>1</v>
      </c>
      <c r="N371" s="195" t="s">
        <v>42</v>
      </c>
      <c r="P371" s="153">
        <f t="shared" si="21"/>
        <v>0</v>
      </c>
      <c r="Q371" s="153">
        <v>2.7999999999999998E-4</v>
      </c>
      <c r="R371" s="153">
        <f t="shared" si="22"/>
        <v>2.7999999999999998E-4</v>
      </c>
      <c r="S371" s="153">
        <v>0</v>
      </c>
      <c r="T371" s="154">
        <f t="shared" si="23"/>
        <v>0</v>
      </c>
      <c r="AR371" s="155" t="s">
        <v>398</v>
      </c>
      <c r="AT371" s="155" t="s">
        <v>677</v>
      </c>
      <c r="AU371" s="155" t="s">
        <v>88</v>
      </c>
      <c r="AY371" s="17" t="s">
        <v>188</v>
      </c>
      <c r="BE371" s="156">
        <f t="shared" si="24"/>
        <v>0</v>
      </c>
      <c r="BF371" s="156">
        <f t="shared" si="25"/>
        <v>0</v>
      </c>
      <c r="BG371" s="156">
        <f t="shared" si="26"/>
        <v>0</v>
      </c>
      <c r="BH371" s="156">
        <f t="shared" si="27"/>
        <v>0</v>
      </c>
      <c r="BI371" s="156">
        <f t="shared" si="28"/>
        <v>0</v>
      </c>
      <c r="BJ371" s="17" t="s">
        <v>88</v>
      </c>
      <c r="BK371" s="156">
        <f t="shared" si="29"/>
        <v>0</v>
      </c>
      <c r="BL371" s="17" t="s">
        <v>295</v>
      </c>
      <c r="BM371" s="155" t="s">
        <v>1805</v>
      </c>
    </row>
    <row r="372" spans="2:65" s="1" customFormat="1" ht="24.2" customHeight="1">
      <c r="B372" s="32"/>
      <c r="C372" s="143" t="s">
        <v>822</v>
      </c>
      <c r="D372" s="143" t="s">
        <v>190</v>
      </c>
      <c r="E372" s="144" t="s">
        <v>1806</v>
      </c>
      <c r="F372" s="145" t="s">
        <v>1807</v>
      </c>
      <c r="G372" s="146" t="s">
        <v>388</v>
      </c>
      <c r="H372" s="147">
        <v>1</v>
      </c>
      <c r="I372" s="148"/>
      <c r="J372" s="149">
        <f t="shared" si="20"/>
        <v>0</v>
      </c>
      <c r="K372" s="150"/>
      <c r="L372" s="32"/>
      <c r="M372" s="151" t="s">
        <v>1</v>
      </c>
      <c r="N372" s="152" t="s">
        <v>42</v>
      </c>
      <c r="P372" s="153">
        <f t="shared" si="21"/>
        <v>0</v>
      </c>
      <c r="Q372" s="153">
        <v>0</v>
      </c>
      <c r="R372" s="153">
        <f t="shared" si="22"/>
        <v>0</v>
      </c>
      <c r="S372" s="153">
        <v>0</v>
      </c>
      <c r="T372" s="154">
        <f t="shared" si="23"/>
        <v>0</v>
      </c>
      <c r="AR372" s="155" t="s">
        <v>295</v>
      </c>
      <c r="AT372" s="155" t="s">
        <v>190</v>
      </c>
      <c r="AU372" s="155" t="s">
        <v>88</v>
      </c>
      <c r="AY372" s="17" t="s">
        <v>188</v>
      </c>
      <c r="BE372" s="156">
        <f t="shared" si="24"/>
        <v>0</v>
      </c>
      <c r="BF372" s="156">
        <f t="shared" si="25"/>
        <v>0</v>
      </c>
      <c r="BG372" s="156">
        <f t="shared" si="26"/>
        <v>0</v>
      </c>
      <c r="BH372" s="156">
        <f t="shared" si="27"/>
        <v>0</v>
      </c>
      <c r="BI372" s="156">
        <f t="shared" si="28"/>
        <v>0</v>
      </c>
      <c r="BJ372" s="17" t="s">
        <v>88</v>
      </c>
      <c r="BK372" s="156">
        <f t="shared" si="29"/>
        <v>0</v>
      </c>
      <c r="BL372" s="17" t="s">
        <v>295</v>
      </c>
      <c r="BM372" s="155" t="s">
        <v>1808</v>
      </c>
    </row>
    <row r="373" spans="2:65" s="1" customFormat="1" ht="16.5" customHeight="1">
      <c r="B373" s="32"/>
      <c r="C373" s="185" t="s">
        <v>828</v>
      </c>
      <c r="D373" s="185" t="s">
        <v>677</v>
      </c>
      <c r="E373" s="186" t="s">
        <v>1809</v>
      </c>
      <c r="F373" s="187" t="s">
        <v>1810</v>
      </c>
      <c r="G373" s="188" t="s">
        <v>388</v>
      </c>
      <c r="H373" s="189">
        <v>1</v>
      </c>
      <c r="I373" s="190"/>
      <c r="J373" s="191">
        <f t="shared" si="20"/>
        <v>0</v>
      </c>
      <c r="K373" s="192"/>
      <c r="L373" s="193"/>
      <c r="M373" s="194" t="s">
        <v>1</v>
      </c>
      <c r="N373" s="195" t="s">
        <v>42</v>
      </c>
      <c r="P373" s="153">
        <f t="shared" si="21"/>
        <v>0</v>
      </c>
      <c r="Q373" s="153">
        <v>8.9999999999999998E-4</v>
      </c>
      <c r="R373" s="153">
        <f t="shared" si="22"/>
        <v>8.9999999999999998E-4</v>
      </c>
      <c r="S373" s="153">
        <v>0</v>
      </c>
      <c r="T373" s="154">
        <f t="shared" si="23"/>
        <v>0</v>
      </c>
      <c r="AR373" s="155" t="s">
        <v>398</v>
      </c>
      <c r="AT373" s="155" t="s">
        <v>677</v>
      </c>
      <c r="AU373" s="155" t="s">
        <v>88</v>
      </c>
      <c r="AY373" s="17" t="s">
        <v>188</v>
      </c>
      <c r="BE373" s="156">
        <f t="shared" si="24"/>
        <v>0</v>
      </c>
      <c r="BF373" s="156">
        <f t="shared" si="25"/>
        <v>0</v>
      </c>
      <c r="BG373" s="156">
        <f t="shared" si="26"/>
        <v>0</v>
      </c>
      <c r="BH373" s="156">
        <f t="shared" si="27"/>
        <v>0</v>
      </c>
      <c r="BI373" s="156">
        <f t="shared" si="28"/>
        <v>0</v>
      </c>
      <c r="BJ373" s="17" t="s">
        <v>88</v>
      </c>
      <c r="BK373" s="156">
        <f t="shared" si="29"/>
        <v>0</v>
      </c>
      <c r="BL373" s="17" t="s">
        <v>295</v>
      </c>
      <c r="BM373" s="155" t="s">
        <v>1811</v>
      </c>
    </row>
    <row r="374" spans="2:65" s="1" customFormat="1" ht="16.5" customHeight="1">
      <c r="B374" s="32"/>
      <c r="C374" s="143" t="s">
        <v>833</v>
      </c>
      <c r="D374" s="143" t="s">
        <v>190</v>
      </c>
      <c r="E374" s="144" t="s">
        <v>1812</v>
      </c>
      <c r="F374" s="145" t="s">
        <v>1813</v>
      </c>
      <c r="G374" s="146" t="s">
        <v>388</v>
      </c>
      <c r="H374" s="147">
        <v>6</v>
      </c>
      <c r="I374" s="148"/>
      <c r="J374" s="149">
        <f t="shared" si="20"/>
        <v>0</v>
      </c>
      <c r="K374" s="150"/>
      <c r="L374" s="32"/>
      <c r="M374" s="151" t="s">
        <v>1</v>
      </c>
      <c r="N374" s="152" t="s">
        <v>42</v>
      </c>
      <c r="P374" s="153">
        <f t="shared" si="21"/>
        <v>0</v>
      </c>
      <c r="Q374" s="153">
        <v>0</v>
      </c>
      <c r="R374" s="153">
        <f t="shared" si="22"/>
        <v>0</v>
      </c>
      <c r="S374" s="153">
        <v>0</v>
      </c>
      <c r="T374" s="154">
        <f t="shared" si="23"/>
        <v>0</v>
      </c>
      <c r="AR374" s="155" t="s">
        <v>295</v>
      </c>
      <c r="AT374" s="155" t="s">
        <v>190</v>
      </c>
      <c r="AU374" s="155" t="s">
        <v>88</v>
      </c>
      <c r="AY374" s="17" t="s">
        <v>188</v>
      </c>
      <c r="BE374" s="156">
        <f t="shared" si="24"/>
        <v>0</v>
      </c>
      <c r="BF374" s="156">
        <f t="shared" si="25"/>
        <v>0</v>
      </c>
      <c r="BG374" s="156">
        <f t="shared" si="26"/>
        <v>0</v>
      </c>
      <c r="BH374" s="156">
        <f t="shared" si="27"/>
        <v>0</v>
      </c>
      <c r="BI374" s="156">
        <f t="shared" si="28"/>
        <v>0</v>
      </c>
      <c r="BJ374" s="17" t="s">
        <v>88</v>
      </c>
      <c r="BK374" s="156">
        <f t="shared" si="29"/>
        <v>0</v>
      </c>
      <c r="BL374" s="17" t="s">
        <v>295</v>
      </c>
      <c r="BM374" s="155" t="s">
        <v>1814</v>
      </c>
    </row>
    <row r="375" spans="2:65" s="1" customFormat="1" ht="16.5" customHeight="1">
      <c r="B375" s="32"/>
      <c r="C375" s="185" t="s">
        <v>837</v>
      </c>
      <c r="D375" s="185" t="s">
        <v>677</v>
      </c>
      <c r="E375" s="186" t="s">
        <v>1815</v>
      </c>
      <c r="F375" s="187" t="s">
        <v>1816</v>
      </c>
      <c r="G375" s="188" t="s">
        <v>388</v>
      </c>
      <c r="H375" s="189">
        <v>6</v>
      </c>
      <c r="I375" s="190"/>
      <c r="J375" s="191">
        <f t="shared" si="20"/>
        <v>0</v>
      </c>
      <c r="K375" s="192"/>
      <c r="L375" s="193"/>
      <c r="M375" s="194" t="s">
        <v>1</v>
      </c>
      <c r="N375" s="195" t="s">
        <v>42</v>
      </c>
      <c r="P375" s="153">
        <f t="shared" si="21"/>
        <v>0</v>
      </c>
      <c r="Q375" s="153">
        <v>1.0200000000000001E-3</v>
      </c>
      <c r="R375" s="153">
        <f t="shared" si="22"/>
        <v>6.1200000000000004E-3</v>
      </c>
      <c r="S375" s="153">
        <v>0</v>
      </c>
      <c r="T375" s="154">
        <f t="shared" si="23"/>
        <v>0</v>
      </c>
      <c r="AR375" s="155" t="s">
        <v>398</v>
      </c>
      <c r="AT375" s="155" t="s">
        <v>677</v>
      </c>
      <c r="AU375" s="155" t="s">
        <v>88</v>
      </c>
      <c r="AY375" s="17" t="s">
        <v>188</v>
      </c>
      <c r="BE375" s="156">
        <f t="shared" si="24"/>
        <v>0</v>
      </c>
      <c r="BF375" s="156">
        <f t="shared" si="25"/>
        <v>0</v>
      </c>
      <c r="BG375" s="156">
        <f t="shared" si="26"/>
        <v>0</v>
      </c>
      <c r="BH375" s="156">
        <f t="shared" si="27"/>
        <v>0</v>
      </c>
      <c r="BI375" s="156">
        <f t="shared" si="28"/>
        <v>0</v>
      </c>
      <c r="BJ375" s="17" t="s">
        <v>88</v>
      </c>
      <c r="BK375" s="156">
        <f t="shared" si="29"/>
        <v>0</v>
      </c>
      <c r="BL375" s="17" t="s">
        <v>295</v>
      </c>
      <c r="BM375" s="155" t="s">
        <v>1817</v>
      </c>
    </row>
    <row r="376" spans="2:65" s="1" customFormat="1" ht="24.2" customHeight="1">
      <c r="B376" s="32"/>
      <c r="C376" s="143" t="s">
        <v>843</v>
      </c>
      <c r="D376" s="143" t="s">
        <v>190</v>
      </c>
      <c r="E376" s="144" t="s">
        <v>1818</v>
      </c>
      <c r="F376" s="145" t="s">
        <v>1819</v>
      </c>
      <c r="G376" s="146" t="s">
        <v>333</v>
      </c>
      <c r="H376" s="147">
        <v>0.80200000000000005</v>
      </c>
      <c r="I376" s="148"/>
      <c r="J376" s="149">
        <f t="shared" si="20"/>
        <v>0</v>
      </c>
      <c r="K376" s="150"/>
      <c r="L376" s="32"/>
      <c r="M376" s="151" t="s">
        <v>1</v>
      </c>
      <c r="N376" s="152" t="s">
        <v>42</v>
      </c>
      <c r="P376" s="153">
        <f t="shared" si="21"/>
        <v>0</v>
      </c>
      <c r="Q376" s="153">
        <v>0</v>
      </c>
      <c r="R376" s="153">
        <f t="shared" si="22"/>
        <v>0</v>
      </c>
      <c r="S376" s="153">
        <v>0</v>
      </c>
      <c r="T376" s="154">
        <f t="shared" si="23"/>
        <v>0</v>
      </c>
      <c r="AR376" s="155" t="s">
        <v>295</v>
      </c>
      <c r="AT376" s="155" t="s">
        <v>190</v>
      </c>
      <c r="AU376" s="155" t="s">
        <v>88</v>
      </c>
      <c r="AY376" s="17" t="s">
        <v>188</v>
      </c>
      <c r="BE376" s="156">
        <f t="shared" si="24"/>
        <v>0</v>
      </c>
      <c r="BF376" s="156">
        <f t="shared" si="25"/>
        <v>0</v>
      </c>
      <c r="BG376" s="156">
        <f t="shared" si="26"/>
        <v>0</v>
      </c>
      <c r="BH376" s="156">
        <f t="shared" si="27"/>
        <v>0</v>
      </c>
      <c r="BI376" s="156">
        <f t="shared" si="28"/>
        <v>0</v>
      </c>
      <c r="BJ376" s="17" t="s">
        <v>88</v>
      </c>
      <c r="BK376" s="156">
        <f t="shared" si="29"/>
        <v>0</v>
      </c>
      <c r="BL376" s="17" t="s">
        <v>295</v>
      </c>
      <c r="BM376" s="155" t="s">
        <v>1820</v>
      </c>
    </row>
    <row r="377" spans="2:65" s="11" customFormat="1" ht="22.9" customHeight="1">
      <c r="B377" s="131"/>
      <c r="D377" s="132" t="s">
        <v>75</v>
      </c>
      <c r="E377" s="141" t="s">
        <v>1821</v>
      </c>
      <c r="F377" s="141" t="s">
        <v>1822</v>
      </c>
      <c r="I377" s="134"/>
      <c r="J377" s="142">
        <f>BK377</f>
        <v>0</v>
      </c>
      <c r="L377" s="131"/>
      <c r="M377" s="136"/>
      <c r="P377" s="137">
        <f>SUM(P378:P380)</f>
        <v>0</v>
      </c>
      <c r="R377" s="137">
        <f>SUM(R378:R380)</f>
        <v>1.0399999999999999E-3</v>
      </c>
      <c r="T377" s="138">
        <f>SUM(T378:T380)</f>
        <v>0</v>
      </c>
      <c r="AR377" s="132" t="s">
        <v>88</v>
      </c>
      <c r="AT377" s="139" t="s">
        <v>75</v>
      </c>
      <c r="AU377" s="139" t="s">
        <v>83</v>
      </c>
      <c r="AY377" s="132" t="s">
        <v>188</v>
      </c>
      <c r="BK377" s="140">
        <f>SUM(BK378:BK380)</f>
        <v>0</v>
      </c>
    </row>
    <row r="378" spans="2:65" s="1" customFormat="1" ht="24.2" customHeight="1">
      <c r="B378" s="32"/>
      <c r="C378" s="143" t="s">
        <v>848</v>
      </c>
      <c r="D378" s="143" t="s">
        <v>190</v>
      </c>
      <c r="E378" s="144" t="s">
        <v>1823</v>
      </c>
      <c r="F378" s="145" t="s">
        <v>1824</v>
      </c>
      <c r="G378" s="146" t="s">
        <v>388</v>
      </c>
      <c r="H378" s="147">
        <v>1</v>
      </c>
      <c r="I378" s="148"/>
      <c r="J378" s="149">
        <f>ROUND(I378*H378,2)</f>
        <v>0</v>
      </c>
      <c r="K378" s="150"/>
      <c r="L378" s="32"/>
      <c r="M378" s="151" t="s">
        <v>1</v>
      </c>
      <c r="N378" s="152" t="s">
        <v>42</v>
      </c>
      <c r="P378" s="153">
        <f>O378*H378</f>
        <v>0</v>
      </c>
      <c r="Q378" s="153">
        <v>0</v>
      </c>
      <c r="R378" s="153">
        <f>Q378*H378</f>
        <v>0</v>
      </c>
      <c r="S378" s="153">
        <v>0</v>
      </c>
      <c r="T378" s="154">
        <f>S378*H378</f>
        <v>0</v>
      </c>
      <c r="AR378" s="155" t="s">
        <v>295</v>
      </c>
      <c r="AT378" s="155" t="s">
        <v>190</v>
      </c>
      <c r="AU378" s="155" t="s">
        <v>88</v>
      </c>
      <c r="AY378" s="17" t="s">
        <v>188</v>
      </c>
      <c r="BE378" s="156">
        <f>IF(N378="základná",J378,0)</f>
        <v>0</v>
      </c>
      <c r="BF378" s="156">
        <f>IF(N378="znížená",J378,0)</f>
        <v>0</v>
      </c>
      <c r="BG378" s="156">
        <f>IF(N378="zákl. prenesená",J378,0)</f>
        <v>0</v>
      </c>
      <c r="BH378" s="156">
        <f>IF(N378="zníž. prenesená",J378,0)</f>
        <v>0</v>
      </c>
      <c r="BI378" s="156">
        <f>IF(N378="nulová",J378,0)</f>
        <v>0</v>
      </c>
      <c r="BJ378" s="17" t="s">
        <v>88</v>
      </c>
      <c r="BK378" s="156">
        <f>ROUND(I378*H378,2)</f>
        <v>0</v>
      </c>
      <c r="BL378" s="17" t="s">
        <v>295</v>
      </c>
      <c r="BM378" s="155" t="s">
        <v>1825</v>
      </c>
    </row>
    <row r="379" spans="2:65" s="1" customFormat="1" ht="24.2" customHeight="1">
      <c r="B379" s="32"/>
      <c r="C379" s="185" t="s">
        <v>854</v>
      </c>
      <c r="D379" s="185" t="s">
        <v>677</v>
      </c>
      <c r="E379" s="186" t="s">
        <v>1826</v>
      </c>
      <c r="F379" s="187" t="s">
        <v>1827</v>
      </c>
      <c r="G379" s="188" t="s">
        <v>388</v>
      </c>
      <c r="H379" s="189">
        <v>1</v>
      </c>
      <c r="I379" s="190"/>
      <c r="J379" s="191">
        <f>ROUND(I379*H379,2)</f>
        <v>0</v>
      </c>
      <c r="K379" s="192"/>
      <c r="L379" s="193"/>
      <c r="M379" s="194" t="s">
        <v>1</v>
      </c>
      <c r="N379" s="195" t="s">
        <v>42</v>
      </c>
      <c r="P379" s="153">
        <f>O379*H379</f>
        <v>0</v>
      </c>
      <c r="Q379" s="153">
        <v>1.0399999999999999E-3</v>
      </c>
      <c r="R379" s="153">
        <f>Q379*H379</f>
        <v>1.0399999999999999E-3</v>
      </c>
      <c r="S379" s="153">
        <v>0</v>
      </c>
      <c r="T379" s="154">
        <f>S379*H379</f>
        <v>0</v>
      </c>
      <c r="AR379" s="155" t="s">
        <v>398</v>
      </c>
      <c r="AT379" s="155" t="s">
        <v>677</v>
      </c>
      <c r="AU379" s="155" t="s">
        <v>88</v>
      </c>
      <c r="AY379" s="17" t="s">
        <v>188</v>
      </c>
      <c r="BE379" s="156">
        <f>IF(N379="základná",J379,0)</f>
        <v>0</v>
      </c>
      <c r="BF379" s="156">
        <f>IF(N379="znížená",J379,0)</f>
        <v>0</v>
      </c>
      <c r="BG379" s="156">
        <f>IF(N379="zákl. prenesená",J379,0)</f>
        <v>0</v>
      </c>
      <c r="BH379" s="156">
        <f>IF(N379="zníž. prenesená",J379,0)</f>
        <v>0</v>
      </c>
      <c r="BI379" s="156">
        <f>IF(N379="nulová",J379,0)</f>
        <v>0</v>
      </c>
      <c r="BJ379" s="17" t="s">
        <v>88</v>
      </c>
      <c r="BK379" s="156">
        <f>ROUND(I379*H379,2)</f>
        <v>0</v>
      </c>
      <c r="BL379" s="17" t="s">
        <v>295</v>
      </c>
      <c r="BM379" s="155" t="s">
        <v>1828</v>
      </c>
    </row>
    <row r="380" spans="2:65" s="1" customFormat="1" ht="21.75" customHeight="1">
      <c r="B380" s="32"/>
      <c r="C380" s="143" t="s">
        <v>860</v>
      </c>
      <c r="D380" s="143" t="s">
        <v>190</v>
      </c>
      <c r="E380" s="144" t="s">
        <v>1829</v>
      </c>
      <c r="F380" s="145" t="s">
        <v>1830</v>
      </c>
      <c r="G380" s="146" t="s">
        <v>333</v>
      </c>
      <c r="H380" s="147">
        <v>1E-3</v>
      </c>
      <c r="I380" s="148"/>
      <c r="J380" s="149">
        <f>ROUND(I380*H380,2)</f>
        <v>0</v>
      </c>
      <c r="K380" s="150"/>
      <c r="L380" s="32"/>
      <c r="M380" s="199" t="s">
        <v>1</v>
      </c>
      <c r="N380" s="200" t="s">
        <v>42</v>
      </c>
      <c r="O380" s="201"/>
      <c r="P380" s="202">
        <f>O380*H380</f>
        <v>0</v>
      </c>
      <c r="Q380" s="202">
        <v>0</v>
      </c>
      <c r="R380" s="202">
        <f>Q380*H380</f>
        <v>0</v>
      </c>
      <c r="S380" s="202">
        <v>0</v>
      </c>
      <c r="T380" s="203">
        <f>S380*H380</f>
        <v>0</v>
      </c>
      <c r="AR380" s="155" t="s">
        <v>295</v>
      </c>
      <c r="AT380" s="155" t="s">
        <v>190</v>
      </c>
      <c r="AU380" s="155" t="s">
        <v>88</v>
      </c>
      <c r="AY380" s="17" t="s">
        <v>188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7" t="s">
        <v>88</v>
      </c>
      <c r="BK380" s="156">
        <f>ROUND(I380*H380,2)</f>
        <v>0</v>
      </c>
      <c r="BL380" s="17" t="s">
        <v>295</v>
      </c>
      <c r="BM380" s="155" t="s">
        <v>1831</v>
      </c>
    </row>
    <row r="381" spans="2:65" s="1" customFormat="1" ht="6.95" customHeight="1">
      <c r="B381" s="47"/>
      <c r="C381" s="48"/>
      <c r="D381" s="48"/>
      <c r="E381" s="48"/>
      <c r="F381" s="48"/>
      <c r="G381" s="48"/>
      <c r="H381" s="48"/>
      <c r="I381" s="48"/>
      <c r="J381" s="48"/>
      <c r="K381" s="48"/>
      <c r="L381" s="32"/>
    </row>
  </sheetData>
  <sheetProtection algorithmName="SHA-512" hashValue="Z/SqADTAuXbwUjfBQoaPjOvvPPQUwcWDcALxnAmAmteAdnCpTglWrKMg4UUQUcbZkOWxtpHWSUWb8qEApo2zyQ==" saltValue="8tw4LH5+jIgVZmQ6D/w+B/lSIGDqFaKNdk/e+0e5L9lJ3ASje7ZqJQzy00CwLW6WNPmkndRZnyvCkIoa9QyAzA==" spinCount="100000" sheet="1" objects="1" scenarios="1" formatColumns="0" formatRows="0" autoFilter="0"/>
  <autoFilter ref="C130:K38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143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1832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ROUND((SUM(BE128:BE195)),  2)</f>
        <v>0</v>
      </c>
      <c r="G35" s="100"/>
      <c r="H35" s="100"/>
      <c r="I35" s="101">
        <v>0.2</v>
      </c>
      <c r="J35" s="99">
        <f>ROUND(((SUM(BE128:BE195))*I35),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ROUND((SUM(BF128:BF195)),  2)</f>
        <v>0</v>
      </c>
      <c r="G36" s="100"/>
      <c r="H36" s="100"/>
      <c r="I36" s="101">
        <v>0.2</v>
      </c>
      <c r="J36" s="99">
        <f>ROUND(((SUM(BF128:BF195))*I36),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ROUND((SUM(BG128:BG195)),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ROUND((SUM(BH128:BH195)),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ROUND((SUM(BI128:BI195)),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143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03 - SO-01A.3  Ústredné vykurovanie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J128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159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162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1833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2:47" s="9" customFormat="1" ht="19.899999999999999" customHeight="1">
      <c r="B102" s="118"/>
      <c r="D102" s="119" t="s">
        <v>1834</v>
      </c>
      <c r="E102" s="120"/>
      <c r="F102" s="120"/>
      <c r="G102" s="120"/>
      <c r="H102" s="120"/>
      <c r="I102" s="120"/>
      <c r="J102" s="121">
        <f>J146</f>
        <v>0</v>
      </c>
      <c r="L102" s="118"/>
    </row>
    <row r="103" spans="2:47" s="9" customFormat="1" ht="19.899999999999999" customHeight="1">
      <c r="B103" s="118"/>
      <c r="D103" s="119" t="s">
        <v>1835</v>
      </c>
      <c r="E103" s="120"/>
      <c r="F103" s="120"/>
      <c r="G103" s="120"/>
      <c r="H103" s="120"/>
      <c r="I103" s="120"/>
      <c r="J103" s="121">
        <f>J157</f>
        <v>0</v>
      </c>
      <c r="L103" s="118"/>
    </row>
    <row r="104" spans="2:47" s="9" customFormat="1" ht="19.899999999999999" customHeight="1">
      <c r="B104" s="118"/>
      <c r="D104" s="119" t="s">
        <v>1836</v>
      </c>
      <c r="E104" s="120"/>
      <c r="F104" s="120"/>
      <c r="G104" s="120"/>
      <c r="H104" s="120"/>
      <c r="I104" s="120"/>
      <c r="J104" s="121">
        <f>J168</f>
        <v>0</v>
      </c>
      <c r="L104" s="118"/>
    </row>
    <row r="105" spans="2:47" s="8" customFormat="1" ht="24.95" customHeight="1">
      <c r="B105" s="114"/>
      <c r="D105" s="115" t="s">
        <v>1837</v>
      </c>
      <c r="E105" s="116"/>
      <c r="F105" s="116"/>
      <c r="G105" s="116"/>
      <c r="H105" s="116"/>
      <c r="I105" s="116"/>
      <c r="J105" s="117">
        <f>J192</f>
        <v>0</v>
      </c>
      <c r="L105" s="114"/>
    </row>
    <row r="106" spans="2:47" s="8" customFormat="1" ht="24.95" customHeight="1">
      <c r="B106" s="114"/>
      <c r="D106" s="115" t="s">
        <v>1838</v>
      </c>
      <c r="E106" s="116"/>
      <c r="F106" s="116"/>
      <c r="G106" s="116"/>
      <c r="H106" s="116"/>
      <c r="I106" s="116"/>
      <c r="J106" s="117">
        <f>J194</f>
        <v>0</v>
      </c>
      <c r="L106" s="114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174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3" t="str">
        <f>E7</f>
        <v>Budova na spracovanie hrozna a výrobu vína</v>
      </c>
      <c r="F116" s="254"/>
      <c r="G116" s="254"/>
      <c r="H116" s="254"/>
      <c r="L116" s="32"/>
    </row>
    <row r="117" spans="2:63" ht="12" customHeight="1">
      <c r="B117" s="20"/>
      <c r="C117" s="27" t="s">
        <v>142</v>
      </c>
      <c r="L117" s="20"/>
    </row>
    <row r="118" spans="2:63" s="1" customFormat="1" ht="16.5" customHeight="1">
      <c r="B118" s="32"/>
      <c r="E118" s="253" t="s">
        <v>143</v>
      </c>
      <c r="F118" s="255"/>
      <c r="G118" s="255"/>
      <c r="H118" s="255"/>
      <c r="L118" s="32"/>
    </row>
    <row r="119" spans="2:63" s="1" customFormat="1" ht="12" customHeight="1">
      <c r="B119" s="32"/>
      <c r="C119" s="27" t="s">
        <v>144</v>
      </c>
      <c r="L119" s="32"/>
    </row>
    <row r="120" spans="2:63" s="1" customFormat="1" ht="16.5" customHeight="1">
      <c r="B120" s="32"/>
      <c r="E120" s="208" t="str">
        <f>E11</f>
        <v>03 - SO-01A.3  Ústredné vykurovanie</v>
      </c>
      <c r="F120" s="255"/>
      <c r="G120" s="255"/>
      <c r="H120" s="255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Chotín, p. č. 6616</v>
      </c>
      <c r="I122" s="27" t="s">
        <v>21</v>
      </c>
      <c r="J122" s="55" t="str">
        <f>IF(J14="","",J14)</f>
        <v>22. 1. 2024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23</v>
      </c>
      <c r="F124" s="25" t="str">
        <f>E17</f>
        <v>Gábor Ondrej, Kostolná 228, Chotín</v>
      </c>
      <c r="I124" s="27" t="s">
        <v>29</v>
      </c>
      <c r="J124" s="30" t="str">
        <f>E23</f>
        <v>Ing. Lengyel Tibor</v>
      </c>
      <c r="L124" s="32"/>
    </row>
    <row r="125" spans="2:63" s="1" customFormat="1" ht="15.2" customHeight="1">
      <c r="B125" s="32"/>
      <c r="C125" s="27" t="s">
        <v>27</v>
      </c>
      <c r="F125" s="25" t="str">
        <f>IF(E20="","",E20)</f>
        <v>Vyplň údaj</v>
      </c>
      <c r="I125" s="27" t="s">
        <v>32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175</v>
      </c>
      <c r="D127" s="124" t="s">
        <v>61</v>
      </c>
      <c r="E127" s="124" t="s">
        <v>57</v>
      </c>
      <c r="F127" s="124" t="s">
        <v>58</v>
      </c>
      <c r="G127" s="124" t="s">
        <v>176</v>
      </c>
      <c r="H127" s="124" t="s">
        <v>177</v>
      </c>
      <c r="I127" s="124" t="s">
        <v>178</v>
      </c>
      <c r="J127" s="125" t="s">
        <v>148</v>
      </c>
      <c r="K127" s="126" t="s">
        <v>179</v>
      </c>
      <c r="L127" s="122"/>
      <c r="M127" s="62" t="s">
        <v>1</v>
      </c>
      <c r="N127" s="63" t="s">
        <v>40</v>
      </c>
      <c r="O127" s="63" t="s">
        <v>180</v>
      </c>
      <c r="P127" s="63" t="s">
        <v>181</v>
      </c>
      <c r="Q127" s="63" t="s">
        <v>182</v>
      </c>
      <c r="R127" s="63" t="s">
        <v>183</v>
      </c>
      <c r="S127" s="63" t="s">
        <v>184</v>
      </c>
      <c r="T127" s="64" t="s">
        <v>185</v>
      </c>
    </row>
    <row r="128" spans="2:63" s="1" customFormat="1" ht="22.9" customHeight="1">
      <c r="B128" s="32"/>
      <c r="C128" s="67" t="s">
        <v>149</v>
      </c>
      <c r="J128" s="127">
        <f>BK128</f>
        <v>0</v>
      </c>
      <c r="L128" s="32"/>
      <c r="M128" s="65"/>
      <c r="N128" s="56"/>
      <c r="O128" s="56"/>
      <c r="P128" s="128">
        <f>P129+P192+P194</f>
        <v>0</v>
      </c>
      <c r="Q128" s="56"/>
      <c r="R128" s="128">
        <f>R129+R192+R194</f>
        <v>0.71439700000000006</v>
      </c>
      <c r="S128" s="56"/>
      <c r="T128" s="129">
        <f>T129+T192+T194</f>
        <v>0</v>
      </c>
      <c r="AT128" s="17" t="s">
        <v>75</v>
      </c>
      <c r="AU128" s="17" t="s">
        <v>150</v>
      </c>
      <c r="BK128" s="130">
        <f>BK129+BK192+BK194</f>
        <v>0</v>
      </c>
    </row>
    <row r="129" spans="2:65" s="11" customFormat="1" ht="25.9" customHeight="1">
      <c r="B129" s="131"/>
      <c r="D129" s="132" t="s">
        <v>75</v>
      </c>
      <c r="E129" s="133" t="s">
        <v>745</v>
      </c>
      <c r="F129" s="133" t="s">
        <v>746</v>
      </c>
      <c r="I129" s="134"/>
      <c r="J129" s="135">
        <f>BK129</f>
        <v>0</v>
      </c>
      <c r="L129" s="131"/>
      <c r="M129" s="136"/>
      <c r="P129" s="137">
        <f>P130+P135+P146+P157+P168</f>
        <v>0</v>
      </c>
      <c r="R129" s="137">
        <f>R130+R135+R146+R157+R168</f>
        <v>0.71439700000000006</v>
      </c>
      <c r="T129" s="138">
        <f>T130+T135+T146+T157+T168</f>
        <v>0</v>
      </c>
      <c r="AR129" s="132" t="s">
        <v>88</v>
      </c>
      <c r="AT129" s="139" t="s">
        <v>75</v>
      </c>
      <c r="AU129" s="139" t="s">
        <v>76</v>
      </c>
      <c r="AY129" s="132" t="s">
        <v>188</v>
      </c>
      <c r="BK129" s="140">
        <f>BK130+BK135+BK146+BK157+BK168</f>
        <v>0</v>
      </c>
    </row>
    <row r="130" spans="2:65" s="11" customFormat="1" ht="22.9" customHeight="1">
      <c r="B130" s="131"/>
      <c r="D130" s="132" t="s">
        <v>75</v>
      </c>
      <c r="E130" s="141" t="s">
        <v>820</v>
      </c>
      <c r="F130" s="141" t="s">
        <v>821</v>
      </c>
      <c r="I130" s="134"/>
      <c r="J130" s="142">
        <f>BK130</f>
        <v>0</v>
      </c>
      <c r="L130" s="131"/>
      <c r="M130" s="136"/>
      <c r="P130" s="137">
        <f>SUM(P131:P134)</f>
        <v>0</v>
      </c>
      <c r="R130" s="137">
        <f>SUM(R131:R134)</f>
        <v>4.6599999999999992E-3</v>
      </c>
      <c r="T130" s="138">
        <f>SUM(T131:T134)</f>
        <v>0</v>
      </c>
      <c r="AR130" s="132" t="s">
        <v>88</v>
      </c>
      <c r="AT130" s="139" t="s">
        <v>75</v>
      </c>
      <c r="AU130" s="139" t="s">
        <v>83</v>
      </c>
      <c r="AY130" s="132" t="s">
        <v>188</v>
      </c>
      <c r="BK130" s="140">
        <f>SUM(BK131:BK134)</f>
        <v>0</v>
      </c>
    </row>
    <row r="131" spans="2:65" s="1" customFormat="1" ht="24.2" customHeight="1">
      <c r="B131" s="32"/>
      <c r="C131" s="143" t="s">
        <v>83</v>
      </c>
      <c r="D131" s="143" t="s">
        <v>190</v>
      </c>
      <c r="E131" s="144" t="s">
        <v>1839</v>
      </c>
      <c r="F131" s="145" t="s">
        <v>1840</v>
      </c>
      <c r="G131" s="146" t="s">
        <v>574</v>
      </c>
      <c r="H131" s="147">
        <v>80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42</v>
      </c>
      <c r="P131" s="153">
        <f>O131*H131</f>
        <v>0</v>
      </c>
      <c r="Q131" s="153">
        <v>2.0000000000000002E-5</v>
      </c>
      <c r="R131" s="153">
        <f>Q131*H131</f>
        <v>1.6000000000000001E-3</v>
      </c>
      <c r="S131" s="153">
        <v>0</v>
      </c>
      <c r="T131" s="154">
        <f>S131*H131</f>
        <v>0</v>
      </c>
      <c r="AR131" s="155" t="s">
        <v>295</v>
      </c>
      <c r="AT131" s="155" t="s">
        <v>190</v>
      </c>
      <c r="AU131" s="155" t="s">
        <v>88</v>
      </c>
      <c r="AY131" s="17" t="s">
        <v>188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295</v>
      </c>
      <c r="BM131" s="155" t="s">
        <v>1841</v>
      </c>
    </row>
    <row r="132" spans="2:65" s="1" customFormat="1" ht="33" customHeight="1">
      <c r="B132" s="32"/>
      <c r="C132" s="185" t="s">
        <v>88</v>
      </c>
      <c r="D132" s="185" t="s">
        <v>677</v>
      </c>
      <c r="E132" s="186" t="s">
        <v>1842</v>
      </c>
      <c r="F132" s="187" t="s">
        <v>1843</v>
      </c>
      <c r="G132" s="188" t="s">
        <v>574</v>
      </c>
      <c r="H132" s="189">
        <v>20.399999999999999</v>
      </c>
      <c r="I132" s="190"/>
      <c r="J132" s="191">
        <f>ROUND(I132*H132,2)</f>
        <v>0</v>
      </c>
      <c r="K132" s="192"/>
      <c r="L132" s="193"/>
      <c r="M132" s="194" t="s">
        <v>1</v>
      </c>
      <c r="N132" s="195" t="s">
        <v>42</v>
      </c>
      <c r="P132" s="153">
        <f>O132*H132</f>
        <v>0</v>
      </c>
      <c r="Q132" s="153">
        <v>1.4999999999999999E-4</v>
      </c>
      <c r="R132" s="153">
        <f>Q132*H132</f>
        <v>3.0599999999999994E-3</v>
      </c>
      <c r="S132" s="153">
        <v>0</v>
      </c>
      <c r="T132" s="154">
        <f>S132*H132</f>
        <v>0</v>
      </c>
      <c r="AR132" s="155" t="s">
        <v>398</v>
      </c>
      <c r="AT132" s="155" t="s">
        <v>677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295</v>
      </c>
      <c r="BM132" s="155" t="s">
        <v>1844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1845</v>
      </c>
      <c r="H133" s="161">
        <v>20.399999999999999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83</v>
      </c>
      <c r="AY133" s="159" t="s">
        <v>188</v>
      </c>
    </row>
    <row r="134" spans="2:65" s="1" customFormat="1" ht="24.2" customHeight="1">
      <c r="B134" s="32"/>
      <c r="C134" s="143" t="s">
        <v>203</v>
      </c>
      <c r="D134" s="143" t="s">
        <v>190</v>
      </c>
      <c r="E134" s="144" t="s">
        <v>1536</v>
      </c>
      <c r="F134" s="145" t="s">
        <v>1537</v>
      </c>
      <c r="G134" s="146" t="s">
        <v>333</v>
      </c>
      <c r="H134" s="147">
        <v>5.0000000000000001E-3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295</v>
      </c>
      <c r="AT134" s="155" t="s">
        <v>190</v>
      </c>
      <c r="AU134" s="155" t="s">
        <v>88</v>
      </c>
      <c r="AY134" s="17" t="s">
        <v>188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88</v>
      </c>
      <c r="BK134" s="156">
        <f>ROUND(I134*H134,2)</f>
        <v>0</v>
      </c>
      <c r="BL134" s="17" t="s">
        <v>295</v>
      </c>
      <c r="BM134" s="155" t="s">
        <v>1846</v>
      </c>
    </row>
    <row r="135" spans="2:65" s="11" customFormat="1" ht="22.9" customHeight="1">
      <c r="B135" s="131"/>
      <c r="D135" s="132" t="s">
        <v>75</v>
      </c>
      <c r="E135" s="141" t="s">
        <v>1821</v>
      </c>
      <c r="F135" s="141" t="s">
        <v>1847</v>
      </c>
      <c r="I135" s="134"/>
      <c r="J135" s="142">
        <f>BK135</f>
        <v>0</v>
      </c>
      <c r="L135" s="131"/>
      <c r="M135" s="136"/>
      <c r="P135" s="137">
        <f>SUM(P136:P145)</f>
        <v>0</v>
      </c>
      <c r="R135" s="137">
        <f>SUM(R136:R145)</f>
        <v>0.17065</v>
      </c>
      <c r="T135" s="138">
        <f>SUM(T136:T145)</f>
        <v>0</v>
      </c>
      <c r="AR135" s="132" t="s">
        <v>88</v>
      </c>
      <c r="AT135" s="139" t="s">
        <v>75</v>
      </c>
      <c r="AU135" s="139" t="s">
        <v>83</v>
      </c>
      <c r="AY135" s="132" t="s">
        <v>188</v>
      </c>
      <c r="BK135" s="140">
        <f>SUM(BK136:BK145)</f>
        <v>0</v>
      </c>
    </row>
    <row r="136" spans="2:65" s="1" customFormat="1" ht="24.2" customHeight="1">
      <c r="B136" s="32"/>
      <c r="C136" s="143" t="s">
        <v>194</v>
      </c>
      <c r="D136" s="143" t="s">
        <v>190</v>
      </c>
      <c r="E136" s="144" t="s">
        <v>1848</v>
      </c>
      <c r="F136" s="145" t="s">
        <v>1849</v>
      </c>
      <c r="G136" s="146" t="s">
        <v>388</v>
      </c>
      <c r="H136" s="147">
        <v>1</v>
      </c>
      <c r="I136" s="148"/>
      <c r="J136" s="149">
        <f t="shared" ref="J136:J145" si="0">ROUND(I136*H136,2)</f>
        <v>0</v>
      </c>
      <c r="K136" s="150"/>
      <c r="L136" s="32"/>
      <c r="M136" s="151" t="s">
        <v>1</v>
      </c>
      <c r="N136" s="152" t="s">
        <v>42</v>
      </c>
      <c r="P136" s="153">
        <f t="shared" ref="P136:P145" si="1">O136*H136</f>
        <v>0</v>
      </c>
      <c r="Q136" s="153">
        <v>0</v>
      </c>
      <c r="R136" s="153">
        <f t="shared" ref="R136:R145" si="2">Q136*H136</f>
        <v>0</v>
      </c>
      <c r="S136" s="153">
        <v>0</v>
      </c>
      <c r="T136" s="154">
        <f t="shared" ref="T136:T145" si="3">S136*H136</f>
        <v>0</v>
      </c>
      <c r="AR136" s="155" t="s">
        <v>295</v>
      </c>
      <c r="AT136" s="155" t="s">
        <v>190</v>
      </c>
      <c r="AU136" s="155" t="s">
        <v>88</v>
      </c>
      <c r="AY136" s="17" t="s">
        <v>188</v>
      </c>
      <c r="BE136" s="156">
        <f t="shared" ref="BE136:BE145" si="4">IF(N136="základná",J136,0)</f>
        <v>0</v>
      </c>
      <c r="BF136" s="156">
        <f t="shared" ref="BF136:BF145" si="5">IF(N136="znížená",J136,0)</f>
        <v>0</v>
      </c>
      <c r="BG136" s="156">
        <f t="shared" ref="BG136:BG145" si="6">IF(N136="zákl. prenesená",J136,0)</f>
        <v>0</v>
      </c>
      <c r="BH136" s="156">
        <f t="shared" ref="BH136:BH145" si="7">IF(N136="zníž. prenesená",J136,0)</f>
        <v>0</v>
      </c>
      <c r="BI136" s="156">
        <f t="shared" ref="BI136:BI145" si="8">IF(N136="nulová",J136,0)</f>
        <v>0</v>
      </c>
      <c r="BJ136" s="17" t="s">
        <v>88</v>
      </c>
      <c r="BK136" s="156">
        <f t="shared" ref="BK136:BK145" si="9">ROUND(I136*H136,2)</f>
        <v>0</v>
      </c>
      <c r="BL136" s="17" t="s">
        <v>295</v>
      </c>
      <c r="BM136" s="155" t="s">
        <v>1850</v>
      </c>
    </row>
    <row r="137" spans="2:65" s="1" customFormat="1" ht="24.2" customHeight="1">
      <c r="B137" s="32"/>
      <c r="C137" s="185" t="s">
        <v>221</v>
      </c>
      <c r="D137" s="185" t="s">
        <v>677</v>
      </c>
      <c r="E137" s="186" t="s">
        <v>1851</v>
      </c>
      <c r="F137" s="187" t="s">
        <v>1852</v>
      </c>
      <c r="G137" s="188" t="s">
        <v>388</v>
      </c>
      <c r="H137" s="189">
        <v>1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42</v>
      </c>
      <c r="P137" s="153">
        <f t="shared" si="1"/>
        <v>0</v>
      </c>
      <c r="Q137" s="153">
        <v>2.5000000000000001E-2</v>
      </c>
      <c r="R137" s="153">
        <f t="shared" si="2"/>
        <v>2.5000000000000001E-2</v>
      </c>
      <c r="S137" s="153">
        <v>0</v>
      </c>
      <c r="T137" s="154">
        <f t="shared" si="3"/>
        <v>0</v>
      </c>
      <c r="AR137" s="155" t="s">
        <v>398</v>
      </c>
      <c r="AT137" s="155" t="s">
        <v>677</v>
      </c>
      <c r="AU137" s="155" t="s">
        <v>88</v>
      </c>
      <c r="AY137" s="17" t="s">
        <v>188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295</v>
      </c>
      <c r="BM137" s="155" t="s">
        <v>1853</v>
      </c>
    </row>
    <row r="138" spans="2:65" s="1" customFormat="1" ht="24.2" customHeight="1">
      <c r="B138" s="32"/>
      <c r="C138" s="143" t="s">
        <v>225</v>
      </c>
      <c r="D138" s="143" t="s">
        <v>190</v>
      </c>
      <c r="E138" s="144" t="s">
        <v>1854</v>
      </c>
      <c r="F138" s="145" t="s">
        <v>1855</v>
      </c>
      <c r="G138" s="146" t="s">
        <v>388</v>
      </c>
      <c r="H138" s="147">
        <v>1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42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295</v>
      </c>
      <c r="AT138" s="155" t="s">
        <v>190</v>
      </c>
      <c r="AU138" s="155" t="s">
        <v>88</v>
      </c>
      <c r="AY138" s="17" t="s">
        <v>188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295</v>
      </c>
      <c r="BM138" s="155" t="s">
        <v>1856</v>
      </c>
    </row>
    <row r="139" spans="2:65" s="1" customFormat="1" ht="24.2" customHeight="1">
      <c r="B139" s="32"/>
      <c r="C139" s="185" t="s">
        <v>234</v>
      </c>
      <c r="D139" s="185" t="s">
        <v>677</v>
      </c>
      <c r="E139" s="186" t="s">
        <v>1857</v>
      </c>
      <c r="F139" s="187" t="s">
        <v>1858</v>
      </c>
      <c r="G139" s="188" t="s">
        <v>388</v>
      </c>
      <c r="H139" s="189">
        <v>1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42</v>
      </c>
      <c r="P139" s="153">
        <f t="shared" si="1"/>
        <v>0</v>
      </c>
      <c r="Q139" s="153">
        <v>6.0000000000000001E-3</v>
      </c>
      <c r="R139" s="153">
        <f t="shared" si="2"/>
        <v>6.0000000000000001E-3</v>
      </c>
      <c r="S139" s="153">
        <v>0</v>
      </c>
      <c r="T139" s="154">
        <f t="shared" si="3"/>
        <v>0</v>
      </c>
      <c r="AR139" s="155" t="s">
        <v>398</v>
      </c>
      <c r="AT139" s="155" t="s">
        <v>677</v>
      </c>
      <c r="AU139" s="155" t="s">
        <v>88</v>
      </c>
      <c r="AY139" s="17" t="s">
        <v>188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295</v>
      </c>
      <c r="BM139" s="155" t="s">
        <v>1859</v>
      </c>
    </row>
    <row r="140" spans="2:65" s="1" customFormat="1" ht="33" customHeight="1">
      <c r="B140" s="32"/>
      <c r="C140" s="185" t="s">
        <v>238</v>
      </c>
      <c r="D140" s="185" t="s">
        <v>677</v>
      </c>
      <c r="E140" s="186" t="s">
        <v>1860</v>
      </c>
      <c r="F140" s="187" t="s">
        <v>1861</v>
      </c>
      <c r="G140" s="188" t="s">
        <v>388</v>
      </c>
      <c r="H140" s="189">
        <v>1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42</v>
      </c>
      <c r="P140" s="153">
        <f t="shared" si="1"/>
        <v>0</v>
      </c>
      <c r="Q140" s="153">
        <v>1.4999999999999999E-4</v>
      </c>
      <c r="R140" s="153">
        <f t="shared" si="2"/>
        <v>1.4999999999999999E-4</v>
      </c>
      <c r="S140" s="153">
        <v>0</v>
      </c>
      <c r="T140" s="154">
        <f t="shared" si="3"/>
        <v>0</v>
      </c>
      <c r="AR140" s="155" t="s">
        <v>398</v>
      </c>
      <c r="AT140" s="155" t="s">
        <v>677</v>
      </c>
      <c r="AU140" s="155" t="s">
        <v>88</v>
      </c>
      <c r="AY140" s="17" t="s">
        <v>188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295</v>
      </c>
      <c r="BM140" s="155" t="s">
        <v>1862</v>
      </c>
    </row>
    <row r="141" spans="2:65" s="1" customFormat="1" ht="24.2" customHeight="1">
      <c r="B141" s="32"/>
      <c r="C141" s="143" t="s">
        <v>245</v>
      </c>
      <c r="D141" s="143" t="s">
        <v>190</v>
      </c>
      <c r="E141" s="144" t="s">
        <v>1863</v>
      </c>
      <c r="F141" s="145" t="s">
        <v>1864</v>
      </c>
      <c r="G141" s="146" t="s">
        <v>388</v>
      </c>
      <c r="H141" s="147">
        <v>1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42</v>
      </c>
      <c r="P141" s="153">
        <f t="shared" si="1"/>
        <v>0</v>
      </c>
      <c r="Q141" s="153">
        <v>2.75E-2</v>
      </c>
      <c r="R141" s="153">
        <f t="shared" si="2"/>
        <v>2.75E-2</v>
      </c>
      <c r="S141" s="153">
        <v>0</v>
      </c>
      <c r="T141" s="154">
        <f t="shared" si="3"/>
        <v>0</v>
      </c>
      <c r="AR141" s="155" t="s">
        <v>295</v>
      </c>
      <c r="AT141" s="155" t="s">
        <v>190</v>
      </c>
      <c r="AU141" s="155" t="s">
        <v>88</v>
      </c>
      <c r="AY141" s="17" t="s">
        <v>188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295</v>
      </c>
      <c r="BM141" s="155" t="s">
        <v>1865</v>
      </c>
    </row>
    <row r="142" spans="2:65" s="1" customFormat="1" ht="37.9" customHeight="1">
      <c r="B142" s="32"/>
      <c r="C142" s="185" t="s">
        <v>252</v>
      </c>
      <c r="D142" s="185" t="s">
        <v>677</v>
      </c>
      <c r="E142" s="186" t="s">
        <v>1866</v>
      </c>
      <c r="F142" s="187" t="s">
        <v>1867</v>
      </c>
      <c r="G142" s="188" t="s">
        <v>388</v>
      </c>
      <c r="H142" s="189">
        <v>1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42</v>
      </c>
      <c r="P142" s="153">
        <f t="shared" si="1"/>
        <v>0</v>
      </c>
      <c r="Q142" s="153">
        <v>0.112</v>
      </c>
      <c r="R142" s="153">
        <f t="shared" si="2"/>
        <v>0.112</v>
      </c>
      <c r="S142" s="153">
        <v>0</v>
      </c>
      <c r="T142" s="154">
        <f t="shared" si="3"/>
        <v>0</v>
      </c>
      <c r="AR142" s="155" t="s">
        <v>398</v>
      </c>
      <c r="AT142" s="155" t="s">
        <v>677</v>
      </c>
      <c r="AU142" s="155" t="s">
        <v>88</v>
      </c>
      <c r="AY142" s="17" t="s">
        <v>188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295</v>
      </c>
      <c r="BM142" s="155" t="s">
        <v>1868</v>
      </c>
    </row>
    <row r="143" spans="2:65" s="1" customFormat="1" ht="24.2" customHeight="1">
      <c r="B143" s="32"/>
      <c r="C143" s="185" t="s">
        <v>257</v>
      </c>
      <c r="D143" s="185" t="s">
        <v>677</v>
      </c>
      <c r="E143" s="186" t="s">
        <v>1869</v>
      </c>
      <c r="F143" s="187" t="s">
        <v>1870</v>
      </c>
      <c r="G143" s="188" t="s">
        <v>388</v>
      </c>
      <c r="H143" s="189">
        <v>1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42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398</v>
      </c>
      <c r="AT143" s="155" t="s">
        <v>677</v>
      </c>
      <c r="AU143" s="155" t="s">
        <v>88</v>
      </c>
      <c r="AY143" s="17" t="s">
        <v>188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295</v>
      </c>
      <c r="BM143" s="155" t="s">
        <v>1871</v>
      </c>
    </row>
    <row r="144" spans="2:65" s="1" customFormat="1" ht="24.2" customHeight="1">
      <c r="B144" s="32"/>
      <c r="C144" s="185" t="s">
        <v>269</v>
      </c>
      <c r="D144" s="185" t="s">
        <v>677</v>
      </c>
      <c r="E144" s="186" t="s">
        <v>1872</v>
      </c>
      <c r="F144" s="187" t="s">
        <v>1873</v>
      </c>
      <c r="G144" s="188" t="s">
        <v>388</v>
      </c>
      <c r="H144" s="189">
        <v>1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42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398</v>
      </c>
      <c r="AT144" s="155" t="s">
        <v>677</v>
      </c>
      <c r="AU144" s="155" t="s">
        <v>88</v>
      </c>
      <c r="AY144" s="17" t="s">
        <v>188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295</v>
      </c>
      <c r="BM144" s="155" t="s">
        <v>1874</v>
      </c>
    </row>
    <row r="145" spans="2:65" s="1" customFormat="1" ht="21.75" customHeight="1">
      <c r="B145" s="32"/>
      <c r="C145" s="143" t="s">
        <v>276</v>
      </c>
      <c r="D145" s="143" t="s">
        <v>190</v>
      </c>
      <c r="E145" s="144" t="s">
        <v>1829</v>
      </c>
      <c r="F145" s="145" t="s">
        <v>1830</v>
      </c>
      <c r="G145" s="146" t="s">
        <v>333</v>
      </c>
      <c r="H145" s="147">
        <v>0.17100000000000001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42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295</v>
      </c>
      <c r="AT145" s="155" t="s">
        <v>190</v>
      </c>
      <c r="AU145" s="155" t="s">
        <v>88</v>
      </c>
      <c r="AY145" s="17" t="s">
        <v>188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295</v>
      </c>
      <c r="BM145" s="155" t="s">
        <v>1875</v>
      </c>
    </row>
    <row r="146" spans="2:65" s="11" customFormat="1" ht="22.9" customHeight="1">
      <c r="B146" s="131"/>
      <c r="D146" s="132" t="s">
        <v>75</v>
      </c>
      <c r="E146" s="141" t="s">
        <v>1876</v>
      </c>
      <c r="F146" s="141" t="s">
        <v>1877</v>
      </c>
      <c r="I146" s="134"/>
      <c r="J146" s="142">
        <f>BK146</f>
        <v>0</v>
      </c>
      <c r="L146" s="131"/>
      <c r="M146" s="136"/>
      <c r="P146" s="137">
        <f>SUM(P147:P156)</f>
        <v>0</v>
      </c>
      <c r="R146" s="137">
        <f>SUM(R147:R156)</f>
        <v>8.72E-2</v>
      </c>
      <c r="T146" s="138">
        <f>SUM(T147:T156)</f>
        <v>0</v>
      </c>
      <c r="AR146" s="132" t="s">
        <v>88</v>
      </c>
      <c r="AT146" s="139" t="s">
        <v>75</v>
      </c>
      <c r="AU146" s="139" t="s">
        <v>83</v>
      </c>
      <c r="AY146" s="132" t="s">
        <v>188</v>
      </c>
      <c r="BK146" s="140">
        <f>SUM(BK147:BK156)</f>
        <v>0</v>
      </c>
    </row>
    <row r="147" spans="2:65" s="1" customFormat="1" ht="24.2" customHeight="1">
      <c r="B147" s="32"/>
      <c r="C147" s="143" t="s">
        <v>285</v>
      </c>
      <c r="D147" s="143" t="s">
        <v>190</v>
      </c>
      <c r="E147" s="144" t="s">
        <v>1878</v>
      </c>
      <c r="F147" s="145" t="s">
        <v>1879</v>
      </c>
      <c r="G147" s="146" t="s">
        <v>574</v>
      </c>
      <c r="H147" s="147">
        <v>80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42</v>
      </c>
      <c r="P147" s="153">
        <f>O147*H147</f>
        <v>0</v>
      </c>
      <c r="Q147" s="153">
        <v>1.09E-3</v>
      </c>
      <c r="R147" s="153">
        <f>Q147*H147</f>
        <v>8.72E-2</v>
      </c>
      <c r="S147" s="153">
        <v>0</v>
      </c>
      <c r="T147" s="154">
        <f>S147*H147</f>
        <v>0</v>
      </c>
      <c r="AR147" s="155" t="s">
        <v>295</v>
      </c>
      <c r="AT147" s="155" t="s">
        <v>190</v>
      </c>
      <c r="AU147" s="155" t="s">
        <v>88</v>
      </c>
      <c r="AY147" s="17" t="s">
        <v>188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88</v>
      </c>
      <c r="BK147" s="156">
        <f>ROUND(I147*H147,2)</f>
        <v>0</v>
      </c>
      <c r="BL147" s="17" t="s">
        <v>295</v>
      </c>
      <c r="BM147" s="155" t="s">
        <v>1880</v>
      </c>
    </row>
    <row r="148" spans="2:65" s="12" customFormat="1" ht="11.25">
      <c r="B148" s="157"/>
      <c r="D148" s="158" t="s">
        <v>196</v>
      </c>
      <c r="E148" s="159" t="s">
        <v>1</v>
      </c>
      <c r="F148" s="160" t="s">
        <v>1881</v>
      </c>
      <c r="H148" s="161">
        <v>20</v>
      </c>
      <c r="I148" s="162"/>
      <c r="L148" s="157"/>
      <c r="M148" s="163"/>
      <c r="T148" s="164"/>
      <c r="AT148" s="159" t="s">
        <v>196</v>
      </c>
      <c r="AU148" s="159" t="s">
        <v>88</v>
      </c>
      <c r="AV148" s="12" t="s">
        <v>88</v>
      </c>
      <c r="AW148" s="12" t="s">
        <v>31</v>
      </c>
      <c r="AX148" s="12" t="s">
        <v>76</v>
      </c>
      <c r="AY148" s="159" t="s">
        <v>188</v>
      </c>
    </row>
    <row r="149" spans="2:65" s="12" customFormat="1" ht="11.25">
      <c r="B149" s="157"/>
      <c r="D149" s="158" t="s">
        <v>196</v>
      </c>
      <c r="E149" s="159" t="s">
        <v>1</v>
      </c>
      <c r="F149" s="160" t="s">
        <v>1882</v>
      </c>
      <c r="H149" s="161">
        <v>14.4</v>
      </c>
      <c r="I149" s="162"/>
      <c r="L149" s="157"/>
      <c r="M149" s="163"/>
      <c r="T149" s="164"/>
      <c r="AT149" s="159" t="s">
        <v>196</v>
      </c>
      <c r="AU149" s="159" t="s">
        <v>88</v>
      </c>
      <c r="AV149" s="12" t="s">
        <v>88</v>
      </c>
      <c r="AW149" s="12" t="s">
        <v>31</v>
      </c>
      <c r="AX149" s="12" t="s">
        <v>76</v>
      </c>
      <c r="AY149" s="159" t="s">
        <v>188</v>
      </c>
    </row>
    <row r="150" spans="2:65" s="12" customFormat="1" ht="11.25">
      <c r="B150" s="157"/>
      <c r="D150" s="158" t="s">
        <v>196</v>
      </c>
      <c r="E150" s="159" t="s">
        <v>1</v>
      </c>
      <c r="F150" s="160" t="s">
        <v>1883</v>
      </c>
      <c r="H150" s="161">
        <v>12</v>
      </c>
      <c r="I150" s="162"/>
      <c r="L150" s="157"/>
      <c r="M150" s="163"/>
      <c r="T150" s="164"/>
      <c r="AT150" s="159" t="s">
        <v>196</v>
      </c>
      <c r="AU150" s="159" t="s">
        <v>88</v>
      </c>
      <c r="AV150" s="12" t="s">
        <v>88</v>
      </c>
      <c r="AW150" s="12" t="s">
        <v>31</v>
      </c>
      <c r="AX150" s="12" t="s">
        <v>76</v>
      </c>
      <c r="AY150" s="159" t="s">
        <v>188</v>
      </c>
    </row>
    <row r="151" spans="2:65" s="12" customFormat="1" ht="11.25">
      <c r="B151" s="157"/>
      <c r="D151" s="158" t="s">
        <v>196</v>
      </c>
      <c r="E151" s="159" t="s">
        <v>1</v>
      </c>
      <c r="F151" s="160" t="s">
        <v>1884</v>
      </c>
      <c r="H151" s="161">
        <v>31.6</v>
      </c>
      <c r="I151" s="162"/>
      <c r="L151" s="157"/>
      <c r="M151" s="163"/>
      <c r="T151" s="164"/>
      <c r="AT151" s="159" t="s">
        <v>196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188</v>
      </c>
    </row>
    <row r="152" spans="2:65" s="14" customFormat="1" ht="11.25">
      <c r="B152" s="172"/>
      <c r="D152" s="158" t="s">
        <v>196</v>
      </c>
      <c r="E152" s="173" t="s">
        <v>1</v>
      </c>
      <c r="F152" s="174" t="s">
        <v>209</v>
      </c>
      <c r="H152" s="175">
        <v>78</v>
      </c>
      <c r="I152" s="176"/>
      <c r="L152" s="172"/>
      <c r="M152" s="177"/>
      <c r="T152" s="178"/>
      <c r="AT152" s="173" t="s">
        <v>196</v>
      </c>
      <c r="AU152" s="173" t="s">
        <v>88</v>
      </c>
      <c r="AV152" s="14" t="s">
        <v>203</v>
      </c>
      <c r="AW152" s="14" t="s">
        <v>31</v>
      </c>
      <c r="AX152" s="14" t="s">
        <v>76</v>
      </c>
      <c r="AY152" s="173" t="s">
        <v>188</v>
      </c>
    </row>
    <row r="153" spans="2:65" s="12" customFormat="1" ht="11.25">
      <c r="B153" s="157"/>
      <c r="D153" s="158" t="s">
        <v>196</v>
      </c>
      <c r="E153" s="159" t="s">
        <v>1</v>
      </c>
      <c r="F153" s="160" t="s">
        <v>1885</v>
      </c>
      <c r="H153" s="161">
        <v>2</v>
      </c>
      <c r="I153" s="162"/>
      <c r="L153" s="157"/>
      <c r="M153" s="163"/>
      <c r="T153" s="164"/>
      <c r="AT153" s="159" t="s">
        <v>196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188</v>
      </c>
    </row>
    <row r="154" spans="2:65" s="13" customFormat="1" ht="11.25">
      <c r="B154" s="165"/>
      <c r="D154" s="158" t="s">
        <v>196</v>
      </c>
      <c r="E154" s="166" t="s">
        <v>1</v>
      </c>
      <c r="F154" s="167" t="s">
        <v>211</v>
      </c>
      <c r="H154" s="168">
        <v>80</v>
      </c>
      <c r="I154" s="169"/>
      <c r="L154" s="165"/>
      <c r="M154" s="170"/>
      <c r="T154" s="171"/>
      <c r="AT154" s="166" t="s">
        <v>196</v>
      </c>
      <c r="AU154" s="166" t="s">
        <v>88</v>
      </c>
      <c r="AV154" s="13" t="s">
        <v>194</v>
      </c>
      <c r="AW154" s="13" t="s">
        <v>31</v>
      </c>
      <c r="AX154" s="13" t="s">
        <v>83</v>
      </c>
      <c r="AY154" s="166" t="s">
        <v>188</v>
      </c>
    </row>
    <row r="155" spans="2:65" s="1" customFormat="1" ht="21.75" customHeight="1">
      <c r="B155" s="32"/>
      <c r="C155" s="143" t="s">
        <v>291</v>
      </c>
      <c r="D155" s="143" t="s">
        <v>190</v>
      </c>
      <c r="E155" s="144" t="s">
        <v>1886</v>
      </c>
      <c r="F155" s="145" t="s">
        <v>1887</v>
      </c>
      <c r="G155" s="146" t="s">
        <v>574</v>
      </c>
      <c r="H155" s="147">
        <v>80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42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295</v>
      </c>
      <c r="AT155" s="155" t="s">
        <v>190</v>
      </c>
      <c r="AU155" s="155" t="s">
        <v>88</v>
      </c>
      <c r="AY155" s="17" t="s">
        <v>188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88</v>
      </c>
      <c r="BK155" s="156">
        <f>ROUND(I155*H155,2)</f>
        <v>0</v>
      </c>
      <c r="BL155" s="17" t="s">
        <v>295</v>
      </c>
      <c r="BM155" s="155" t="s">
        <v>1888</v>
      </c>
    </row>
    <row r="156" spans="2:65" s="1" customFormat="1" ht="24.2" customHeight="1">
      <c r="B156" s="32"/>
      <c r="C156" s="143" t="s">
        <v>295</v>
      </c>
      <c r="D156" s="143" t="s">
        <v>190</v>
      </c>
      <c r="E156" s="144" t="s">
        <v>1889</v>
      </c>
      <c r="F156" s="145" t="s">
        <v>1890</v>
      </c>
      <c r="G156" s="146" t="s">
        <v>333</v>
      </c>
      <c r="H156" s="147">
        <v>8.6999999999999994E-2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42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295</v>
      </c>
      <c r="AT156" s="155" t="s">
        <v>190</v>
      </c>
      <c r="AU156" s="155" t="s">
        <v>88</v>
      </c>
      <c r="AY156" s="17" t="s">
        <v>188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88</v>
      </c>
      <c r="BK156" s="156">
        <f>ROUND(I156*H156,2)</f>
        <v>0</v>
      </c>
      <c r="BL156" s="17" t="s">
        <v>295</v>
      </c>
      <c r="BM156" s="155" t="s">
        <v>1891</v>
      </c>
    </row>
    <row r="157" spans="2:65" s="11" customFormat="1" ht="22.9" customHeight="1">
      <c r="B157" s="131"/>
      <c r="D157" s="132" t="s">
        <v>75</v>
      </c>
      <c r="E157" s="141" t="s">
        <v>1892</v>
      </c>
      <c r="F157" s="141" t="s">
        <v>1893</v>
      </c>
      <c r="I157" s="134"/>
      <c r="J157" s="142">
        <f>BK157</f>
        <v>0</v>
      </c>
      <c r="L157" s="131"/>
      <c r="M157" s="136"/>
      <c r="P157" s="137">
        <f>SUM(P158:P167)</f>
        <v>0</v>
      </c>
      <c r="R157" s="137">
        <f>SUM(R158:R167)</f>
        <v>9.8600000000000007E-3</v>
      </c>
      <c r="T157" s="138">
        <f>SUM(T158:T167)</f>
        <v>0</v>
      </c>
      <c r="AR157" s="132" t="s">
        <v>88</v>
      </c>
      <c r="AT157" s="139" t="s">
        <v>75</v>
      </c>
      <c r="AU157" s="139" t="s">
        <v>83</v>
      </c>
      <c r="AY157" s="132" t="s">
        <v>188</v>
      </c>
      <c r="BK157" s="140">
        <f>SUM(BK158:BK167)</f>
        <v>0</v>
      </c>
    </row>
    <row r="158" spans="2:65" s="1" customFormat="1" ht="24.2" customHeight="1">
      <c r="B158" s="32"/>
      <c r="C158" s="143" t="s">
        <v>305</v>
      </c>
      <c r="D158" s="143" t="s">
        <v>190</v>
      </c>
      <c r="E158" s="144" t="s">
        <v>1894</v>
      </c>
      <c r="F158" s="145" t="s">
        <v>1895</v>
      </c>
      <c r="G158" s="146" t="s">
        <v>388</v>
      </c>
      <c r="H158" s="147">
        <v>2</v>
      </c>
      <c r="I158" s="148"/>
      <c r="J158" s="149">
        <f t="shared" ref="J158:J167" si="10">ROUND(I158*H158,2)</f>
        <v>0</v>
      </c>
      <c r="K158" s="150"/>
      <c r="L158" s="32"/>
      <c r="M158" s="151" t="s">
        <v>1</v>
      </c>
      <c r="N158" s="152" t="s">
        <v>42</v>
      </c>
      <c r="P158" s="153">
        <f t="shared" ref="P158:P167" si="11">O158*H158</f>
        <v>0</v>
      </c>
      <c r="Q158" s="153">
        <v>1.0000000000000001E-5</v>
      </c>
      <c r="R158" s="153">
        <f t="shared" ref="R158:R167" si="12">Q158*H158</f>
        <v>2.0000000000000002E-5</v>
      </c>
      <c r="S158" s="153">
        <v>0</v>
      </c>
      <c r="T158" s="154">
        <f t="shared" ref="T158:T167" si="13">S158*H158</f>
        <v>0</v>
      </c>
      <c r="AR158" s="155" t="s">
        <v>295</v>
      </c>
      <c r="AT158" s="155" t="s">
        <v>190</v>
      </c>
      <c r="AU158" s="155" t="s">
        <v>88</v>
      </c>
      <c r="AY158" s="17" t="s">
        <v>188</v>
      </c>
      <c r="BE158" s="156">
        <f t="shared" ref="BE158:BE167" si="14">IF(N158="základná",J158,0)</f>
        <v>0</v>
      </c>
      <c r="BF158" s="156">
        <f t="shared" ref="BF158:BF167" si="15">IF(N158="znížená",J158,0)</f>
        <v>0</v>
      </c>
      <c r="BG158" s="156">
        <f t="shared" ref="BG158:BG167" si="16">IF(N158="zákl. prenesená",J158,0)</f>
        <v>0</v>
      </c>
      <c r="BH158" s="156">
        <f t="shared" ref="BH158:BH167" si="17">IF(N158="zníž. prenesená",J158,0)</f>
        <v>0</v>
      </c>
      <c r="BI158" s="156">
        <f t="shared" ref="BI158:BI167" si="18">IF(N158="nulová",J158,0)</f>
        <v>0</v>
      </c>
      <c r="BJ158" s="17" t="s">
        <v>88</v>
      </c>
      <c r="BK158" s="156">
        <f t="shared" ref="BK158:BK167" si="19">ROUND(I158*H158,2)</f>
        <v>0</v>
      </c>
      <c r="BL158" s="17" t="s">
        <v>295</v>
      </c>
      <c r="BM158" s="155" t="s">
        <v>1896</v>
      </c>
    </row>
    <row r="159" spans="2:65" s="1" customFormat="1" ht="24.2" customHeight="1">
      <c r="B159" s="32"/>
      <c r="C159" s="185" t="s">
        <v>312</v>
      </c>
      <c r="D159" s="185" t="s">
        <v>677</v>
      </c>
      <c r="E159" s="186" t="s">
        <v>1897</v>
      </c>
      <c r="F159" s="187" t="s">
        <v>1898</v>
      </c>
      <c r="G159" s="188" t="s">
        <v>388</v>
      </c>
      <c r="H159" s="189">
        <v>2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42</v>
      </c>
      <c r="P159" s="153">
        <f t="shared" si="11"/>
        <v>0</v>
      </c>
      <c r="Q159" s="153">
        <v>1.2999999999999999E-4</v>
      </c>
      <c r="R159" s="153">
        <f t="shared" si="12"/>
        <v>2.5999999999999998E-4</v>
      </c>
      <c r="S159" s="153">
        <v>0</v>
      </c>
      <c r="T159" s="154">
        <f t="shared" si="13"/>
        <v>0</v>
      </c>
      <c r="AR159" s="155" t="s">
        <v>398</v>
      </c>
      <c r="AT159" s="155" t="s">
        <v>677</v>
      </c>
      <c r="AU159" s="155" t="s">
        <v>88</v>
      </c>
      <c r="AY159" s="17" t="s">
        <v>188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88</v>
      </c>
      <c r="BK159" s="156">
        <f t="shared" si="19"/>
        <v>0</v>
      </c>
      <c r="BL159" s="17" t="s">
        <v>295</v>
      </c>
      <c r="BM159" s="155" t="s">
        <v>1899</v>
      </c>
    </row>
    <row r="160" spans="2:65" s="1" customFormat="1" ht="16.5" customHeight="1">
      <c r="B160" s="32"/>
      <c r="C160" s="143" t="s">
        <v>319</v>
      </c>
      <c r="D160" s="143" t="s">
        <v>190</v>
      </c>
      <c r="E160" s="144" t="s">
        <v>1900</v>
      </c>
      <c r="F160" s="145" t="s">
        <v>1901</v>
      </c>
      <c r="G160" s="146" t="s">
        <v>388</v>
      </c>
      <c r="H160" s="147">
        <v>3</v>
      </c>
      <c r="I160" s="148"/>
      <c r="J160" s="149">
        <f t="shared" si="10"/>
        <v>0</v>
      </c>
      <c r="K160" s="150"/>
      <c r="L160" s="32"/>
      <c r="M160" s="151" t="s">
        <v>1</v>
      </c>
      <c r="N160" s="152" t="s">
        <v>42</v>
      </c>
      <c r="P160" s="153">
        <f t="shared" si="11"/>
        <v>0</v>
      </c>
      <c r="Q160" s="153">
        <v>1.0000000000000001E-5</v>
      </c>
      <c r="R160" s="153">
        <f t="shared" si="12"/>
        <v>3.0000000000000004E-5</v>
      </c>
      <c r="S160" s="153">
        <v>0</v>
      </c>
      <c r="T160" s="154">
        <f t="shared" si="13"/>
        <v>0</v>
      </c>
      <c r="AR160" s="155" t="s">
        <v>295</v>
      </c>
      <c r="AT160" s="155" t="s">
        <v>190</v>
      </c>
      <c r="AU160" s="155" t="s">
        <v>88</v>
      </c>
      <c r="AY160" s="17" t="s">
        <v>188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88</v>
      </c>
      <c r="BK160" s="156">
        <f t="shared" si="19"/>
        <v>0</v>
      </c>
      <c r="BL160" s="17" t="s">
        <v>295</v>
      </c>
      <c r="BM160" s="155" t="s">
        <v>1902</v>
      </c>
    </row>
    <row r="161" spans="2:65" s="1" customFormat="1" ht="16.5" customHeight="1">
      <c r="B161" s="32"/>
      <c r="C161" s="185" t="s">
        <v>7</v>
      </c>
      <c r="D161" s="185" t="s">
        <v>677</v>
      </c>
      <c r="E161" s="186" t="s">
        <v>1670</v>
      </c>
      <c r="F161" s="187" t="s">
        <v>1903</v>
      </c>
      <c r="G161" s="188" t="s">
        <v>388</v>
      </c>
      <c r="H161" s="189">
        <v>3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42</v>
      </c>
      <c r="P161" s="153">
        <f t="shared" si="11"/>
        <v>0</v>
      </c>
      <c r="Q161" s="153">
        <v>5.9000000000000003E-4</v>
      </c>
      <c r="R161" s="153">
        <f t="shared" si="12"/>
        <v>1.7700000000000001E-3</v>
      </c>
      <c r="S161" s="153">
        <v>0</v>
      </c>
      <c r="T161" s="154">
        <f t="shared" si="13"/>
        <v>0</v>
      </c>
      <c r="AR161" s="155" t="s">
        <v>398</v>
      </c>
      <c r="AT161" s="155" t="s">
        <v>677</v>
      </c>
      <c r="AU161" s="155" t="s">
        <v>88</v>
      </c>
      <c r="AY161" s="17" t="s">
        <v>188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88</v>
      </c>
      <c r="BK161" s="156">
        <f t="shared" si="19"/>
        <v>0</v>
      </c>
      <c r="BL161" s="17" t="s">
        <v>295</v>
      </c>
      <c r="BM161" s="155" t="s">
        <v>1904</v>
      </c>
    </row>
    <row r="162" spans="2:65" s="1" customFormat="1" ht="24.2" customHeight="1">
      <c r="B162" s="32"/>
      <c r="C162" s="143" t="s">
        <v>330</v>
      </c>
      <c r="D162" s="143" t="s">
        <v>190</v>
      </c>
      <c r="E162" s="144" t="s">
        <v>1905</v>
      </c>
      <c r="F162" s="145" t="s">
        <v>1906</v>
      </c>
      <c r="G162" s="146" t="s">
        <v>388</v>
      </c>
      <c r="H162" s="147">
        <v>1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42</v>
      </c>
      <c r="P162" s="153">
        <f t="shared" si="11"/>
        <v>0</v>
      </c>
      <c r="Q162" s="153">
        <v>4.2000000000000002E-4</v>
      </c>
      <c r="R162" s="153">
        <f t="shared" si="12"/>
        <v>4.2000000000000002E-4</v>
      </c>
      <c r="S162" s="153">
        <v>0</v>
      </c>
      <c r="T162" s="154">
        <f t="shared" si="13"/>
        <v>0</v>
      </c>
      <c r="AR162" s="155" t="s">
        <v>295</v>
      </c>
      <c r="AT162" s="155" t="s">
        <v>190</v>
      </c>
      <c r="AU162" s="155" t="s">
        <v>88</v>
      </c>
      <c r="AY162" s="17" t="s">
        <v>188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295</v>
      </c>
      <c r="BM162" s="155" t="s">
        <v>1907</v>
      </c>
    </row>
    <row r="163" spans="2:65" s="1" customFormat="1" ht="24.2" customHeight="1">
      <c r="B163" s="32"/>
      <c r="C163" s="143" t="s">
        <v>337</v>
      </c>
      <c r="D163" s="143" t="s">
        <v>190</v>
      </c>
      <c r="E163" s="144" t="s">
        <v>1908</v>
      </c>
      <c r="F163" s="145" t="s">
        <v>1909</v>
      </c>
      <c r="G163" s="146" t="s">
        <v>388</v>
      </c>
      <c r="H163" s="147">
        <v>2</v>
      </c>
      <c r="I163" s="148"/>
      <c r="J163" s="149">
        <f t="shared" si="10"/>
        <v>0</v>
      </c>
      <c r="K163" s="150"/>
      <c r="L163" s="32"/>
      <c r="M163" s="151" t="s">
        <v>1</v>
      </c>
      <c r="N163" s="152" t="s">
        <v>42</v>
      </c>
      <c r="P163" s="153">
        <f t="shared" si="11"/>
        <v>0</v>
      </c>
      <c r="Q163" s="153">
        <v>4.8999999999999998E-4</v>
      </c>
      <c r="R163" s="153">
        <f t="shared" si="12"/>
        <v>9.7999999999999997E-4</v>
      </c>
      <c r="S163" s="153">
        <v>0</v>
      </c>
      <c r="T163" s="154">
        <f t="shared" si="13"/>
        <v>0</v>
      </c>
      <c r="AR163" s="155" t="s">
        <v>295</v>
      </c>
      <c r="AT163" s="155" t="s">
        <v>190</v>
      </c>
      <c r="AU163" s="155" t="s">
        <v>88</v>
      </c>
      <c r="AY163" s="17" t="s">
        <v>188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295</v>
      </c>
      <c r="BM163" s="155" t="s">
        <v>1910</v>
      </c>
    </row>
    <row r="164" spans="2:65" s="1" customFormat="1" ht="24.2" customHeight="1">
      <c r="B164" s="32"/>
      <c r="C164" s="143" t="s">
        <v>342</v>
      </c>
      <c r="D164" s="143" t="s">
        <v>190</v>
      </c>
      <c r="E164" s="144" t="s">
        <v>1911</v>
      </c>
      <c r="F164" s="145" t="s">
        <v>1912</v>
      </c>
      <c r="G164" s="146" t="s">
        <v>388</v>
      </c>
      <c r="H164" s="147">
        <v>2</v>
      </c>
      <c r="I164" s="148"/>
      <c r="J164" s="149">
        <f t="shared" si="10"/>
        <v>0</v>
      </c>
      <c r="K164" s="150"/>
      <c r="L164" s="32"/>
      <c r="M164" s="151" t="s">
        <v>1</v>
      </c>
      <c r="N164" s="152" t="s">
        <v>42</v>
      </c>
      <c r="P164" s="153">
        <f t="shared" si="11"/>
        <v>0</v>
      </c>
      <c r="Q164" s="153">
        <v>5.9999999999999995E-4</v>
      </c>
      <c r="R164" s="153">
        <f t="shared" si="12"/>
        <v>1.1999999999999999E-3</v>
      </c>
      <c r="S164" s="153">
        <v>0</v>
      </c>
      <c r="T164" s="154">
        <f t="shared" si="13"/>
        <v>0</v>
      </c>
      <c r="AR164" s="155" t="s">
        <v>295</v>
      </c>
      <c r="AT164" s="155" t="s">
        <v>190</v>
      </c>
      <c r="AU164" s="155" t="s">
        <v>88</v>
      </c>
      <c r="AY164" s="17" t="s">
        <v>188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295</v>
      </c>
      <c r="BM164" s="155" t="s">
        <v>1913</v>
      </c>
    </row>
    <row r="165" spans="2:65" s="1" customFormat="1" ht="24.2" customHeight="1">
      <c r="B165" s="32"/>
      <c r="C165" s="143" t="s">
        <v>349</v>
      </c>
      <c r="D165" s="143" t="s">
        <v>190</v>
      </c>
      <c r="E165" s="144" t="s">
        <v>1914</v>
      </c>
      <c r="F165" s="145" t="s">
        <v>1915</v>
      </c>
      <c r="G165" s="146" t="s">
        <v>388</v>
      </c>
      <c r="H165" s="147">
        <v>2</v>
      </c>
      <c r="I165" s="148"/>
      <c r="J165" s="149">
        <f t="shared" si="10"/>
        <v>0</v>
      </c>
      <c r="K165" s="150"/>
      <c r="L165" s="32"/>
      <c r="M165" s="151" t="s">
        <v>1</v>
      </c>
      <c r="N165" s="152" t="s">
        <v>42</v>
      </c>
      <c r="P165" s="153">
        <f t="shared" si="11"/>
        <v>0</v>
      </c>
      <c r="Q165" s="153">
        <v>1.49E-3</v>
      </c>
      <c r="R165" s="153">
        <f t="shared" si="12"/>
        <v>2.98E-3</v>
      </c>
      <c r="S165" s="153">
        <v>0</v>
      </c>
      <c r="T165" s="154">
        <f t="shared" si="13"/>
        <v>0</v>
      </c>
      <c r="AR165" s="155" t="s">
        <v>295</v>
      </c>
      <c r="AT165" s="155" t="s">
        <v>190</v>
      </c>
      <c r="AU165" s="155" t="s">
        <v>88</v>
      </c>
      <c r="AY165" s="17" t="s">
        <v>188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295</v>
      </c>
      <c r="BM165" s="155" t="s">
        <v>1916</v>
      </c>
    </row>
    <row r="166" spans="2:65" s="1" customFormat="1" ht="16.5" customHeight="1">
      <c r="B166" s="32"/>
      <c r="C166" s="185" t="s">
        <v>356</v>
      </c>
      <c r="D166" s="185" t="s">
        <v>677</v>
      </c>
      <c r="E166" s="186" t="s">
        <v>1917</v>
      </c>
      <c r="F166" s="187" t="s">
        <v>1918</v>
      </c>
      <c r="G166" s="188" t="s">
        <v>388</v>
      </c>
      <c r="H166" s="189">
        <v>2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42</v>
      </c>
      <c r="P166" s="153">
        <f t="shared" si="11"/>
        <v>0</v>
      </c>
      <c r="Q166" s="153">
        <v>1.1000000000000001E-3</v>
      </c>
      <c r="R166" s="153">
        <f t="shared" si="12"/>
        <v>2.2000000000000001E-3</v>
      </c>
      <c r="S166" s="153">
        <v>0</v>
      </c>
      <c r="T166" s="154">
        <f t="shared" si="13"/>
        <v>0</v>
      </c>
      <c r="AR166" s="155" t="s">
        <v>398</v>
      </c>
      <c r="AT166" s="155" t="s">
        <v>677</v>
      </c>
      <c r="AU166" s="155" t="s">
        <v>88</v>
      </c>
      <c r="AY166" s="17" t="s">
        <v>188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295</v>
      </c>
      <c r="BM166" s="155" t="s">
        <v>1919</v>
      </c>
    </row>
    <row r="167" spans="2:65" s="1" customFormat="1" ht="21.75" customHeight="1">
      <c r="B167" s="32"/>
      <c r="C167" s="143" t="s">
        <v>362</v>
      </c>
      <c r="D167" s="143" t="s">
        <v>190</v>
      </c>
      <c r="E167" s="144" t="s">
        <v>1920</v>
      </c>
      <c r="F167" s="145" t="s">
        <v>1921</v>
      </c>
      <c r="G167" s="146" t="s">
        <v>333</v>
      </c>
      <c r="H167" s="147">
        <v>0.01</v>
      </c>
      <c r="I167" s="148"/>
      <c r="J167" s="149">
        <f t="shared" si="10"/>
        <v>0</v>
      </c>
      <c r="K167" s="150"/>
      <c r="L167" s="32"/>
      <c r="M167" s="151" t="s">
        <v>1</v>
      </c>
      <c r="N167" s="152" t="s">
        <v>42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295</v>
      </c>
      <c r="AT167" s="155" t="s">
        <v>190</v>
      </c>
      <c r="AU167" s="155" t="s">
        <v>88</v>
      </c>
      <c r="AY167" s="17" t="s">
        <v>188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295</v>
      </c>
      <c r="BM167" s="155" t="s">
        <v>1922</v>
      </c>
    </row>
    <row r="168" spans="2:65" s="11" customFormat="1" ht="22.9" customHeight="1">
      <c r="B168" s="131"/>
      <c r="D168" s="132" t="s">
        <v>75</v>
      </c>
      <c r="E168" s="141" t="s">
        <v>1923</v>
      </c>
      <c r="F168" s="141" t="s">
        <v>1924</v>
      </c>
      <c r="I168" s="134"/>
      <c r="J168" s="142">
        <f>BK168</f>
        <v>0</v>
      </c>
      <c r="L168" s="131"/>
      <c r="M168" s="136"/>
      <c r="P168" s="137">
        <f>SUM(P169:P191)</f>
        <v>0</v>
      </c>
      <c r="R168" s="137">
        <f>SUM(R169:R191)</f>
        <v>0.44202700000000006</v>
      </c>
      <c r="T168" s="138">
        <f>SUM(T169:T191)</f>
        <v>0</v>
      </c>
      <c r="AR168" s="132" t="s">
        <v>88</v>
      </c>
      <c r="AT168" s="139" t="s">
        <v>75</v>
      </c>
      <c r="AU168" s="139" t="s">
        <v>83</v>
      </c>
      <c r="AY168" s="132" t="s">
        <v>188</v>
      </c>
      <c r="BK168" s="140">
        <f>SUM(BK169:BK191)</f>
        <v>0</v>
      </c>
    </row>
    <row r="169" spans="2:65" s="1" customFormat="1" ht="37.9" customHeight="1">
      <c r="B169" s="32"/>
      <c r="C169" s="143" t="s">
        <v>366</v>
      </c>
      <c r="D169" s="143" t="s">
        <v>190</v>
      </c>
      <c r="E169" s="144" t="s">
        <v>1925</v>
      </c>
      <c r="F169" s="145" t="s">
        <v>1926</v>
      </c>
      <c r="G169" s="146" t="s">
        <v>272</v>
      </c>
      <c r="H169" s="147">
        <v>24.9</v>
      </c>
      <c r="I169" s="148"/>
      <c r="J169" s="149">
        <f>ROUND(I169*H169,2)</f>
        <v>0</v>
      </c>
      <c r="K169" s="150"/>
      <c r="L169" s="32"/>
      <c r="M169" s="151" t="s">
        <v>1</v>
      </c>
      <c r="N169" s="152" t="s">
        <v>42</v>
      </c>
      <c r="P169" s="153">
        <f>O169*H169</f>
        <v>0</v>
      </c>
      <c r="Q169" s="153">
        <v>2.3800000000000002E-3</v>
      </c>
      <c r="R169" s="153">
        <f>Q169*H169</f>
        <v>5.9262000000000002E-2</v>
      </c>
      <c r="S169" s="153">
        <v>0</v>
      </c>
      <c r="T169" s="154">
        <f>S169*H169</f>
        <v>0</v>
      </c>
      <c r="AR169" s="155" t="s">
        <v>295</v>
      </c>
      <c r="AT169" s="155" t="s">
        <v>190</v>
      </c>
      <c r="AU169" s="155" t="s">
        <v>88</v>
      </c>
      <c r="AY169" s="17" t="s">
        <v>188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88</v>
      </c>
      <c r="BK169" s="156">
        <f>ROUND(I169*H169,2)</f>
        <v>0</v>
      </c>
      <c r="BL169" s="17" t="s">
        <v>295</v>
      </c>
      <c r="BM169" s="155" t="s">
        <v>1927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1928</v>
      </c>
      <c r="H170" s="161">
        <v>6.4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2" customFormat="1" ht="11.25">
      <c r="B171" s="157"/>
      <c r="D171" s="158" t="s">
        <v>196</v>
      </c>
      <c r="E171" s="159" t="s">
        <v>1</v>
      </c>
      <c r="F171" s="160" t="s">
        <v>1929</v>
      </c>
      <c r="H171" s="161">
        <v>18.5</v>
      </c>
      <c r="I171" s="162"/>
      <c r="L171" s="157"/>
      <c r="M171" s="163"/>
      <c r="T171" s="164"/>
      <c r="AT171" s="159" t="s">
        <v>196</v>
      </c>
      <c r="AU171" s="159" t="s">
        <v>88</v>
      </c>
      <c r="AV171" s="12" t="s">
        <v>88</v>
      </c>
      <c r="AW171" s="12" t="s">
        <v>31</v>
      </c>
      <c r="AX171" s="12" t="s">
        <v>76</v>
      </c>
      <c r="AY171" s="159" t="s">
        <v>188</v>
      </c>
    </row>
    <row r="172" spans="2:65" s="13" customFormat="1" ht="11.25">
      <c r="B172" s="165"/>
      <c r="D172" s="158" t="s">
        <v>196</v>
      </c>
      <c r="E172" s="166" t="s">
        <v>1</v>
      </c>
      <c r="F172" s="167" t="s">
        <v>211</v>
      </c>
      <c r="H172" s="168">
        <v>24.9</v>
      </c>
      <c r="I172" s="169"/>
      <c r="L172" s="165"/>
      <c r="M172" s="170"/>
      <c r="T172" s="171"/>
      <c r="AT172" s="166" t="s">
        <v>196</v>
      </c>
      <c r="AU172" s="166" t="s">
        <v>88</v>
      </c>
      <c r="AV172" s="13" t="s">
        <v>194</v>
      </c>
      <c r="AW172" s="13" t="s">
        <v>31</v>
      </c>
      <c r="AX172" s="13" t="s">
        <v>83</v>
      </c>
      <c r="AY172" s="166" t="s">
        <v>188</v>
      </c>
    </row>
    <row r="173" spans="2:65" s="1" customFormat="1" ht="37.9" customHeight="1">
      <c r="B173" s="32"/>
      <c r="C173" s="143" t="s">
        <v>374</v>
      </c>
      <c r="D173" s="143" t="s">
        <v>190</v>
      </c>
      <c r="E173" s="144" t="s">
        <v>1930</v>
      </c>
      <c r="F173" s="145" t="s">
        <v>1931</v>
      </c>
      <c r="G173" s="146" t="s">
        <v>272</v>
      </c>
      <c r="H173" s="147">
        <v>12.5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42</v>
      </c>
      <c r="P173" s="153">
        <f>O173*H173</f>
        <v>0</v>
      </c>
      <c r="Q173" s="153">
        <v>1.5100000000000001E-3</v>
      </c>
      <c r="R173" s="153">
        <f>Q173*H173</f>
        <v>1.8874999999999999E-2</v>
      </c>
      <c r="S173" s="153">
        <v>0</v>
      </c>
      <c r="T173" s="154">
        <f>S173*H173</f>
        <v>0</v>
      </c>
      <c r="AR173" s="155" t="s">
        <v>295</v>
      </c>
      <c r="AT173" s="155" t="s">
        <v>190</v>
      </c>
      <c r="AU173" s="155" t="s">
        <v>88</v>
      </c>
      <c r="AY173" s="17" t="s">
        <v>188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88</v>
      </c>
      <c r="BK173" s="156">
        <f>ROUND(I173*H173,2)</f>
        <v>0</v>
      </c>
      <c r="BL173" s="17" t="s">
        <v>295</v>
      </c>
      <c r="BM173" s="155" t="s">
        <v>1932</v>
      </c>
    </row>
    <row r="174" spans="2:65" s="12" customFormat="1" ht="11.25">
      <c r="B174" s="157"/>
      <c r="D174" s="158" t="s">
        <v>196</v>
      </c>
      <c r="E174" s="159" t="s">
        <v>1</v>
      </c>
      <c r="F174" s="160" t="s">
        <v>1933</v>
      </c>
      <c r="H174" s="161">
        <v>12.5</v>
      </c>
      <c r="I174" s="162"/>
      <c r="L174" s="157"/>
      <c r="M174" s="163"/>
      <c r="T174" s="164"/>
      <c r="AT174" s="159" t="s">
        <v>196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188</v>
      </c>
    </row>
    <row r="175" spans="2:65" s="12" customFormat="1" ht="11.25">
      <c r="B175" s="157"/>
      <c r="D175" s="158" t="s">
        <v>196</v>
      </c>
      <c r="E175" s="159" t="s">
        <v>1</v>
      </c>
      <c r="F175" s="160" t="s">
        <v>76</v>
      </c>
      <c r="H175" s="161">
        <v>0</v>
      </c>
      <c r="I175" s="162"/>
      <c r="L175" s="157"/>
      <c r="M175" s="163"/>
      <c r="T175" s="164"/>
      <c r="AT175" s="159" t="s">
        <v>196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188</v>
      </c>
    </row>
    <row r="176" spans="2:65" s="13" customFormat="1" ht="11.25">
      <c r="B176" s="165"/>
      <c r="D176" s="158" t="s">
        <v>196</v>
      </c>
      <c r="E176" s="166" t="s">
        <v>1</v>
      </c>
      <c r="F176" s="167" t="s">
        <v>211</v>
      </c>
      <c r="H176" s="168">
        <v>12.5</v>
      </c>
      <c r="I176" s="169"/>
      <c r="L176" s="165"/>
      <c r="M176" s="170"/>
      <c r="T176" s="171"/>
      <c r="AT176" s="166" t="s">
        <v>196</v>
      </c>
      <c r="AU176" s="166" t="s">
        <v>88</v>
      </c>
      <c r="AV176" s="13" t="s">
        <v>194</v>
      </c>
      <c r="AW176" s="13" t="s">
        <v>31</v>
      </c>
      <c r="AX176" s="13" t="s">
        <v>83</v>
      </c>
      <c r="AY176" s="166" t="s">
        <v>188</v>
      </c>
    </row>
    <row r="177" spans="2:65" s="1" customFormat="1" ht="37.9" customHeight="1">
      <c r="B177" s="32"/>
      <c r="C177" s="143" t="s">
        <v>385</v>
      </c>
      <c r="D177" s="143" t="s">
        <v>190</v>
      </c>
      <c r="E177" s="144" t="s">
        <v>1934</v>
      </c>
      <c r="F177" s="145" t="s">
        <v>1935</v>
      </c>
      <c r="G177" s="146" t="s">
        <v>272</v>
      </c>
      <c r="H177" s="147">
        <v>208</v>
      </c>
      <c r="I177" s="148"/>
      <c r="J177" s="149">
        <f>ROUND(I177*H177,2)</f>
        <v>0</v>
      </c>
      <c r="K177" s="150"/>
      <c r="L177" s="32"/>
      <c r="M177" s="151" t="s">
        <v>1</v>
      </c>
      <c r="N177" s="152" t="s">
        <v>42</v>
      </c>
      <c r="P177" s="153">
        <f>O177*H177</f>
        <v>0</v>
      </c>
      <c r="Q177" s="153">
        <v>1.5100000000000001E-3</v>
      </c>
      <c r="R177" s="153">
        <f>Q177*H177</f>
        <v>0.31408000000000003</v>
      </c>
      <c r="S177" s="153">
        <v>0</v>
      </c>
      <c r="T177" s="154">
        <f>S177*H177</f>
        <v>0</v>
      </c>
      <c r="AR177" s="155" t="s">
        <v>295</v>
      </c>
      <c r="AT177" s="155" t="s">
        <v>190</v>
      </c>
      <c r="AU177" s="155" t="s">
        <v>88</v>
      </c>
      <c r="AY177" s="17" t="s">
        <v>188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88</v>
      </c>
      <c r="BK177" s="156">
        <f>ROUND(I177*H177,2)</f>
        <v>0</v>
      </c>
      <c r="BL177" s="17" t="s">
        <v>295</v>
      </c>
      <c r="BM177" s="155" t="s">
        <v>1936</v>
      </c>
    </row>
    <row r="178" spans="2:65" s="12" customFormat="1" ht="11.25">
      <c r="B178" s="157"/>
      <c r="D178" s="158" t="s">
        <v>196</v>
      </c>
      <c r="E178" s="159" t="s">
        <v>1</v>
      </c>
      <c r="F178" s="160" t="s">
        <v>1937</v>
      </c>
      <c r="H178" s="161">
        <v>102.8</v>
      </c>
      <c r="I178" s="162"/>
      <c r="L178" s="157"/>
      <c r="M178" s="163"/>
      <c r="T178" s="164"/>
      <c r="AT178" s="159" t="s">
        <v>196</v>
      </c>
      <c r="AU178" s="159" t="s">
        <v>88</v>
      </c>
      <c r="AV178" s="12" t="s">
        <v>88</v>
      </c>
      <c r="AW178" s="12" t="s">
        <v>31</v>
      </c>
      <c r="AX178" s="12" t="s">
        <v>76</v>
      </c>
      <c r="AY178" s="159" t="s">
        <v>188</v>
      </c>
    </row>
    <row r="179" spans="2:65" s="12" customFormat="1" ht="11.25">
      <c r="B179" s="157"/>
      <c r="D179" s="158" t="s">
        <v>196</v>
      </c>
      <c r="E179" s="159" t="s">
        <v>1</v>
      </c>
      <c r="F179" s="160" t="s">
        <v>1938</v>
      </c>
      <c r="H179" s="161">
        <v>105.2</v>
      </c>
      <c r="I179" s="162"/>
      <c r="L179" s="157"/>
      <c r="M179" s="163"/>
      <c r="T179" s="164"/>
      <c r="AT179" s="159" t="s">
        <v>196</v>
      </c>
      <c r="AU179" s="159" t="s">
        <v>88</v>
      </c>
      <c r="AV179" s="12" t="s">
        <v>88</v>
      </c>
      <c r="AW179" s="12" t="s">
        <v>31</v>
      </c>
      <c r="AX179" s="12" t="s">
        <v>76</v>
      </c>
      <c r="AY179" s="159" t="s">
        <v>188</v>
      </c>
    </row>
    <row r="180" spans="2:65" s="13" customFormat="1" ht="11.25">
      <c r="B180" s="165"/>
      <c r="D180" s="158" t="s">
        <v>196</v>
      </c>
      <c r="E180" s="166" t="s">
        <v>1</v>
      </c>
      <c r="F180" s="167" t="s">
        <v>211</v>
      </c>
      <c r="H180" s="168">
        <v>208</v>
      </c>
      <c r="I180" s="169"/>
      <c r="L180" s="165"/>
      <c r="M180" s="170"/>
      <c r="T180" s="171"/>
      <c r="AT180" s="166" t="s">
        <v>196</v>
      </c>
      <c r="AU180" s="166" t="s">
        <v>88</v>
      </c>
      <c r="AV180" s="13" t="s">
        <v>194</v>
      </c>
      <c r="AW180" s="13" t="s">
        <v>31</v>
      </c>
      <c r="AX180" s="13" t="s">
        <v>83</v>
      </c>
      <c r="AY180" s="166" t="s">
        <v>188</v>
      </c>
    </row>
    <row r="181" spans="2:65" s="1" customFormat="1" ht="24.2" customHeight="1">
      <c r="B181" s="32"/>
      <c r="C181" s="143" t="s">
        <v>390</v>
      </c>
      <c r="D181" s="143" t="s">
        <v>190</v>
      </c>
      <c r="E181" s="144" t="s">
        <v>1939</v>
      </c>
      <c r="F181" s="145" t="s">
        <v>1940</v>
      </c>
      <c r="G181" s="146" t="s">
        <v>388</v>
      </c>
      <c r="H181" s="147">
        <v>1</v>
      </c>
      <c r="I181" s="148"/>
      <c r="J181" s="149">
        <f t="shared" ref="J181:J191" si="20">ROUND(I181*H181,2)</f>
        <v>0</v>
      </c>
      <c r="K181" s="150"/>
      <c r="L181" s="32"/>
      <c r="M181" s="151" t="s">
        <v>1</v>
      </c>
      <c r="N181" s="152" t="s">
        <v>42</v>
      </c>
      <c r="P181" s="153">
        <f t="shared" ref="P181:P191" si="21">O181*H181</f>
        <v>0</v>
      </c>
      <c r="Q181" s="153">
        <v>9.0000000000000006E-5</v>
      </c>
      <c r="R181" s="153">
        <f t="shared" ref="R181:R191" si="22">Q181*H181</f>
        <v>9.0000000000000006E-5</v>
      </c>
      <c r="S181" s="153">
        <v>0</v>
      </c>
      <c r="T181" s="154">
        <f t="shared" ref="T181:T191" si="23">S181*H181</f>
        <v>0</v>
      </c>
      <c r="AR181" s="155" t="s">
        <v>295</v>
      </c>
      <c r="AT181" s="155" t="s">
        <v>190</v>
      </c>
      <c r="AU181" s="155" t="s">
        <v>88</v>
      </c>
      <c r="AY181" s="17" t="s">
        <v>188</v>
      </c>
      <c r="BE181" s="156">
        <f t="shared" ref="BE181:BE191" si="24">IF(N181="základná",J181,0)</f>
        <v>0</v>
      </c>
      <c r="BF181" s="156">
        <f t="shared" ref="BF181:BF191" si="25">IF(N181="znížená",J181,0)</f>
        <v>0</v>
      </c>
      <c r="BG181" s="156">
        <f t="shared" ref="BG181:BG191" si="26">IF(N181="zákl. prenesená",J181,0)</f>
        <v>0</v>
      </c>
      <c r="BH181" s="156">
        <f t="shared" ref="BH181:BH191" si="27">IF(N181="zníž. prenesená",J181,0)</f>
        <v>0</v>
      </c>
      <c r="BI181" s="156">
        <f t="shared" ref="BI181:BI191" si="28">IF(N181="nulová",J181,0)</f>
        <v>0</v>
      </c>
      <c r="BJ181" s="17" t="s">
        <v>88</v>
      </c>
      <c r="BK181" s="156">
        <f t="shared" ref="BK181:BK191" si="29">ROUND(I181*H181,2)</f>
        <v>0</v>
      </c>
      <c r="BL181" s="17" t="s">
        <v>295</v>
      </c>
      <c r="BM181" s="155" t="s">
        <v>1941</v>
      </c>
    </row>
    <row r="182" spans="2:65" s="1" customFormat="1" ht="24.2" customHeight="1">
      <c r="B182" s="32"/>
      <c r="C182" s="185" t="s">
        <v>394</v>
      </c>
      <c r="D182" s="185" t="s">
        <v>677</v>
      </c>
      <c r="E182" s="186" t="s">
        <v>1942</v>
      </c>
      <c r="F182" s="187" t="s">
        <v>1943</v>
      </c>
      <c r="G182" s="188" t="s">
        <v>388</v>
      </c>
      <c r="H182" s="189">
        <v>1</v>
      </c>
      <c r="I182" s="190"/>
      <c r="J182" s="191">
        <f t="shared" si="20"/>
        <v>0</v>
      </c>
      <c r="K182" s="192"/>
      <c r="L182" s="193"/>
      <c r="M182" s="194" t="s">
        <v>1</v>
      </c>
      <c r="N182" s="195" t="s">
        <v>42</v>
      </c>
      <c r="P182" s="153">
        <f t="shared" si="21"/>
        <v>0</v>
      </c>
      <c r="Q182" s="153">
        <v>5.1700000000000001E-3</v>
      </c>
      <c r="R182" s="153">
        <f t="shared" si="22"/>
        <v>5.1700000000000001E-3</v>
      </c>
      <c r="S182" s="153">
        <v>0</v>
      </c>
      <c r="T182" s="154">
        <f t="shared" si="23"/>
        <v>0</v>
      </c>
      <c r="AR182" s="155" t="s">
        <v>398</v>
      </c>
      <c r="AT182" s="155" t="s">
        <v>677</v>
      </c>
      <c r="AU182" s="155" t="s">
        <v>88</v>
      </c>
      <c r="AY182" s="17" t="s">
        <v>188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7" t="s">
        <v>88</v>
      </c>
      <c r="BK182" s="156">
        <f t="shared" si="29"/>
        <v>0</v>
      </c>
      <c r="BL182" s="17" t="s">
        <v>295</v>
      </c>
      <c r="BM182" s="155" t="s">
        <v>1944</v>
      </c>
    </row>
    <row r="183" spans="2:65" s="1" customFormat="1" ht="24.2" customHeight="1">
      <c r="B183" s="32"/>
      <c r="C183" s="185" t="s">
        <v>398</v>
      </c>
      <c r="D183" s="185" t="s">
        <v>677</v>
      </c>
      <c r="E183" s="186" t="s">
        <v>1945</v>
      </c>
      <c r="F183" s="187" t="s">
        <v>1946</v>
      </c>
      <c r="G183" s="188" t="s">
        <v>388</v>
      </c>
      <c r="H183" s="189">
        <v>1</v>
      </c>
      <c r="I183" s="190"/>
      <c r="J183" s="191">
        <f t="shared" si="20"/>
        <v>0</v>
      </c>
      <c r="K183" s="192"/>
      <c r="L183" s="193"/>
      <c r="M183" s="194" t="s">
        <v>1</v>
      </c>
      <c r="N183" s="195" t="s">
        <v>42</v>
      </c>
      <c r="P183" s="153">
        <f t="shared" si="21"/>
        <v>0</v>
      </c>
      <c r="Q183" s="153">
        <v>6.3000000000000003E-4</v>
      </c>
      <c r="R183" s="153">
        <f t="shared" si="22"/>
        <v>6.3000000000000003E-4</v>
      </c>
      <c r="S183" s="153">
        <v>0</v>
      </c>
      <c r="T183" s="154">
        <f t="shared" si="23"/>
        <v>0</v>
      </c>
      <c r="AR183" s="155" t="s">
        <v>398</v>
      </c>
      <c r="AT183" s="155" t="s">
        <v>677</v>
      </c>
      <c r="AU183" s="155" t="s">
        <v>88</v>
      </c>
      <c r="AY183" s="17" t="s">
        <v>188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7" t="s">
        <v>88</v>
      </c>
      <c r="BK183" s="156">
        <f t="shared" si="29"/>
        <v>0</v>
      </c>
      <c r="BL183" s="17" t="s">
        <v>295</v>
      </c>
      <c r="BM183" s="155" t="s">
        <v>1947</v>
      </c>
    </row>
    <row r="184" spans="2:65" s="1" customFormat="1" ht="24.2" customHeight="1">
      <c r="B184" s="32"/>
      <c r="C184" s="143" t="s">
        <v>402</v>
      </c>
      <c r="D184" s="143" t="s">
        <v>190</v>
      </c>
      <c r="E184" s="144" t="s">
        <v>1948</v>
      </c>
      <c r="F184" s="145" t="s">
        <v>1949</v>
      </c>
      <c r="G184" s="146" t="s">
        <v>388</v>
      </c>
      <c r="H184" s="147">
        <v>2</v>
      </c>
      <c r="I184" s="148"/>
      <c r="J184" s="149">
        <f t="shared" si="20"/>
        <v>0</v>
      </c>
      <c r="K184" s="150"/>
      <c r="L184" s="32"/>
      <c r="M184" s="151" t="s">
        <v>1</v>
      </c>
      <c r="N184" s="152" t="s">
        <v>42</v>
      </c>
      <c r="P184" s="153">
        <f t="shared" si="21"/>
        <v>0</v>
      </c>
      <c r="Q184" s="153">
        <v>9.0000000000000006E-5</v>
      </c>
      <c r="R184" s="153">
        <f t="shared" si="22"/>
        <v>1.8000000000000001E-4</v>
      </c>
      <c r="S184" s="153">
        <v>0</v>
      </c>
      <c r="T184" s="154">
        <f t="shared" si="23"/>
        <v>0</v>
      </c>
      <c r="AR184" s="155" t="s">
        <v>295</v>
      </c>
      <c r="AT184" s="155" t="s">
        <v>190</v>
      </c>
      <c r="AU184" s="155" t="s">
        <v>88</v>
      </c>
      <c r="AY184" s="17" t="s">
        <v>188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7" t="s">
        <v>88</v>
      </c>
      <c r="BK184" s="156">
        <f t="shared" si="29"/>
        <v>0</v>
      </c>
      <c r="BL184" s="17" t="s">
        <v>295</v>
      </c>
      <c r="BM184" s="155" t="s">
        <v>1950</v>
      </c>
    </row>
    <row r="185" spans="2:65" s="1" customFormat="1" ht="24.2" customHeight="1">
      <c r="B185" s="32"/>
      <c r="C185" s="185" t="s">
        <v>406</v>
      </c>
      <c r="D185" s="185" t="s">
        <v>677</v>
      </c>
      <c r="E185" s="186" t="s">
        <v>1951</v>
      </c>
      <c r="F185" s="187" t="s">
        <v>1952</v>
      </c>
      <c r="G185" s="188" t="s">
        <v>388</v>
      </c>
      <c r="H185" s="189">
        <v>2</v>
      </c>
      <c r="I185" s="190"/>
      <c r="J185" s="191">
        <f t="shared" si="20"/>
        <v>0</v>
      </c>
      <c r="K185" s="192"/>
      <c r="L185" s="193"/>
      <c r="M185" s="194" t="s">
        <v>1</v>
      </c>
      <c r="N185" s="195" t="s">
        <v>42</v>
      </c>
      <c r="P185" s="153">
        <f t="shared" si="21"/>
        <v>0</v>
      </c>
      <c r="Q185" s="153">
        <v>7.8399999999999997E-3</v>
      </c>
      <c r="R185" s="153">
        <f t="shared" si="22"/>
        <v>1.5679999999999999E-2</v>
      </c>
      <c r="S185" s="153">
        <v>0</v>
      </c>
      <c r="T185" s="154">
        <f t="shared" si="23"/>
        <v>0</v>
      </c>
      <c r="AR185" s="155" t="s">
        <v>398</v>
      </c>
      <c r="AT185" s="155" t="s">
        <v>677</v>
      </c>
      <c r="AU185" s="155" t="s">
        <v>88</v>
      </c>
      <c r="AY185" s="17" t="s">
        <v>188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7" t="s">
        <v>88</v>
      </c>
      <c r="BK185" s="156">
        <f t="shared" si="29"/>
        <v>0</v>
      </c>
      <c r="BL185" s="17" t="s">
        <v>295</v>
      </c>
      <c r="BM185" s="155" t="s">
        <v>1953</v>
      </c>
    </row>
    <row r="186" spans="2:65" s="1" customFormat="1" ht="24.2" customHeight="1">
      <c r="B186" s="32"/>
      <c r="C186" s="185" t="s">
        <v>410</v>
      </c>
      <c r="D186" s="185" t="s">
        <v>677</v>
      </c>
      <c r="E186" s="186" t="s">
        <v>1945</v>
      </c>
      <c r="F186" s="187" t="s">
        <v>1946</v>
      </c>
      <c r="G186" s="188" t="s">
        <v>388</v>
      </c>
      <c r="H186" s="189">
        <v>2</v>
      </c>
      <c r="I186" s="190"/>
      <c r="J186" s="191">
        <f t="shared" si="20"/>
        <v>0</v>
      </c>
      <c r="K186" s="192"/>
      <c r="L186" s="193"/>
      <c r="M186" s="194" t="s">
        <v>1</v>
      </c>
      <c r="N186" s="195" t="s">
        <v>42</v>
      </c>
      <c r="P186" s="153">
        <f t="shared" si="21"/>
        <v>0</v>
      </c>
      <c r="Q186" s="153">
        <v>6.3000000000000003E-4</v>
      </c>
      <c r="R186" s="153">
        <f t="shared" si="22"/>
        <v>1.2600000000000001E-3</v>
      </c>
      <c r="S186" s="153">
        <v>0</v>
      </c>
      <c r="T186" s="154">
        <f t="shared" si="23"/>
        <v>0</v>
      </c>
      <c r="AR186" s="155" t="s">
        <v>398</v>
      </c>
      <c r="AT186" s="155" t="s">
        <v>677</v>
      </c>
      <c r="AU186" s="155" t="s">
        <v>88</v>
      </c>
      <c r="AY186" s="17" t="s">
        <v>188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7" t="s">
        <v>88</v>
      </c>
      <c r="BK186" s="156">
        <f t="shared" si="29"/>
        <v>0</v>
      </c>
      <c r="BL186" s="17" t="s">
        <v>295</v>
      </c>
      <c r="BM186" s="155" t="s">
        <v>1954</v>
      </c>
    </row>
    <row r="187" spans="2:65" s="1" customFormat="1" ht="21.75" customHeight="1">
      <c r="B187" s="32"/>
      <c r="C187" s="143" t="s">
        <v>416</v>
      </c>
      <c r="D187" s="143" t="s">
        <v>190</v>
      </c>
      <c r="E187" s="144" t="s">
        <v>1955</v>
      </c>
      <c r="F187" s="145" t="s">
        <v>1956</v>
      </c>
      <c r="G187" s="146" t="s">
        <v>388</v>
      </c>
      <c r="H187" s="147">
        <v>1</v>
      </c>
      <c r="I187" s="148"/>
      <c r="J187" s="149">
        <f t="shared" si="20"/>
        <v>0</v>
      </c>
      <c r="K187" s="150"/>
      <c r="L187" s="32"/>
      <c r="M187" s="151" t="s">
        <v>1</v>
      </c>
      <c r="N187" s="152" t="s">
        <v>42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AR187" s="155" t="s">
        <v>295</v>
      </c>
      <c r="AT187" s="155" t="s">
        <v>190</v>
      </c>
      <c r="AU187" s="155" t="s">
        <v>88</v>
      </c>
      <c r="AY187" s="17" t="s">
        <v>188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7" t="s">
        <v>88</v>
      </c>
      <c r="BK187" s="156">
        <f t="shared" si="29"/>
        <v>0</v>
      </c>
      <c r="BL187" s="17" t="s">
        <v>295</v>
      </c>
      <c r="BM187" s="155" t="s">
        <v>1957</v>
      </c>
    </row>
    <row r="188" spans="2:65" s="1" customFormat="1" ht="33" customHeight="1">
      <c r="B188" s="32"/>
      <c r="C188" s="185" t="s">
        <v>423</v>
      </c>
      <c r="D188" s="185" t="s">
        <v>677</v>
      </c>
      <c r="E188" s="186" t="s">
        <v>1958</v>
      </c>
      <c r="F188" s="187" t="s">
        <v>1959</v>
      </c>
      <c r="G188" s="188" t="s">
        <v>388</v>
      </c>
      <c r="H188" s="189">
        <v>1</v>
      </c>
      <c r="I188" s="190"/>
      <c r="J188" s="191">
        <f t="shared" si="20"/>
        <v>0</v>
      </c>
      <c r="K188" s="192"/>
      <c r="L188" s="193"/>
      <c r="M188" s="194" t="s">
        <v>1</v>
      </c>
      <c r="N188" s="195" t="s">
        <v>42</v>
      </c>
      <c r="P188" s="153">
        <f t="shared" si="21"/>
        <v>0</v>
      </c>
      <c r="Q188" s="153">
        <v>8.1200000000000005E-3</v>
      </c>
      <c r="R188" s="153">
        <f t="shared" si="22"/>
        <v>8.1200000000000005E-3</v>
      </c>
      <c r="S188" s="153">
        <v>0</v>
      </c>
      <c r="T188" s="154">
        <f t="shared" si="23"/>
        <v>0</v>
      </c>
      <c r="AR188" s="155" t="s">
        <v>398</v>
      </c>
      <c r="AT188" s="155" t="s">
        <v>677</v>
      </c>
      <c r="AU188" s="155" t="s">
        <v>88</v>
      </c>
      <c r="AY188" s="17" t="s">
        <v>188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88</v>
      </c>
      <c r="BK188" s="156">
        <f t="shared" si="29"/>
        <v>0</v>
      </c>
      <c r="BL188" s="17" t="s">
        <v>295</v>
      </c>
      <c r="BM188" s="155" t="s">
        <v>1960</v>
      </c>
    </row>
    <row r="189" spans="2:65" s="1" customFormat="1" ht="21.75" customHeight="1">
      <c r="B189" s="32"/>
      <c r="C189" s="143" t="s">
        <v>427</v>
      </c>
      <c r="D189" s="143" t="s">
        <v>190</v>
      </c>
      <c r="E189" s="144" t="s">
        <v>1961</v>
      </c>
      <c r="F189" s="145" t="s">
        <v>1962</v>
      </c>
      <c r="G189" s="146" t="s">
        <v>388</v>
      </c>
      <c r="H189" s="147">
        <v>2</v>
      </c>
      <c r="I189" s="148"/>
      <c r="J189" s="149">
        <f t="shared" si="20"/>
        <v>0</v>
      </c>
      <c r="K189" s="150"/>
      <c r="L189" s="32"/>
      <c r="M189" s="151" t="s">
        <v>1</v>
      </c>
      <c r="N189" s="152" t="s">
        <v>42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295</v>
      </c>
      <c r="AT189" s="155" t="s">
        <v>190</v>
      </c>
      <c r="AU189" s="155" t="s">
        <v>88</v>
      </c>
      <c r="AY189" s="17" t="s">
        <v>188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88</v>
      </c>
      <c r="BK189" s="156">
        <f t="shared" si="29"/>
        <v>0</v>
      </c>
      <c r="BL189" s="17" t="s">
        <v>295</v>
      </c>
      <c r="BM189" s="155" t="s">
        <v>1963</v>
      </c>
    </row>
    <row r="190" spans="2:65" s="1" customFormat="1" ht="33" customHeight="1">
      <c r="B190" s="32"/>
      <c r="C190" s="185" t="s">
        <v>433</v>
      </c>
      <c r="D190" s="185" t="s">
        <v>677</v>
      </c>
      <c r="E190" s="186" t="s">
        <v>1964</v>
      </c>
      <c r="F190" s="187" t="s">
        <v>1965</v>
      </c>
      <c r="G190" s="188" t="s">
        <v>388</v>
      </c>
      <c r="H190" s="189">
        <v>2</v>
      </c>
      <c r="I190" s="190"/>
      <c r="J190" s="191">
        <f t="shared" si="20"/>
        <v>0</v>
      </c>
      <c r="K190" s="192"/>
      <c r="L190" s="193"/>
      <c r="M190" s="194" t="s">
        <v>1</v>
      </c>
      <c r="N190" s="195" t="s">
        <v>42</v>
      </c>
      <c r="P190" s="153">
        <f t="shared" si="21"/>
        <v>0</v>
      </c>
      <c r="Q190" s="153">
        <v>9.3399999999999993E-3</v>
      </c>
      <c r="R190" s="153">
        <f t="shared" si="22"/>
        <v>1.8679999999999999E-2</v>
      </c>
      <c r="S190" s="153">
        <v>0</v>
      </c>
      <c r="T190" s="154">
        <f t="shared" si="23"/>
        <v>0</v>
      </c>
      <c r="AR190" s="155" t="s">
        <v>398</v>
      </c>
      <c r="AT190" s="155" t="s">
        <v>677</v>
      </c>
      <c r="AU190" s="155" t="s">
        <v>88</v>
      </c>
      <c r="AY190" s="17" t="s">
        <v>188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88</v>
      </c>
      <c r="BK190" s="156">
        <f t="shared" si="29"/>
        <v>0</v>
      </c>
      <c r="BL190" s="17" t="s">
        <v>295</v>
      </c>
      <c r="BM190" s="155" t="s">
        <v>1966</v>
      </c>
    </row>
    <row r="191" spans="2:65" s="1" customFormat="1" ht="24.2" customHeight="1">
      <c r="B191" s="32"/>
      <c r="C191" s="143" t="s">
        <v>440</v>
      </c>
      <c r="D191" s="143" t="s">
        <v>190</v>
      </c>
      <c r="E191" s="144" t="s">
        <v>1967</v>
      </c>
      <c r="F191" s="145" t="s">
        <v>1968</v>
      </c>
      <c r="G191" s="146" t="s">
        <v>333</v>
      </c>
      <c r="H191" s="147">
        <v>0.442</v>
      </c>
      <c r="I191" s="148"/>
      <c r="J191" s="149">
        <f t="shared" si="20"/>
        <v>0</v>
      </c>
      <c r="K191" s="150"/>
      <c r="L191" s="32"/>
      <c r="M191" s="151" t="s">
        <v>1</v>
      </c>
      <c r="N191" s="152" t="s">
        <v>42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295</v>
      </c>
      <c r="AT191" s="155" t="s">
        <v>190</v>
      </c>
      <c r="AU191" s="155" t="s">
        <v>88</v>
      </c>
      <c r="AY191" s="17" t="s">
        <v>188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88</v>
      </c>
      <c r="BK191" s="156">
        <f t="shared" si="29"/>
        <v>0</v>
      </c>
      <c r="BL191" s="17" t="s">
        <v>295</v>
      </c>
      <c r="BM191" s="155" t="s">
        <v>1969</v>
      </c>
    </row>
    <row r="192" spans="2:65" s="11" customFormat="1" ht="25.9" customHeight="1">
      <c r="B192" s="131"/>
      <c r="D192" s="132" t="s">
        <v>75</v>
      </c>
      <c r="E192" s="133" t="s">
        <v>1970</v>
      </c>
      <c r="F192" s="133" t="s">
        <v>1971</v>
      </c>
      <c r="I192" s="134"/>
      <c r="J192" s="135">
        <f>BK192</f>
        <v>0</v>
      </c>
      <c r="L192" s="131"/>
      <c r="M192" s="136"/>
      <c r="P192" s="137">
        <f>P193</f>
        <v>0</v>
      </c>
      <c r="R192" s="137">
        <f>R193</f>
        <v>0</v>
      </c>
      <c r="T192" s="138">
        <f>T193</f>
        <v>0</v>
      </c>
      <c r="AR192" s="132" t="s">
        <v>194</v>
      </c>
      <c r="AT192" s="139" t="s">
        <v>75</v>
      </c>
      <c r="AU192" s="139" t="s">
        <v>76</v>
      </c>
      <c r="AY192" s="132" t="s">
        <v>188</v>
      </c>
      <c r="BK192" s="140">
        <f>BK193</f>
        <v>0</v>
      </c>
    </row>
    <row r="193" spans="2:65" s="1" customFormat="1" ht="33" customHeight="1">
      <c r="B193" s="32"/>
      <c r="C193" s="143" t="s">
        <v>447</v>
      </c>
      <c r="D193" s="143" t="s">
        <v>190</v>
      </c>
      <c r="E193" s="144" t="s">
        <v>1972</v>
      </c>
      <c r="F193" s="145" t="s">
        <v>1973</v>
      </c>
      <c r="G193" s="146" t="s">
        <v>1974</v>
      </c>
      <c r="H193" s="147">
        <v>72</v>
      </c>
      <c r="I193" s="148"/>
      <c r="J193" s="149">
        <f>ROUND(I193*H193,2)</f>
        <v>0</v>
      </c>
      <c r="K193" s="150"/>
      <c r="L193" s="32"/>
      <c r="M193" s="151" t="s">
        <v>1</v>
      </c>
      <c r="N193" s="152" t="s">
        <v>42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AR193" s="155" t="s">
        <v>1975</v>
      </c>
      <c r="AT193" s="155" t="s">
        <v>190</v>
      </c>
      <c r="AU193" s="155" t="s">
        <v>83</v>
      </c>
      <c r="AY193" s="17" t="s">
        <v>188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7" t="s">
        <v>88</v>
      </c>
      <c r="BK193" s="156">
        <f>ROUND(I193*H193,2)</f>
        <v>0</v>
      </c>
      <c r="BL193" s="17" t="s">
        <v>1975</v>
      </c>
      <c r="BM193" s="155" t="s">
        <v>1976</v>
      </c>
    </row>
    <row r="194" spans="2:65" s="11" customFormat="1" ht="25.9" customHeight="1">
      <c r="B194" s="131"/>
      <c r="D194" s="132" t="s">
        <v>75</v>
      </c>
      <c r="E194" s="133" t="s">
        <v>1977</v>
      </c>
      <c r="F194" s="133" t="s">
        <v>1978</v>
      </c>
      <c r="I194" s="134"/>
      <c r="J194" s="135">
        <f>BK194</f>
        <v>0</v>
      </c>
      <c r="L194" s="131"/>
      <c r="M194" s="136"/>
      <c r="P194" s="137">
        <f>P195</f>
        <v>0</v>
      </c>
      <c r="R194" s="137">
        <f>R195</f>
        <v>0</v>
      </c>
      <c r="T194" s="138">
        <f>T195</f>
        <v>0</v>
      </c>
      <c r="AR194" s="132" t="s">
        <v>194</v>
      </c>
      <c r="AT194" s="139" t="s">
        <v>75</v>
      </c>
      <c r="AU194" s="139" t="s">
        <v>76</v>
      </c>
      <c r="AY194" s="132" t="s">
        <v>188</v>
      </c>
      <c r="BK194" s="140">
        <f>BK195</f>
        <v>0</v>
      </c>
    </row>
    <row r="195" spans="2:65" s="1" customFormat="1" ht="16.5" customHeight="1">
      <c r="B195" s="32"/>
      <c r="C195" s="143" t="s">
        <v>451</v>
      </c>
      <c r="D195" s="143" t="s">
        <v>190</v>
      </c>
      <c r="E195" s="144" t="s">
        <v>1979</v>
      </c>
      <c r="F195" s="145" t="s">
        <v>1980</v>
      </c>
      <c r="G195" s="146" t="s">
        <v>1981</v>
      </c>
      <c r="H195" s="147">
        <v>1</v>
      </c>
      <c r="I195" s="148"/>
      <c r="J195" s="149">
        <f>ROUND(I195*H195,2)</f>
        <v>0</v>
      </c>
      <c r="K195" s="150"/>
      <c r="L195" s="32"/>
      <c r="M195" s="199" t="s">
        <v>1</v>
      </c>
      <c r="N195" s="200" t="s">
        <v>42</v>
      </c>
      <c r="O195" s="201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AR195" s="155" t="s">
        <v>1982</v>
      </c>
      <c r="AT195" s="155" t="s">
        <v>190</v>
      </c>
      <c r="AU195" s="155" t="s">
        <v>83</v>
      </c>
      <c r="AY195" s="17" t="s">
        <v>188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7" t="s">
        <v>88</v>
      </c>
      <c r="BK195" s="156">
        <f>ROUND(I195*H195,2)</f>
        <v>0</v>
      </c>
      <c r="BL195" s="17" t="s">
        <v>1982</v>
      </c>
      <c r="BM195" s="155" t="s">
        <v>1983</v>
      </c>
    </row>
    <row r="196" spans="2:65" s="1" customFormat="1" ht="6.95" customHeight="1"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2"/>
    </row>
  </sheetData>
  <sheetProtection algorithmName="SHA-512" hashValue="LryqwhRpvUt4FfDHU8WUYzIVkMmFbuGX7eqfkcdArOfXdzX5M49bwj4mFhZMmSJ7uLhRpe0G7yQsSpIsS3f/Lg==" saltValue="v7fFSH2Ay+zBMUb4IVOmC93fgHKLjxDQ9zPt8e9TdSkND7H8vFBnYjPL43LT73/OdI0ymSUVsNcl4ZUPyzYWmA==" spinCount="100000" sheet="1" objects="1" scenarios="1" formatColumns="0" formatRows="0" autoFilter="0"/>
  <autoFilter ref="C127:K195" xr:uid="{00000000-0009-0000-0000-00000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143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1984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ROUND((SUM(BE125:BE199)),  2)</f>
        <v>0</v>
      </c>
      <c r="G35" s="100"/>
      <c r="H35" s="100"/>
      <c r="I35" s="101">
        <v>0.2</v>
      </c>
      <c r="J35" s="99">
        <f>ROUND(((SUM(BE125:BE199))*I35),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ROUND((SUM(BF125:BF199)),  2)</f>
        <v>0</v>
      </c>
      <c r="G36" s="100"/>
      <c r="H36" s="100"/>
      <c r="I36" s="101">
        <v>0.2</v>
      </c>
      <c r="J36" s="99">
        <f>ROUND(((SUM(BF125:BF199))*I36),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ROUND((SUM(BG125:BG199)),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ROUND((SUM(BH125:BH199)),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ROUND((SUM(BI125:BI199)),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143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04 - SO-01A.4  Elektroinštalácia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J125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1987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47" s="8" customFormat="1" ht="24.95" customHeight="1">
      <c r="B102" s="114"/>
      <c r="D102" s="115" t="s">
        <v>1837</v>
      </c>
      <c r="E102" s="116"/>
      <c r="F102" s="116"/>
      <c r="G102" s="116"/>
      <c r="H102" s="116"/>
      <c r="I102" s="116"/>
      <c r="J102" s="117">
        <f>J195</f>
        <v>0</v>
      </c>
      <c r="L102" s="114"/>
    </row>
    <row r="103" spans="2:47" s="8" customFormat="1" ht="24.95" customHeight="1">
      <c r="B103" s="114"/>
      <c r="D103" s="115" t="s">
        <v>1838</v>
      </c>
      <c r="E103" s="116"/>
      <c r="F103" s="116"/>
      <c r="G103" s="116"/>
      <c r="H103" s="116"/>
      <c r="I103" s="116"/>
      <c r="J103" s="117">
        <f>J198</f>
        <v>0</v>
      </c>
      <c r="L103" s="114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174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3" t="str">
        <f>E7</f>
        <v>Budova na spracovanie hrozna a výrobu vína</v>
      </c>
      <c r="F113" s="254"/>
      <c r="G113" s="254"/>
      <c r="H113" s="254"/>
      <c r="L113" s="32"/>
    </row>
    <row r="114" spans="2:65" ht="12" customHeight="1">
      <c r="B114" s="20"/>
      <c r="C114" s="27" t="s">
        <v>142</v>
      </c>
      <c r="L114" s="20"/>
    </row>
    <row r="115" spans="2:65" s="1" customFormat="1" ht="16.5" customHeight="1">
      <c r="B115" s="32"/>
      <c r="E115" s="253" t="s">
        <v>143</v>
      </c>
      <c r="F115" s="255"/>
      <c r="G115" s="255"/>
      <c r="H115" s="255"/>
      <c r="L115" s="32"/>
    </row>
    <row r="116" spans="2:65" s="1" customFormat="1" ht="12" customHeight="1">
      <c r="B116" s="32"/>
      <c r="C116" s="27" t="s">
        <v>144</v>
      </c>
      <c r="L116" s="32"/>
    </row>
    <row r="117" spans="2:65" s="1" customFormat="1" ht="16.5" customHeight="1">
      <c r="B117" s="32"/>
      <c r="E117" s="208" t="str">
        <f>E11</f>
        <v>04 - SO-01A.4  Elektroinštalácia</v>
      </c>
      <c r="F117" s="255"/>
      <c r="G117" s="255"/>
      <c r="H117" s="255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Chotín, p. č. 6616</v>
      </c>
      <c r="I119" s="27" t="s">
        <v>21</v>
      </c>
      <c r="J119" s="55" t="str">
        <f>IF(J14="","",J14)</f>
        <v>22. 1. 2024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Gábor Ondrej, Kostolná 228, Chotín</v>
      </c>
      <c r="I121" s="27" t="s">
        <v>29</v>
      </c>
      <c r="J121" s="30" t="str">
        <f>E23</f>
        <v>Ing. Lengyel Tibor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175</v>
      </c>
      <c r="D124" s="124" t="s">
        <v>61</v>
      </c>
      <c r="E124" s="124" t="s">
        <v>57</v>
      </c>
      <c r="F124" s="124" t="s">
        <v>58</v>
      </c>
      <c r="G124" s="124" t="s">
        <v>176</v>
      </c>
      <c r="H124" s="124" t="s">
        <v>177</v>
      </c>
      <c r="I124" s="124" t="s">
        <v>178</v>
      </c>
      <c r="J124" s="125" t="s">
        <v>148</v>
      </c>
      <c r="K124" s="126" t="s">
        <v>179</v>
      </c>
      <c r="L124" s="122"/>
      <c r="M124" s="62" t="s">
        <v>1</v>
      </c>
      <c r="N124" s="63" t="s">
        <v>40</v>
      </c>
      <c r="O124" s="63" t="s">
        <v>180</v>
      </c>
      <c r="P124" s="63" t="s">
        <v>181</v>
      </c>
      <c r="Q124" s="63" t="s">
        <v>182</v>
      </c>
      <c r="R124" s="63" t="s">
        <v>183</v>
      </c>
      <c r="S124" s="63" t="s">
        <v>184</v>
      </c>
      <c r="T124" s="64" t="s">
        <v>185</v>
      </c>
    </row>
    <row r="125" spans="2:65" s="1" customFormat="1" ht="22.9" customHeight="1">
      <c r="B125" s="32"/>
      <c r="C125" s="67" t="s">
        <v>149</v>
      </c>
      <c r="J125" s="127">
        <f>BK125</f>
        <v>0</v>
      </c>
      <c r="L125" s="32"/>
      <c r="M125" s="65"/>
      <c r="N125" s="56"/>
      <c r="O125" s="56"/>
      <c r="P125" s="128">
        <f>P126+P195+P198</f>
        <v>0</v>
      </c>
      <c r="Q125" s="56"/>
      <c r="R125" s="128">
        <f>R126+R195+R198</f>
        <v>9.0532000000000029E-2</v>
      </c>
      <c r="S125" s="56"/>
      <c r="T125" s="129">
        <f>T126+T195+T198</f>
        <v>0</v>
      </c>
      <c r="AT125" s="17" t="s">
        <v>75</v>
      </c>
      <c r="AU125" s="17" t="s">
        <v>150</v>
      </c>
      <c r="BK125" s="130">
        <f>BK126+BK195+BK198</f>
        <v>0</v>
      </c>
    </row>
    <row r="126" spans="2:65" s="11" customFormat="1" ht="25.9" customHeight="1">
      <c r="B126" s="131"/>
      <c r="D126" s="132" t="s">
        <v>75</v>
      </c>
      <c r="E126" s="133" t="s">
        <v>677</v>
      </c>
      <c r="F126" s="133" t="s">
        <v>1988</v>
      </c>
      <c r="I126" s="134"/>
      <c r="J126" s="135">
        <f>BK126</f>
        <v>0</v>
      </c>
      <c r="L126" s="131"/>
      <c r="M126" s="136"/>
      <c r="P126" s="137">
        <f>P127+P180</f>
        <v>0</v>
      </c>
      <c r="R126" s="137">
        <f>R127+R180</f>
        <v>9.0532000000000029E-2</v>
      </c>
      <c r="T126" s="138">
        <f>T127+T180</f>
        <v>0</v>
      </c>
      <c r="AR126" s="132" t="s">
        <v>203</v>
      </c>
      <c r="AT126" s="139" t="s">
        <v>75</v>
      </c>
      <c r="AU126" s="139" t="s">
        <v>76</v>
      </c>
      <c r="AY126" s="132" t="s">
        <v>188</v>
      </c>
      <c r="BK126" s="140">
        <f>BK127+BK180</f>
        <v>0</v>
      </c>
    </row>
    <row r="127" spans="2:65" s="11" customFormat="1" ht="22.9" customHeight="1">
      <c r="B127" s="131"/>
      <c r="D127" s="132" t="s">
        <v>75</v>
      </c>
      <c r="E127" s="141" t="s">
        <v>1989</v>
      </c>
      <c r="F127" s="141" t="s">
        <v>1990</v>
      </c>
      <c r="I127" s="134"/>
      <c r="J127" s="142">
        <f>BK127</f>
        <v>0</v>
      </c>
      <c r="L127" s="131"/>
      <c r="M127" s="136"/>
      <c r="P127" s="137">
        <f>SUM(P128:P179)</f>
        <v>0</v>
      </c>
      <c r="R127" s="137">
        <f>SUM(R128:R179)</f>
        <v>8.3782000000000023E-2</v>
      </c>
      <c r="T127" s="138">
        <f>SUM(T128:T179)</f>
        <v>0</v>
      </c>
      <c r="AR127" s="132" t="s">
        <v>203</v>
      </c>
      <c r="AT127" s="139" t="s">
        <v>75</v>
      </c>
      <c r="AU127" s="139" t="s">
        <v>83</v>
      </c>
      <c r="AY127" s="132" t="s">
        <v>188</v>
      </c>
      <c r="BK127" s="140">
        <f>SUM(BK128:BK179)</f>
        <v>0</v>
      </c>
    </row>
    <row r="128" spans="2:65" s="1" customFormat="1" ht="21.75" customHeight="1">
      <c r="B128" s="32"/>
      <c r="C128" s="143" t="s">
        <v>83</v>
      </c>
      <c r="D128" s="143" t="s">
        <v>190</v>
      </c>
      <c r="E128" s="144" t="s">
        <v>1991</v>
      </c>
      <c r="F128" s="145" t="s">
        <v>1992</v>
      </c>
      <c r="G128" s="146" t="s">
        <v>388</v>
      </c>
      <c r="H128" s="147">
        <v>90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582</v>
      </c>
      <c r="AT128" s="155" t="s">
        <v>190</v>
      </c>
      <c r="AU128" s="155" t="s">
        <v>88</v>
      </c>
      <c r="AY128" s="17" t="s">
        <v>188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582</v>
      </c>
      <c r="BM128" s="155" t="s">
        <v>1993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1994</v>
      </c>
      <c r="H129" s="161">
        <v>127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1995</v>
      </c>
      <c r="H130" s="161">
        <v>-37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90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21.75" customHeight="1">
      <c r="B132" s="32"/>
      <c r="C132" s="185" t="s">
        <v>88</v>
      </c>
      <c r="D132" s="185" t="s">
        <v>677</v>
      </c>
      <c r="E132" s="186" t="s">
        <v>1996</v>
      </c>
      <c r="F132" s="187" t="s">
        <v>1997</v>
      </c>
      <c r="G132" s="188" t="s">
        <v>388</v>
      </c>
      <c r="H132" s="189">
        <v>90</v>
      </c>
      <c r="I132" s="190"/>
      <c r="J132" s="191">
        <f>ROUND(I132*H132,2)</f>
        <v>0</v>
      </c>
      <c r="K132" s="192"/>
      <c r="L132" s="193"/>
      <c r="M132" s="194" t="s">
        <v>1</v>
      </c>
      <c r="N132" s="195" t="s">
        <v>42</v>
      </c>
      <c r="P132" s="153">
        <f>O132*H132</f>
        <v>0</v>
      </c>
      <c r="Q132" s="153">
        <v>4.0000000000000003E-5</v>
      </c>
      <c r="R132" s="153">
        <f>Q132*H132</f>
        <v>3.6000000000000003E-3</v>
      </c>
      <c r="S132" s="153">
        <v>0</v>
      </c>
      <c r="T132" s="154">
        <f>S132*H132</f>
        <v>0</v>
      </c>
      <c r="AR132" s="155" t="s">
        <v>953</v>
      </c>
      <c r="AT132" s="155" t="s">
        <v>677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953</v>
      </c>
      <c r="BM132" s="155" t="s">
        <v>1998</v>
      </c>
    </row>
    <row r="133" spans="2:65" s="1" customFormat="1" ht="24.2" customHeight="1">
      <c r="B133" s="32"/>
      <c r="C133" s="143" t="s">
        <v>203</v>
      </c>
      <c r="D133" s="143" t="s">
        <v>190</v>
      </c>
      <c r="E133" s="144" t="s">
        <v>1999</v>
      </c>
      <c r="F133" s="145" t="s">
        <v>2000</v>
      </c>
      <c r="G133" s="146" t="s">
        <v>388</v>
      </c>
      <c r="H133" s="147">
        <v>37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582</v>
      </c>
      <c r="AT133" s="155" t="s">
        <v>190</v>
      </c>
      <c r="AU133" s="155" t="s">
        <v>88</v>
      </c>
      <c r="AY133" s="17" t="s">
        <v>188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582</v>
      </c>
      <c r="BM133" s="155" t="s">
        <v>2001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2002</v>
      </c>
      <c r="H134" s="161">
        <v>37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83</v>
      </c>
      <c r="AY134" s="159" t="s">
        <v>188</v>
      </c>
    </row>
    <row r="135" spans="2:65" s="1" customFormat="1" ht="21.75" customHeight="1">
      <c r="B135" s="32"/>
      <c r="C135" s="185" t="s">
        <v>194</v>
      </c>
      <c r="D135" s="185" t="s">
        <v>677</v>
      </c>
      <c r="E135" s="186" t="s">
        <v>1996</v>
      </c>
      <c r="F135" s="187" t="s">
        <v>1997</v>
      </c>
      <c r="G135" s="188" t="s">
        <v>388</v>
      </c>
      <c r="H135" s="189">
        <v>37</v>
      </c>
      <c r="I135" s="190"/>
      <c r="J135" s="191">
        <f t="shared" ref="J135:J164" si="0">ROUND(I135*H135,2)</f>
        <v>0</v>
      </c>
      <c r="K135" s="192"/>
      <c r="L135" s="193"/>
      <c r="M135" s="194" t="s">
        <v>1</v>
      </c>
      <c r="N135" s="195" t="s">
        <v>42</v>
      </c>
      <c r="P135" s="153">
        <f t="shared" ref="P135:P164" si="1">O135*H135</f>
        <v>0</v>
      </c>
      <c r="Q135" s="153">
        <v>4.0000000000000003E-5</v>
      </c>
      <c r="R135" s="153">
        <f t="shared" ref="R135:R164" si="2">Q135*H135</f>
        <v>1.4800000000000002E-3</v>
      </c>
      <c r="S135" s="153">
        <v>0</v>
      </c>
      <c r="T135" s="154">
        <f t="shared" ref="T135:T164" si="3">S135*H135</f>
        <v>0</v>
      </c>
      <c r="AR135" s="155" t="s">
        <v>953</v>
      </c>
      <c r="AT135" s="155" t="s">
        <v>677</v>
      </c>
      <c r="AU135" s="155" t="s">
        <v>88</v>
      </c>
      <c r="AY135" s="17" t="s">
        <v>188</v>
      </c>
      <c r="BE135" s="156">
        <f t="shared" ref="BE135:BE164" si="4">IF(N135="základná",J135,0)</f>
        <v>0</v>
      </c>
      <c r="BF135" s="156">
        <f t="shared" ref="BF135:BF164" si="5">IF(N135="znížená",J135,0)</f>
        <v>0</v>
      </c>
      <c r="BG135" s="156">
        <f t="shared" ref="BG135:BG164" si="6">IF(N135="zákl. prenesená",J135,0)</f>
        <v>0</v>
      </c>
      <c r="BH135" s="156">
        <f t="shared" ref="BH135:BH164" si="7">IF(N135="zníž. prenesená",J135,0)</f>
        <v>0</v>
      </c>
      <c r="BI135" s="156">
        <f t="shared" ref="BI135:BI164" si="8">IF(N135="nulová",J135,0)</f>
        <v>0</v>
      </c>
      <c r="BJ135" s="17" t="s">
        <v>88</v>
      </c>
      <c r="BK135" s="156">
        <f t="shared" ref="BK135:BK164" si="9">ROUND(I135*H135,2)</f>
        <v>0</v>
      </c>
      <c r="BL135" s="17" t="s">
        <v>953</v>
      </c>
      <c r="BM135" s="155" t="s">
        <v>2003</v>
      </c>
    </row>
    <row r="136" spans="2:65" s="1" customFormat="1" ht="24.2" customHeight="1">
      <c r="B136" s="32"/>
      <c r="C136" s="143" t="s">
        <v>221</v>
      </c>
      <c r="D136" s="143" t="s">
        <v>190</v>
      </c>
      <c r="E136" s="144" t="s">
        <v>2004</v>
      </c>
      <c r="F136" s="145" t="s">
        <v>2005</v>
      </c>
      <c r="G136" s="146" t="s">
        <v>388</v>
      </c>
      <c r="H136" s="147">
        <v>46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42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582</v>
      </c>
      <c r="AT136" s="155" t="s">
        <v>190</v>
      </c>
      <c r="AU136" s="155" t="s">
        <v>88</v>
      </c>
      <c r="AY136" s="17" t="s">
        <v>188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582</v>
      </c>
      <c r="BM136" s="155" t="s">
        <v>2006</v>
      </c>
    </row>
    <row r="137" spans="2:65" s="1" customFormat="1" ht="16.5" customHeight="1">
      <c r="B137" s="32"/>
      <c r="C137" s="185" t="s">
        <v>225</v>
      </c>
      <c r="D137" s="185" t="s">
        <v>677</v>
      </c>
      <c r="E137" s="186" t="s">
        <v>2007</v>
      </c>
      <c r="F137" s="187" t="s">
        <v>2008</v>
      </c>
      <c r="G137" s="188" t="s">
        <v>388</v>
      </c>
      <c r="H137" s="189">
        <v>46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42</v>
      </c>
      <c r="P137" s="153">
        <f t="shared" si="1"/>
        <v>0</v>
      </c>
      <c r="Q137" s="153">
        <v>3.0000000000000001E-5</v>
      </c>
      <c r="R137" s="153">
        <f t="shared" si="2"/>
        <v>1.3799999999999999E-3</v>
      </c>
      <c r="S137" s="153">
        <v>0</v>
      </c>
      <c r="T137" s="154">
        <f t="shared" si="3"/>
        <v>0</v>
      </c>
      <c r="AR137" s="155" t="s">
        <v>953</v>
      </c>
      <c r="AT137" s="155" t="s">
        <v>677</v>
      </c>
      <c r="AU137" s="155" t="s">
        <v>88</v>
      </c>
      <c r="AY137" s="17" t="s">
        <v>188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953</v>
      </c>
      <c r="BM137" s="155" t="s">
        <v>2009</v>
      </c>
    </row>
    <row r="138" spans="2:65" s="1" customFormat="1" ht="24.2" customHeight="1">
      <c r="B138" s="32"/>
      <c r="C138" s="143" t="s">
        <v>234</v>
      </c>
      <c r="D138" s="143" t="s">
        <v>190</v>
      </c>
      <c r="E138" s="144" t="s">
        <v>2010</v>
      </c>
      <c r="F138" s="145" t="s">
        <v>2011</v>
      </c>
      <c r="G138" s="146" t="s">
        <v>388</v>
      </c>
      <c r="H138" s="147">
        <v>5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42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582</v>
      </c>
      <c r="AT138" s="155" t="s">
        <v>190</v>
      </c>
      <c r="AU138" s="155" t="s">
        <v>88</v>
      </c>
      <c r="AY138" s="17" t="s">
        <v>188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582</v>
      </c>
      <c r="BM138" s="155" t="s">
        <v>2012</v>
      </c>
    </row>
    <row r="139" spans="2:65" s="1" customFormat="1" ht="16.5" customHeight="1">
      <c r="B139" s="32"/>
      <c r="C139" s="185" t="s">
        <v>238</v>
      </c>
      <c r="D139" s="185" t="s">
        <v>677</v>
      </c>
      <c r="E139" s="186" t="s">
        <v>2013</v>
      </c>
      <c r="F139" s="187" t="s">
        <v>2014</v>
      </c>
      <c r="G139" s="188" t="s">
        <v>388</v>
      </c>
      <c r="H139" s="189">
        <v>5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42</v>
      </c>
      <c r="P139" s="153">
        <f t="shared" si="1"/>
        <v>0</v>
      </c>
      <c r="Q139" s="153">
        <v>3.0000000000000001E-5</v>
      </c>
      <c r="R139" s="153">
        <f t="shared" si="2"/>
        <v>1.5000000000000001E-4</v>
      </c>
      <c r="S139" s="153">
        <v>0</v>
      </c>
      <c r="T139" s="154">
        <f t="shared" si="3"/>
        <v>0</v>
      </c>
      <c r="AR139" s="155" t="s">
        <v>953</v>
      </c>
      <c r="AT139" s="155" t="s">
        <v>677</v>
      </c>
      <c r="AU139" s="155" t="s">
        <v>88</v>
      </c>
      <c r="AY139" s="17" t="s">
        <v>188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953</v>
      </c>
      <c r="BM139" s="155" t="s">
        <v>2015</v>
      </c>
    </row>
    <row r="140" spans="2:65" s="1" customFormat="1" ht="24.2" customHeight="1">
      <c r="B140" s="32"/>
      <c r="C140" s="143" t="s">
        <v>245</v>
      </c>
      <c r="D140" s="143" t="s">
        <v>190</v>
      </c>
      <c r="E140" s="144" t="s">
        <v>2016</v>
      </c>
      <c r="F140" s="145" t="s">
        <v>2017</v>
      </c>
      <c r="G140" s="146" t="s">
        <v>388</v>
      </c>
      <c r="H140" s="147">
        <v>9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42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582</v>
      </c>
      <c r="AT140" s="155" t="s">
        <v>190</v>
      </c>
      <c r="AU140" s="155" t="s">
        <v>88</v>
      </c>
      <c r="AY140" s="17" t="s">
        <v>188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582</v>
      </c>
      <c r="BM140" s="155" t="s">
        <v>2018</v>
      </c>
    </row>
    <row r="141" spans="2:65" s="1" customFormat="1" ht="16.5" customHeight="1">
      <c r="B141" s="32"/>
      <c r="C141" s="185" t="s">
        <v>252</v>
      </c>
      <c r="D141" s="185" t="s">
        <v>677</v>
      </c>
      <c r="E141" s="186" t="s">
        <v>2019</v>
      </c>
      <c r="F141" s="187" t="s">
        <v>2020</v>
      </c>
      <c r="G141" s="188" t="s">
        <v>388</v>
      </c>
      <c r="H141" s="189">
        <v>9.9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42</v>
      </c>
      <c r="P141" s="153">
        <f t="shared" si="1"/>
        <v>0</v>
      </c>
      <c r="Q141" s="153">
        <v>8.0000000000000007E-5</v>
      </c>
      <c r="R141" s="153">
        <f t="shared" si="2"/>
        <v>7.9200000000000006E-4</v>
      </c>
      <c r="S141" s="153">
        <v>0</v>
      </c>
      <c r="T141" s="154">
        <f t="shared" si="3"/>
        <v>0</v>
      </c>
      <c r="AR141" s="155" t="s">
        <v>953</v>
      </c>
      <c r="AT141" s="155" t="s">
        <v>677</v>
      </c>
      <c r="AU141" s="155" t="s">
        <v>88</v>
      </c>
      <c r="AY141" s="17" t="s">
        <v>188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953</v>
      </c>
      <c r="BM141" s="155" t="s">
        <v>2021</v>
      </c>
    </row>
    <row r="142" spans="2:65" s="1" customFormat="1" ht="16.5" customHeight="1">
      <c r="B142" s="32"/>
      <c r="C142" s="185" t="s">
        <v>257</v>
      </c>
      <c r="D142" s="185" t="s">
        <v>677</v>
      </c>
      <c r="E142" s="186" t="s">
        <v>2022</v>
      </c>
      <c r="F142" s="187" t="s">
        <v>2023</v>
      </c>
      <c r="G142" s="188" t="s">
        <v>388</v>
      </c>
      <c r="H142" s="189">
        <v>9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42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953</v>
      </c>
      <c r="AT142" s="155" t="s">
        <v>677</v>
      </c>
      <c r="AU142" s="155" t="s">
        <v>88</v>
      </c>
      <c r="AY142" s="17" t="s">
        <v>188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953</v>
      </c>
      <c r="BM142" s="155" t="s">
        <v>2024</v>
      </c>
    </row>
    <row r="143" spans="2:65" s="1" customFormat="1" ht="24.2" customHeight="1">
      <c r="B143" s="32"/>
      <c r="C143" s="143" t="s">
        <v>269</v>
      </c>
      <c r="D143" s="143" t="s">
        <v>190</v>
      </c>
      <c r="E143" s="144" t="s">
        <v>2025</v>
      </c>
      <c r="F143" s="145" t="s">
        <v>2026</v>
      </c>
      <c r="G143" s="146" t="s">
        <v>388</v>
      </c>
      <c r="H143" s="147">
        <v>16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42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582</v>
      </c>
      <c r="AT143" s="155" t="s">
        <v>190</v>
      </c>
      <c r="AU143" s="155" t="s">
        <v>88</v>
      </c>
      <c r="AY143" s="17" t="s">
        <v>188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582</v>
      </c>
      <c r="BM143" s="155" t="s">
        <v>2027</v>
      </c>
    </row>
    <row r="144" spans="2:65" s="1" customFormat="1" ht="16.5" customHeight="1">
      <c r="B144" s="32"/>
      <c r="C144" s="185" t="s">
        <v>276</v>
      </c>
      <c r="D144" s="185" t="s">
        <v>677</v>
      </c>
      <c r="E144" s="186" t="s">
        <v>2028</v>
      </c>
      <c r="F144" s="187" t="s">
        <v>2029</v>
      </c>
      <c r="G144" s="188" t="s">
        <v>388</v>
      </c>
      <c r="H144" s="189">
        <v>16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42</v>
      </c>
      <c r="P144" s="153">
        <f t="shared" si="1"/>
        <v>0</v>
      </c>
      <c r="Q144" s="153">
        <v>8.0000000000000007E-5</v>
      </c>
      <c r="R144" s="153">
        <f t="shared" si="2"/>
        <v>1.2800000000000001E-3</v>
      </c>
      <c r="S144" s="153">
        <v>0</v>
      </c>
      <c r="T144" s="154">
        <f t="shared" si="3"/>
        <v>0</v>
      </c>
      <c r="AR144" s="155" t="s">
        <v>953</v>
      </c>
      <c r="AT144" s="155" t="s">
        <v>677</v>
      </c>
      <c r="AU144" s="155" t="s">
        <v>88</v>
      </c>
      <c r="AY144" s="17" t="s">
        <v>188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953</v>
      </c>
      <c r="BM144" s="155" t="s">
        <v>2030</v>
      </c>
    </row>
    <row r="145" spans="2:65" s="1" customFormat="1" ht="16.5" customHeight="1">
      <c r="B145" s="32"/>
      <c r="C145" s="185" t="s">
        <v>285</v>
      </c>
      <c r="D145" s="185" t="s">
        <v>677</v>
      </c>
      <c r="E145" s="186" t="s">
        <v>2022</v>
      </c>
      <c r="F145" s="187" t="s">
        <v>2023</v>
      </c>
      <c r="G145" s="188" t="s">
        <v>388</v>
      </c>
      <c r="H145" s="189">
        <v>16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42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953</v>
      </c>
      <c r="AT145" s="155" t="s">
        <v>677</v>
      </c>
      <c r="AU145" s="155" t="s">
        <v>88</v>
      </c>
      <c r="AY145" s="17" t="s">
        <v>188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953</v>
      </c>
      <c r="BM145" s="155" t="s">
        <v>2031</v>
      </c>
    </row>
    <row r="146" spans="2:65" s="1" customFormat="1" ht="24.2" customHeight="1">
      <c r="B146" s="32"/>
      <c r="C146" s="143" t="s">
        <v>291</v>
      </c>
      <c r="D146" s="143" t="s">
        <v>190</v>
      </c>
      <c r="E146" s="144" t="s">
        <v>2032</v>
      </c>
      <c r="F146" s="145" t="s">
        <v>2033</v>
      </c>
      <c r="G146" s="146" t="s">
        <v>388</v>
      </c>
      <c r="H146" s="147">
        <v>4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582</v>
      </c>
      <c r="AT146" s="155" t="s">
        <v>190</v>
      </c>
      <c r="AU146" s="155" t="s">
        <v>88</v>
      </c>
      <c r="AY146" s="17" t="s">
        <v>188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582</v>
      </c>
      <c r="BM146" s="155" t="s">
        <v>2034</v>
      </c>
    </row>
    <row r="147" spans="2:65" s="1" customFormat="1" ht="16.5" customHeight="1">
      <c r="B147" s="32"/>
      <c r="C147" s="185" t="s">
        <v>295</v>
      </c>
      <c r="D147" s="185" t="s">
        <v>677</v>
      </c>
      <c r="E147" s="186" t="s">
        <v>2035</v>
      </c>
      <c r="F147" s="187" t="s">
        <v>2036</v>
      </c>
      <c r="G147" s="188" t="s">
        <v>388</v>
      </c>
      <c r="H147" s="189">
        <v>4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42</v>
      </c>
      <c r="P147" s="153">
        <f t="shared" si="1"/>
        <v>0</v>
      </c>
      <c r="Q147" s="153">
        <v>8.0000000000000007E-5</v>
      </c>
      <c r="R147" s="153">
        <f t="shared" si="2"/>
        <v>3.2000000000000003E-4</v>
      </c>
      <c r="S147" s="153">
        <v>0</v>
      </c>
      <c r="T147" s="154">
        <f t="shared" si="3"/>
        <v>0</v>
      </c>
      <c r="AR147" s="155" t="s">
        <v>953</v>
      </c>
      <c r="AT147" s="155" t="s">
        <v>677</v>
      </c>
      <c r="AU147" s="155" t="s">
        <v>88</v>
      </c>
      <c r="AY147" s="17" t="s">
        <v>188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953</v>
      </c>
      <c r="BM147" s="155" t="s">
        <v>2037</v>
      </c>
    </row>
    <row r="148" spans="2:65" s="1" customFormat="1" ht="16.5" customHeight="1">
      <c r="B148" s="32"/>
      <c r="C148" s="185" t="s">
        <v>305</v>
      </c>
      <c r="D148" s="185" t="s">
        <v>677</v>
      </c>
      <c r="E148" s="186" t="s">
        <v>2022</v>
      </c>
      <c r="F148" s="187" t="s">
        <v>2023</v>
      </c>
      <c r="G148" s="188" t="s">
        <v>388</v>
      </c>
      <c r="H148" s="189">
        <v>4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953</v>
      </c>
      <c r="AT148" s="155" t="s">
        <v>677</v>
      </c>
      <c r="AU148" s="155" t="s">
        <v>88</v>
      </c>
      <c r="AY148" s="17" t="s">
        <v>188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953</v>
      </c>
      <c r="BM148" s="155" t="s">
        <v>2038</v>
      </c>
    </row>
    <row r="149" spans="2:65" s="1" customFormat="1" ht="24.2" customHeight="1">
      <c r="B149" s="32"/>
      <c r="C149" s="143" t="s">
        <v>312</v>
      </c>
      <c r="D149" s="143" t="s">
        <v>190</v>
      </c>
      <c r="E149" s="144" t="s">
        <v>2039</v>
      </c>
      <c r="F149" s="145" t="s">
        <v>2040</v>
      </c>
      <c r="G149" s="146" t="s">
        <v>388</v>
      </c>
      <c r="H149" s="147">
        <v>3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42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582</v>
      </c>
      <c r="AT149" s="155" t="s">
        <v>190</v>
      </c>
      <c r="AU149" s="155" t="s">
        <v>88</v>
      </c>
      <c r="AY149" s="17" t="s">
        <v>188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582</v>
      </c>
      <c r="BM149" s="155" t="s">
        <v>2041</v>
      </c>
    </row>
    <row r="150" spans="2:65" s="1" customFormat="1" ht="16.5" customHeight="1">
      <c r="B150" s="32"/>
      <c r="C150" s="185" t="s">
        <v>319</v>
      </c>
      <c r="D150" s="185" t="s">
        <v>677</v>
      </c>
      <c r="E150" s="186" t="s">
        <v>2042</v>
      </c>
      <c r="F150" s="187" t="s">
        <v>2043</v>
      </c>
      <c r="G150" s="188" t="s">
        <v>388</v>
      </c>
      <c r="H150" s="189">
        <v>3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42</v>
      </c>
      <c r="P150" s="153">
        <f t="shared" si="1"/>
        <v>0</v>
      </c>
      <c r="Q150" s="153">
        <v>9.0000000000000006E-5</v>
      </c>
      <c r="R150" s="153">
        <f t="shared" si="2"/>
        <v>2.7E-4</v>
      </c>
      <c r="S150" s="153">
        <v>0</v>
      </c>
      <c r="T150" s="154">
        <f t="shared" si="3"/>
        <v>0</v>
      </c>
      <c r="AR150" s="155" t="s">
        <v>953</v>
      </c>
      <c r="AT150" s="155" t="s">
        <v>677</v>
      </c>
      <c r="AU150" s="155" t="s">
        <v>88</v>
      </c>
      <c r="AY150" s="17" t="s">
        <v>188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953</v>
      </c>
      <c r="BM150" s="155" t="s">
        <v>2044</v>
      </c>
    </row>
    <row r="151" spans="2:65" s="1" customFormat="1" ht="16.5" customHeight="1">
      <c r="B151" s="32"/>
      <c r="C151" s="185" t="s">
        <v>7</v>
      </c>
      <c r="D151" s="185" t="s">
        <v>677</v>
      </c>
      <c r="E151" s="186" t="s">
        <v>2022</v>
      </c>
      <c r="F151" s="187" t="s">
        <v>2023</v>
      </c>
      <c r="G151" s="188" t="s">
        <v>388</v>
      </c>
      <c r="H151" s="189">
        <v>3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42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953</v>
      </c>
      <c r="AT151" s="155" t="s">
        <v>677</v>
      </c>
      <c r="AU151" s="155" t="s">
        <v>88</v>
      </c>
      <c r="AY151" s="17" t="s">
        <v>188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953</v>
      </c>
      <c r="BM151" s="155" t="s">
        <v>2045</v>
      </c>
    </row>
    <row r="152" spans="2:65" s="1" customFormat="1" ht="24.2" customHeight="1">
      <c r="B152" s="32"/>
      <c r="C152" s="143" t="s">
        <v>330</v>
      </c>
      <c r="D152" s="143" t="s">
        <v>190</v>
      </c>
      <c r="E152" s="144" t="s">
        <v>2046</v>
      </c>
      <c r="F152" s="145" t="s">
        <v>2047</v>
      </c>
      <c r="G152" s="146" t="s">
        <v>388</v>
      </c>
      <c r="H152" s="147">
        <v>35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582</v>
      </c>
      <c r="AT152" s="155" t="s">
        <v>190</v>
      </c>
      <c r="AU152" s="155" t="s">
        <v>88</v>
      </c>
      <c r="AY152" s="17" t="s">
        <v>188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582</v>
      </c>
      <c r="BM152" s="155" t="s">
        <v>2048</v>
      </c>
    </row>
    <row r="153" spans="2:65" s="1" customFormat="1" ht="16.5" customHeight="1">
      <c r="B153" s="32"/>
      <c r="C153" s="185" t="s">
        <v>337</v>
      </c>
      <c r="D153" s="185" t="s">
        <v>677</v>
      </c>
      <c r="E153" s="186" t="s">
        <v>2049</v>
      </c>
      <c r="F153" s="187" t="s">
        <v>2050</v>
      </c>
      <c r="G153" s="188" t="s">
        <v>388</v>
      </c>
      <c r="H153" s="189">
        <v>35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42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953</v>
      </c>
      <c r="AT153" s="155" t="s">
        <v>677</v>
      </c>
      <c r="AU153" s="155" t="s">
        <v>88</v>
      </c>
      <c r="AY153" s="17" t="s">
        <v>188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953</v>
      </c>
      <c r="BM153" s="155" t="s">
        <v>2051</v>
      </c>
    </row>
    <row r="154" spans="2:65" s="1" customFormat="1" ht="16.5" customHeight="1">
      <c r="B154" s="32"/>
      <c r="C154" s="185" t="s">
        <v>342</v>
      </c>
      <c r="D154" s="185" t="s">
        <v>677</v>
      </c>
      <c r="E154" s="186" t="s">
        <v>2022</v>
      </c>
      <c r="F154" s="187" t="s">
        <v>2023</v>
      </c>
      <c r="G154" s="188" t="s">
        <v>388</v>
      </c>
      <c r="H154" s="189">
        <v>35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42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953</v>
      </c>
      <c r="AT154" s="155" t="s">
        <v>677</v>
      </c>
      <c r="AU154" s="155" t="s">
        <v>88</v>
      </c>
      <c r="AY154" s="17" t="s">
        <v>188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953</v>
      </c>
      <c r="BM154" s="155" t="s">
        <v>2052</v>
      </c>
    </row>
    <row r="155" spans="2:65" s="1" customFormat="1" ht="24.2" customHeight="1">
      <c r="B155" s="32"/>
      <c r="C155" s="143" t="s">
        <v>349</v>
      </c>
      <c r="D155" s="143" t="s">
        <v>190</v>
      </c>
      <c r="E155" s="144" t="s">
        <v>2053</v>
      </c>
      <c r="F155" s="145" t="s">
        <v>2054</v>
      </c>
      <c r="G155" s="146" t="s">
        <v>388</v>
      </c>
      <c r="H155" s="147">
        <v>6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42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582</v>
      </c>
      <c r="AT155" s="155" t="s">
        <v>190</v>
      </c>
      <c r="AU155" s="155" t="s">
        <v>88</v>
      </c>
      <c r="AY155" s="17" t="s">
        <v>188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582</v>
      </c>
      <c r="BM155" s="155" t="s">
        <v>2055</v>
      </c>
    </row>
    <row r="156" spans="2:65" s="1" customFormat="1" ht="21.75" customHeight="1">
      <c r="B156" s="32"/>
      <c r="C156" s="185" t="s">
        <v>356</v>
      </c>
      <c r="D156" s="185" t="s">
        <v>677</v>
      </c>
      <c r="E156" s="186" t="s">
        <v>2056</v>
      </c>
      <c r="F156" s="187" t="s">
        <v>2057</v>
      </c>
      <c r="G156" s="188" t="s">
        <v>388</v>
      </c>
      <c r="H156" s="189">
        <v>6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42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953</v>
      </c>
      <c r="AT156" s="155" t="s">
        <v>677</v>
      </c>
      <c r="AU156" s="155" t="s">
        <v>88</v>
      </c>
      <c r="AY156" s="17" t="s">
        <v>188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953</v>
      </c>
      <c r="BM156" s="155" t="s">
        <v>2058</v>
      </c>
    </row>
    <row r="157" spans="2:65" s="1" customFormat="1" ht="24.2" customHeight="1">
      <c r="B157" s="32"/>
      <c r="C157" s="143" t="s">
        <v>362</v>
      </c>
      <c r="D157" s="143" t="s">
        <v>190</v>
      </c>
      <c r="E157" s="144" t="s">
        <v>2059</v>
      </c>
      <c r="F157" s="145" t="s">
        <v>2060</v>
      </c>
      <c r="G157" s="146" t="s">
        <v>388</v>
      </c>
      <c r="H157" s="147">
        <v>1</v>
      </c>
      <c r="I157" s="148"/>
      <c r="J157" s="149">
        <f t="shared" si="0"/>
        <v>0</v>
      </c>
      <c r="K157" s="150"/>
      <c r="L157" s="32"/>
      <c r="M157" s="151" t="s">
        <v>1</v>
      </c>
      <c r="N157" s="152" t="s">
        <v>42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582</v>
      </c>
      <c r="AT157" s="155" t="s">
        <v>190</v>
      </c>
      <c r="AU157" s="155" t="s">
        <v>88</v>
      </c>
      <c r="AY157" s="17" t="s">
        <v>188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582</v>
      </c>
      <c r="BM157" s="155" t="s">
        <v>2061</v>
      </c>
    </row>
    <row r="158" spans="2:65" s="1" customFormat="1" ht="24.2" customHeight="1">
      <c r="B158" s="32"/>
      <c r="C158" s="185" t="s">
        <v>366</v>
      </c>
      <c r="D158" s="185" t="s">
        <v>677</v>
      </c>
      <c r="E158" s="186" t="s">
        <v>2062</v>
      </c>
      <c r="F158" s="187" t="s">
        <v>2063</v>
      </c>
      <c r="G158" s="188" t="s">
        <v>388</v>
      </c>
      <c r="H158" s="189">
        <v>1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42</v>
      </c>
      <c r="P158" s="153">
        <f t="shared" si="1"/>
        <v>0</v>
      </c>
      <c r="Q158" s="153">
        <v>3.0100000000000001E-3</v>
      </c>
      <c r="R158" s="153">
        <f t="shared" si="2"/>
        <v>3.0100000000000001E-3</v>
      </c>
      <c r="S158" s="153">
        <v>0</v>
      </c>
      <c r="T158" s="154">
        <f t="shared" si="3"/>
        <v>0</v>
      </c>
      <c r="AR158" s="155" t="s">
        <v>953</v>
      </c>
      <c r="AT158" s="155" t="s">
        <v>677</v>
      </c>
      <c r="AU158" s="155" t="s">
        <v>88</v>
      </c>
      <c r="AY158" s="17" t="s">
        <v>188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953</v>
      </c>
      <c r="BM158" s="155" t="s">
        <v>2064</v>
      </c>
    </row>
    <row r="159" spans="2:65" s="1" customFormat="1" ht="16.5" customHeight="1">
      <c r="B159" s="32"/>
      <c r="C159" s="143" t="s">
        <v>374</v>
      </c>
      <c r="D159" s="143" t="s">
        <v>190</v>
      </c>
      <c r="E159" s="144" t="s">
        <v>2065</v>
      </c>
      <c r="F159" s="145" t="s">
        <v>2066</v>
      </c>
      <c r="G159" s="146" t="s">
        <v>388</v>
      </c>
      <c r="H159" s="147">
        <v>46</v>
      </c>
      <c r="I159" s="148"/>
      <c r="J159" s="149">
        <f t="shared" si="0"/>
        <v>0</v>
      </c>
      <c r="K159" s="150"/>
      <c r="L159" s="32"/>
      <c r="M159" s="151" t="s">
        <v>1</v>
      </c>
      <c r="N159" s="152" t="s">
        <v>42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582</v>
      </c>
      <c r="AT159" s="155" t="s">
        <v>190</v>
      </c>
      <c r="AU159" s="155" t="s">
        <v>88</v>
      </c>
      <c r="AY159" s="17" t="s">
        <v>188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582</v>
      </c>
      <c r="BM159" s="155" t="s">
        <v>2067</v>
      </c>
    </row>
    <row r="160" spans="2:65" s="1" customFormat="1" ht="24.2" customHeight="1">
      <c r="B160" s="32"/>
      <c r="C160" s="185" t="s">
        <v>385</v>
      </c>
      <c r="D160" s="185" t="s">
        <v>677</v>
      </c>
      <c r="E160" s="186" t="s">
        <v>2068</v>
      </c>
      <c r="F160" s="187" t="s">
        <v>2069</v>
      </c>
      <c r="G160" s="188" t="s">
        <v>388</v>
      </c>
      <c r="H160" s="189">
        <v>32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42</v>
      </c>
      <c r="P160" s="153">
        <f t="shared" si="1"/>
        <v>0</v>
      </c>
      <c r="Q160" s="153">
        <v>1.2999999999999999E-3</v>
      </c>
      <c r="R160" s="153">
        <f t="shared" si="2"/>
        <v>4.1599999999999998E-2</v>
      </c>
      <c r="S160" s="153">
        <v>0</v>
      </c>
      <c r="T160" s="154">
        <f t="shared" si="3"/>
        <v>0</v>
      </c>
      <c r="AR160" s="155" t="s">
        <v>953</v>
      </c>
      <c r="AT160" s="155" t="s">
        <v>677</v>
      </c>
      <c r="AU160" s="155" t="s">
        <v>88</v>
      </c>
      <c r="AY160" s="17" t="s">
        <v>188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88</v>
      </c>
      <c r="BK160" s="156">
        <f t="shared" si="9"/>
        <v>0</v>
      </c>
      <c r="BL160" s="17" t="s">
        <v>953</v>
      </c>
      <c r="BM160" s="155" t="s">
        <v>2070</v>
      </c>
    </row>
    <row r="161" spans="2:65" s="1" customFormat="1" ht="24.2" customHeight="1">
      <c r="B161" s="32"/>
      <c r="C161" s="185" t="s">
        <v>390</v>
      </c>
      <c r="D161" s="185" t="s">
        <v>677</v>
      </c>
      <c r="E161" s="186" t="s">
        <v>2071</v>
      </c>
      <c r="F161" s="187" t="s">
        <v>2072</v>
      </c>
      <c r="G161" s="188" t="s">
        <v>388</v>
      </c>
      <c r="H161" s="189">
        <v>6</v>
      </c>
      <c r="I161" s="190"/>
      <c r="J161" s="191">
        <f t="shared" si="0"/>
        <v>0</v>
      </c>
      <c r="K161" s="192"/>
      <c r="L161" s="193"/>
      <c r="M161" s="194" t="s">
        <v>1</v>
      </c>
      <c r="N161" s="195" t="s">
        <v>42</v>
      </c>
      <c r="P161" s="153">
        <f t="shared" si="1"/>
        <v>0</v>
      </c>
      <c r="Q161" s="153">
        <v>1.2999999999999999E-3</v>
      </c>
      <c r="R161" s="153">
        <f t="shared" si="2"/>
        <v>7.7999999999999996E-3</v>
      </c>
      <c r="S161" s="153">
        <v>0</v>
      </c>
      <c r="T161" s="154">
        <f t="shared" si="3"/>
        <v>0</v>
      </c>
      <c r="AR161" s="155" t="s">
        <v>953</v>
      </c>
      <c r="AT161" s="155" t="s">
        <v>677</v>
      </c>
      <c r="AU161" s="155" t="s">
        <v>88</v>
      </c>
      <c r="AY161" s="17" t="s">
        <v>188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88</v>
      </c>
      <c r="BK161" s="156">
        <f t="shared" si="9"/>
        <v>0</v>
      </c>
      <c r="BL161" s="17" t="s">
        <v>953</v>
      </c>
      <c r="BM161" s="155" t="s">
        <v>2073</v>
      </c>
    </row>
    <row r="162" spans="2:65" s="1" customFormat="1" ht="24.2" customHeight="1">
      <c r="B162" s="32"/>
      <c r="C162" s="185" t="s">
        <v>394</v>
      </c>
      <c r="D162" s="185" t="s">
        <v>677</v>
      </c>
      <c r="E162" s="186" t="s">
        <v>2074</v>
      </c>
      <c r="F162" s="187" t="s">
        <v>2075</v>
      </c>
      <c r="G162" s="188" t="s">
        <v>388</v>
      </c>
      <c r="H162" s="189">
        <v>8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42</v>
      </c>
      <c r="P162" s="153">
        <f t="shared" si="1"/>
        <v>0</v>
      </c>
      <c r="Q162" s="153">
        <v>1.2999999999999999E-3</v>
      </c>
      <c r="R162" s="153">
        <f t="shared" si="2"/>
        <v>1.04E-2</v>
      </c>
      <c r="S162" s="153">
        <v>0</v>
      </c>
      <c r="T162" s="154">
        <f t="shared" si="3"/>
        <v>0</v>
      </c>
      <c r="AR162" s="155" t="s">
        <v>953</v>
      </c>
      <c r="AT162" s="155" t="s">
        <v>677</v>
      </c>
      <c r="AU162" s="155" t="s">
        <v>88</v>
      </c>
      <c r="AY162" s="17" t="s">
        <v>188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88</v>
      </c>
      <c r="BK162" s="156">
        <f t="shared" si="9"/>
        <v>0</v>
      </c>
      <c r="BL162" s="17" t="s">
        <v>953</v>
      </c>
      <c r="BM162" s="155" t="s">
        <v>2076</v>
      </c>
    </row>
    <row r="163" spans="2:65" s="1" customFormat="1" ht="24.2" customHeight="1">
      <c r="B163" s="32"/>
      <c r="C163" s="143" t="s">
        <v>398</v>
      </c>
      <c r="D163" s="143" t="s">
        <v>190</v>
      </c>
      <c r="E163" s="144" t="s">
        <v>2077</v>
      </c>
      <c r="F163" s="145" t="s">
        <v>2078</v>
      </c>
      <c r="G163" s="146" t="s">
        <v>574</v>
      </c>
      <c r="H163" s="147">
        <v>5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42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582</v>
      </c>
      <c r="AT163" s="155" t="s">
        <v>190</v>
      </c>
      <c r="AU163" s="155" t="s">
        <v>88</v>
      </c>
      <c r="AY163" s="17" t="s">
        <v>188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88</v>
      </c>
      <c r="BK163" s="156">
        <f t="shared" si="9"/>
        <v>0</v>
      </c>
      <c r="BL163" s="17" t="s">
        <v>582</v>
      </c>
      <c r="BM163" s="155" t="s">
        <v>2079</v>
      </c>
    </row>
    <row r="164" spans="2:65" s="1" customFormat="1" ht="16.5" customHeight="1">
      <c r="B164" s="32"/>
      <c r="C164" s="185" t="s">
        <v>402</v>
      </c>
      <c r="D164" s="185" t="s">
        <v>677</v>
      </c>
      <c r="E164" s="186" t="s">
        <v>2080</v>
      </c>
      <c r="F164" s="187" t="s">
        <v>2081</v>
      </c>
      <c r="G164" s="188" t="s">
        <v>2082</v>
      </c>
      <c r="H164" s="189">
        <v>3.25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42</v>
      </c>
      <c r="P164" s="153">
        <f t="shared" si="1"/>
        <v>0</v>
      </c>
      <c r="Q164" s="153">
        <v>1E-3</v>
      </c>
      <c r="R164" s="153">
        <f t="shared" si="2"/>
        <v>3.2500000000000003E-3</v>
      </c>
      <c r="S164" s="153">
        <v>0</v>
      </c>
      <c r="T164" s="154">
        <f t="shared" si="3"/>
        <v>0</v>
      </c>
      <c r="AR164" s="155" t="s">
        <v>953</v>
      </c>
      <c r="AT164" s="155" t="s">
        <v>677</v>
      </c>
      <c r="AU164" s="155" t="s">
        <v>88</v>
      </c>
      <c r="AY164" s="17" t="s">
        <v>188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88</v>
      </c>
      <c r="BK164" s="156">
        <f t="shared" si="9"/>
        <v>0</v>
      </c>
      <c r="BL164" s="17" t="s">
        <v>953</v>
      </c>
      <c r="BM164" s="155" t="s">
        <v>2083</v>
      </c>
    </row>
    <row r="165" spans="2:65" s="12" customFormat="1" ht="11.25">
      <c r="B165" s="157"/>
      <c r="D165" s="158" t="s">
        <v>196</v>
      </c>
      <c r="E165" s="159" t="s">
        <v>1</v>
      </c>
      <c r="F165" s="160" t="s">
        <v>2084</v>
      </c>
      <c r="H165" s="161">
        <v>3.25</v>
      </c>
      <c r="I165" s="162"/>
      <c r="L165" s="157"/>
      <c r="M165" s="163"/>
      <c r="T165" s="164"/>
      <c r="AT165" s="159" t="s">
        <v>196</v>
      </c>
      <c r="AU165" s="159" t="s">
        <v>88</v>
      </c>
      <c r="AV165" s="12" t="s">
        <v>88</v>
      </c>
      <c r="AW165" s="12" t="s">
        <v>31</v>
      </c>
      <c r="AX165" s="12" t="s">
        <v>83</v>
      </c>
      <c r="AY165" s="159" t="s">
        <v>188</v>
      </c>
    </row>
    <row r="166" spans="2:65" s="1" customFormat="1" ht="21.75" customHeight="1">
      <c r="B166" s="32"/>
      <c r="C166" s="143" t="s">
        <v>406</v>
      </c>
      <c r="D166" s="143" t="s">
        <v>190</v>
      </c>
      <c r="E166" s="144" t="s">
        <v>2085</v>
      </c>
      <c r="F166" s="145" t="s">
        <v>2086</v>
      </c>
      <c r="G166" s="146" t="s">
        <v>388</v>
      </c>
      <c r="H166" s="147">
        <v>1</v>
      </c>
      <c r="I166" s="148"/>
      <c r="J166" s="149">
        <f t="shared" ref="J166:J172" si="10">ROUND(I166*H166,2)</f>
        <v>0</v>
      </c>
      <c r="K166" s="150"/>
      <c r="L166" s="32"/>
      <c r="M166" s="151" t="s">
        <v>1</v>
      </c>
      <c r="N166" s="152" t="s">
        <v>42</v>
      </c>
      <c r="P166" s="153">
        <f t="shared" ref="P166:P172" si="11">O166*H166</f>
        <v>0</v>
      </c>
      <c r="Q166" s="153">
        <v>0</v>
      </c>
      <c r="R166" s="153">
        <f t="shared" ref="R166:R172" si="12">Q166*H166</f>
        <v>0</v>
      </c>
      <c r="S166" s="153">
        <v>0</v>
      </c>
      <c r="T166" s="154">
        <f t="shared" ref="T166:T172" si="13">S166*H166</f>
        <v>0</v>
      </c>
      <c r="AR166" s="155" t="s">
        <v>582</v>
      </c>
      <c r="AT166" s="155" t="s">
        <v>190</v>
      </c>
      <c r="AU166" s="155" t="s">
        <v>88</v>
      </c>
      <c r="AY166" s="17" t="s">
        <v>188</v>
      </c>
      <c r="BE166" s="156">
        <f t="shared" ref="BE166:BE172" si="14">IF(N166="základná",J166,0)</f>
        <v>0</v>
      </c>
      <c r="BF166" s="156">
        <f t="shared" ref="BF166:BF172" si="15">IF(N166="znížená",J166,0)</f>
        <v>0</v>
      </c>
      <c r="BG166" s="156">
        <f t="shared" ref="BG166:BG172" si="16">IF(N166="zákl. prenesená",J166,0)</f>
        <v>0</v>
      </c>
      <c r="BH166" s="156">
        <f t="shared" ref="BH166:BH172" si="17">IF(N166="zníž. prenesená",J166,0)</f>
        <v>0</v>
      </c>
      <c r="BI166" s="156">
        <f t="shared" ref="BI166:BI172" si="18">IF(N166="nulová",J166,0)</f>
        <v>0</v>
      </c>
      <c r="BJ166" s="17" t="s">
        <v>88</v>
      </c>
      <c r="BK166" s="156">
        <f t="shared" ref="BK166:BK172" si="19">ROUND(I166*H166,2)</f>
        <v>0</v>
      </c>
      <c r="BL166" s="17" t="s">
        <v>582</v>
      </c>
      <c r="BM166" s="155" t="s">
        <v>2087</v>
      </c>
    </row>
    <row r="167" spans="2:65" s="1" customFormat="1" ht="24.2" customHeight="1">
      <c r="B167" s="32"/>
      <c r="C167" s="185" t="s">
        <v>410</v>
      </c>
      <c r="D167" s="185" t="s">
        <v>677</v>
      </c>
      <c r="E167" s="186" t="s">
        <v>2088</v>
      </c>
      <c r="F167" s="187" t="s">
        <v>2089</v>
      </c>
      <c r="G167" s="188" t="s">
        <v>388</v>
      </c>
      <c r="H167" s="189">
        <v>1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42</v>
      </c>
      <c r="P167" s="153">
        <f t="shared" si="11"/>
        <v>0</v>
      </c>
      <c r="Q167" s="153">
        <v>2.7999999999999998E-4</v>
      </c>
      <c r="R167" s="153">
        <f t="shared" si="12"/>
        <v>2.7999999999999998E-4</v>
      </c>
      <c r="S167" s="153">
        <v>0</v>
      </c>
      <c r="T167" s="154">
        <f t="shared" si="13"/>
        <v>0</v>
      </c>
      <c r="AR167" s="155" t="s">
        <v>953</v>
      </c>
      <c r="AT167" s="155" t="s">
        <v>677</v>
      </c>
      <c r="AU167" s="155" t="s">
        <v>88</v>
      </c>
      <c r="AY167" s="17" t="s">
        <v>188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953</v>
      </c>
      <c r="BM167" s="155" t="s">
        <v>2090</v>
      </c>
    </row>
    <row r="168" spans="2:65" s="1" customFormat="1" ht="16.5" customHeight="1">
      <c r="B168" s="32"/>
      <c r="C168" s="185" t="s">
        <v>416</v>
      </c>
      <c r="D168" s="185" t="s">
        <v>677</v>
      </c>
      <c r="E168" s="186" t="s">
        <v>2091</v>
      </c>
      <c r="F168" s="187" t="s">
        <v>2092</v>
      </c>
      <c r="G168" s="188" t="s">
        <v>388</v>
      </c>
      <c r="H168" s="189">
        <v>1</v>
      </c>
      <c r="I168" s="190"/>
      <c r="J168" s="191">
        <f t="shared" si="10"/>
        <v>0</v>
      </c>
      <c r="K168" s="192"/>
      <c r="L168" s="193"/>
      <c r="M168" s="194" t="s">
        <v>1</v>
      </c>
      <c r="N168" s="195" t="s">
        <v>42</v>
      </c>
      <c r="P168" s="153">
        <f t="shared" si="11"/>
        <v>0</v>
      </c>
      <c r="Q168" s="153">
        <v>2.4000000000000001E-4</v>
      </c>
      <c r="R168" s="153">
        <f t="shared" si="12"/>
        <v>2.4000000000000001E-4</v>
      </c>
      <c r="S168" s="153">
        <v>0</v>
      </c>
      <c r="T168" s="154">
        <f t="shared" si="13"/>
        <v>0</v>
      </c>
      <c r="AR168" s="155" t="s">
        <v>953</v>
      </c>
      <c r="AT168" s="155" t="s">
        <v>677</v>
      </c>
      <c r="AU168" s="155" t="s">
        <v>88</v>
      </c>
      <c r="AY168" s="17" t="s">
        <v>188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953</v>
      </c>
      <c r="BM168" s="155" t="s">
        <v>2093</v>
      </c>
    </row>
    <row r="169" spans="2:65" s="1" customFormat="1" ht="16.5" customHeight="1">
      <c r="B169" s="32"/>
      <c r="C169" s="143" t="s">
        <v>423</v>
      </c>
      <c r="D169" s="143" t="s">
        <v>190</v>
      </c>
      <c r="E169" s="144" t="s">
        <v>2094</v>
      </c>
      <c r="F169" s="145" t="s">
        <v>2095</v>
      </c>
      <c r="G169" s="146" t="s">
        <v>574</v>
      </c>
      <c r="H169" s="147">
        <v>2</v>
      </c>
      <c r="I169" s="148"/>
      <c r="J169" s="149">
        <f t="shared" si="10"/>
        <v>0</v>
      </c>
      <c r="K169" s="150"/>
      <c r="L169" s="32"/>
      <c r="M169" s="151" t="s">
        <v>1</v>
      </c>
      <c r="N169" s="152" t="s">
        <v>42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582</v>
      </c>
      <c r="AT169" s="155" t="s">
        <v>190</v>
      </c>
      <c r="AU169" s="155" t="s">
        <v>88</v>
      </c>
      <c r="AY169" s="17" t="s">
        <v>188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582</v>
      </c>
      <c r="BM169" s="155" t="s">
        <v>2096</v>
      </c>
    </row>
    <row r="170" spans="2:65" s="1" customFormat="1" ht="16.5" customHeight="1">
      <c r="B170" s="32"/>
      <c r="C170" s="185" t="s">
        <v>427</v>
      </c>
      <c r="D170" s="185" t="s">
        <v>677</v>
      </c>
      <c r="E170" s="186" t="s">
        <v>2097</v>
      </c>
      <c r="F170" s="187" t="s">
        <v>2098</v>
      </c>
      <c r="G170" s="188" t="s">
        <v>388</v>
      </c>
      <c r="H170" s="189">
        <v>1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42</v>
      </c>
      <c r="P170" s="153">
        <f t="shared" si="11"/>
        <v>0</v>
      </c>
      <c r="Q170" s="153">
        <v>7.9299999999999995E-3</v>
      </c>
      <c r="R170" s="153">
        <f t="shared" si="12"/>
        <v>7.9299999999999995E-3</v>
      </c>
      <c r="S170" s="153">
        <v>0</v>
      </c>
      <c r="T170" s="154">
        <f t="shared" si="13"/>
        <v>0</v>
      </c>
      <c r="AR170" s="155" t="s">
        <v>953</v>
      </c>
      <c r="AT170" s="155" t="s">
        <v>677</v>
      </c>
      <c r="AU170" s="155" t="s">
        <v>88</v>
      </c>
      <c r="AY170" s="17" t="s">
        <v>188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953</v>
      </c>
      <c r="BM170" s="155" t="s">
        <v>2099</v>
      </c>
    </row>
    <row r="171" spans="2:65" s="1" customFormat="1" ht="16.5" customHeight="1">
      <c r="B171" s="32"/>
      <c r="C171" s="143" t="s">
        <v>433</v>
      </c>
      <c r="D171" s="143" t="s">
        <v>190</v>
      </c>
      <c r="E171" s="144" t="s">
        <v>2100</v>
      </c>
      <c r="F171" s="145" t="s">
        <v>2101</v>
      </c>
      <c r="G171" s="146" t="s">
        <v>388</v>
      </c>
      <c r="H171" s="147">
        <v>1</v>
      </c>
      <c r="I171" s="148"/>
      <c r="J171" s="149">
        <f t="shared" si="10"/>
        <v>0</v>
      </c>
      <c r="K171" s="150"/>
      <c r="L171" s="32"/>
      <c r="M171" s="151" t="s">
        <v>1</v>
      </c>
      <c r="N171" s="152" t="s">
        <v>42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582</v>
      </c>
      <c r="AT171" s="155" t="s">
        <v>190</v>
      </c>
      <c r="AU171" s="155" t="s">
        <v>88</v>
      </c>
      <c r="AY171" s="17" t="s">
        <v>188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582</v>
      </c>
      <c r="BM171" s="155" t="s">
        <v>2102</v>
      </c>
    </row>
    <row r="172" spans="2:65" s="1" customFormat="1" ht="24.2" customHeight="1">
      <c r="B172" s="32"/>
      <c r="C172" s="143" t="s">
        <v>440</v>
      </c>
      <c r="D172" s="143" t="s">
        <v>190</v>
      </c>
      <c r="E172" s="144" t="s">
        <v>2103</v>
      </c>
      <c r="F172" s="145" t="s">
        <v>2104</v>
      </c>
      <c r="G172" s="146" t="s">
        <v>272</v>
      </c>
      <c r="H172" s="147">
        <v>268.5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42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582</v>
      </c>
      <c r="AT172" s="155" t="s">
        <v>190</v>
      </c>
      <c r="AU172" s="155" t="s">
        <v>88</v>
      </c>
      <c r="AY172" s="17" t="s">
        <v>188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582</v>
      </c>
      <c r="BM172" s="155" t="s">
        <v>2105</v>
      </c>
    </row>
    <row r="173" spans="2:65" s="12" customFormat="1" ht="11.25">
      <c r="B173" s="157"/>
      <c r="D173" s="158" t="s">
        <v>196</v>
      </c>
      <c r="E173" s="159" t="s">
        <v>1</v>
      </c>
      <c r="F173" s="160" t="s">
        <v>2106</v>
      </c>
      <c r="H173" s="161">
        <v>150.84</v>
      </c>
      <c r="I173" s="162"/>
      <c r="L173" s="157"/>
      <c r="M173" s="163"/>
      <c r="T173" s="164"/>
      <c r="AT173" s="159" t="s">
        <v>196</v>
      </c>
      <c r="AU173" s="159" t="s">
        <v>88</v>
      </c>
      <c r="AV173" s="12" t="s">
        <v>88</v>
      </c>
      <c r="AW173" s="12" t="s">
        <v>31</v>
      </c>
      <c r="AX173" s="12" t="s">
        <v>76</v>
      </c>
      <c r="AY173" s="159" t="s">
        <v>188</v>
      </c>
    </row>
    <row r="174" spans="2:65" s="12" customFormat="1" ht="22.5">
      <c r="B174" s="157"/>
      <c r="D174" s="158" t="s">
        <v>196</v>
      </c>
      <c r="E174" s="159" t="s">
        <v>1</v>
      </c>
      <c r="F174" s="160" t="s">
        <v>2107</v>
      </c>
      <c r="H174" s="161">
        <v>117.6</v>
      </c>
      <c r="I174" s="162"/>
      <c r="L174" s="157"/>
      <c r="M174" s="163"/>
      <c r="T174" s="164"/>
      <c r="AT174" s="159" t="s">
        <v>196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188</v>
      </c>
    </row>
    <row r="175" spans="2:65" s="14" customFormat="1" ht="11.25">
      <c r="B175" s="172"/>
      <c r="D175" s="158" t="s">
        <v>196</v>
      </c>
      <c r="E175" s="173" t="s">
        <v>1</v>
      </c>
      <c r="F175" s="174" t="s">
        <v>209</v>
      </c>
      <c r="H175" s="175">
        <v>268.44</v>
      </c>
      <c r="I175" s="176"/>
      <c r="L175" s="172"/>
      <c r="M175" s="177"/>
      <c r="T175" s="178"/>
      <c r="AT175" s="173" t="s">
        <v>196</v>
      </c>
      <c r="AU175" s="173" t="s">
        <v>88</v>
      </c>
      <c r="AV175" s="14" t="s">
        <v>203</v>
      </c>
      <c r="AW175" s="14" t="s">
        <v>31</v>
      </c>
      <c r="AX175" s="14" t="s">
        <v>76</v>
      </c>
      <c r="AY175" s="173" t="s">
        <v>188</v>
      </c>
    </row>
    <row r="176" spans="2:65" s="12" customFormat="1" ht="11.25">
      <c r="B176" s="157"/>
      <c r="D176" s="158" t="s">
        <v>196</v>
      </c>
      <c r="E176" s="159" t="s">
        <v>1</v>
      </c>
      <c r="F176" s="160" t="s">
        <v>499</v>
      </c>
      <c r="H176" s="161">
        <v>0.06</v>
      </c>
      <c r="I176" s="162"/>
      <c r="L176" s="157"/>
      <c r="M176" s="163"/>
      <c r="T176" s="164"/>
      <c r="AT176" s="159" t="s">
        <v>196</v>
      </c>
      <c r="AU176" s="159" t="s">
        <v>88</v>
      </c>
      <c r="AV176" s="12" t="s">
        <v>88</v>
      </c>
      <c r="AW176" s="12" t="s">
        <v>31</v>
      </c>
      <c r="AX176" s="12" t="s">
        <v>76</v>
      </c>
      <c r="AY176" s="159" t="s">
        <v>188</v>
      </c>
    </row>
    <row r="177" spans="2:65" s="13" customFormat="1" ht="11.25">
      <c r="B177" s="165"/>
      <c r="D177" s="158" t="s">
        <v>196</v>
      </c>
      <c r="E177" s="166" t="s">
        <v>1</v>
      </c>
      <c r="F177" s="167" t="s">
        <v>211</v>
      </c>
      <c r="H177" s="168">
        <v>268.5</v>
      </c>
      <c r="I177" s="169"/>
      <c r="L177" s="165"/>
      <c r="M177" s="170"/>
      <c r="T177" s="171"/>
      <c r="AT177" s="166" t="s">
        <v>196</v>
      </c>
      <c r="AU177" s="166" t="s">
        <v>88</v>
      </c>
      <c r="AV177" s="13" t="s">
        <v>194</v>
      </c>
      <c r="AW177" s="13" t="s">
        <v>31</v>
      </c>
      <c r="AX177" s="13" t="s">
        <v>83</v>
      </c>
      <c r="AY177" s="166" t="s">
        <v>188</v>
      </c>
    </row>
    <row r="178" spans="2:65" s="1" customFormat="1" ht="16.5" customHeight="1">
      <c r="B178" s="32"/>
      <c r="C178" s="143" t="s">
        <v>447</v>
      </c>
      <c r="D178" s="143" t="s">
        <v>190</v>
      </c>
      <c r="E178" s="144" t="s">
        <v>2108</v>
      </c>
      <c r="F178" s="145" t="s">
        <v>2109</v>
      </c>
      <c r="G178" s="146" t="s">
        <v>2110</v>
      </c>
      <c r="H178" s="204"/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42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953</v>
      </c>
      <c r="AT178" s="155" t="s">
        <v>190</v>
      </c>
      <c r="AU178" s="155" t="s">
        <v>88</v>
      </c>
      <c r="AY178" s="17" t="s">
        <v>188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953</v>
      </c>
      <c r="BM178" s="155" t="s">
        <v>2111</v>
      </c>
    </row>
    <row r="179" spans="2:65" s="1" customFormat="1" ht="16.5" customHeight="1">
      <c r="B179" s="32"/>
      <c r="C179" s="143" t="s">
        <v>451</v>
      </c>
      <c r="D179" s="143" t="s">
        <v>190</v>
      </c>
      <c r="E179" s="144" t="s">
        <v>2112</v>
      </c>
      <c r="F179" s="145" t="s">
        <v>2113</v>
      </c>
      <c r="G179" s="146" t="s">
        <v>2110</v>
      </c>
      <c r="H179" s="204"/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42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582</v>
      </c>
      <c r="AT179" s="155" t="s">
        <v>190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582</v>
      </c>
      <c r="BM179" s="155" t="s">
        <v>2114</v>
      </c>
    </row>
    <row r="180" spans="2:65" s="11" customFormat="1" ht="22.9" customHeight="1">
      <c r="B180" s="131"/>
      <c r="D180" s="132" t="s">
        <v>75</v>
      </c>
      <c r="E180" s="141" t="s">
        <v>2115</v>
      </c>
      <c r="F180" s="141" t="s">
        <v>2116</v>
      </c>
      <c r="I180" s="134"/>
      <c r="J180" s="142">
        <f>BK180</f>
        <v>0</v>
      </c>
      <c r="L180" s="131"/>
      <c r="M180" s="136"/>
      <c r="P180" s="137">
        <f>SUM(P181:P194)</f>
        <v>0</v>
      </c>
      <c r="R180" s="137">
        <f>SUM(R181:R194)</f>
        <v>6.7500000000000008E-3</v>
      </c>
      <c r="T180" s="138">
        <f>SUM(T181:T194)</f>
        <v>0</v>
      </c>
      <c r="AR180" s="132" t="s">
        <v>203</v>
      </c>
      <c r="AT180" s="139" t="s">
        <v>75</v>
      </c>
      <c r="AU180" s="139" t="s">
        <v>83</v>
      </c>
      <c r="AY180" s="132" t="s">
        <v>188</v>
      </c>
      <c r="BK180" s="140">
        <f>SUM(BK181:BK194)</f>
        <v>0</v>
      </c>
    </row>
    <row r="181" spans="2:65" s="1" customFormat="1" ht="37.9" customHeight="1">
      <c r="B181" s="32"/>
      <c r="C181" s="143" t="s">
        <v>458</v>
      </c>
      <c r="D181" s="143" t="s">
        <v>190</v>
      </c>
      <c r="E181" s="144" t="s">
        <v>2117</v>
      </c>
      <c r="F181" s="145" t="s">
        <v>2118</v>
      </c>
      <c r="G181" s="146" t="s">
        <v>388</v>
      </c>
      <c r="H181" s="147">
        <v>5</v>
      </c>
      <c r="I181" s="148"/>
      <c r="J181" s="149">
        <f t="shared" ref="J181:J194" si="20">ROUND(I181*H181,2)</f>
        <v>0</v>
      </c>
      <c r="K181" s="150"/>
      <c r="L181" s="32"/>
      <c r="M181" s="151" t="s">
        <v>1</v>
      </c>
      <c r="N181" s="152" t="s">
        <v>42</v>
      </c>
      <c r="P181" s="153">
        <f t="shared" ref="P181:P194" si="21">O181*H181</f>
        <v>0</v>
      </c>
      <c r="Q181" s="153">
        <v>0</v>
      </c>
      <c r="R181" s="153">
        <f t="shared" ref="R181:R194" si="22">Q181*H181</f>
        <v>0</v>
      </c>
      <c r="S181" s="153">
        <v>0</v>
      </c>
      <c r="T181" s="154">
        <f t="shared" ref="T181:T194" si="23">S181*H181</f>
        <v>0</v>
      </c>
      <c r="AR181" s="155" t="s">
        <v>582</v>
      </c>
      <c r="AT181" s="155" t="s">
        <v>190</v>
      </c>
      <c r="AU181" s="155" t="s">
        <v>88</v>
      </c>
      <c r="AY181" s="17" t="s">
        <v>188</v>
      </c>
      <c r="BE181" s="156">
        <f t="shared" ref="BE181:BE194" si="24">IF(N181="základná",J181,0)</f>
        <v>0</v>
      </c>
      <c r="BF181" s="156">
        <f t="shared" ref="BF181:BF194" si="25">IF(N181="znížená",J181,0)</f>
        <v>0</v>
      </c>
      <c r="BG181" s="156">
        <f t="shared" ref="BG181:BG194" si="26">IF(N181="zákl. prenesená",J181,0)</f>
        <v>0</v>
      </c>
      <c r="BH181" s="156">
        <f t="shared" ref="BH181:BH194" si="27">IF(N181="zníž. prenesená",J181,0)</f>
        <v>0</v>
      </c>
      <c r="BI181" s="156">
        <f t="shared" ref="BI181:BI194" si="28">IF(N181="nulová",J181,0)</f>
        <v>0</v>
      </c>
      <c r="BJ181" s="17" t="s">
        <v>88</v>
      </c>
      <c r="BK181" s="156">
        <f t="shared" ref="BK181:BK194" si="29">ROUND(I181*H181,2)</f>
        <v>0</v>
      </c>
      <c r="BL181" s="17" t="s">
        <v>582</v>
      </c>
      <c r="BM181" s="155" t="s">
        <v>2119</v>
      </c>
    </row>
    <row r="182" spans="2:65" s="1" customFormat="1" ht="24.2" customHeight="1">
      <c r="B182" s="32"/>
      <c r="C182" s="185" t="s">
        <v>464</v>
      </c>
      <c r="D182" s="185" t="s">
        <v>677</v>
      </c>
      <c r="E182" s="186" t="s">
        <v>2120</v>
      </c>
      <c r="F182" s="187" t="s">
        <v>1997</v>
      </c>
      <c r="G182" s="188" t="s">
        <v>388</v>
      </c>
      <c r="H182" s="189">
        <v>5</v>
      </c>
      <c r="I182" s="190"/>
      <c r="J182" s="191">
        <f t="shared" si="20"/>
        <v>0</v>
      </c>
      <c r="K182" s="192"/>
      <c r="L182" s="193"/>
      <c r="M182" s="194" t="s">
        <v>1</v>
      </c>
      <c r="N182" s="195" t="s">
        <v>42</v>
      </c>
      <c r="P182" s="153">
        <f t="shared" si="21"/>
        <v>0</v>
      </c>
      <c r="Q182" s="153">
        <v>4.0000000000000003E-5</v>
      </c>
      <c r="R182" s="153">
        <f t="shared" si="22"/>
        <v>2.0000000000000001E-4</v>
      </c>
      <c r="S182" s="153">
        <v>0</v>
      </c>
      <c r="T182" s="154">
        <f t="shared" si="23"/>
        <v>0</v>
      </c>
      <c r="AR182" s="155" t="s">
        <v>953</v>
      </c>
      <c r="AT182" s="155" t="s">
        <v>677</v>
      </c>
      <c r="AU182" s="155" t="s">
        <v>88</v>
      </c>
      <c r="AY182" s="17" t="s">
        <v>188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7" t="s">
        <v>88</v>
      </c>
      <c r="BK182" s="156">
        <f t="shared" si="29"/>
        <v>0</v>
      </c>
      <c r="BL182" s="17" t="s">
        <v>953</v>
      </c>
      <c r="BM182" s="155" t="s">
        <v>2121</v>
      </c>
    </row>
    <row r="183" spans="2:65" s="1" customFormat="1" ht="24.2" customHeight="1">
      <c r="B183" s="32"/>
      <c r="C183" s="143" t="s">
        <v>470</v>
      </c>
      <c r="D183" s="143" t="s">
        <v>190</v>
      </c>
      <c r="E183" s="144" t="s">
        <v>2122</v>
      </c>
      <c r="F183" s="145" t="s">
        <v>2123</v>
      </c>
      <c r="G183" s="146" t="s">
        <v>388</v>
      </c>
      <c r="H183" s="147">
        <v>1</v>
      </c>
      <c r="I183" s="148"/>
      <c r="J183" s="149">
        <f t="shared" si="20"/>
        <v>0</v>
      </c>
      <c r="K183" s="150"/>
      <c r="L183" s="32"/>
      <c r="M183" s="151" t="s">
        <v>1</v>
      </c>
      <c r="N183" s="152" t="s">
        <v>42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AR183" s="155" t="s">
        <v>582</v>
      </c>
      <c r="AT183" s="155" t="s">
        <v>190</v>
      </c>
      <c r="AU183" s="155" t="s">
        <v>88</v>
      </c>
      <c r="AY183" s="17" t="s">
        <v>188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7" t="s">
        <v>88</v>
      </c>
      <c r="BK183" s="156">
        <f t="shared" si="29"/>
        <v>0</v>
      </c>
      <c r="BL183" s="17" t="s">
        <v>582</v>
      </c>
      <c r="BM183" s="155" t="s">
        <v>2124</v>
      </c>
    </row>
    <row r="184" spans="2:65" s="1" customFormat="1" ht="24.2" customHeight="1">
      <c r="B184" s="32"/>
      <c r="C184" s="185" t="s">
        <v>476</v>
      </c>
      <c r="D184" s="185" t="s">
        <v>677</v>
      </c>
      <c r="E184" s="186" t="s">
        <v>2125</v>
      </c>
      <c r="F184" s="187" t="s">
        <v>2126</v>
      </c>
      <c r="G184" s="188" t="s">
        <v>388</v>
      </c>
      <c r="H184" s="189">
        <v>1</v>
      </c>
      <c r="I184" s="190"/>
      <c r="J184" s="191">
        <f t="shared" si="20"/>
        <v>0</v>
      </c>
      <c r="K184" s="192"/>
      <c r="L184" s="193"/>
      <c r="M184" s="194" t="s">
        <v>1</v>
      </c>
      <c r="N184" s="195" t="s">
        <v>42</v>
      </c>
      <c r="P184" s="153">
        <f t="shared" si="21"/>
        <v>0</v>
      </c>
      <c r="Q184" s="153">
        <v>4.0000000000000003E-5</v>
      </c>
      <c r="R184" s="153">
        <f t="shared" si="22"/>
        <v>4.0000000000000003E-5</v>
      </c>
      <c r="S184" s="153">
        <v>0</v>
      </c>
      <c r="T184" s="154">
        <f t="shared" si="23"/>
        <v>0</v>
      </c>
      <c r="AR184" s="155" t="s">
        <v>953</v>
      </c>
      <c r="AT184" s="155" t="s">
        <v>677</v>
      </c>
      <c r="AU184" s="155" t="s">
        <v>88</v>
      </c>
      <c r="AY184" s="17" t="s">
        <v>188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7" t="s">
        <v>88</v>
      </c>
      <c r="BK184" s="156">
        <f t="shared" si="29"/>
        <v>0</v>
      </c>
      <c r="BL184" s="17" t="s">
        <v>953</v>
      </c>
      <c r="BM184" s="155" t="s">
        <v>2127</v>
      </c>
    </row>
    <row r="185" spans="2:65" s="1" customFormat="1" ht="33" customHeight="1">
      <c r="B185" s="32"/>
      <c r="C185" s="143" t="s">
        <v>481</v>
      </c>
      <c r="D185" s="143" t="s">
        <v>190</v>
      </c>
      <c r="E185" s="144" t="s">
        <v>2128</v>
      </c>
      <c r="F185" s="145" t="s">
        <v>2129</v>
      </c>
      <c r="G185" s="146" t="s">
        <v>574</v>
      </c>
      <c r="H185" s="147">
        <v>80</v>
      </c>
      <c r="I185" s="148"/>
      <c r="J185" s="149">
        <f t="shared" si="20"/>
        <v>0</v>
      </c>
      <c r="K185" s="150"/>
      <c r="L185" s="32"/>
      <c r="M185" s="151" t="s">
        <v>1</v>
      </c>
      <c r="N185" s="152" t="s">
        <v>42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AR185" s="155" t="s">
        <v>582</v>
      </c>
      <c r="AT185" s="155" t="s">
        <v>190</v>
      </c>
      <c r="AU185" s="155" t="s">
        <v>88</v>
      </c>
      <c r="AY185" s="17" t="s">
        <v>188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7" t="s">
        <v>88</v>
      </c>
      <c r="BK185" s="156">
        <f t="shared" si="29"/>
        <v>0</v>
      </c>
      <c r="BL185" s="17" t="s">
        <v>582</v>
      </c>
      <c r="BM185" s="155" t="s">
        <v>2130</v>
      </c>
    </row>
    <row r="186" spans="2:65" s="1" customFormat="1" ht="16.5" customHeight="1">
      <c r="B186" s="32"/>
      <c r="C186" s="185" t="s">
        <v>486</v>
      </c>
      <c r="D186" s="185" t="s">
        <v>677</v>
      </c>
      <c r="E186" s="186" t="s">
        <v>2131</v>
      </c>
      <c r="F186" s="187" t="s">
        <v>2132</v>
      </c>
      <c r="G186" s="188" t="s">
        <v>574</v>
      </c>
      <c r="H186" s="189">
        <v>84</v>
      </c>
      <c r="I186" s="190"/>
      <c r="J186" s="191">
        <f t="shared" si="20"/>
        <v>0</v>
      </c>
      <c r="K186" s="192"/>
      <c r="L186" s="193"/>
      <c r="M186" s="194" t="s">
        <v>1</v>
      </c>
      <c r="N186" s="195" t="s">
        <v>42</v>
      </c>
      <c r="P186" s="153">
        <f t="shared" si="21"/>
        <v>0</v>
      </c>
      <c r="Q186" s="153">
        <v>4.0000000000000003E-5</v>
      </c>
      <c r="R186" s="153">
        <f t="shared" si="22"/>
        <v>3.3600000000000001E-3</v>
      </c>
      <c r="S186" s="153">
        <v>0</v>
      </c>
      <c r="T186" s="154">
        <f t="shared" si="23"/>
        <v>0</v>
      </c>
      <c r="AR186" s="155" t="s">
        <v>953</v>
      </c>
      <c r="AT186" s="155" t="s">
        <v>677</v>
      </c>
      <c r="AU186" s="155" t="s">
        <v>88</v>
      </c>
      <c r="AY186" s="17" t="s">
        <v>188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7" t="s">
        <v>88</v>
      </c>
      <c r="BK186" s="156">
        <f t="shared" si="29"/>
        <v>0</v>
      </c>
      <c r="BL186" s="17" t="s">
        <v>953</v>
      </c>
      <c r="BM186" s="155" t="s">
        <v>2133</v>
      </c>
    </row>
    <row r="187" spans="2:65" s="1" customFormat="1" ht="24.2" customHeight="1">
      <c r="B187" s="32"/>
      <c r="C187" s="143" t="s">
        <v>493</v>
      </c>
      <c r="D187" s="143" t="s">
        <v>190</v>
      </c>
      <c r="E187" s="144" t="s">
        <v>2134</v>
      </c>
      <c r="F187" s="145" t="s">
        <v>2135</v>
      </c>
      <c r="G187" s="146" t="s">
        <v>388</v>
      </c>
      <c r="H187" s="147">
        <v>5</v>
      </c>
      <c r="I187" s="148"/>
      <c r="J187" s="149">
        <f t="shared" si="20"/>
        <v>0</v>
      </c>
      <c r="K187" s="150"/>
      <c r="L187" s="32"/>
      <c r="M187" s="151" t="s">
        <v>1</v>
      </c>
      <c r="N187" s="152" t="s">
        <v>42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AR187" s="155" t="s">
        <v>582</v>
      </c>
      <c r="AT187" s="155" t="s">
        <v>190</v>
      </c>
      <c r="AU187" s="155" t="s">
        <v>88</v>
      </c>
      <c r="AY187" s="17" t="s">
        <v>188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7" t="s">
        <v>88</v>
      </c>
      <c r="BK187" s="156">
        <f t="shared" si="29"/>
        <v>0</v>
      </c>
      <c r="BL187" s="17" t="s">
        <v>582</v>
      </c>
      <c r="BM187" s="155" t="s">
        <v>2136</v>
      </c>
    </row>
    <row r="188" spans="2:65" s="1" customFormat="1" ht="24.2" customHeight="1">
      <c r="B188" s="32"/>
      <c r="C188" s="185" t="s">
        <v>500</v>
      </c>
      <c r="D188" s="185" t="s">
        <v>677</v>
      </c>
      <c r="E188" s="186" t="s">
        <v>2137</v>
      </c>
      <c r="F188" s="187" t="s">
        <v>2138</v>
      </c>
      <c r="G188" s="188" t="s">
        <v>388</v>
      </c>
      <c r="H188" s="189">
        <v>5</v>
      </c>
      <c r="I188" s="190"/>
      <c r="J188" s="191">
        <f t="shared" si="20"/>
        <v>0</v>
      </c>
      <c r="K188" s="192"/>
      <c r="L188" s="193"/>
      <c r="M188" s="194" t="s">
        <v>1</v>
      </c>
      <c r="N188" s="195" t="s">
        <v>42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AR188" s="155" t="s">
        <v>953</v>
      </c>
      <c r="AT188" s="155" t="s">
        <v>677</v>
      </c>
      <c r="AU188" s="155" t="s">
        <v>88</v>
      </c>
      <c r="AY188" s="17" t="s">
        <v>188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88</v>
      </c>
      <c r="BK188" s="156">
        <f t="shared" si="29"/>
        <v>0</v>
      </c>
      <c r="BL188" s="17" t="s">
        <v>953</v>
      </c>
      <c r="BM188" s="155" t="s">
        <v>2139</v>
      </c>
    </row>
    <row r="189" spans="2:65" s="1" customFormat="1" ht="16.5" customHeight="1">
      <c r="B189" s="32"/>
      <c r="C189" s="185" t="s">
        <v>504</v>
      </c>
      <c r="D189" s="185" t="s">
        <v>677</v>
      </c>
      <c r="E189" s="186" t="s">
        <v>2022</v>
      </c>
      <c r="F189" s="187" t="s">
        <v>2023</v>
      </c>
      <c r="G189" s="188" t="s">
        <v>388</v>
      </c>
      <c r="H189" s="189">
        <v>5</v>
      </c>
      <c r="I189" s="190"/>
      <c r="J189" s="191">
        <f t="shared" si="20"/>
        <v>0</v>
      </c>
      <c r="K189" s="192"/>
      <c r="L189" s="193"/>
      <c r="M189" s="194" t="s">
        <v>1</v>
      </c>
      <c r="N189" s="195" t="s">
        <v>42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953</v>
      </c>
      <c r="AT189" s="155" t="s">
        <v>677</v>
      </c>
      <c r="AU189" s="155" t="s">
        <v>88</v>
      </c>
      <c r="AY189" s="17" t="s">
        <v>188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88</v>
      </c>
      <c r="BK189" s="156">
        <f t="shared" si="29"/>
        <v>0</v>
      </c>
      <c r="BL189" s="17" t="s">
        <v>953</v>
      </c>
      <c r="BM189" s="155" t="s">
        <v>2140</v>
      </c>
    </row>
    <row r="190" spans="2:65" s="1" customFormat="1" ht="33" customHeight="1">
      <c r="B190" s="32"/>
      <c r="C190" s="143" t="s">
        <v>508</v>
      </c>
      <c r="D190" s="143" t="s">
        <v>190</v>
      </c>
      <c r="E190" s="144" t="s">
        <v>2141</v>
      </c>
      <c r="F190" s="145" t="s">
        <v>2142</v>
      </c>
      <c r="G190" s="146" t="s">
        <v>574</v>
      </c>
      <c r="H190" s="147">
        <v>100</v>
      </c>
      <c r="I190" s="148"/>
      <c r="J190" s="149">
        <f t="shared" si="20"/>
        <v>0</v>
      </c>
      <c r="K190" s="150"/>
      <c r="L190" s="32"/>
      <c r="M190" s="151" t="s">
        <v>1</v>
      </c>
      <c r="N190" s="152" t="s">
        <v>42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582</v>
      </c>
      <c r="AT190" s="155" t="s">
        <v>190</v>
      </c>
      <c r="AU190" s="155" t="s">
        <v>88</v>
      </c>
      <c r="AY190" s="17" t="s">
        <v>188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88</v>
      </c>
      <c r="BK190" s="156">
        <f t="shared" si="29"/>
        <v>0</v>
      </c>
      <c r="BL190" s="17" t="s">
        <v>582</v>
      </c>
      <c r="BM190" s="155" t="s">
        <v>2143</v>
      </c>
    </row>
    <row r="191" spans="2:65" s="1" customFormat="1" ht="16.5" customHeight="1">
      <c r="B191" s="32"/>
      <c r="C191" s="185" t="s">
        <v>512</v>
      </c>
      <c r="D191" s="185" t="s">
        <v>677</v>
      </c>
      <c r="E191" s="186" t="s">
        <v>2144</v>
      </c>
      <c r="F191" s="187" t="s">
        <v>2145</v>
      </c>
      <c r="G191" s="188" t="s">
        <v>574</v>
      </c>
      <c r="H191" s="189">
        <v>105</v>
      </c>
      <c r="I191" s="190"/>
      <c r="J191" s="191">
        <f t="shared" si="20"/>
        <v>0</v>
      </c>
      <c r="K191" s="192"/>
      <c r="L191" s="193"/>
      <c r="M191" s="194" t="s">
        <v>1</v>
      </c>
      <c r="N191" s="195" t="s">
        <v>42</v>
      </c>
      <c r="P191" s="153">
        <f t="shared" si="21"/>
        <v>0</v>
      </c>
      <c r="Q191" s="153">
        <v>3.0000000000000001E-5</v>
      </c>
      <c r="R191" s="153">
        <f t="shared" si="22"/>
        <v>3.15E-3</v>
      </c>
      <c r="S191" s="153">
        <v>0</v>
      </c>
      <c r="T191" s="154">
        <f t="shared" si="23"/>
        <v>0</v>
      </c>
      <c r="AR191" s="155" t="s">
        <v>953</v>
      </c>
      <c r="AT191" s="155" t="s">
        <v>677</v>
      </c>
      <c r="AU191" s="155" t="s">
        <v>88</v>
      </c>
      <c r="AY191" s="17" t="s">
        <v>188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88</v>
      </c>
      <c r="BK191" s="156">
        <f t="shared" si="29"/>
        <v>0</v>
      </c>
      <c r="BL191" s="17" t="s">
        <v>953</v>
      </c>
      <c r="BM191" s="155" t="s">
        <v>2146</v>
      </c>
    </row>
    <row r="192" spans="2:65" s="1" customFormat="1" ht="33" customHeight="1">
      <c r="B192" s="32"/>
      <c r="C192" s="143" t="s">
        <v>519</v>
      </c>
      <c r="D192" s="143" t="s">
        <v>190</v>
      </c>
      <c r="E192" s="144" t="s">
        <v>2147</v>
      </c>
      <c r="F192" s="145" t="s">
        <v>2148</v>
      </c>
      <c r="G192" s="146" t="s">
        <v>388</v>
      </c>
      <c r="H192" s="147">
        <v>5</v>
      </c>
      <c r="I192" s="148"/>
      <c r="J192" s="149">
        <f t="shared" si="20"/>
        <v>0</v>
      </c>
      <c r="K192" s="150"/>
      <c r="L192" s="32"/>
      <c r="M192" s="151" t="s">
        <v>1</v>
      </c>
      <c r="N192" s="152" t="s">
        <v>42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582</v>
      </c>
      <c r="AT192" s="155" t="s">
        <v>190</v>
      </c>
      <c r="AU192" s="155" t="s">
        <v>88</v>
      </c>
      <c r="AY192" s="17" t="s">
        <v>188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88</v>
      </c>
      <c r="BK192" s="156">
        <f t="shared" si="29"/>
        <v>0</v>
      </c>
      <c r="BL192" s="17" t="s">
        <v>582</v>
      </c>
      <c r="BM192" s="155" t="s">
        <v>2149</v>
      </c>
    </row>
    <row r="193" spans="2:65" s="1" customFormat="1" ht="16.5" customHeight="1">
      <c r="B193" s="32"/>
      <c r="C193" s="143" t="s">
        <v>527</v>
      </c>
      <c r="D193" s="143" t="s">
        <v>190</v>
      </c>
      <c r="E193" s="144" t="s">
        <v>2108</v>
      </c>
      <c r="F193" s="145" t="s">
        <v>2109</v>
      </c>
      <c r="G193" s="146" t="s">
        <v>2110</v>
      </c>
      <c r="H193" s="204"/>
      <c r="I193" s="148"/>
      <c r="J193" s="149">
        <f t="shared" si="20"/>
        <v>0</v>
      </c>
      <c r="K193" s="150"/>
      <c r="L193" s="32"/>
      <c r="M193" s="151" t="s">
        <v>1</v>
      </c>
      <c r="N193" s="152" t="s">
        <v>42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953</v>
      </c>
      <c r="AT193" s="155" t="s">
        <v>190</v>
      </c>
      <c r="AU193" s="155" t="s">
        <v>88</v>
      </c>
      <c r="AY193" s="17" t="s">
        <v>188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88</v>
      </c>
      <c r="BK193" s="156">
        <f t="shared" si="29"/>
        <v>0</v>
      </c>
      <c r="BL193" s="17" t="s">
        <v>953</v>
      </c>
      <c r="BM193" s="155" t="s">
        <v>2150</v>
      </c>
    </row>
    <row r="194" spans="2:65" s="1" customFormat="1" ht="16.5" customHeight="1">
      <c r="B194" s="32"/>
      <c r="C194" s="143" t="s">
        <v>535</v>
      </c>
      <c r="D194" s="143" t="s">
        <v>190</v>
      </c>
      <c r="E194" s="144" t="s">
        <v>2112</v>
      </c>
      <c r="F194" s="145" t="s">
        <v>2113</v>
      </c>
      <c r="G194" s="146" t="s">
        <v>2110</v>
      </c>
      <c r="H194" s="204"/>
      <c r="I194" s="148"/>
      <c r="J194" s="149">
        <f t="shared" si="20"/>
        <v>0</v>
      </c>
      <c r="K194" s="150"/>
      <c r="L194" s="32"/>
      <c r="M194" s="151" t="s">
        <v>1</v>
      </c>
      <c r="N194" s="152" t="s">
        <v>42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582</v>
      </c>
      <c r="AT194" s="155" t="s">
        <v>190</v>
      </c>
      <c r="AU194" s="155" t="s">
        <v>88</v>
      </c>
      <c r="AY194" s="17" t="s">
        <v>188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88</v>
      </c>
      <c r="BK194" s="156">
        <f t="shared" si="29"/>
        <v>0</v>
      </c>
      <c r="BL194" s="17" t="s">
        <v>582</v>
      </c>
      <c r="BM194" s="155" t="s">
        <v>2151</v>
      </c>
    </row>
    <row r="195" spans="2:65" s="11" customFormat="1" ht="25.9" customHeight="1">
      <c r="B195" s="131"/>
      <c r="D195" s="132" t="s">
        <v>75</v>
      </c>
      <c r="E195" s="133" t="s">
        <v>1970</v>
      </c>
      <c r="F195" s="133" t="s">
        <v>1971</v>
      </c>
      <c r="I195" s="134"/>
      <c r="J195" s="135">
        <f>BK195</f>
        <v>0</v>
      </c>
      <c r="L195" s="131"/>
      <c r="M195" s="136"/>
      <c r="P195" s="137">
        <f>SUM(P196:P197)</f>
        <v>0</v>
      </c>
      <c r="R195" s="137">
        <f>SUM(R196:R197)</f>
        <v>0</v>
      </c>
      <c r="T195" s="138">
        <f>SUM(T196:T197)</f>
        <v>0</v>
      </c>
      <c r="AR195" s="132" t="s">
        <v>194</v>
      </c>
      <c r="AT195" s="139" t="s">
        <v>75</v>
      </c>
      <c r="AU195" s="139" t="s">
        <v>76</v>
      </c>
      <c r="AY195" s="132" t="s">
        <v>188</v>
      </c>
      <c r="BK195" s="140">
        <f>SUM(BK196:BK197)</f>
        <v>0</v>
      </c>
    </row>
    <row r="196" spans="2:65" s="1" customFormat="1" ht="24.2" customHeight="1">
      <c r="B196" s="32"/>
      <c r="C196" s="143" t="s">
        <v>539</v>
      </c>
      <c r="D196" s="143" t="s">
        <v>190</v>
      </c>
      <c r="E196" s="144" t="s">
        <v>2152</v>
      </c>
      <c r="F196" s="145" t="s">
        <v>2153</v>
      </c>
      <c r="G196" s="146" t="s">
        <v>1974</v>
      </c>
      <c r="H196" s="147">
        <v>50</v>
      </c>
      <c r="I196" s="148"/>
      <c r="J196" s="149">
        <f>ROUND(I196*H196,2)</f>
        <v>0</v>
      </c>
      <c r="K196" s="150"/>
      <c r="L196" s="32"/>
      <c r="M196" s="151" t="s">
        <v>1</v>
      </c>
      <c r="N196" s="152" t="s">
        <v>42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AR196" s="155" t="s">
        <v>1975</v>
      </c>
      <c r="AT196" s="155" t="s">
        <v>190</v>
      </c>
      <c r="AU196" s="155" t="s">
        <v>83</v>
      </c>
      <c r="AY196" s="17" t="s">
        <v>188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7" t="s">
        <v>88</v>
      </c>
      <c r="BK196" s="156">
        <f>ROUND(I196*H196,2)</f>
        <v>0</v>
      </c>
      <c r="BL196" s="17" t="s">
        <v>1975</v>
      </c>
      <c r="BM196" s="155" t="s">
        <v>2154</v>
      </c>
    </row>
    <row r="197" spans="2:65" s="1" customFormat="1" ht="24.2" customHeight="1">
      <c r="B197" s="32"/>
      <c r="C197" s="143" t="s">
        <v>549</v>
      </c>
      <c r="D197" s="143" t="s">
        <v>190</v>
      </c>
      <c r="E197" s="144" t="s">
        <v>1972</v>
      </c>
      <c r="F197" s="145" t="s">
        <v>2155</v>
      </c>
      <c r="G197" s="146" t="s">
        <v>1974</v>
      </c>
      <c r="H197" s="147">
        <v>30</v>
      </c>
      <c r="I197" s="148"/>
      <c r="J197" s="149">
        <f>ROUND(I197*H197,2)</f>
        <v>0</v>
      </c>
      <c r="K197" s="150"/>
      <c r="L197" s="32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1975</v>
      </c>
      <c r="AT197" s="155" t="s">
        <v>190</v>
      </c>
      <c r="AU197" s="155" t="s">
        <v>83</v>
      </c>
      <c r="AY197" s="17" t="s">
        <v>188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7" t="s">
        <v>88</v>
      </c>
      <c r="BK197" s="156">
        <f>ROUND(I197*H197,2)</f>
        <v>0</v>
      </c>
      <c r="BL197" s="17" t="s">
        <v>1975</v>
      </c>
      <c r="BM197" s="155" t="s">
        <v>2156</v>
      </c>
    </row>
    <row r="198" spans="2:65" s="11" customFormat="1" ht="25.9" customHeight="1">
      <c r="B198" s="131"/>
      <c r="D198" s="132" t="s">
        <v>75</v>
      </c>
      <c r="E198" s="133" t="s">
        <v>1977</v>
      </c>
      <c r="F198" s="133" t="s">
        <v>1978</v>
      </c>
      <c r="I198" s="134"/>
      <c r="J198" s="135">
        <f>BK198</f>
        <v>0</v>
      </c>
      <c r="L198" s="131"/>
      <c r="M198" s="136"/>
      <c r="P198" s="137">
        <f>P199</f>
        <v>0</v>
      </c>
      <c r="R198" s="137">
        <f>R199</f>
        <v>0</v>
      </c>
      <c r="T198" s="138">
        <f>T199</f>
        <v>0</v>
      </c>
      <c r="AR198" s="132" t="s">
        <v>194</v>
      </c>
      <c r="AT198" s="139" t="s">
        <v>75</v>
      </c>
      <c r="AU198" s="139" t="s">
        <v>76</v>
      </c>
      <c r="AY198" s="132" t="s">
        <v>188</v>
      </c>
      <c r="BK198" s="140">
        <f>BK199</f>
        <v>0</v>
      </c>
    </row>
    <row r="199" spans="2:65" s="1" customFormat="1" ht="24.2" customHeight="1">
      <c r="B199" s="32"/>
      <c r="C199" s="143" t="s">
        <v>556</v>
      </c>
      <c r="D199" s="143" t="s">
        <v>190</v>
      </c>
      <c r="E199" s="144" t="s">
        <v>2157</v>
      </c>
      <c r="F199" s="145" t="s">
        <v>2158</v>
      </c>
      <c r="G199" s="146" t="s">
        <v>388</v>
      </c>
      <c r="H199" s="147">
        <v>1</v>
      </c>
      <c r="I199" s="148"/>
      <c r="J199" s="149">
        <f>ROUND(I199*H199,2)</f>
        <v>0</v>
      </c>
      <c r="K199" s="150"/>
      <c r="L199" s="32"/>
      <c r="M199" s="199" t="s">
        <v>1</v>
      </c>
      <c r="N199" s="200" t="s">
        <v>42</v>
      </c>
      <c r="O199" s="201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AR199" s="155" t="s">
        <v>1982</v>
      </c>
      <c r="AT199" s="155" t="s">
        <v>190</v>
      </c>
      <c r="AU199" s="155" t="s">
        <v>83</v>
      </c>
      <c r="AY199" s="17" t="s">
        <v>188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7" t="s">
        <v>88</v>
      </c>
      <c r="BK199" s="156">
        <f>ROUND(I199*H199,2)</f>
        <v>0</v>
      </c>
      <c r="BL199" s="17" t="s">
        <v>1982</v>
      </c>
      <c r="BM199" s="155" t="s">
        <v>2159</v>
      </c>
    </row>
    <row r="200" spans="2:65" s="1" customFormat="1" ht="6.95" customHeight="1"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2"/>
    </row>
  </sheetData>
  <sheetProtection algorithmName="SHA-512" hashValue="BCpqB98fsn/YMUAndhZx0RaFsaveaLXmNMkBaDIgtxoF5xMMCfENNN6rKz3glcdHesZOxq4mb31LxCzI7Ym5HQ==" saltValue="+mKniEpqWrBvpr6R1WmbbHdBZNsvUWHTxmI5vCOYYnVvQP2XJlskFU+K2BQfZ5W0bxbfSmtQ/WqgAR8XKs8BHg==" spinCount="100000" sheet="1" objects="1" scenarios="1" formatColumns="0" formatRows="0" autoFilter="0"/>
  <autoFilter ref="C124:K199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143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2160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ROUND((SUM(BE123:BE181)),  2)</f>
        <v>0</v>
      </c>
      <c r="G35" s="100"/>
      <c r="H35" s="100"/>
      <c r="I35" s="101">
        <v>0.2</v>
      </c>
      <c r="J35" s="99">
        <f>ROUND(((SUM(BE123:BE181))*I35),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ROUND((SUM(BF123:BF181)),  2)</f>
        <v>0</v>
      </c>
      <c r="G36" s="100"/>
      <c r="H36" s="100"/>
      <c r="I36" s="101">
        <v>0.2</v>
      </c>
      <c r="J36" s="99">
        <f>ROUND(((SUM(BF123:BF181))*I36),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ROUND((SUM(BG123:BG181)),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ROUND((SUM(BH123:BH181)),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ROUND((SUM(BI123:BI181)),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143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05 - SO-01A.5  Elektroinštalácia - bleskozvod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J123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8" customFormat="1" ht="24.95" customHeight="1">
      <c r="B101" s="114"/>
      <c r="D101" s="115" t="s">
        <v>1837</v>
      </c>
      <c r="E101" s="116"/>
      <c r="F101" s="116"/>
      <c r="G101" s="116"/>
      <c r="H101" s="116"/>
      <c r="I101" s="116"/>
      <c r="J101" s="117">
        <f>J180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174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3" t="str">
        <f>E7</f>
        <v>Budova na spracovanie hrozna a výrobu vína</v>
      </c>
      <c r="F111" s="254"/>
      <c r="G111" s="254"/>
      <c r="H111" s="254"/>
      <c r="L111" s="32"/>
    </row>
    <row r="112" spans="2:47" ht="12" customHeight="1">
      <c r="B112" s="20"/>
      <c r="C112" s="27" t="s">
        <v>142</v>
      </c>
      <c r="L112" s="20"/>
    </row>
    <row r="113" spans="2:65" s="1" customFormat="1" ht="16.5" customHeight="1">
      <c r="B113" s="32"/>
      <c r="E113" s="253" t="s">
        <v>143</v>
      </c>
      <c r="F113" s="255"/>
      <c r="G113" s="255"/>
      <c r="H113" s="255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08" t="str">
        <f>E11</f>
        <v>05 - SO-01A.5  Elektroinštalácia - bleskozvod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Chotín, p. č. 6616</v>
      </c>
      <c r="I117" s="27" t="s">
        <v>21</v>
      </c>
      <c r="J117" s="55" t="str">
        <f>IF(J14="","",J14)</f>
        <v>22. 1. 2024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Gábor Ondrej, Kostolná 228, Chotín</v>
      </c>
      <c r="I119" s="27" t="s">
        <v>29</v>
      </c>
      <c r="J119" s="30" t="str">
        <f>E23</f>
        <v>Ing. Lengyel Tibor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175</v>
      </c>
      <c r="D122" s="124" t="s">
        <v>61</v>
      </c>
      <c r="E122" s="124" t="s">
        <v>57</v>
      </c>
      <c r="F122" s="124" t="s">
        <v>58</v>
      </c>
      <c r="G122" s="124" t="s">
        <v>176</v>
      </c>
      <c r="H122" s="124" t="s">
        <v>177</v>
      </c>
      <c r="I122" s="124" t="s">
        <v>178</v>
      </c>
      <c r="J122" s="125" t="s">
        <v>148</v>
      </c>
      <c r="K122" s="126" t="s">
        <v>179</v>
      </c>
      <c r="L122" s="122"/>
      <c r="M122" s="62" t="s">
        <v>1</v>
      </c>
      <c r="N122" s="63" t="s">
        <v>40</v>
      </c>
      <c r="O122" s="63" t="s">
        <v>180</v>
      </c>
      <c r="P122" s="63" t="s">
        <v>181</v>
      </c>
      <c r="Q122" s="63" t="s">
        <v>182</v>
      </c>
      <c r="R122" s="63" t="s">
        <v>183</v>
      </c>
      <c r="S122" s="63" t="s">
        <v>184</v>
      </c>
      <c r="T122" s="64" t="s">
        <v>185</v>
      </c>
    </row>
    <row r="123" spans="2:65" s="1" customFormat="1" ht="22.9" customHeight="1">
      <c r="B123" s="32"/>
      <c r="C123" s="67" t="s">
        <v>149</v>
      </c>
      <c r="J123" s="127">
        <f>BK123</f>
        <v>0</v>
      </c>
      <c r="L123" s="32"/>
      <c r="M123" s="65"/>
      <c r="N123" s="56"/>
      <c r="O123" s="56"/>
      <c r="P123" s="128">
        <f>P124+P180</f>
        <v>0</v>
      </c>
      <c r="Q123" s="56"/>
      <c r="R123" s="128">
        <f>R124+R180</f>
        <v>0.11364999999999999</v>
      </c>
      <c r="S123" s="56"/>
      <c r="T123" s="129">
        <f>T124+T180</f>
        <v>0</v>
      </c>
      <c r="AT123" s="17" t="s">
        <v>75</v>
      </c>
      <c r="AU123" s="17" t="s">
        <v>150</v>
      </c>
      <c r="BK123" s="130">
        <f>BK124+BK180</f>
        <v>0</v>
      </c>
    </row>
    <row r="124" spans="2:65" s="11" customFormat="1" ht="25.9" customHeight="1">
      <c r="B124" s="131"/>
      <c r="D124" s="132" t="s">
        <v>75</v>
      </c>
      <c r="E124" s="133" t="s">
        <v>677</v>
      </c>
      <c r="F124" s="133" t="s">
        <v>1988</v>
      </c>
      <c r="I124" s="134"/>
      <c r="J124" s="135">
        <f>BK124</f>
        <v>0</v>
      </c>
      <c r="L124" s="131"/>
      <c r="M124" s="136"/>
      <c r="P124" s="137">
        <f>P125</f>
        <v>0</v>
      </c>
      <c r="R124" s="137">
        <f>R125</f>
        <v>0.11364999999999999</v>
      </c>
      <c r="T124" s="138">
        <f>T125</f>
        <v>0</v>
      </c>
      <c r="AR124" s="132" t="s">
        <v>203</v>
      </c>
      <c r="AT124" s="139" t="s">
        <v>75</v>
      </c>
      <c r="AU124" s="139" t="s">
        <v>76</v>
      </c>
      <c r="AY124" s="132" t="s">
        <v>188</v>
      </c>
      <c r="BK124" s="140">
        <f>BK125</f>
        <v>0</v>
      </c>
    </row>
    <row r="125" spans="2:65" s="11" customFormat="1" ht="22.9" customHeight="1">
      <c r="B125" s="131"/>
      <c r="D125" s="132" t="s">
        <v>75</v>
      </c>
      <c r="E125" s="141" t="s">
        <v>1989</v>
      </c>
      <c r="F125" s="141" t="s">
        <v>1990</v>
      </c>
      <c r="I125" s="134"/>
      <c r="J125" s="142">
        <f>BK125</f>
        <v>0</v>
      </c>
      <c r="L125" s="131"/>
      <c r="M125" s="136"/>
      <c r="P125" s="137">
        <f>SUM(P126:P179)</f>
        <v>0</v>
      </c>
      <c r="R125" s="137">
        <f>SUM(R126:R179)</f>
        <v>0.11364999999999999</v>
      </c>
      <c r="T125" s="138">
        <f>SUM(T126:T179)</f>
        <v>0</v>
      </c>
      <c r="AR125" s="132" t="s">
        <v>203</v>
      </c>
      <c r="AT125" s="139" t="s">
        <v>75</v>
      </c>
      <c r="AU125" s="139" t="s">
        <v>83</v>
      </c>
      <c r="AY125" s="132" t="s">
        <v>188</v>
      </c>
      <c r="BK125" s="140">
        <f>SUM(BK126:BK179)</f>
        <v>0</v>
      </c>
    </row>
    <row r="126" spans="2:65" s="1" customFormat="1" ht="24.2" customHeight="1">
      <c r="B126" s="32"/>
      <c r="C126" s="143" t="s">
        <v>83</v>
      </c>
      <c r="D126" s="143" t="s">
        <v>190</v>
      </c>
      <c r="E126" s="144" t="s">
        <v>2161</v>
      </c>
      <c r="F126" s="145" t="s">
        <v>2162</v>
      </c>
      <c r="G126" s="146" t="s">
        <v>388</v>
      </c>
      <c r="H126" s="147">
        <v>4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42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582</v>
      </c>
      <c r="AT126" s="155" t="s">
        <v>190</v>
      </c>
      <c r="AU126" s="155" t="s">
        <v>88</v>
      </c>
      <c r="AY126" s="17" t="s">
        <v>188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88</v>
      </c>
      <c r="BK126" s="156">
        <f>ROUND(I126*H126,2)</f>
        <v>0</v>
      </c>
      <c r="BL126" s="17" t="s">
        <v>582</v>
      </c>
      <c r="BM126" s="155" t="s">
        <v>2163</v>
      </c>
    </row>
    <row r="127" spans="2:65" s="1" customFormat="1" ht="24.2" customHeight="1">
      <c r="B127" s="32"/>
      <c r="C127" s="185" t="s">
        <v>88</v>
      </c>
      <c r="D127" s="185" t="s">
        <v>677</v>
      </c>
      <c r="E127" s="186" t="s">
        <v>2164</v>
      </c>
      <c r="F127" s="187" t="s">
        <v>2165</v>
      </c>
      <c r="G127" s="188" t="s">
        <v>388</v>
      </c>
      <c r="H127" s="189">
        <v>4</v>
      </c>
      <c r="I127" s="190"/>
      <c r="J127" s="191">
        <f>ROUND(I127*H127,2)</f>
        <v>0</v>
      </c>
      <c r="K127" s="192"/>
      <c r="L127" s="193"/>
      <c r="M127" s="194" t="s">
        <v>1</v>
      </c>
      <c r="N127" s="195" t="s">
        <v>42</v>
      </c>
      <c r="P127" s="153">
        <f>O127*H127</f>
        <v>0</v>
      </c>
      <c r="Q127" s="153">
        <v>2.5999999999999998E-4</v>
      </c>
      <c r="R127" s="153">
        <f>Q127*H127</f>
        <v>1.0399999999999999E-3</v>
      </c>
      <c r="S127" s="153">
        <v>0</v>
      </c>
      <c r="T127" s="154">
        <f>S127*H127</f>
        <v>0</v>
      </c>
      <c r="AR127" s="155" t="s">
        <v>953</v>
      </c>
      <c r="AT127" s="155" t="s">
        <v>677</v>
      </c>
      <c r="AU127" s="155" t="s">
        <v>88</v>
      </c>
      <c r="AY127" s="17" t="s">
        <v>188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953</v>
      </c>
      <c r="BM127" s="155" t="s">
        <v>2166</v>
      </c>
    </row>
    <row r="128" spans="2:65" s="1" customFormat="1" ht="24.2" customHeight="1">
      <c r="B128" s="32"/>
      <c r="C128" s="143" t="s">
        <v>203</v>
      </c>
      <c r="D128" s="143" t="s">
        <v>190</v>
      </c>
      <c r="E128" s="144" t="s">
        <v>2167</v>
      </c>
      <c r="F128" s="145" t="s">
        <v>2168</v>
      </c>
      <c r="G128" s="146" t="s">
        <v>574</v>
      </c>
      <c r="H128" s="147">
        <v>55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582</v>
      </c>
      <c r="AT128" s="155" t="s">
        <v>190</v>
      </c>
      <c r="AU128" s="155" t="s">
        <v>88</v>
      </c>
      <c r="AY128" s="17" t="s">
        <v>188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88</v>
      </c>
      <c r="BK128" s="156">
        <f>ROUND(I128*H128,2)</f>
        <v>0</v>
      </c>
      <c r="BL128" s="17" t="s">
        <v>582</v>
      </c>
      <c r="BM128" s="155" t="s">
        <v>2169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724</v>
      </c>
      <c r="H129" s="161">
        <v>51.6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2" customFormat="1" ht="11.25">
      <c r="B130" s="157"/>
      <c r="D130" s="158" t="s">
        <v>196</v>
      </c>
      <c r="E130" s="159" t="s">
        <v>1</v>
      </c>
      <c r="F130" s="160" t="s">
        <v>2170</v>
      </c>
      <c r="H130" s="161">
        <v>3.4</v>
      </c>
      <c r="I130" s="162"/>
      <c r="L130" s="157"/>
      <c r="M130" s="163"/>
      <c r="T130" s="164"/>
      <c r="AT130" s="159" t="s">
        <v>196</v>
      </c>
      <c r="AU130" s="159" t="s">
        <v>88</v>
      </c>
      <c r="AV130" s="12" t="s">
        <v>88</v>
      </c>
      <c r="AW130" s="12" t="s">
        <v>31</v>
      </c>
      <c r="AX130" s="12" t="s">
        <v>76</v>
      </c>
      <c r="AY130" s="159" t="s">
        <v>188</v>
      </c>
    </row>
    <row r="131" spans="2:65" s="13" customFormat="1" ht="11.25">
      <c r="B131" s="165"/>
      <c r="D131" s="158" t="s">
        <v>196</v>
      </c>
      <c r="E131" s="166" t="s">
        <v>1</v>
      </c>
      <c r="F131" s="167" t="s">
        <v>211</v>
      </c>
      <c r="H131" s="168">
        <v>55</v>
      </c>
      <c r="I131" s="169"/>
      <c r="L131" s="165"/>
      <c r="M131" s="170"/>
      <c r="T131" s="171"/>
      <c r="AT131" s="166" t="s">
        <v>196</v>
      </c>
      <c r="AU131" s="166" t="s">
        <v>88</v>
      </c>
      <c r="AV131" s="13" t="s">
        <v>194</v>
      </c>
      <c r="AW131" s="13" t="s">
        <v>31</v>
      </c>
      <c r="AX131" s="13" t="s">
        <v>83</v>
      </c>
      <c r="AY131" s="166" t="s">
        <v>188</v>
      </c>
    </row>
    <row r="132" spans="2:65" s="1" customFormat="1" ht="16.5" customHeight="1">
      <c r="B132" s="32"/>
      <c r="C132" s="185" t="s">
        <v>194</v>
      </c>
      <c r="D132" s="185" t="s">
        <v>677</v>
      </c>
      <c r="E132" s="186" t="s">
        <v>2171</v>
      </c>
      <c r="F132" s="187" t="s">
        <v>2172</v>
      </c>
      <c r="G132" s="188" t="s">
        <v>2082</v>
      </c>
      <c r="H132" s="189">
        <v>52.3</v>
      </c>
      <c r="I132" s="190"/>
      <c r="J132" s="191">
        <f>ROUND(I132*H132,2)</f>
        <v>0</v>
      </c>
      <c r="K132" s="192"/>
      <c r="L132" s="193"/>
      <c r="M132" s="194" t="s">
        <v>1</v>
      </c>
      <c r="N132" s="195" t="s">
        <v>42</v>
      </c>
      <c r="P132" s="153">
        <f>O132*H132</f>
        <v>0</v>
      </c>
      <c r="Q132" s="153">
        <v>1E-3</v>
      </c>
      <c r="R132" s="153">
        <f>Q132*H132</f>
        <v>5.2299999999999999E-2</v>
      </c>
      <c r="S132" s="153">
        <v>0</v>
      </c>
      <c r="T132" s="154">
        <f>S132*H132</f>
        <v>0</v>
      </c>
      <c r="AR132" s="155" t="s">
        <v>953</v>
      </c>
      <c r="AT132" s="155" t="s">
        <v>677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953</v>
      </c>
      <c r="BM132" s="155" t="s">
        <v>2173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2174</v>
      </c>
      <c r="H133" s="161">
        <v>52.25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76</v>
      </c>
      <c r="AY133" s="159" t="s">
        <v>188</v>
      </c>
    </row>
    <row r="134" spans="2:65" s="12" customFormat="1" ht="11.25">
      <c r="B134" s="157"/>
      <c r="D134" s="158" t="s">
        <v>196</v>
      </c>
      <c r="E134" s="159" t="s">
        <v>1</v>
      </c>
      <c r="F134" s="160" t="s">
        <v>738</v>
      </c>
      <c r="H134" s="161">
        <v>0.05</v>
      </c>
      <c r="I134" s="162"/>
      <c r="L134" s="157"/>
      <c r="M134" s="163"/>
      <c r="T134" s="164"/>
      <c r="AT134" s="159" t="s">
        <v>196</v>
      </c>
      <c r="AU134" s="159" t="s">
        <v>88</v>
      </c>
      <c r="AV134" s="12" t="s">
        <v>88</v>
      </c>
      <c r="AW134" s="12" t="s">
        <v>31</v>
      </c>
      <c r="AX134" s="12" t="s">
        <v>76</v>
      </c>
      <c r="AY134" s="159" t="s">
        <v>188</v>
      </c>
    </row>
    <row r="135" spans="2:65" s="13" customFormat="1" ht="11.25">
      <c r="B135" s="165"/>
      <c r="D135" s="158" t="s">
        <v>196</v>
      </c>
      <c r="E135" s="166" t="s">
        <v>1</v>
      </c>
      <c r="F135" s="167" t="s">
        <v>211</v>
      </c>
      <c r="H135" s="168">
        <v>52.3</v>
      </c>
      <c r="I135" s="169"/>
      <c r="L135" s="165"/>
      <c r="M135" s="170"/>
      <c r="T135" s="171"/>
      <c r="AT135" s="166" t="s">
        <v>196</v>
      </c>
      <c r="AU135" s="166" t="s">
        <v>88</v>
      </c>
      <c r="AV135" s="13" t="s">
        <v>194</v>
      </c>
      <c r="AW135" s="13" t="s">
        <v>31</v>
      </c>
      <c r="AX135" s="13" t="s">
        <v>83</v>
      </c>
      <c r="AY135" s="166" t="s">
        <v>188</v>
      </c>
    </row>
    <row r="136" spans="2:65" s="1" customFormat="1" ht="24.2" customHeight="1">
      <c r="B136" s="32"/>
      <c r="C136" s="143" t="s">
        <v>221</v>
      </c>
      <c r="D136" s="143" t="s">
        <v>190</v>
      </c>
      <c r="E136" s="144" t="s">
        <v>2077</v>
      </c>
      <c r="F136" s="145" t="s">
        <v>2078</v>
      </c>
      <c r="G136" s="146" t="s">
        <v>574</v>
      </c>
      <c r="H136" s="147">
        <v>15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582</v>
      </c>
      <c r="AT136" s="155" t="s">
        <v>190</v>
      </c>
      <c r="AU136" s="155" t="s">
        <v>88</v>
      </c>
      <c r="AY136" s="17" t="s">
        <v>188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88</v>
      </c>
      <c r="BK136" s="156">
        <f>ROUND(I136*H136,2)</f>
        <v>0</v>
      </c>
      <c r="BL136" s="17" t="s">
        <v>582</v>
      </c>
      <c r="BM136" s="155" t="s">
        <v>2175</v>
      </c>
    </row>
    <row r="137" spans="2:65" s="12" customFormat="1" ht="11.25">
      <c r="B137" s="157"/>
      <c r="D137" s="158" t="s">
        <v>196</v>
      </c>
      <c r="E137" s="159" t="s">
        <v>1</v>
      </c>
      <c r="F137" s="160" t="s">
        <v>2176</v>
      </c>
      <c r="H137" s="161">
        <v>12</v>
      </c>
      <c r="I137" s="162"/>
      <c r="L137" s="157"/>
      <c r="M137" s="163"/>
      <c r="T137" s="164"/>
      <c r="AT137" s="159" t="s">
        <v>196</v>
      </c>
      <c r="AU137" s="159" t="s">
        <v>88</v>
      </c>
      <c r="AV137" s="12" t="s">
        <v>88</v>
      </c>
      <c r="AW137" s="12" t="s">
        <v>31</v>
      </c>
      <c r="AX137" s="12" t="s">
        <v>76</v>
      </c>
      <c r="AY137" s="159" t="s">
        <v>188</v>
      </c>
    </row>
    <row r="138" spans="2:65" s="12" customFormat="1" ht="11.25">
      <c r="B138" s="157"/>
      <c r="D138" s="158" t="s">
        <v>196</v>
      </c>
      <c r="E138" s="159" t="s">
        <v>1</v>
      </c>
      <c r="F138" s="160" t="s">
        <v>2177</v>
      </c>
      <c r="H138" s="161">
        <v>3</v>
      </c>
      <c r="I138" s="162"/>
      <c r="L138" s="157"/>
      <c r="M138" s="163"/>
      <c r="T138" s="164"/>
      <c r="AT138" s="159" t="s">
        <v>196</v>
      </c>
      <c r="AU138" s="159" t="s">
        <v>88</v>
      </c>
      <c r="AV138" s="12" t="s">
        <v>88</v>
      </c>
      <c r="AW138" s="12" t="s">
        <v>31</v>
      </c>
      <c r="AX138" s="12" t="s">
        <v>76</v>
      </c>
      <c r="AY138" s="159" t="s">
        <v>188</v>
      </c>
    </row>
    <row r="139" spans="2:65" s="13" customFormat="1" ht="11.25">
      <c r="B139" s="165"/>
      <c r="D139" s="158" t="s">
        <v>196</v>
      </c>
      <c r="E139" s="166" t="s">
        <v>1</v>
      </c>
      <c r="F139" s="167" t="s">
        <v>211</v>
      </c>
      <c r="H139" s="168">
        <v>15</v>
      </c>
      <c r="I139" s="169"/>
      <c r="L139" s="165"/>
      <c r="M139" s="170"/>
      <c r="T139" s="171"/>
      <c r="AT139" s="166" t="s">
        <v>196</v>
      </c>
      <c r="AU139" s="166" t="s">
        <v>88</v>
      </c>
      <c r="AV139" s="13" t="s">
        <v>194</v>
      </c>
      <c r="AW139" s="13" t="s">
        <v>31</v>
      </c>
      <c r="AX139" s="13" t="s">
        <v>83</v>
      </c>
      <c r="AY139" s="166" t="s">
        <v>188</v>
      </c>
    </row>
    <row r="140" spans="2:65" s="1" customFormat="1" ht="16.5" customHeight="1">
      <c r="B140" s="32"/>
      <c r="C140" s="185" t="s">
        <v>225</v>
      </c>
      <c r="D140" s="185" t="s">
        <v>677</v>
      </c>
      <c r="E140" s="186" t="s">
        <v>2080</v>
      </c>
      <c r="F140" s="187" t="s">
        <v>2081</v>
      </c>
      <c r="G140" s="188" t="s">
        <v>2082</v>
      </c>
      <c r="H140" s="189">
        <v>9.8000000000000007</v>
      </c>
      <c r="I140" s="190"/>
      <c r="J140" s="191">
        <f>ROUND(I140*H140,2)</f>
        <v>0</v>
      </c>
      <c r="K140" s="192"/>
      <c r="L140" s="193"/>
      <c r="M140" s="194" t="s">
        <v>1</v>
      </c>
      <c r="N140" s="195" t="s">
        <v>42</v>
      </c>
      <c r="P140" s="153">
        <f>O140*H140</f>
        <v>0</v>
      </c>
      <c r="Q140" s="153">
        <v>1E-3</v>
      </c>
      <c r="R140" s="153">
        <f>Q140*H140</f>
        <v>9.8000000000000014E-3</v>
      </c>
      <c r="S140" s="153">
        <v>0</v>
      </c>
      <c r="T140" s="154">
        <f>S140*H140</f>
        <v>0</v>
      </c>
      <c r="AR140" s="155" t="s">
        <v>953</v>
      </c>
      <c r="AT140" s="155" t="s">
        <v>677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953</v>
      </c>
      <c r="BM140" s="155" t="s">
        <v>2178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2179</v>
      </c>
      <c r="H141" s="161">
        <v>9.75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76</v>
      </c>
      <c r="AY141" s="159" t="s">
        <v>188</v>
      </c>
    </row>
    <row r="142" spans="2:65" s="12" customFormat="1" ht="11.25">
      <c r="B142" s="157"/>
      <c r="D142" s="158" t="s">
        <v>196</v>
      </c>
      <c r="E142" s="159" t="s">
        <v>1</v>
      </c>
      <c r="F142" s="160" t="s">
        <v>738</v>
      </c>
      <c r="H142" s="161">
        <v>0.05</v>
      </c>
      <c r="I142" s="162"/>
      <c r="L142" s="157"/>
      <c r="M142" s="163"/>
      <c r="T142" s="164"/>
      <c r="AT142" s="159" t="s">
        <v>196</v>
      </c>
      <c r="AU142" s="159" t="s">
        <v>88</v>
      </c>
      <c r="AV142" s="12" t="s">
        <v>88</v>
      </c>
      <c r="AW142" s="12" t="s">
        <v>31</v>
      </c>
      <c r="AX142" s="12" t="s">
        <v>76</v>
      </c>
      <c r="AY142" s="159" t="s">
        <v>188</v>
      </c>
    </row>
    <row r="143" spans="2:65" s="13" customFormat="1" ht="11.25">
      <c r="B143" s="165"/>
      <c r="D143" s="158" t="s">
        <v>196</v>
      </c>
      <c r="E143" s="166" t="s">
        <v>1</v>
      </c>
      <c r="F143" s="167" t="s">
        <v>211</v>
      </c>
      <c r="H143" s="168">
        <v>9.8000000000000007</v>
      </c>
      <c r="I143" s="169"/>
      <c r="L143" s="165"/>
      <c r="M143" s="170"/>
      <c r="T143" s="171"/>
      <c r="AT143" s="166" t="s">
        <v>196</v>
      </c>
      <c r="AU143" s="166" t="s">
        <v>88</v>
      </c>
      <c r="AV143" s="13" t="s">
        <v>194</v>
      </c>
      <c r="AW143" s="13" t="s">
        <v>31</v>
      </c>
      <c r="AX143" s="13" t="s">
        <v>83</v>
      </c>
      <c r="AY143" s="166" t="s">
        <v>188</v>
      </c>
    </row>
    <row r="144" spans="2:65" s="1" customFormat="1" ht="16.5" customHeight="1">
      <c r="B144" s="32"/>
      <c r="C144" s="143" t="s">
        <v>234</v>
      </c>
      <c r="D144" s="143" t="s">
        <v>190</v>
      </c>
      <c r="E144" s="144" t="s">
        <v>2180</v>
      </c>
      <c r="F144" s="145" t="s">
        <v>2181</v>
      </c>
      <c r="G144" s="146" t="s">
        <v>388</v>
      </c>
      <c r="H144" s="147">
        <v>4</v>
      </c>
      <c r="I144" s="148"/>
      <c r="J144" s="149">
        <f t="shared" ref="J144:J167" si="0">ROUND(I144*H144,2)</f>
        <v>0</v>
      </c>
      <c r="K144" s="150"/>
      <c r="L144" s="32"/>
      <c r="M144" s="151" t="s">
        <v>1</v>
      </c>
      <c r="N144" s="152" t="s">
        <v>42</v>
      </c>
      <c r="P144" s="153">
        <f t="shared" ref="P144:P167" si="1">O144*H144</f>
        <v>0</v>
      </c>
      <c r="Q144" s="153">
        <v>0</v>
      </c>
      <c r="R144" s="153">
        <f t="shared" ref="R144:R167" si="2">Q144*H144</f>
        <v>0</v>
      </c>
      <c r="S144" s="153">
        <v>0</v>
      </c>
      <c r="T144" s="154">
        <f t="shared" ref="T144:T167" si="3">S144*H144</f>
        <v>0</v>
      </c>
      <c r="AR144" s="155" t="s">
        <v>582</v>
      </c>
      <c r="AT144" s="155" t="s">
        <v>190</v>
      </c>
      <c r="AU144" s="155" t="s">
        <v>88</v>
      </c>
      <c r="AY144" s="17" t="s">
        <v>188</v>
      </c>
      <c r="BE144" s="156">
        <f t="shared" ref="BE144:BE167" si="4">IF(N144="základná",J144,0)</f>
        <v>0</v>
      </c>
      <c r="BF144" s="156">
        <f t="shared" ref="BF144:BF167" si="5">IF(N144="znížená",J144,0)</f>
        <v>0</v>
      </c>
      <c r="BG144" s="156">
        <f t="shared" ref="BG144:BG167" si="6">IF(N144="zákl. prenesená",J144,0)</f>
        <v>0</v>
      </c>
      <c r="BH144" s="156">
        <f t="shared" ref="BH144:BH167" si="7">IF(N144="zníž. prenesená",J144,0)</f>
        <v>0</v>
      </c>
      <c r="BI144" s="156">
        <f t="shared" ref="BI144:BI167" si="8">IF(N144="nulová",J144,0)</f>
        <v>0</v>
      </c>
      <c r="BJ144" s="17" t="s">
        <v>88</v>
      </c>
      <c r="BK144" s="156">
        <f t="shared" ref="BK144:BK167" si="9">ROUND(I144*H144,2)</f>
        <v>0</v>
      </c>
      <c r="BL144" s="17" t="s">
        <v>582</v>
      </c>
      <c r="BM144" s="155" t="s">
        <v>2182</v>
      </c>
    </row>
    <row r="145" spans="2:65" s="1" customFormat="1" ht="16.5" customHeight="1">
      <c r="B145" s="32"/>
      <c r="C145" s="185" t="s">
        <v>238</v>
      </c>
      <c r="D145" s="185" t="s">
        <v>677</v>
      </c>
      <c r="E145" s="186" t="s">
        <v>2183</v>
      </c>
      <c r="F145" s="187" t="s">
        <v>2184</v>
      </c>
      <c r="G145" s="188" t="s">
        <v>388</v>
      </c>
      <c r="H145" s="189">
        <v>4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42</v>
      </c>
      <c r="P145" s="153">
        <f t="shared" si="1"/>
        <v>0</v>
      </c>
      <c r="Q145" s="153">
        <v>3.0000000000000001E-5</v>
      </c>
      <c r="R145" s="153">
        <f t="shared" si="2"/>
        <v>1.2E-4</v>
      </c>
      <c r="S145" s="153">
        <v>0</v>
      </c>
      <c r="T145" s="154">
        <f t="shared" si="3"/>
        <v>0</v>
      </c>
      <c r="AR145" s="155" t="s">
        <v>953</v>
      </c>
      <c r="AT145" s="155" t="s">
        <v>677</v>
      </c>
      <c r="AU145" s="155" t="s">
        <v>88</v>
      </c>
      <c r="AY145" s="17" t="s">
        <v>188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953</v>
      </c>
      <c r="BM145" s="155" t="s">
        <v>2185</v>
      </c>
    </row>
    <row r="146" spans="2:65" s="1" customFormat="1" ht="21.75" customHeight="1">
      <c r="B146" s="32"/>
      <c r="C146" s="143" t="s">
        <v>245</v>
      </c>
      <c r="D146" s="143" t="s">
        <v>190</v>
      </c>
      <c r="E146" s="144" t="s">
        <v>2186</v>
      </c>
      <c r="F146" s="145" t="s">
        <v>2187</v>
      </c>
      <c r="G146" s="146" t="s">
        <v>388</v>
      </c>
      <c r="H146" s="147">
        <v>35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582</v>
      </c>
      <c r="AT146" s="155" t="s">
        <v>190</v>
      </c>
      <c r="AU146" s="155" t="s">
        <v>88</v>
      </c>
      <c r="AY146" s="17" t="s">
        <v>188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582</v>
      </c>
      <c r="BM146" s="155" t="s">
        <v>2188</v>
      </c>
    </row>
    <row r="147" spans="2:65" s="1" customFormat="1" ht="24.2" customHeight="1">
      <c r="B147" s="32"/>
      <c r="C147" s="185" t="s">
        <v>252</v>
      </c>
      <c r="D147" s="185" t="s">
        <v>677</v>
      </c>
      <c r="E147" s="186" t="s">
        <v>2189</v>
      </c>
      <c r="F147" s="187" t="s">
        <v>2190</v>
      </c>
      <c r="G147" s="188" t="s">
        <v>388</v>
      </c>
      <c r="H147" s="189">
        <v>35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42</v>
      </c>
      <c r="P147" s="153">
        <f t="shared" si="1"/>
        <v>0</v>
      </c>
      <c r="Q147" s="153">
        <v>3.3E-4</v>
      </c>
      <c r="R147" s="153">
        <f t="shared" si="2"/>
        <v>1.155E-2</v>
      </c>
      <c r="S147" s="153">
        <v>0</v>
      </c>
      <c r="T147" s="154">
        <f t="shared" si="3"/>
        <v>0</v>
      </c>
      <c r="AR147" s="155" t="s">
        <v>953</v>
      </c>
      <c r="AT147" s="155" t="s">
        <v>677</v>
      </c>
      <c r="AU147" s="155" t="s">
        <v>88</v>
      </c>
      <c r="AY147" s="17" t="s">
        <v>188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953</v>
      </c>
      <c r="BM147" s="155" t="s">
        <v>2191</v>
      </c>
    </row>
    <row r="148" spans="2:65" s="1" customFormat="1" ht="24.2" customHeight="1">
      <c r="B148" s="32"/>
      <c r="C148" s="143" t="s">
        <v>257</v>
      </c>
      <c r="D148" s="143" t="s">
        <v>190</v>
      </c>
      <c r="E148" s="144" t="s">
        <v>2192</v>
      </c>
      <c r="F148" s="145" t="s">
        <v>2193</v>
      </c>
      <c r="G148" s="146" t="s">
        <v>388</v>
      </c>
      <c r="H148" s="147">
        <v>25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582</v>
      </c>
      <c r="AT148" s="155" t="s">
        <v>190</v>
      </c>
      <c r="AU148" s="155" t="s">
        <v>88</v>
      </c>
      <c r="AY148" s="17" t="s">
        <v>188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582</v>
      </c>
      <c r="BM148" s="155" t="s">
        <v>2194</v>
      </c>
    </row>
    <row r="149" spans="2:65" s="1" customFormat="1" ht="24.2" customHeight="1">
      <c r="B149" s="32"/>
      <c r="C149" s="185" t="s">
        <v>269</v>
      </c>
      <c r="D149" s="185" t="s">
        <v>677</v>
      </c>
      <c r="E149" s="186" t="s">
        <v>2195</v>
      </c>
      <c r="F149" s="187" t="s">
        <v>2196</v>
      </c>
      <c r="G149" s="188" t="s">
        <v>388</v>
      </c>
      <c r="H149" s="189">
        <v>25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42</v>
      </c>
      <c r="P149" s="153">
        <f t="shared" si="1"/>
        <v>0</v>
      </c>
      <c r="Q149" s="153">
        <v>1.7000000000000001E-4</v>
      </c>
      <c r="R149" s="153">
        <f t="shared" si="2"/>
        <v>4.2500000000000003E-3</v>
      </c>
      <c r="S149" s="153">
        <v>0</v>
      </c>
      <c r="T149" s="154">
        <f t="shared" si="3"/>
        <v>0</v>
      </c>
      <c r="AR149" s="155" t="s">
        <v>953</v>
      </c>
      <c r="AT149" s="155" t="s">
        <v>677</v>
      </c>
      <c r="AU149" s="155" t="s">
        <v>88</v>
      </c>
      <c r="AY149" s="17" t="s">
        <v>188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953</v>
      </c>
      <c r="BM149" s="155" t="s">
        <v>2197</v>
      </c>
    </row>
    <row r="150" spans="2:65" s="1" customFormat="1" ht="24.2" customHeight="1">
      <c r="B150" s="32"/>
      <c r="C150" s="143" t="s">
        <v>276</v>
      </c>
      <c r="D150" s="143" t="s">
        <v>190</v>
      </c>
      <c r="E150" s="144" t="s">
        <v>2198</v>
      </c>
      <c r="F150" s="145" t="s">
        <v>2199</v>
      </c>
      <c r="G150" s="146" t="s">
        <v>388</v>
      </c>
      <c r="H150" s="147">
        <v>1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42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582</v>
      </c>
      <c r="AT150" s="155" t="s">
        <v>190</v>
      </c>
      <c r="AU150" s="155" t="s">
        <v>88</v>
      </c>
      <c r="AY150" s="17" t="s">
        <v>188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582</v>
      </c>
      <c r="BM150" s="155" t="s">
        <v>2200</v>
      </c>
    </row>
    <row r="151" spans="2:65" s="1" customFormat="1" ht="24.2" customHeight="1">
      <c r="B151" s="32"/>
      <c r="C151" s="185" t="s">
        <v>285</v>
      </c>
      <c r="D151" s="185" t="s">
        <v>677</v>
      </c>
      <c r="E151" s="186" t="s">
        <v>2201</v>
      </c>
      <c r="F151" s="187" t="s">
        <v>2202</v>
      </c>
      <c r="G151" s="188" t="s">
        <v>388</v>
      </c>
      <c r="H151" s="189">
        <v>1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42</v>
      </c>
      <c r="P151" s="153">
        <f t="shared" si="1"/>
        <v>0</v>
      </c>
      <c r="Q151" s="153">
        <v>4.1999999999999997E-3</v>
      </c>
      <c r="R151" s="153">
        <f t="shared" si="2"/>
        <v>4.1999999999999997E-3</v>
      </c>
      <c r="S151" s="153">
        <v>0</v>
      </c>
      <c r="T151" s="154">
        <f t="shared" si="3"/>
        <v>0</v>
      </c>
      <c r="AR151" s="155" t="s">
        <v>953</v>
      </c>
      <c r="AT151" s="155" t="s">
        <v>677</v>
      </c>
      <c r="AU151" s="155" t="s">
        <v>88</v>
      </c>
      <c r="AY151" s="17" t="s">
        <v>188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953</v>
      </c>
      <c r="BM151" s="155" t="s">
        <v>2203</v>
      </c>
    </row>
    <row r="152" spans="2:65" s="1" customFormat="1" ht="16.5" customHeight="1">
      <c r="B152" s="32"/>
      <c r="C152" s="143" t="s">
        <v>291</v>
      </c>
      <c r="D152" s="143" t="s">
        <v>190</v>
      </c>
      <c r="E152" s="144" t="s">
        <v>2204</v>
      </c>
      <c r="F152" s="145" t="s">
        <v>2205</v>
      </c>
      <c r="G152" s="146" t="s">
        <v>388</v>
      </c>
      <c r="H152" s="147">
        <v>1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582</v>
      </c>
      <c r="AT152" s="155" t="s">
        <v>190</v>
      </c>
      <c r="AU152" s="155" t="s">
        <v>88</v>
      </c>
      <c r="AY152" s="17" t="s">
        <v>188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582</v>
      </c>
      <c r="BM152" s="155" t="s">
        <v>2206</v>
      </c>
    </row>
    <row r="153" spans="2:65" s="1" customFormat="1" ht="16.5" customHeight="1">
      <c r="B153" s="32"/>
      <c r="C153" s="185" t="s">
        <v>295</v>
      </c>
      <c r="D153" s="185" t="s">
        <v>677</v>
      </c>
      <c r="E153" s="186" t="s">
        <v>2207</v>
      </c>
      <c r="F153" s="187" t="s">
        <v>2208</v>
      </c>
      <c r="G153" s="188" t="s">
        <v>388</v>
      </c>
      <c r="H153" s="189">
        <v>1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42</v>
      </c>
      <c r="P153" s="153">
        <f t="shared" si="1"/>
        <v>0</v>
      </c>
      <c r="Q153" s="153">
        <v>1.7000000000000001E-4</v>
      </c>
      <c r="R153" s="153">
        <f t="shared" si="2"/>
        <v>1.7000000000000001E-4</v>
      </c>
      <c r="S153" s="153">
        <v>0</v>
      </c>
      <c r="T153" s="154">
        <f t="shared" si="3"/>
        <v>0</v>
      </c>
      <c r="AR153" s="155" t="s">
        <v>953</v>
      </c>
      <c r="AT153" s="155" t="s">
        <v>677</v>
      </c>
      <c r="AU153" s="155" t="s">
        <v>88</v>
      </c>
      <c r="AY153" s="17" t="s">
        <v>188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953</v>
      </c>
      <c r="BM153" s="155" t="s">
        <v>2209</v>
      </c>
    </row>
    <row r="154" spans="2:65" s="1" customFormat="1" ht="16.5" customHeight="1">
      <c r="B154" s="32"/>
      <c r="C154" s="143" t="s">
        <v>305</v>
      </c>
      <c r="D154" s="143" t="s">
        <v>190</v>
      </c>
      <c r="E154" s="144" t="s">
        <v>2210</v>
      </c>
      <c r="F154" s="145" t="s">
        <v>2211</v>
      </c>
      <c r="G154" s="146" t="s">
        <v>388</v>
      </c>
      <c r="H154" s="147">
        <v>1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42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582</v>
      </c>
      <c r="AT154" s="155" t="s">
        <v>190</v>
      </c>
      <c r="AU154" s="155" t="s">
        <v>88</v>
      </c>
      <c r="AY154" s="17" t="s">
        <v>188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582</v>
      </c>
      <c r="BM154" s="155" t="s">
        <v>2212</v>
      </c>
    </row>
    <row r="155" spans="2:65" s="1" customFormat="1" ht="21.75" customHeight="1">
      <c r="B155" s="32"/>
      <c r="C155" s="185" t="s">
        <v>312</v>
      </c>
      <c r="D155" s="185" t="s">
        <v>677</v>
      </c>
      <c r="E155" s="186" t="s">
        <v>2213</v>
      </c>
      <c r="F155" s="187" t="s">
        <v>2214</v>
      </c>
      <c r="G155" s="188" t="s">
        <v>388</v>
      </c>
      <c r="H155" s="189">
        <v>2</v>
      </c>
      <c r="I155" s="190"/>
      <c r="J155" s="191">
        <f t="shared" si="0"/>
        <v>0</v>
      </c>
      <c r="K155" s="192"/>
      <c r="L155" s="193"/>
      <c r="M155" s="194" t="s">
        <v>1</v>
      </c>
      <c r="N155" s="195" t="s">
        <v>42</v>
      </c>
      <c r="P155" s="153">
        <f t="shared" si="1"/>
        <v>0</v>
      </c>
      <c r="Q155" s="153">
        <v>4.0000000000000002E-4</v>
      </c>
      <c r="R155" s="153">
        <f t="shared" si="2"/>
        <v>8.0000000000000004E-4</v>
      </c>
      <c r="S155" s="153">
        <v>0</v>
      </c>
      <c r="T155" s="154">
        <f t="shared" si="3"/>
        <v>0</v>
      </c>
      <c r="AR155" s="155" t="s">
        <v>953</v>
      </c>
      <c r="AT155" s="155" t="s">
        <v>677</v>
      </c>
      <c r="AU155" s="155" t="s">
        <v>88</v>
      </c>
      <c r="AY155" s="17" t="s">
        <v>188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953</v>
      </c>
      <c r="BM155" s="155" t="s">
        <v>2215</v>
      </c>
    </row>
    <row r="156" spans="2:65" s="1" customFormat="1" ht="16.5" customHeight="1">
      <c r="B156" s="32"/>
      <c r="C156" s="143" t="s">
        <v>319</v>
      </c>
      <c r="D156" s="143" t="s">
        <v>190</v>
      </c>
      <c r="E156" s="144" t="s">
        <v>2216</v>
      </c>
      <c r="F156" s="145" t="s">
        <v>2217</v>
      </c>
      <c r="G156" s="146" t="s">
        <v>388</v>
      </c>
      <c r="H156" s="147">
        <v>29</v>
      </c>
      <c r="I156" s="148"/>
      <c r="J156" s="149">
        <f t="shared" si="0"/>
        <v>0</v>
      </c>
      <c r="K156" s="150"/>
      <c r="L156" s="32"/>
      <c r="M156" s="151" t="s">
        <v>1</v>
      </c>
      <c r="N156" s="152" t="s">
        <v>42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582</v>
      </c>
      <c r="AT156" s="155" t="s">
        <v>190</v>
      </c>
      <c r="AU156" s="155" t="s">
        <v>88</v>
      </c>
      <c r="AY156" s="17" t="s">
        <v>188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582</v>
      </c>
      <c r="BM156" s="155" t="s">
        <v>2218</v>
      </c>
    </row>
    <row r="157" spans="2:65" s="1" customFormat="1" ht="16.5" customHeight="1">
      <c r="B157" s="32"/>
      <c r="C157" s="185" t="s">
        <v>7</v>
      </c>
      <c r="D157" s="185" t="s">
        <v>677</v>
      </c>
      <c r="E157" s="186" t="s">
        <v>2219</v>
      </c>
      <c r="F157" s="187" t="s">
        <v>2220</v>
      </c>
      <c r="G157" s="188" t="s">
        <v>388</v>
      </c>
      <c r="H157" s="189">
        <v>29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42</v>
      </c>
      <c r="P157" s="153">
        <f t="shared" si="1"/>
        <v>0</v>
      </c>
      <c r="Q157" s="153">
        <v>1.2E-4</v>
      </c>
      <c r="R157" s="153">
        <f t="shared" si="2"/>
        <v>3.48E-3</v>
      </c>
      <c r="S157" s="153">
        <v>0</v>
      </c>
      <c r="T157" s="154">
        <f t="shared" si="3"/>
        <v>0</v>
      </c>
      <c r="AR157" s="155" t="s">
        <v>953</v>
      </c>
      <c r="AT157" s="155" t="s">
        <v>677</v>
      </c>
      <c r="AU157" s="155" t="s">
        <v>88</v>
      </c>
      <c r="AY157" s="17" t="s">
        <v>188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953</v>
      </c>
      <c r="BM157" s="155" t="s">
        <v>2221</v>
      </c>
    </row>
    <row r="158" spans="2:65" s="1" customFormat="1" ht="16.5" customHeight="1">
      <c r="B158" s="32"/>
      <c r="C158" s="143" t="s">
        <v>330</v>
      </c>
      <c r="D158" s="143" t="s">
        <v>190</v>
      </c>
      <c r="E158" s="144" t="s">
        <v>2222</v>
      </c>
      <c r="F158" s="145" t="s">
        <v>2223</v>
      </c>
      <c r="G158" s="146" t="s">
        <v>388</v>
      </c>
      <c r="H158" s="147">
        <v>4</v>
      </c>
      <c r="I158" s="148"/>
      <c r="J158" s="149">
        <f t="shared" si="0"/>
        <v>0</v>
      </c>
      <c r="K158" s="150"/>
      <c r="L158" s="32"/>
      <c r="M158" s="151" t="s">
        <v>1</v>
      </c>
      <c r="N158" s="152" t="s">
        <v>42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582</v>
      </c>
      <c r="AT158" s="155" t="s">
        <v>190</v>
      </c>
      <c r="AU158" s="155" t="s">
        <v>88</v>
      </c>
      <c r="AY158" s="17" t="s">
        <v>188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582</v>
      </c>
      <c r="BM158" s="155" t="s">
        <v>2224</v>
      </c>
    </row>
    <row r="159" spans="2:65" s="1" customFormat="1" ht="16.5" customHeight="1">
      <c r="B159" s="32"/>
      <c r="C159" s="185" t="s">
        <v>337</v>
      </c>
      <c r="D159" s="185" t="s">
        <v>677</v>
      </c>
      <c r="E159" s="186" t="s">
        <v>2225</v>
      </c>
      <c r="F159" s="187" t="s">
        <v>2226</v>
      </c>
      <c r="G159" s="188" t="s">
        <v>388</v>
      </c>
      <c r="H159" s="189">
        <v>4</v>
      </c>
      <c r="I159" s="190"/>
      <c r="J159" s="191">
        <f t="shared" si="0"/>
        <v>0</v>
      </c>
      <c r="K159" s="192"/>
      <c r="L159" s="193"/>
      <c r="M159" s="194" t="s">
        <v>1</v>
      </c>
      <c r="N159" s="195" t="s">
        <v>42</v>
      </c>
      <c r="P159" s="153">
        <f t="shared" si="1"/>
        <v>0</v>
      </c>
      <c r="Q159" s="153">
        <v>2.9E-4</v>
      </c>
      <c r="R159" s="153">
        <f t="shared" si="2"/>
        <v>1.16E-3</v>
      </c>
      <c r="S159" s="153">
        <v>0</v>
      </c>
      <c r="T159" s="154">
        <f t="shared" si="3"/>
        <v>0</v>
      </c>
      <c r="AR159" s="155" t="s">
        <v>953</v>
      </c>
      <c r="AT159" s="155" t="s">
        <v>677</v>
      </c>
      <c r="AU159" s="155" t="s">
        <v>88</v>
      </c>
      <c r="AY159" s="17" t="s">
        <v>188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953</v>
      </c>
      <c r="BM159" s="155" t="s">
        <v>2227</v>
      </c>
    </row>
    <row r="160" spans="2:65" s="1" customFormat="1" ht="16.5" customHeight="1">
      <c r="B160" s="32"/>
      <c r="C160" s="143" t="s">
        <v>342</v>
      </c>
      <c r="D160" s="143" t="s">
        <v>190</v>
      </c>
      <c r="E160" s="144" t="s">
        <v>2228</v>
      </c>
      <c r="F160" s="145" t="s">
        <v>2229</v>
      </c>
      <c r="G160" s="146" t="s">
        <v>388</v>
      </c>
      <c r="H160" s="147">
        <v>4</v>
      </c>
      <c r="I160" s="148"/>
      <c r="J160" s="149">
        <f t="shared" si="0"/>
        <v>0</v>
      </c>
      <c r="K160" s="150"/>
      <c r="L160" s="32"/>
      <c r="M160" s="151" t="s">
        <v>1</v>
      </c>
      <c r="N160" s="152" t="s">
        <v>42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582</v>
      </c>
      <c r="AT160" s="155" t="s">
        <v>190</v>
      </c>
      <c r="AU160" s="155" t="s">
        <v>88</v>
      </c>
      <c r="AY160" s="17" t="s">
        <v>188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88</v>
      </c>
      <c r="BK160" s="156">
        <f t="shared" si="9"/>
        <v>0</v>
      </c>
      <c r="BL160" s="17" t="s">
        <v>582</v>
      </c>
      <c r="BM160" s="155" t="s">
        <v>2230</v>
      </c>
    </row>
    <row r="161" spans="2:65" s="1" customFormat="1" ht="16.5" customHeight="1">
      <c r="B161" s="32"/>
      <c r="C161" s="185" t="s">
        <v>349</v>
      </c>
      <c r="D161" s="185" t="s">
        <v>677</v>
      </c>
      <c r="E161" s="186" t="s">
        <v>2231</v>
      </c>
      <c r="F161" s="187" t="s">
        <v>2232</v>
      </c>
      <c r="G161" s="188" t="s">
        <v>388</v>
      </c>
      <c r="H161" s="189">
        <v>4</v>
      </c>
      <c r="I161" s="190"/>
      <c r="J161" s="191">
        <f t="shared" si="0"/>
        <v>0</v>
      </c>
      <c r="K161" s="192"/>
      <c r="L161" s="193"/>
      <c r="M161" s="194" t="s">
        <v>1</v>
      </c>
      <c r="N161" s="195" t="s">
        <v>42</v>
      </c>
      <c r="P161" s="153">
        <f t="shared" si="1"/>
        <v>0</v>
      </c>
      <c r="Q161" s="153">
        <v>1.7000000000000001E-4</v>
      </c>
      <c r="R161" s="153">
        <f t="shared" si="2"/>
        <v>6.8000000000000005E-4</v>
      </c>
      <c r="S161" s="153">
        <v>0</v>
      </c>
      <c r="T161" s="154">
        <f t="shared" si="3"/>
        <v>0</v>
      </c>
      <c r="AR161" s="155" t="s">
        <v>953</v>
      </c>
      <c r="AT161" s="155" t="s">
        <v>677</v>
      </c>
      <c r="AU161" s="155" t="s">
        <v>88</v>
      </c>
      <c r="AY161" s="17" t="s">
        <v>188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88</v>
      </c>
      <c r="BK161" s="156">
        <f t="shared" si="9"/>
        <v>0</v>
      </c>
      <c r="BL161" s="17" t="s">
        <v>953</v>
      </c>
      <c r="BM161" s="155" t="s">
        <v>2233</v>
      </c>
    </row>
    <row r="162" spans="2:65" s="1" customFormat="1" ht="16.5" customHeight="1">
      <c r="B162" s="32"/>
      <c r="C162" s="143" t="s">
        <v>356</v>
      </c>
      <c r="D162" s="143" t="s">
        <v>190</v>
      </c>
      <c r="E162" s="144" t="s">
        <v>2234</v>
      </c>
      <c r="F162" s="145" t="s">
        <v>2235</v>
      </c>
      <c r="G162" s="146" t="s">
        <v>388</v>
      </c>
      <c r="H162" s="147">
        <v>4</v>
      </c>
      <c r="I162" s="148"/>
      <c r="J162" s="149">
        <f t="shared" si="0"/>
        <v>0</v>
      </c>
      <c r="K162" s="150"/>
      <c r="L162" s="32"/>
      <c r="M162" s="151" t="s">
        <v>1</v>
      </c>
      <c r="N162" s="152" t="s">
        <v>42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582</v>
      </c>
      <c r="AT162" s="155" t="s">
        <v>190</v>
      </c>
      <c r="AU162" s="155" t="s">
        <v>88</v>
      </c>
      <c r="AY162" s="17" t="s">
        <v>188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88</v>
      </c>
      <c r="BK162" s="156">
        <f t="shared" si="9"/>
        <v>0</v>
      </c>
      <c r="BL162" s="17" t="s">
        <v>582</v>
      </c>
      <c r="BM162" s="155" t="s">
        <v>2236</v>
      </c>
    </row>
    <row r="163" spans="2:65" s="1" customFormat="1" ht="16.5" customHeight="1">
      <c r="B163" s="32"/>
      <c r="C163" s="185" t="s">
        <v>362</v>
      </c>
      <c r="D163" s="185" t="s">
        <v>677</v>
      </c>
      <c r="E163" s="186" t="s">
        <v>2237</v>
      </c>
      <c r="F163" s="187" t="s">
        <v>2238</v>
      </c>
      <c r="G163" s="188" t="s">
        <v>388</v>
      </c>
      <c r="H163" s="189">
        <v>4</v>
      </c>
      <c r="I163" s="190"/>
      <c r="J163" s="191">
        <f t="shared" si="0"/>
        <v>0</v>
      </c>
      <c r="K163" s="192"/>
      <c r="L163" s="193"/>
      <c r="M163" s="194" t="s">
        <v>1</v>
      </c>
      <c r="N163" s="195" t="s">
        <v>42</v>
      </c>
      <c r="P163" s="153">
        <f t="shared" si="1"/>
        <v>0</v>
      </c>
      <c r="Q163" s="153">
        <v>1.9599999999999999E-3</v>
      </c>
      <c r="R163" s="153">
        <f t="shared" si="2"/>
        <v>7.8399999999999997E-3</v>
      </c>
      <c r="S163" s="153">
        <v>0</v>
      </c>
      <c r="T163" s="154">
        <f t="shared" si="3"/>
        <v>0</v>
      </c>
      <c r="AR163" s="155" t="s">
        <v>953</v>
      </c>
      <c r="AT163" s="155" t="s">
        <v>677</v>
      </c>
      <c r="AU163" s="155" t="s">
        <v>88</v>
      </c>
      <c r="AY163" s="17" t="s">
        <v>188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88</v>
      </c>
      <c r="BK163" s="156">
        <f t="shared" si="9"/>
        <v>0</v>
      </c>
      <c r="BL163" s="17" t="s">
        <v>953</v>
      </c>
      <c r="BM163" s="155" t="s">
        <v>2239</v>
      </c>
    </row>
    <row r="164" spans="2:65" s="1" customFormat="1" ht="21.75" customHeight="1">
      <c r="B164" s="32"/>
      <c r="C164" s="143" t="s">
        <v>366</v>
      </c>
      <c r="D164" s="143" t="s">
        <v>190</v>
      </c>
      <c r="E164" s="144" t="s">
        <v>2240</v>
      </c>
      <c r="F164" s="145" t="s">
        <v>2241</v>
      </c>
      <c r="G164" s="146" t="s">
        <v>388</v>
      </c>
      <c r="H164" s="147">
        <v>8</v>
      </c>
      <c r="I164" s="148"/>
      <c r="J164" s="149">
        <f t="shared" si="0"/>
        <v>0</v>
      </c>
      <c r="K164" s="150"/>
      <c r="L164" s="32"/>
      <c r="M164" s="151" t="s">
        <v>1</v>
      </c>
      <c r="N164" s="152" t="s">
        <v>42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582</v>
      </c>
      <c r="AT164" s="155" t="s">
        <v>190</v>
      </c>
      <c r="AU164" s="155" t="s">
        <v>88</v>
      </c>
      <c r="AY164" s="17" t="s">
        <v>188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88</v>
      </c>
      <c r="BK164" s="156">
        <f t="shared" si="9"/>
        <v>0</v>
      </c>
      <c r="BL164" s="17" t="s">
        <v>582</v>
      </c>
      <c r="BM164" s="155" t="s">
        <v>2242</v>
      </c>
    </row>
    <row r="165" spans="2:65" s="1" customFormat="1" ht="21.75" customHeight="1">
      <c r="B165" s="32"/>
      <c r="C165" s="185" t="s">
        <v>374</v>
      </c>
      <c r="D165" s="185" t="s">
        <v>677</v>
      </c>
      <c r="E165" s="186" t="s">
        <v>2243</v>
      </c>
      <c r="F165" s="187" t="s">
        <v>2244</v>
      </c>
      <c r="G165" s="188" t="s">
        <v>388</v>
      </c>
      <c r="H165" s="189">
        <v>8</v>
      </c>
      <c r="I165" s="190"/>
      <c r="J165" s="191">
        <f t="shared" si="0"/>
        <v>0</v>
      </c>
      <c r="K165" s="192"/>
      <c r="L165" s="193"/>
      <c r="M165" s="194" t="s">
        <v>1</v>
      </c>
      <c r="N165" s="195" t="s">
        <v>42</v>
      </c>
      <c r="P165" s="153">
        <f t="shared" si="1"/>
        <v>0</v>
      </c>
      <c r="Q165" s="153">
        <v>4.2000000000000002E-4</v>
      </c>
      <c r="R165" s="153">
        <f t="shared" si="2"/>
        <v>3.3600000000000001E-3</v>
      </c>
      <c r="S165" s="153">
        <v>0</v>
      </c>
      <c r="T165" s="154">
        <f t="shared" si="3"/>
        <v>0</v>
      </c>
      <c r="AR165" s="155" t="s">
        <v>953</v>
      </c>
      <c r="AT165" s="155" t="s">
        <v>677</v>
      </c>
      <c r="AU165" s="155" t="s">
        <v>88</v>
      </c>
      <c r="AY165" s="17" t="s">
        <v>188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88</v>
      </c>
      <c r="BK165" s="156">
        <f t="shared" si="9"/>
        <v>0</v>
      </c>
      <c r="BL165" s="17" t="s">
        <v>953</v>
      </c>
      <c r="BM165" s="155" t="s">
        <v>2245</v>
      </c>
    </row>
    <row r="166" spans="2:65" s="1" customFormat="1" ht="16.5" customHeight="1">
      <c r="B166" s="32"/>
      <c r="C166" s="185" t="s">
        <v>385</v>
      </c>
      <c r="D166" s="185" t="s">
        <v>677</v>
      </c>
      <c r="E166" s="186" t="s">
        <v>2246</v>
      </c>
      <c r="F166" s="187" t="s">
        <v>2247</v>
      </c>
      <c r="G166" s="188" t="s">
        <v>388</v>
      </c>
      <c r="H166" s="189">
        <v>8</v>
      </c>
      <c r="I166" s="190"/>
      <c r="J166" s="191">
        <f t="shared" si="0"/>
        <v>0</v>
      </c>
      <c r="K166" s="192"/>
      <c r="L166" s="193"/>
      <c r="M166" s="194" t="s">
        <v>1</v>
      </c>
      <c r="N166" s="195" t="s">
        <v>42</v>
      </c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AR166" s="155" t="s">
        <v>953</v>
      </c>
      <c r="AT166" s="155" t="s">
        <v>677</v>
      </c>
      <c r="AU166" s="155" t="s">
        <v>88</v>
      </c>
      <c r="AY166" s="17" t="s">
        <v>188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7" t="s">
        <v>88</v>
      </c>
      <c r="BK166" s="156">
        <f t="shared" si="9"/>
        <v>0</v>
      </c>
      <c r="BL166" s="17" t="s">
        <v>953</v>
      </c>
      <c r="BM166" s="155" t="s">
        <v>2248</v>
      </c>
    </row>
    <row r="167" spans="2:65" s="1" customFormat="1" ht="24.2" customHeight="1">
      <c r="B167" s="32"/>
      <c r="C167" s="143" t="s">
        <v>390</v>
      </c>
      <c r="D167" s="143" t="s">
        <v>190</v>
      </c>
      <c r="E167" s="144" t="s">
        <v>2249</v>
      </c>
      <c r="F167" s="145" t="s">
        <v>2250</v>
      </c>
      <c r="G167" s="146" t="s">
        <v>574</v>
      </c>
      <c r="H167" s="147">
        <v>95</v>
      </c>
      <c r="I167" s="148"/>
      <c r="J167" s="149">
        <f t="shared" si="0"/>
        <v>0</v>
      </c>
      <c r="K167" s="150"/>
      <c r="L167" s="32"/>
      <c r="M167" s="151" t="s">
        <v>1</v>
      </c>
      <c r="N167" s="152" t="s">
        <v>42</v>
      </c>
      <c r="P167" s="153">
        <f t="shared" si="1"/>
        <v>0</v>
      </c>
      <c r="Q167" s="153">
        <v>0</v>
      </c>
      <c r="R167" s="153">
        <f t="shared" si="2"/>
        <v>0</v>
      </c>
      <c r="S167" s="153">
        <v>0</v>
      </c>
      <c r="T167" s="154">
        <f t="shared" si="3"/>
        <v>0</v>
      </c>
      <c r="AR167" s="155" t="s">
        <v>582</v>
      </c>
      <c r="AT167" s="155" t="s">
        <v>190</v>
      </c>
      <c r="AU167" s="155" t="s">
        <v>88</v>
      </c>
      <c r="AY167" s="17" t="s">
        <v>188</v>
      </c>
      <c r="BE167" s="156">
        <f t="shared" si="4"/>
        <v>0</v>
      </c>
      <c r="BF167" s="156">
        <f t="shared" si="5"/>
        <v>0</v>
      </c>
      <c r="BG167" s="156">
        <f t="shared" si="6"/>
        <v>0</v>
      </c>
      <c r="BH167" s="156">
        <f t="shared" si="7"/>
        <v>0</v>
      </c>
      <c r="BI167" s="156">
        <f t="shared" si="8"/>
        <v>0</v>
      </c>
      <c r="BJ167" s="17" t="s">
        <v>88</v>
      </c>
      <c r="BK167" s="156">
        <f t="shared" si="9"/>
        <v>0</v>
      </c>
      <c r="BL167" s="17" t="s">
        <v>582</v>
      </c>
      <c r="BM167" s="155" t="s">
        <v>2251</v>
      </c>
    </row>
    <row r="168" spans="2:65" s="12" customFormat="1" ht="11.25">
      <c r="B168" s="157"/>
      <c r="D168" s="158" t="s">
        <v>196</v>
      </c>
      <c r="E168" s="159" t="s">
        <v>1</v>
      </c>
      <c r="F168" s="160" t="s">
        <v>2252</v>
      </c>
      <c r="H168" s="161">
        <v>56</v>
      </c>
      <c r="I168" s="162"/>
      <c r="L168" s="157"/>
      <c r="M168" s="163"/>
      <c r="T168" s="164"/>
      <c r="AT168" s="159" t="s">
        <v>196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188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2253</v>
      </c>
      <c r="H169" s="161">
        <v>25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2" customFormat="1" ht="11.25">
      <c r="B170" s="157"/>
      <c r="D170" s="158" t="s">
        <v>196</v>
      </c>
      <c r="E170" s="159" t="s">
        <v>1</v>
      </c>
      <c r="F170" s="160" t="s">
        <v>2254</v>
      </c>
      <c r="H170" s="161">
        <v>10</v>
      </c>
      <c r="I170" s="162"/>
      <c r="L170" s="157"/>
      <c r="M170" s="163"/>
      <c r="T170" s="164"/>
      <c r="AT170" s="159" t="s">
        <v>196</v>
      </c>
      <c r="AU170" s="159" t="s">
        <v>88</v>
      </c>
      <c r="AV170" s="12" t="s">
        <v>88</v>
      </c>
      <c r="AW170" s="12" t="s">
        <v>31</v>
      </c>
      <c r="AX170" s="12" t="s">
        <v>76</v>
      </c>
      <c r="AY170" s="159" t="s">
        <v>188</v>
      </c>
    </row>
    <row r="171" spans="2:65" s="14" customFormat="1" ht="11.25">
      <c r="B171" s="172"/>
      <c r="D171" s="158" t="s">
        <v>196</v>
      </c>
      <c r="E171" s="173" t="s">
        <v>1</v>
      </c>
      <c r="F171" s="174" t="s">
        <v>209</v>
      </c>
      <c r="H171" s="175">
        <v>91</v>
      </c>
      <c r="I171" s="176"/>
      <c r="L171" s="172"/>
      <c r="M171" s="177"/>
      <c r="T171" s="178"/>
      <c r="AT171" s="173" t="s">
        <v>196</v>
      </c>
      <c r="AU171" s="173" t="s">
        <v>88</v>
      </c>
      <c r="AV171" s="14" t="s">
        <v>203</v>
      </c>
      <c r="AW171" s="14" t="s">
        <v>31</v>
      </c>
      <c r="AX171" s="14" t="s">
        <v>76</v>
      </c>
      <c r="AY171" s="173" t="s">
        <v>188</v>
      </c>
    </row>
    <row r="172" spans="2:65" s="12" customFormat="1" ht="11.25">
      <c r="B172" s="157"/>
      <c r="D172" s="158" t="s">
        <v>196</v>
      </c>
      <c r="E172" s="159" t="s">
        <v>1</v>
      </c>
      <c r="F172" s="160" t="s">
        <v>2255</v>
      </c>
      <c r="H172" s="161">
        <v>4</v>
      </c>
      <c r="I172" s="162"/>
      <c r="L172" s="157"/>
      <c r="M172" s="163"/>
      <c r="T172" s="164"/>
      <c r="AT172" s="159" t="s">
        <v>196</v>
      </c>
      <c r="AU172" s="159" t="s">
        <v>88</v>
      </c>
      <c r="AV172" s="12" t="s">
        <v>88</v>
      </c>
      <c r="AW172" s="12" t="s">
        <v>31</v>
      </c>
      <c r="AX172" s="12" t="s">
        <v>76</v>
      </c>
      <c r="AY172" s="159" t="s">
        <v>188</v>
      </c>
    </row>
    <row r="173" spans="2:65" s="13" customFormat="1" ht="11.25">
      <c r="B173" s="165"/>
      <c r="D173" s="158" t="s">
        <v>196</v>
      </c>
      <c r="E173" s="166" t="s">
        <v>1</v>
      </c>
      <c r="F173" s="167" t="s">
        <v>211</v>
      </c>
      <c r="H173" s="168">
        <v>95</v>
      </c>
      <c r="I173" s="169"/>
      <c r="L173" s="165"/>
      <c r="M173" s="170"/>
      <c r="T173" s="171"/>
      <c r="AT173" s="166" t="s">
        <v>196</v>
      </c>
      <c r="AU173" s="166" t="s">
        <v>88</v>
      </c>
      <c r="AV173" s="13" t="s">
        <v>194</v>
      </c>
      <c r="AW173" s="13" t="s">
        <v>31</v>
      </c>
      <c r="AX173" s="13" t="s">
        <v>83</v>
      </c>
      <c r="AY173" s="166" t="s">
        <v>188</v>
      </c>
    </row>
    <row r="174" spans="2:65" s="1" customFormat="1" ht="16.5" customHeight="1">
      <c r="B174" s="32"/>
      <c r="C174" s="185" t="s">
        <v>394</v>
      </c>
      <c r="D174" s="185" t="s">
        <v>677</v>
      </c>
      <c r="E174" s="186" t="s">
        <v>2256</v>
      </c>
      <c r="F174" s="187" t="s">
        <v>2257</v>
      </c>
      <c r="G174" s="188" t="s">
        <v>2082</v>
      </c>
      <c r="H174" s="189">
        <v>12.9</v>
      </c>
      <c r="I174" s="190"/>
      <c r="J174" s="191">
        <f>ROUND(I174*H174,2)</f>
        <v>0</v>
      </c>
      <c r="K174" s="192"/>
      <c r="L174" s="193"/>
      <c r="M174" s="194" t="s">
        <v>1</v>
      </c>
      <c r="N174" s="195" t="s">
        <v>42</v>
      </c>
      <c r="P174" s="153">
        <f>O174*H174</f>
        <v>0</v>
      </c>
      <c r="Q174" s="153">
        <v>1E-3</v>
      </c>
      <c r="R174" s="153">
        <f>Q174*H174</f>
        <v>1.29E-2</v>
      </c>
      <c r="S174" s="153">
        <v>0</v>
      </c>
      <c r="T174" s="154">
        <f>S174*H174</f>
        <v>0</v>
      </c>
      <c r="AR174" s="155" t="s">
        <v>953</v>
      </c>
      <c r="AT174" s="155" t="s">
        <v>677</v>
      </c>
      <c r="AU174" s="155" t="s">
        <v>88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953</v>
      </c>
      <c r="BM174" s="155" t="s">
        <v>2258</v>
      </c>
    </row>
    <row r="175" spans="2:65" s="12" customFormat="1" ht="11.25">
      <c r="B175" s="157"/>
      <c r="D175" s="158" t="s">
        <v>196</v>
      </c>
      <c r="E175" s="159" t="s">
        <v>1</v>
      </c>
      <c r="F175" s="160" t="s">
        <v>2259</v>
      </c>
      <c r="H175" s="161">
        <v>12.824999999999999</v>
      </c>
      <c r="I175" s="162"/>
      <c r="L175" s="157"/>
      <c r="M175" s="163"/>
      <c r="T175" s="164"/>
      <c r="AT175" s="159" t="s">
        <v>196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188</v>
      </c>
    </row>
    <row r="176" spans="2:65" s="12" customFormat="1" ht="11.25">
      <c r="B176" s="157"/>
      <c r="D176" s="158" t="s">
        <v>196</v>
      </c>
      <c r="E176" s="159" t="s">
        <v>1</v>
      </c>
      <c r="F176" s="160" t="s">
        <v>2260</v>
      </c>
      <c r="H176" s="161">
        <v>7.4999999999999997E-2</v>
      </c>
      <c r="I176" s="162"/>
      <c r="L176" s="157"/>
      <c r="M176" s="163"/>
      <c r="T176" s="164"/>
      <c r="AT176" s="159" t="s">
        <v>196</v>
      </c>
      <c r="AU176" s="159" t="s">
        <v>88</v>
      </c>
      <c r="AV176" s="12" t="s">
        <v>88</v>
      </c>
      <c r="AW176" s="12" t="s">
        <v>31</v>
      </c>
      <c r="AX176" s="12" t="s">
        <v>76</v>
      </c>
      <c r="AY176" s="159" t="s">
        <v>188</v>
      </c>
    </row>
    <row r="177" spans="2:65" s="13" customFormat="1" ht="11.25">
      <c r="B177" s="165"/>
      <c r="D177" s="158" t="s">
        <v>196</v>
      </c>
      <c r="E177" s="166" t="s">
        <v>1</v>
      </c>
      <c r="F177" s="167" t="s">
        <v>211</v>
      </c>
      <c r="H177" s="168">
        <v>12.899999999999999</v>
      </c>
      <c r="I177" s="169"/>
      <c r="L177" s="165"/>
      <c r="M177" s="170"/>
      <c r="T177" s="171"/>
      <c r="AT177" s="166" t="s">
        <v>196</v>
      </c>
      <c r="AU177" s="166" t="s">
        <v>88</v>
      </c>
      <c r="AV177" s="13" t="s">
        <v>194</v>
      </c>
      <c r="AW177" s="13" t="s">
        <v>31</v>
      </c>
      <c r="AX177" s="13" t="s">
        <v>83</v>
      </c>
      <c r="AY177" s="166" t="s">
        <v>188</v>
      </c>
    </row>
    <row r="178" spans="2:65" s="1" customFormat="1" ht="16.5" customHeight="1">
      <c r="B178" s="32"/>
      <c r="C178" s="143" t="s">
        <v>398</v>
      </c>
      <c r="D178" s="143" t="s">
        <v>190</v>
      </c>
      <c r="E178" s="144" t="s">
        <v>2261</v>
      </c>
      <c r="F178" s="145" t="s">
        <v>2109</v>
      </c>
      <c r="G178" s="146" t="s">
        <v>2110</v>
      </c>
      <c r="H178" s="204"/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42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953</v>
      </c>
      <c r="AT178" s="155" t="s">
        <v>190</v>
      </c>
      <c r="AU178" s="155" t="s">
        <v>88</v>
      </c>
      <c r="AY178" s="17" t="s">
        <v>188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88</v>
      </c>
      <c r="BK178" s="156">
        <f>ROUND(I178*H178,2)</f>
        <v>0</v>
      </c>
      <c r="BL178" s="17" t="s">
        <v>953</v>
      </c>
      <c r="BM178" s="155" t="s">
        <v>2262</v>
      </c>
    </row>
    <row r="179" spans="2:65" s="1" customFormat="1" ht="16.5" customHeight="1">
      <c r="B179" s="32"/>
      <c r="C179" s="143" t="s">
        <v>402</v>
      </c>
      <c r="D179" s="143" t="s">
        <v>190</v>
      </c>
      <c r="E179" s="144" t="s">
        <v>2263</v>
      </c>
      <c r="F179" s="145" t="s">
        <v>2113</v>
      </c>
      <c r="G179" s="146" t="s">
        <v>2110</v>
      </c>
      <c r="H179" s="204"/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42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582</v>
      </c>
      <c r="AT179" s="155" t="s">
        <v>190</v>
      </c>
      <c r="AU179" s="155" t="s">
        <v>88</v>
      </c>
      <c r="AY179" s="17" t="s">
        <v>188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88</v>
      </c>
      <c r="BK179" s="156">
        <f>ROUND(I179*H179,2)</f>
        <v>0</v>
      </c>
      <c r="BL179" s="17" t="s">
        <v>582</v>
      </c>
      <c r="BM179" s="155" t="s">
        <v>2264</v>
      </c>
    </row>
    <row r="180" spans="2:65" s="11" customFormat="1" ht="25.9" customHeight="1">
      <c r="B180" s="131"/>
      <c r="D180" s="132" t="s">
        <v>75</v>
      </c>
      <c r="E180" s="133" t="s">
        <v>1970</v>
      </c>
      <c r="F180" s="133" t="s">
        <v>1971</v>
      </c>
      <c r="I180" s="134"/>
      <c r="J180" s="135">
        <f>BK180</f>
        <v>0</v>
      </c>
      <c r="L180" s="131"/>
      <c r="M180" s="136"/>
      <c r="P180" s="137">
        <f>P181</f>
        <v>0</v>
      </c>
      <c r="R180" s="137">
        <f>R181</f>
        <v>0</v>
      </c>
      <c r="T180" s="138">
        <f>T181</f>
        <v>0</v>
      </c>
      <c r="AR180" s="132" t="s">
        <v>194</v>
      </c>
      <c r="AT180" s="139" t="s">
        <v>75</v>
      </c>
      <c r="AU180" s="139" t="s">
        <v>76</v>
      </c>
      <c r="AY180" s="132" t="s">
        <v>188</v>
      </c>
      <c r="BK180" s="140">
        <f>BK181</f>
        <v>0</v>
      </c>
    </row>
    <row r="181" spans="2:65" s="1" customFormat="1" ht="37.9" customHeight="1">
      <c r="B181" s="32"/>
      <c r="C181" s="143" t="s">
        <v>406</v>
      </c>
      <c r="D181" s="143" t="s">
        <v>190</v>
      </c>
      <c r="E181" s="144" t="s">
        <v>1972</v>
      </c>
      <c r="F181" s="145" t="s">
        <v>2265</v>
      </c>
      <c r="G181" s="146" t="s">
        <v>1974</v>
      </c>
      <c r="H181" s="147">
        <v>5</v>
      </c>
      <c r="I181" s="148"/>
      <c r="J181" s="149">
        <f>ROUND(I181*H181,2)</f>
        <v>0</v>
      </c>
      <c r="K181" s="150"/>
      <c r="L181" s="32"/>
      <c r="M181" s="199" t="s">
        <v>1</v>
      </c>
      <c r="N181" s="200" t="s">
        <v>42</v>
      </c>
      <c r="O181" s="201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155" t="s">
        <v>1975</v>
      </c>
      <c r="AT181" s="155" t="s">
        <v>190</v>
      </c>
      <c r="AU181" s="155" t="s">
        <v>83</v>
      </c>
      <c r="AY181" s="17" t="s">
        <v>188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88</v>
      </c>
      <c r="BK181" s="156">
        <f>ROUND(I181*H181,2)</f>
        <v>0</v>
      </c>
      <c r="BL181" s="17" t="s">
        <v>1975</v>
      </c>
      <c r="BM181" s="155" t="s">
        <v>2266</v>
      </c>
    </row>
    <row r="182" spans="2:65" s="1" customFormat="1" ht="6.95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</sheetData>
  <sheetProtection algorithmName="SHA-512" hashValue="Lwt7CmEAd/J8/V5Gpib/1Lj00CzE8Q6rBJfd3t9EmvKDI7thtVvGgmTTyyhBKvZkbX8bpeyePK+lNAjZa59UtQ==" saltValue="hEfg/4lZDLaMU7oQx2rBRRZf/bBAgT2x6DbWWOv3p81cgWgzLUTGVx3ToHohfpd6bg3DKzo5E75o9UTvg/nxEA==" spinCount="100000" sheet="1" objects="1" scenarios="1" formatColumns="0" formatRows="0" autoFilter="0"/>
  <autoFilter ref="C122:K181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2267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2268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ROUND(J122,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ROUND((SUM(BE122:BE128)),  2)</f>
        <v>0</v>
      </c>
      <c r="G35" s="100"/>
      <c r="H35" s="100"/>
      <c r="I35" s="101">
        <v>0.2</v>
      </c>
      <c r="J35" s="99">
        <f>ROUND(((SUM(BE122:BE128))*I35),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ROUND((SUM(BF122:BF128)),  2)</f>
        <v>0</v>
      </c>
      <c r="G36" s="100"/>
      <c r="H36" s="100"/>
      <c r="I36" s="101">
        <v>0.2</v>
      </c>
      <c r="J36" s="99">
        <f>ROUND(((SUM(BF122:BF128))*I36),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ROUND((SUM(BG122:BG128)),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ROUND((SUM(BH122:BH128)),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ROUND((SUM(BI122:BI128)),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2267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01 - SO-01B.01  Architektúra a statika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J122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J123</f>
        <v>0</v>
      </c>
      <c r="L99" s="114"/>
    </row>
    <row r="100" spans="2:47" s="9" customFormat="1" ht="19.899999999999999" customHeight="1">
      <c r="B100" s="118"/>
      <c r="D100" s="119" t="s">
        <v>157</v>
      </c>
      <c r="E100" s="120"/>
      <c r="F100" s="120"/>
      <c r="G100" s="120"/>
      <c r="H100" s="120"/>
      <c r="I100" s="120"/>
      <c r="J100" s="121">
        <f>J124</f>
        <v>0</v>
      </c>
      <c r="L100" s="118"/>
    </row>
    <row r="101" spans="2:47" s="1" customFormat="1" ht="21.75" customHeight="1">
      <c r="B101" s="32"/>
      <c r="L101" s="32"/>
    </row>
    <row r="102" spans="2:47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4.95" customHeight="1">
      <c r="B107" s="32"/>
      <c r="C107" s="21" t="s">
        <v>174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3" t="str">
        <f>E7</f>
        <v>Budova na spracovanie hrozna a výrobu vína</v>
      </c>
      <c r="F110" s="254"/>
      <c r="G110" s="254"/>
      <c r="H110" s="254"/>
      <c r="L110" s="32"/>
    </row>
    <row r="111" spans="2:47" ht="12" customHeight="1">
      <c r="B111" s="20"/>
      <c r="C111" s="27" t="s">
        <v>142</v>
      </c>
      <c r="L111" s="20"/>
    </row>
    <row r="112" spans="2:47" s="1" customFormat="1" ht="16.5" customHeight="1">
      <c r="B112" s="32"/>
      <c r="E112" s="253" t="s">
        <v>2267</v>
      </c>
      <c r="F112" s="255"/>
      <c r="G112" s="255"/>
      <c r="H112" s="255"/>
      <c r="L112" s="32"/>
    </row>
    <row r="113" spans="2:65" s="1" customFormat="1" ht="12" customHeight="1">
      <c r="B113" s="32"/>
      <c r="C113" s="27" t="s">
        <v>144</v>
      </c>
      <c r="L113" s="32"/>
    </row>
    <row r="114" spans="2:65" s="1" customFormat="1" ht="16.5" customHeight="1">
      <c r="B114" s="32"/>
      <c r="E114" s="208" t="str">
        <f>E11</f>
        <v>01 - SO-01B.01  Architektúra a statika</v>
      </c>
      <c r="F114" s="255"/>
      <c r="G114" s="255"/>
      <c r="H114" s="255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>Chotín, p. č. 6616</v>
      </c>
      <c r="I116" s="27" t="s">
        <v>21</v>
      </c>
      <c r="J116" s="55" t="str">
        <f>IF(J14="","",J14)</f>
        <v>22. 1. 2024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23</v>
      </c>
      <c r="F118" s="25" t="str">
        <f>E17</f>
        <v>Gábor Ondrej, Kostolná 228, Chotín</v>
      </c>
      <c r="I118" s="27" t="s">
        <v>29</v>
      </c>
      <c r="J118" s="30" t="str">
        <f>E23</f>
        <v>Ing. Lengyel Tibor</v>
      </c>
      <c r="L118" s="32"/>
    </row>
    <row r="119" spans="2:65" s="1" customFormat="1" ht="15.2" customHeight="1">
      <c r="B119" s="32"/>
      <c r="C119" s="27" t="s">
        <v>27</v>
      </c>
      <c r="F119" s="25" t="str">
        <f>IF(E20="","",E20)</f>
        <v>Vyplň údaj</v>
      </c>
      <c r="I119" s="27" t="s">
        <v>32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175</v>
      </c>
      <c r="D121" s="124" t="s">
        <v>61</v>
      </c>
      <c r="E121" s="124" t="s">
        <v>57</v>
      </c>
      <c r="F121" s="124" t="s">
        <v>58</v>
      </c>
      <c r="G121" s="124" t="s">
        <v>176</v>
      </c>
      <c r="H121" s="124" t="s">
        <v>177</v>
      </c>
      <c r="I121" s="124" t="s">
        <v>178</v>
      </c>
      <c r="J121" s="125" t="s">
        <v>148</v>
      </c>
      <c r="K121" s="126" t="s">
        <v>179</v>
      </c>
      <c r="L121" s="122"/>
      <c r="M121" s="62" t="s">
        <v>1</v>
      </c>
      <c r="N121" s="63" t="s">
        <v>40</v>
      </c>
      <c r="O121" s="63" t="s">
        <v>180</v>
      </c>
      <c r="P121" s="63" t="s">
        <v>181</v>
      </c>
      <c r="Q121" s="63" t="s">
        <v>182</v>
      </c>
      <c r="R121" s="63" t="s">
        <v>183</v>
      </c>
      <c r="S121" s="63" t="s">
        <v>184</v>
      </c>
      <c r="T121" s="64" t="s">
        <v>185</v>
      </c>
    </row>
    <row r="122" spans="2:65" s="1" customFormat="1" ht="22.9" customHeight="1">
      <c r="B122" s="32"/>
      <c r="C122" s="67" t="s">
        <v>149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1.2287040000000001E-2</v>
      </c>
      <c r="S122" s="56"/>
      <c r="T122" s="129">
        <f>T123</f>
        <v>0</v>
      </c>
      <c r="AT122" s="17" t="s">
        <v>75</v>
      </c>
      <c r="AU122" s="17" t="s">
        <v>150</v>
      </c>
      <c r="BK122" s="130">
        <f>BK123</f>
        <v>0</v>
      </c>
    </row>
    <row r="123" spans="2:65" s="11" customFormat="1" ht="25.9" customHeight="1">
      <c r="B123" s="131"/>
      <c r="D123" s="132" t="s">
        <v>75</v>
      </c>
      <c r="E123" s="133" t="s">
        <v>186</v>
      </c>
      <c r="F123" s="133" t="s">
        <v>187</v>
      </c>
      <c r="I123" s="134"/>
      <c r="J123" s="135">
        <f>BK123</f>
        <v>0</v>
      </c>
      <c r="L123" s="131"/>
      <c r="M123" s="136"/>
      <c r="P123" s="137">
        <f>P124</f>
        <v>0</v>
      </c>
      <c r="R123" s="137">
        <f>R124</f>
        <v>1.2287040000000001E-2</v>
      </c>
      <c r="T123" s="138">
        <f>T124</f>
        <v>0</v>
      </c>
      <c r="AR123" s="132" t="s">
        <v>83</v>
      </c>
      <c r="AT123" s="139" t="s">
        <v>75</v>
      </c>
      <c r="AU123" s="139" t="s">
        <v>76</v>
      </c>
      <c r="AY123" s="132" t="s">
        <v>188</v>
      </c>
      <c r="BK123" s="140">
        <f>BK124</f>
        <v>0</v>
      </c>
    </row>
    <row r="124" spans="2:65" s="11" customFormat="1" ht="22.9" customHeight="1">
      <c r="B124" s="131"/>
      <c r="D124" s="132" t="s">
        <v>75</v>
      </c>
      <c r="E124" s="141" t="s">
        <v>245</v>
      </c>
      <c r="F124" s="141" t="s">
        <v>694</v>
      </c>
      <c r="I124" s="134"/>
      <c r="J124" s="142">
        <f>BK124</f>
        <v>0</v>
      </c>
      <c r="L124" s="131"/>
      <c r="M124" s="136"/>
      <c r="P124" s="137">
        <f>SUM(P125:P128)</f>
        <v>0</v>
      </c>
      <c r="R124" s="137">
        <f>SUM(R125:R128)</f>
        <v>1.2287040000000001E-2</v>
      </c>
      <c r="T124" s="138">
        <f>SUM(T125:T128)</f>
        <v>0</v>
      </c>
      <c r="AR124" s="132" t="s">
        <v>83</v>
      </c>
      <c r="AT124" s="139" t="s">
        <v>75</v>
      </c>
      <c r="AU124" s="139" t="s">
        <v>83</v>
      </c>
      <c r="AY124" s="132" t="s">
        <v>188</v>
      </c>
      <c r="BK124" s="140">
        <f>SUM(BK125:BK128)</f>
        <v>0</v>
      </c>
    </row>
    <row r="125" spans="2:65" s="1" customFormat="1" ht="16.5" customHeight="1">
      <c r="B125" s="32"/>
      <c r="C125" s="143" t="s">
        <v>83</v>
      </c>
      <c r="D125" s="143" t="s">
        <v>190</v>
      </c>
      <c r="E125" s="144" t="s">
        <v>2269</v>
      </c>
      <c r="F125" s="145" t="s">
        <v>2270</v>
      </c>
      <c r="G125" s="146" t="s">
        <v>272</v>
      </c>
      <c r="H125" s="147">
        <v>315.06799999999998</v>
      </c>
      <c r="I125" s="148"/>
      <c r="J125" s="149">
        <f>ROUND(I125*H125,2)</f>
        <v>0</v>
      </c>
      <c r="K125" s="150"/>
      <c r="L125" s="32"/>
      <c r="M125" s="151" t="s">
        <v>1</v>
      </c>
      <c r="N125" s="152" t="s">
        <v>42</v>
      </c>
      <c r="P125" s="153">
        <f>O125*H125</f>
        <v>0</v>
      </c>
      <c r="Q125" s="153">
        <v>3.0000000000000001E-5</v>
      </c>
      <c r="R125" s="153">
        <f>Q125*H125</f>
        <v>9.4520400000000001E-3</v>
      </c>
      <c r="S125" s="153">
        <v>0</v>
      </c>
      <c r="T125" s="154">
        <f>S125*H125</f>
        <v>0</v>
      </c>
      <c r="AR125" s="155" t="s">
        <v>194</v>
      </c>
      <c r="AT125" s="155" t="s">
        <v>190</v>
      </c>
      <c r="AU125" s="155" t="s">
        <v>88</v>
      </c>
      <c r="AY125" s="17" t="s">
        <v>188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7" t="s">
        <v>88</v>
      </c>
      <c r="BK125" s="156">
        <f>ROUND(I125*H125,2)</f>
        <v>0</v>
      </c>
      <c r="BL125" s="17" t="s">
        <v>194</v>
      </c>
      <c r="BM125" s="155" t="s">
        <v>2271</v>
      </c>
    </row>
    <row r="126" spans="2:65" s="12" customFormat="1" ht="11.25">
      <c r="B126" s="157"/>
      <c r="D126" s="158" t="s">
        <v>196</v>
      </c>
      <c r="E126" s="159" t="s">
        <v>1</v>
      </c>
      <c r="F126" s="160" t="s">
        <v>2272</v>
      </c>
      <c r="H126" s="161">
        <v>315.06799999999998</v>
      </c>
      <c r="I126" s="162"/>
      <c r="L126" s="157"/>
      <c r="M126" s="163"/>
      <c r="T126" s="164"/>
      <c r="AT126" s="159" t="s">
        <v>196</v>
      </c>
      <c r="AU126" s="159" t="s">
        <v>88</v>
      </c>
      <c r="AV126" s="12" t="s">
        <v>88</v>
      </c>
      <c r="AW126" s="12" t="s">
        <v>31</v>
      </c>
      <c r="AX126" s="12" t="s">
        <v>83</v>
      </c>
      <c r="AY126" s="159" t="s">
        <v>188</v>
      </c>
    </row>
    <row r="127" spans="2:65" s="1" customFormat="1" ht="16.5" customHeight="1">
      <c r="B127" s="32"/>
      <c r="C127" s="143" t="s">
        <v>88</v>
      </c>
      <c r="D127" s="143" t="s">
        <v>190</v>
      </c>
      <c r="E127" s="144" t="s">
        <v>2273</v>
      </c>
      <c r="F127" s="145" t="s">
        <v>2274</v>
      </c>
      <c r="G127" s="146" t="s">
        <v>272</v>
      </c>
      <c r="H127" s="147">
        <v>94.5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42</v>
      </c>
      <c r="P127" s="153">
        <f>O127*H127</f>
        <v>0</v>
      </c>
      <c r="Q127" s="153">
        <v>3.0000000000000001E-5</v>
      </c>
      <c r="R127" s="153">
        <f>Q127*H127</f>
        <v>2.8350000000000003E-3</v>
      </c>
      <c r="S127" s="153">
        <v>0</v>
      </c>
      <c r="T127" s="154">
        <f>S127*H127</f>
        <v>0</v>
      </c>
      <c r="AR127" s="155" t="s">
        <v>194</v>
      </c>
      <c r="AT127" s="155" t="s">
        <v>190</v>
      </c>
      <c r="AU127" s="155" t="s">
        <v>88</v>
      </c>
      <c r="AY127" s="17" t="s">
        <v>188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194</v>
      </c>
      <c r="BM127" s="155" t="s">
        <v>2275</v>
      </c>
    </row>
    <row r="128" spans="2:65" s="12" customFormat="1" ht="11.25">
      <c r="B128" s="157"/>
      <c r="D128" s="158" t="s">
        <v>196</v>
      </c>
      <c r="E128" s="159" t="s">
        <v>1</v>
      </c>
      <c r="F128" s="160" t="s">
        <v>2276</v>
      </c>
      <c r="H128" s="161">
        <v>94.5</v>
      </c>
      <c r="I128" s="162"/>
      <c r="L128" s="157"/>
      <c r="M128" s="205"/>
      <c r="N128" s="206"/>
      <c r="O128" s="206"/>
      <c r="P128" s="206"/>
      <c r="Q128" s="206"/>
      <c r="R128" s="206"/>
      <c r="S128" s="206"/>
      <c r="T128" s="207"/>
      <c r="AT128" s="159" t="s">
        <v>196</v>
      </c>
      <c r="AU128" s="159" t="s">
        <v>88</v>
      </c>
      <c r="AV128" s="12" t="s">
        <v>88</v>
      </c>
      <c r="AW128" s="12" t="s">
        <v>31</v>
      </c>
      <c r="AX128" s="12" t="s">
        <v>83</v>
      </c>
      <c r="AY128" s="159" t="s">
        <v>188</v>
      </c>
    </row>
    <row r="129" spans="2:12" s="1" customFormat="1" ht="6.95" customHeight="1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2"/>
    </row>
  </sheetData>
  <sheetProtection algorithmName="SHA-512" hashValue="PI8Wo+NwoNEScRo1NFJ/HAQpI5bcGc0dE10i2fWLHs6H2AvPzWYxb2tM9SbfSj8hkCFsxt5mbEHF1eezRnSaEA==" saltValue="9pqL2rUMK9HPvBzGgPZ0wCi5MDu0c/GO9l3Pyn3EcG0tSxo2o9ZRQQ9NJipaAqJsV9YFmUfj6zYvxJt3RBVcoA==" spinCount="100000" sheet="1" objects="1" scenarios="1" formatColumns="0" formatRows="0" autoFilter="0"/>
  <autoFilter ref="C121:K128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2267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2277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ROUND(J127,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ROUND((SUM(BE127:BE172)),  2)</f>
        <v>0</v>
      </c>
      <c r="G35" s="100"/>
      <c r="H35" s="100"/>
      <c r="I35" s="101">
        <v>0.2</v>
      </c>
      <c r="J35" s="99">
        <f>ROUND(((SUM(BE127:BE172))*I35),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ROUND((SUM(BF127:BF172)),  2)</f>
        <v>0</v>
      </c>
      <c r="G36" s="100"/>
      <c r="H36" s="100"/>
      <c r="I36" s="101">
        <v>0.2</v>
      </c>
      <c r="J36" s="99">
        <f>ROUND(((SUM(BF127:BF172))*I36),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ROUND((SUM(BG127:BG172)),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ROUND((SUM(BH127:BH172)),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ROUND((SUM(BI127:BI172)),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2267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02 - SO-01B.2  Zdravotechnika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J127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151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899999999999999" customHeight="1">
      <c r="B100" s="118"/>
      <c r="D100" s="119" t="s">
        <v>157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899999999999999" customHeight="1">
      <c r="B101" s="118"/>
      <c r="D101" s="119" t="s">
        <v>158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2:47" s="8" customFormat="1" ht="24.95" customHeight="1">
      <c r="B102" s="114"/>
      <c r="D102" s="115" t="s">
        <v>159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9.899999999999999" customHeight="1">
      <c r="B103" s="118"/>
      <c r="D103" s="119" t="s">
        <v>163</v>
      </c>
      <c r="E103" s="120"/>
      <c r="F103" s="120"/>
      <c r="G103" s="120"/>
      <c r="H103" s="120"/>
      <c r="I103" s="120"/>
      <c r="J103" s="121">
        <f>J137</f>
        <v>0</v>
      </c>
      <c r="L103" s="118"/>
    </row>
    <row r="104" spans="2:47" s="9" customFormat="1" ht="19.899999999999999" customHeight="1">
      <c r="B104" s="118"/>
      <c r="D104" s="119" t="s">
        <v>2278</v>
      </c>
      <c r="E104" s="120"/>
      <c r="F104" s="120"/>
      <c r="G104" s="120"/>
      <c r="H104" s="120"/>
      <c r="I104" s="120"/>
      <c r="J104" s="121">
        <f>J160</f>
        <v>0</v>
      </c>
      <c r="L104" s="118"/>
    </row>
    <row r="105" spans="2:47" s="9" customFormat="1" ht="19.899999999999999" customHeight="1">
      <c r="B105" s="118"/>
      <c r="D105" s="119" t="s">
        <v>1414</v>
      </c>
      <c r="E105" s="120"/>
      <c r="F105" s="120"/>
      <c r="G105" s="120"/>
      <c r="H105" s="120"/>
      <c r="I105" s="120"/>
      <c r="J105" s="121">
        <f>J164</f>
        <v>0</v>
      </c>
      <c r="L105" s="118"/>
    </row>
    <row r="106" spans="2:47" s="1" customFormat="1" ht="21.75" customHeight="1">
      <c r="B106" s="32"/>
      <c r="L106" s="32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5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5" customHeight="1">
      <c r="B112" s="32"/>
      <c r="C112" s="21" t="s">
        <v>174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16.5" customHeight="1">
      <c r="B115" s="32"/>
      <c r="E115" s="253" t="str">
        <f>E7</f>
        <v>Budova na spracovanie hrozna a výrobu vína</v>
      </c>
      <c r="F115" s="254"/>
      <c r="G115" s="254"/>
      <c r="H115" s="254"/>
      <c r="L115" s="32"/>
    </row>
    <row r="116" spans="2:63" ht="12" customHeight="1">
      <c r="B116" s="20"/>
      <c r="C116" s="27" t="s">
        <v>142</v>
      </c>
      <c r="L116" s="20"/>
    </row>
    <row r="117" spans="2:63" s="1" customFormat="1" ht="16.5" customHeight="1">
      <c r="B117" s="32"/>
      <c r="E117" s="253" t="s">
        <v>2267</v>
      </c>
      <c r="F117" s="255"/>
      <c r="G117" s="255"/>
      <c r="H117" s="255"/>
      <c r="L117" s="32"/>
    </row>
    <row r="118" spans="2:63" s="1" customFormat="1" ht="12" customHeight="1">
      <c r="B118" s="32"/>
      <c r="C118" s="27" t="s">
        <v>144</v>
      </c>
      <c r="L118" s="32"/>
    </row>
    <row r="119" spans="2:63" s="1" customFormat="1" ht="16.5" customHeight="1">
      <c r="B119" s="32"/>
      <c r="E119" s="208" t="str">
        <f>E11</f>
        <v>02 - SO-01B.2  Zdravotechnika</v>
      </c>
      <c r="F119" s="255"/>
      <c r="G119" s="255"/>
      <c r="H119" s="255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>Chotín, p. č. 6616</v>
      </c>
      <c r="I121" s="27" t="s">
        <v>21</v>
      </c>
      <c r="J121" s="55" t="str">
        <f>IF(J14="","",J14)</f>
        <v>22. 1. 2024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23</v>
      </c>
      <c r="F123" s="25" t="str">
        <f>E17</f>
        <v>Gábor Ondrej, Kostolná 228, Chotín</v>
      </c>
      <c r="I123" s="27" t="s">
        <v>29</v>
      </c>
      <c r="J123" s="30" t="str">
        <f>E23</f>
        <v>Ing. Lengyel Tibor</v>
      </c>
      <c r="L123" s="32"/>
    </row>
    <row r="124" spans="2:63" s="1" customFormat="1" ht="15.2" customHeight="1">
      <c r="B124" s="32"/>
      <c r="C124" s="27" t="s">
        <v>27</v>
      </c>
      <c r="F124" s="25" t="str">
        <f>IF(E20="","",E20)</f>
        <v>Vyplň údaj</v>
      </c>
      <c r="I124" s="27" t="s">
        <v>32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175</v>
      </c>
      <c r="D126" s="124" t="s">
        <v>61</v>
      </c>
      <c r="E126" s="124" t="s">
        <v>57</v>
      </c>
      <c r="F126" s="124" t="s">
        <v>58</v>
      </c>
      <c r="G126" s="124" t="s">
        <v>176</v>
      </c>
      <c r="H126" s="124" t="s">
        <v>177</v>
      </c>
      <c r="I126" s="124" t="s">
        <v>178</v>
      </c>
      <c r="J126" s="125" t="s">
        <v>148</v>
      </c>
      <c r="K126" s="126" t="s">
        <v>179</v>
      </c>
      <c r="L126" s="122"/>
      <c r="M126" s="62" t="s">
        <v>1</v>
      </c>
      <c r="N126" s="63" t="s">
        <v>40</v>
      </c>
      <c r="O126" s="63" t="s">
        <v>180</v>
      </c>
      <c r="P126" s="63" t="s">
        <v>181</v>
      </c>
      <c r="Q126" s="63" t="s">
        <v>182</v>
      </c>
      <c r="R126" s="63" t="s">
        <v>183</v>
      </c>
      <c r="S126" s="63" t="s">
        <v>184</v>
      </c>
      <c r="T126" s="64" t="s">
        <v>185</v>
      </c>
    </row>
    <row r="127" spans="2:63" s="1" customFormat="1" ht="22.9" customHeight="1">
      <c r="B127" s="32"/>
      <c r="C127" s="67" t="s">
        <v>149</v>
      </c>
      <c r="J127" s="127">
        <f>BK127</f>
        <v>0</v>
      </c>
      <c r="L127" s="32"/>
      <c r="M127" s="65"/>
      <c r="N127" s="56"/>
      <c r="O127" s="56"/>
      <c r="P127" s="128">
        <f>P128+P136</f>
        <v>0</v>
      </c>
      <c r="Q127" s="56"/>
      <c r="R127" s="128">
        <f>R128+R136</f>
        <v>17.956210000000002</v>
      </c>
      <c r="S127" s="56"/>
      <c r="T127" s="129">
        <f>T128+T136</f>
        <v>0</v>
      </c>
      <c r="AT127" s="17" t="s">
        <v>75</v>
      </c>
      <c r="AU127" s="17" t="s">
        <v>150</v>
      </c>
      <c r="BK127" s="130">
        <f>BK128+BK136</f>
        <v>0</v>
      </c>
    </row>
    <row r="128" spans="2:63" s="11" customFormat="1" ht="25.9" customHeight="1">
      <c r="B128" s="131"/>
      <c r="D128" s="132" t="s">
        <v>75</v>
      </c>
      <c r="E128" s="133" t="s">
        <v>186</v>
      </c>
      <c r="F128" s="133" t="s">
        <v>187</v>
      </c>
      <c r="I128" s="134"/>
      <c r="J128" s="135">
        <f>BK128</f>
        <v>0</v>
      </c>
      <c r="L128" s="131"/>
      <c r="M128" s="136"/>
      <c r="P128" s="137">
        <f>P129+P134</f>
        <v>0</v>
      </c>
      <c r="R128" s="137">
        <f>R129+R134</f>
        <v>17.8504</v>
      </c>
      <c r="T128" s="138">
        <f>T129+T134</f>
        <v>0</v>
      </c>
      <c r="AR128" s="132" t="s">
        <v>83</v>
      </c>
      <c r="AT128" s="139" t="s">
        <v>75</v>
      </c>
      <c r="AU128" s="139" t="s">
        <v>76</v>
      </c>
      <c r="AY128" s="132" t="s">
        <v>188</v>
      </c>
      <c r="BK128" s="140">
        <f>BK129+BK134</f>
        <v>0</v>
      </c>
    </row>
    <row r="129" spans="2:65" s="11" customFormat="1" ht="22.9" customHeight="1">
      <c r="B129" s="131"/>
      <c r="D129" s="132" t="s">
        <v>75</v>
      </c>
      <c r="E129" s="141" t="s">
        <v>245</v>
      </c>
      <c r="F129" s="141" t="s">
        <v>694</v>
      </c>
      <c r="I129" s="134"/>
      <c r="J129" s="142">
        <f>BK129</f>
        <v>0</v>
      </c>
      <c r="L129" s="131"/>
      <c r="M129" s="136"/>
      <c r="P129" s="137">
        <f>SUM(P130:P133)</f>
        <v>0</v>
      </c>
      <c r="R129" s="137">
        <f>SUM(R130:R133)</f>
        <v>17.8504</v>
      </c>
      <c r="T129" s="138">
        <f>SUM(T130:T133)</f>
        <v>0</v>
      </c>
      <c r="AR129" s="132" t="s">
        <v>83</v>
      </c>
      <c r="AT129" s="139" t="s">
        <v>75</v>
      </c>
      <c r="AU129" s="139" t="s">
        <v>83</v>
      </c>
      <c r="AY129" s="132" t="s">
        <v>188</v>
      </c>
      <c r="BK129" s="140">
        <f>SUM(BK130:BK133)</f>
        <v>0</v>
      </c>
    </row>
    <row r="130" spans="2:65" s="1" customFormat="1" ht="37.9" customHeight="1">
      <c r="B130" s="32"/>
      <c r="C130" s="143" t="s">
        <v>83</v>
      </c>
      <c r="D130" s="143" t="s">
        <v>190</v>
      </c>
      <c r="E130" s="144" t="s">
        <v>2279</v>
      </c>
      <c r="F130" s="145" t="s">
        <v>2280</v>
      </c>
      <c r="G130" s="146" t="s">
        <v>574</v>
      </c>
      <c r="H130" s="147">
        <v>50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42</v>
      </c>
      <c r="P130" s="153">
        <f>O130*H130</f>
        <v>0</v>
      </c>
      <c r="Q130" s="153">
        <v>0.25888</v>
      </c>
      <c r="R130" s="153">
        <f>Q130*H130</f>
        <v>12.943999999999999</v>
      </c>
      <c r="S130" s="153">
        <v>0</v>
      </c>
      <c r="T130" s="154">
        <f>S130*H130</f>
        <v>0</v>
      </c>
      <c r="AR130" s="155" t="s">
        <v>194</v>
      </c>
      <c r="AT130" s="155" t="s">
        <v>190</v>
      </c>
      <c r="AU130" s="155" t="s">
        <v>88</v>
      </c>
      <c r="AY130" s="17" t="s">
        <v>188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88</v>
      </c>
      <c r="BK130" s="156">
        <f>ROUND(I130*H130,2)</f>
        <v>0</v>
      </c>
      <c r="BL130" s="17" t="s">
        <v>194</v>
      </c>
      <c r="BM130" s="155" t="s">
        <v>2281</v>
      </c>
    </row>
    <row r="131" spans="2:65" s="1" customFormat="1" ht="24.2" customHeight="1">
      <c r="B131" s="32"/>
      <c r="C131" s="185" t="s">
        <v>88</v>
      </c>
      <c r="D131" s="185" t="s">
        <v>677</v>
      </c>
      <c r="E131" s="186" t="s">
        <v>2282</v>
      </c>
      <c r="F131" s="187" t="s">
        <v>2283</v>
      </c>
      <c r="G131" s="188" t="s">
        <v>388</v>
      </c>
      <c r="H131" s="189">
        <v>2</v>
      </c>
      <c r="I131" s="190"/>
      <c r="J131" s="191">
        <f>ROUND(I131*H131,2)</f>
        <v>0</v>
      </c>
      <c r="K131" s="192"/>
      <c r="L131" s="193"/>
      <c r="M131" s="194" t="s">
        <v>1</v>
      </c>
      <c r="N131" s="195" t="s">
        <v>42</v>
      </c>
      <c r="P131" s="153">
        <f>O131*H131</f>
        <v>0</v>
      </c>
      <c r="Q131" s="153">
        <v>6.9999999999999999E-4</v>
      </c>
      <c r="R131" s="153">
        <f>Q131*H131</f>
        <v>1.4E-3</v>
      </c>
      <c r="S131" s="153">
        <v>0</v>
      </c>
      <c r="T131" s="154">
        <f>S131*H131</f>
        <v>0</v>
      </c>
      <c r="AR131" s="155" t="s">
        <v>238</v>
      </c>
      <c r="AT131" s="155" t="s">
        <v>677</v>
      </c>
      <c r="AU131" s="155" t="s">
        <v>88</v>
      </c>
      <c r="AY131" s="17" t="s">
        <v>188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194</v>
      </c>
      <c r="BM131" s="155" t="s">
        <v>2284</v>
      </c>
    </row>
    <row r="132" spans="2:65" s="1" customFormat="1" ht="44.25" customHeight="1">
      <c r="B132" s="32"/>
      <c r="C132" s="185" t="s">
        <v>203</v>
      </c>
      <c r="D132" s="185" t="s">
        <v>677</v>
      </c>
      <c r="E132" s="186" t="s">
        <v>2285</v>
      </c>
      <c r="F132" s="187" t="s">
        <v>2286</v>
      </c>
      <c r="G132" s="188" t="s">
        <v>388</v>
      </c>
      <c r="H132" s="189">
        <v>50</v>
      </c>
      <c r="I132" s="190"/>
      <c r="J132" s="191">
        <f>ROUND(I132*H132,2)</f>
        <v>0</v>
      </c>
      <c r="K132" s="192"/>
      <c r="L132" s="193"/>
      <c r="M132" s="194" t="s">
        <v>1</v>
      </c>
      <c r="N132" s="195" t="s">
        <v>42</v>
      </c>
      <c r="P132" s="153">
        <f>O132*H132</f>
        <v>0</v>
      </c>
      <c r="Q132" s="153">
        <v>1.01E-2</v>
      </c>
      <c r="R132" s="153">
        <f>Q132*H132</f>
        <v>0.505</v>
      </c>
      <c r="S132" s="153">
        <v>0</v>
      </c>
      <c r="T132" s="154">
        <f>S132*H132</f>
        <v>0</v>
      </c>
      <c r="AR132" s="155" t="s">
        <v>238</v>
      </c>
      <c r="AT132" s="155" t="s">
        <v>677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194</v>
      </c>
      <c r="BM132" s="155" t="s">
        <v>2287</v>
      </c>
    </row>
    <row r="133" spans="2:65" s="1" customFormat="1" ht="33" customHeight="1">
      <c r="B133" s="32"/>
      <c r="C133" s="185" t="s">
        <v>194</v>
      </c>
      <c r="D133" s="185" t="s">
        <v>677</v>
      </c>
      <c r="E133" s="186" t="s">
        <v>2288</v>
      </c>
      <c r="F133" s="187" t="s">
        <v>2289</v>
      </c>
      <c r="G133" s="188" t="s">
        <v>388</v>
      </c>
      <c r="H133" s="189">
        <v>50</v>
      </c>
      <c r="I133" s="190"/>
      <c r="J133" s="191">
        <f>ROUND(I133*H133,2)</f>
        <v>0</v>
      </c>
      <c r="K133" s="192"/>
      <c r="L133" s="193"/>
      <c r="M133" s="194" t="s">
        <v>1</v>
      </c>
      <c r="N133" s="195" t="s">
        <v>42</v>
      </c>
      <c r="P133" s="153">
        <f>O133*H133</f>
        <v>0</v>
      </c>
      <c r="Q133" s="153">
        <v>8.7999999999999995E-2</v>
      </c>
      <c r="R133" s="153">
        <f>Q133*H133</f>
        <v>4.3999999999999995</v>
      </c>
      <c r="S133" s="153">
        <v>0</v>
      </c>
      <c r="T133" s="154">
        <f>S133*H133</f>
        <v>0</v>
      </c>
      <c r="AR133" s="155" t="s">
        <v>238</v>
      </c>
      <c r="AT133" s="155" t="s">
        <v>677</v>
      </c>
      <c r="AU133" s="155" t="s">
        <v>88</v>
      </c>
      <c r="AY133" s="17" t="s">
        <v>188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88</v>
      </c>
      <c r="BK133" s="156">
        <f>ROUND(I133*H133,2)</f>
        <v>0</v>
      </c>
      <c r="BL133" s="17" t="s">
        <v>194</v>
      </c>
      <c r="BM133" s="155" t="s">
        <v>2290</v>
      </c>
    </row>
    <row r="134" spans="2:65" s="11" customFormat="1" ht="22.9" customHeight="1">
      <c r="B134" s="131"/>
      <c r="D134" s="132" t="s">
        <v>75</v>
      </c>
      <c r="E134" s="141" t="s">
        <v>739</v>
      </c>
      <c r="F134" s="141" t="s">
        <v>740</v>
      </c>
      <c r="I134" s="134"/>
      <c r="J134" s="142">
        <f>BK134</f>
        <v>0</v>
      </c>
      <c r="L134" s="131"/>
      <c r="M134" s="136"/>
      <c r="P134" s="137">
        <f>P135</f>
        <v>0</v>
      </c>
      <c r="R134" s="137">
        <f>R135</f>
        <v>0</v>
      </c>
      <c r="T134" s="138">
        <f>T135</f>
        <v>0</v>
      </c>
      <c r="AR134" s="132" t="s">
        <v>83</v>
      </c>
      <c r="AT134" s="139" t="s">
        <v>75</v>
      </c>
      <c r="AU134" s="139" t="s">
        <v>83</v>
      </c>
      <c r="AY134" s="132" t="s">
        <v>188</v>
      </c>
      <c r="BK134" s="140">
        <f>BK135</f>
        <v>0</v>
      </c>
    </row>
    <row r="135" spans="2:65" s="1" customFormat="1" ht="24.2" customHeight="1">
      <c r="B135" s="32"/>
      <c r="C135" s="143" t="s">
        <v>221</v>
      </c>
      <c r="D135" s="143" t="s">
        <v>190</v>
      </c>
      <c r="E135" s="144" t="s">
        <v>742</v>
      </c>
      <c r="F135" s="145" t="s">
        <v>743</v>
      </c>
      <c r="G135" s="146" t="s">
        <v>333</v>
      </c>
      <c r="H135" s="147">
        <v>17.850000000000001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42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194</v>
      </c>
      <c r="AT135" s="155" t="s">
        <v>190</v>
      </c>
      <c r="AU135" s="155" t="s">
        <v>88</v>
      </c>
      <c r="AY135" s="17" t="s">
        <v>188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88</v>
      </c>
      <c r="BK135" s="156">
        <f>ROUND(I135*H135,2)</f>
        <v>0</v>
      </c>
      <c r="BL135" s="17" t="s">
        <v>194</v>
      </c>
      <c r="BM135" s="155" t="s">
        <v>2291</v>
      </c>
    </row>
    <row r="136" spans="2:65" s="11" customFormat="1" ht="25.9" customHeight="1">
      <c r="B136" s="131"/>
      <c r="D136" s="132" t="s">
        <v>75</v>
      </c>
      <c r="E136" s="133" t="s">
        <v>745</v>
      </c>
      <c r="F136" s="133" t="s">
        <v>746</v>
      </c>
      <c r="I136" s="134"/>
      <c r="J136" s="135">
        <f>BK136</f>
        <v>0</v>
      </c>
      <c r="L136" s="131"/>
      <c r="M136" s="136"/>
      <c r="P136" s="137">
        <f>P137+P160+P164</f>
        <v>0</v>
      </c>
      <c r="R136" s="137">
        <f>R137+R160+R164</f>
        <v>0.10581000000000002</v>
      </c>
      <c r="T136" s="138">
        <f>T137+T160+T164</f>
        <v>0</v>
      </c>
      <c r="AR136" s="132" t="s">
        <v>88</v>
      </c>
      <c r="AT136" s="139" t="s">
        <v>75</v>
      </c>
      <c r="AU136" s="139" t="s">
        <v>76</v>
      </c>
      <c r="AY136" s="132" t="s">
        <v>188</v>
      </c>
      <c r="BK136" s="140">
        <f>BK137+BK160+BK164</f>
        <v>0</v>
      </c>
    </row>
    <row r="137" spans="2:65" s="11" customFormat="1" ht="22.9" customHeight="1">
      <c r="B137" s="131"/>
      <c r="D137" s="132" t="s">
        <v>75</v>
      </c>
      <c r="E137" s="141" t="s">
        <v>858</v>
      </c>
      <c r="F137" s="141" t="s">
        <v>859</v>
      </c>
      <c r="I137" s="134"/>
      <c r="J137" s="142">
        <f>BK137</f>
        <v>0</v>
      </c>
      <c r="L137" s="131"/>
      <c r="M137" s="136"/>
      <c r="P137" s="137">
        <f>SUM(P138:P159)</f>
        <v>0</v>
      </c>
      <c r="R137" s="137">
        <f>SUM(R138:R159)</f>
        <v>7.2970000000000007E-2</v>
      </c>
      <c r="T137" s="138">
        <f>SUM(T138:T159)</f>
        <v>0</v>
      </c>
      <c r="AR137" s="132" t="s">
        <v>88</v>
      </c>
      <c r="AT137" s="139" t="s">
        <v>75</v>
      </c>
      <c r="AU137" s="139" t="s">
        <v>83</v>
      </c>
      <c r="AY137" s="132" t="s">
        <v>188</v>
      </c>
      <c r="BK137" s="140">
        <f>SUM(BK138:BK159)</f>
        <v>0</v>
      </c>
    </row>
    <row r="138" spans="2:65" s="1" customFormat="1" ht="24.2" customHeight="1">
      <c r="B138" s="32"/>
      <c r="C138" s="143" t="s">
        <v>225</v>
      </c>
      <c r="D138" s="143" t="s">
        <v>190</v>
      </c>
      <c r="E138" s="144" t="s">
        <v>1612</v>
      </c>
      <c r="F138" s="145" t="s">
        <v>1613</v>
      </c>
      <c r="G138" s="146" t="s">
        <v>574</v>
      </c>
      <c r="H138" s="147">
        <v>1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42</v>
      </c>
      <c r="P138" s="153">
        <f>O138*H138</f>
        <v>0</v>
      </c>
      <c r="Q138" s="153">
        <v>3.6000000000000002E-4</v>
      </c>
      <c r="R138" s="153">
        <f>Q138*H138</f>
        <v>3.6000000000000002E-4</v>
      </c>
      <c r="S138" s="153">
        <v>0</v>
      </c>
      <c r="T138" s="154">
        <f>S138*H138</f>
        <v>0</v>
      </c>
      <c r="AR138" s="155" t="s">
        <v>295</v>
      </c>
      <c r="AT138" s="155" t="s">
        <v>190</v>
      </c>
      <c r="AU138" s="155" t="s">
        <v>88</v>
      </c>
      <c r="AY138" s="17" t="s">
        <v>188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88</v>
      </c>
      <c r="BK138" s="156">
        <f>ROUND(I138*H138,2)</f>
        <v>0</v>
      </c>
      <c r="BL138" s="17" t="s">
        <v>295</v>
      </c>
      <c r="BM138" s="155" t="s">
        <v>2292</v>
      </c>
    </row>
    <row r="139" spans="2:65" s="1" customFormat="1" ht="24.2" customHeight="1">
      <c r="B139" s="32"/>
      <c r="C139" s="143" t="s">
        <v>234</v>
      </c>
      <c r="D139" s="143" t="s">
        <v>190</v>
      </c>
      <c r="E139" s="144" t="s">
        <v>1634</v>
      </c>
      <c r="F139" s="145" t="s">
        <v>1635</v>
      </c>
      <c r="G139" s="146" t="s">
        <v>574</v>
      </c>
      <c r="H139" s="147">
        <v>19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42</v>
      </c>
      <c r="P139" s="153">
        <f>O139*H139</f>
        <v>0</v>
      </c>
      <c r="Q139" s="153">
        <v>4.2999999999999999E-4</v>
      </c>
      <c r="R139" s="153">
        <f>Q139*H139</f>
        <v>8.1700000000000002E-3</v>
      </c>
      <c r="S139" s="153">
        <v>0</v>
      </c>
      <c r="T139" s="154">
        <f>S139*H139</f>
        <v>0</v>
      </c>
      <c r="AR139" s="155" t="s">
        <v>295</v>
      </c>
      <c r="AT139" s="155" t="s">
        <v>190</v>
      </c>
      <c r="AU139" s="155" t="s">
        <v>88</v>
      </c>
      <c r="AY139" s="17" t="s">
        <v>188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88</v>
      </c>
      <c r="BK139" s="156">
        <f>ROUND(I139*H139,2)</f>
        <v>0</v>
      </c>
      <c r="BL139" s="17" t="s">
        <v>295</v>
      </c>
      <c r="BM139" s="155" t="s">
        <v>2293</v>
      </c>
    </row>
    <row r="140" spans="2:65" s="1" customFormat="1" ht="24.2" customHeight="1">
      <c r="B140" s="32"/>
      <c r="C140" s="143" t="s">
        <v>238</v>
      </c>
      <c r="D140" s="143" t="s">
        <v>190</v>
      </c>
      <c r="E140" s="144" t="s">
        <v>1643</v>
      </c>
      <c r="F140" s="145" t="s">
        <v>1644</v>
      </c>
      <c r="G140" s="146" t="s">
        <v>574</v>
      </c>
      <c r="H140" s="147">
        <v>2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42</v>
      </c>
      <c r="P140" s="153">
        <f>O140*H140</f>
        <v>0</v>
      </c>
      <c r="Q140" s="153">
        <v>5.6999999999999998E-4</v>
      </c>
      <c r="R140" s="153">
        <f>Q140*H140</f>
        <v>1.14E-3</v>
      </c>
      <c r="S140" s="153">
        <v>0</v>
      </c>
      <c r="T140" s="154">
        <f>S140*H140</f>
        <v>0</v>
      </c>
      <c r="AR140" s="155" t="s">
        <v>295</v>
      </c>
      <c r="AT140" s="155" t="s">
        <v>190</v>
      </c>
      <c r="AU140" s="155" t="s">
        <v>88</v>
      </c>
      <c r="AY140" s="17" t="s">
        <v>188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88</v>
      </c>
      <c r="BK140" s="156">
        <f>ROUND(I140*H140,2)</f>
        <v>0</v>
      </c>
      <c r="BL140" s="17" t="s">
        <v>295</v>
      </c>
      <c r="BM140" s="155" t="s">
        <v>2294</v>
      </c>
    </row>
    <row r="141" spans="2:65" s="12" customFormat="1" ht="11.25">
      <c r="B141" s="157"/>
      <c r="D141" s="158" t="s">
        <v>196</v>
      </c>
      <c r="E141" s="159" t="s">
        <v>1</v>
      </c>
      <c r="F141" s="160" t="s">
        <v>2295</v>
      </c>
      <c r="H141" s="161">
        <v>2</v>
      </c>
      <c r="I141" s="162"/>
      <c r="L141" s="157"/>
      <c r="M141" s="163"/>
      <c r="T141" s="164"/>
      <c r="AT141" s="159" t="s">
        <v>196</v>
      </c>
      <c r="AU141" s="159" t="s">
        <v>88</v>
      </c>
      <c r="AV141" s="12" t="s">
        <v>88</v>
      </c>
      <c r="AW141" s="12" t="s">
        <v>31</v>
      </c>
      <c r="AX141" s="12" t="s">
        <v>83</v>
      </c>
      <c r="AY141" s="159" t="s">
        <v>188</v>
      </c>
    </row>
    <row r="142" spans="2:65" s="1" customFormat="1" ht="24.2" customHeight="1">
      <c r="B142" s="32"/>
      <c r="C142" s="143" t="s">
        <v>245</v>
      </c>
      <c r="D142" s="143" t="s">
        <v>190</v>
      </c>
      <c r="E142" s="144" t="s">
        <v>2296</v>
      </c>
      <c r="F142" s="145" t="s">
        <v>2297</v>
      </c>
      <c r="G142" s="146" t="s">
        <v>574</v>
      </c>
      <c r="H142" s="147">
        <v>35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42</v>
      </c>
      <c r="P142" s="153">
        <f>O142*H142</f>
        <v>0</v>
      </c>
      <c r="Q142" s="153">
        <v>2.4000000000000001E-4</v>
      </c>
      <c r="R142" s="153">
        <f>Q142*H142</f>
        <v>8.3999999999999995E-3</v>
      </c>
      <c r="S142" s="153">
        <v>0</v>
      </c>
      <c r="T142" s="154">
        <f>S142*H142</f>
        <v>0</v>
      </c>
      <c r="AR142" s="155" t="s">
        <v>295</v>
      </c>
      <c r="AT142" s="155" t="s">
        <v>190</v>
      </c>
      <c r="AU142" s="155" t="s">
        <v>88</v>
      </c>
      <c r="AY142" s="17" t="s">
        <v>188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88</v>
      </c>
      <c r="BK142" s="156">
        <f>ROUND(I142*H142,2)</f>
        <v>0</v>
      </c>
      <c r="BL142" s="17" t="s">
        <v>295</v>
      </c>
      <c r="BM142" s="155" t="s">
        <v>2298</v>
      </c>
    </row>
    <row r="143" spans="2:65" s="12" customFormat="1" ht="11.25">
      <c r="B143" s="157"/>
      <c r="D143" s="158" t="s">
        <v>196</v>
      </c>
      <c r="E143" s="159" t="s">
        <v>1</v>
      </c>
      <c r="F143" s="160" t="s">
        <v>2299</v>
      </c>
      <c r="H143" s="161">
        <v>29.5</v>
      </c>
      <c r="I143" s="162"/>
      <c r="L143" s="157"/>
      <c r="M143" s="163"/>
      <c r="T143" s="164"/>
      <c r="AT143" s="159" t="s">
        <v>196</v>
      </c>
      <c r="AU143" s="159" t="s">
        <v>88</v>
      </c>
      <c r="AV143" s="12" t="s">
        <v>88</v>
      </c>
      <c r="AW143" s="12" t="s">
        <v>31</v>
      </c>
      <c r="AX143" s="12" t="s">
        <v>76</v>
      </c>
      <c r="AY143" s="159" t="s">
        <v>188</v>
      </c>
    </row>
    <row r="144" spans="2:65" s="12" customFormat="1" ht="11.25">
      <c r="B144" s="157"/>
      <c r="D144" s="158" t="s">
        <v>196</v>
      </c>
      <c r="E144" s="159" t="s">
        <v>1</v>
      </c>
      <c r="F144" s="160" t="s">
        <v>2300</v>
      </c>
      <c r="H144" s="161">
        <v>5</v>
      </c>
      <c r="I144" s="162"/>
      <c r="L144" s="157"/>
      <c r="M144" s="163"/>
      <c r="T144" s="164"/>
      <c r="AT144" s="159" t="s">
        <v>196</v>
      </c>
      <c r="AU144" s="159" t="s">
        <v>88</v>
      </c>
      <c r="AV144" s="12" t="s">
        <v>88</v>
      </c>
      <c r="AW144" s="12" t="s">
        <v>31</v>
      </c>
      <c r="AX144" s="12" t="s">
        <v>76</v>
      </c>
      <c r="AY144" s="159" t="s">
        <v>188</v>
      </c>
    </row>
    <row r="145" spans="2:65" s="14" customFormat="1" ht="11.25">
      <c r="B145" s="172"/>
      <c r="D145" s="158" t="s">
        <v>196</v>
      </c>
      <c r="E145" s="173" t="s">
        <v>1</v>
      </c>
      <c r="F145" s="174" t="s">
        <v>209</v>
      </c>
      <c r="H145" s="175">
        <v>34.5</v>
      </c>
      <c r="I145" s="176"/>
      <c r="L145" s="172"/>
      <c r="M145" s="177"/>
      <c r="T145" s="178"/>
      <c r="AT145" s="173" t="s">
        <v>196</v>
      </c>
      <c r="AU145" s="173" t="s">
        <v>88</v>
      </c>
      <c r="AV145" s="14" t="s">
        <v>203</v>
      </c>
      <c r="AW145" s="14" t="s">
        <v>31</v>
      </c>
      <c r="AX145" s="14" t="s">
        <v>76</v>
      </c>
      <c r="AY145" s="173" t="s">
        <v>188</v>
      </c>
    </row>
    <row r="146" spans="2:65" s="12" customFormat="1" ht="11.25">
      <c r="B146" s="157"/>
      <c r="D146" s="158" t="s">
        <v>196</v>
      </c>
      <c r="E146" s="159" t="s">
        <v>1</v>
      </c>
      <c r="F146" s="160" t="s">
        <v>1468</v>
      </c>
      <c r="H146" s="161">
        <v>0.5</v>
      </c>
      <c r="I146" s="162"/>
      <c r="L146" s="157"/>
      <c r="M146" s="163"/>
      <c r="T146" s="164"/>
      <c r="AT146" s="159" t="s">
        <v>196</v>
      </c>
      <c r="AU146" s="159" t="s">
        <v>88</v>
      </c>
      <c r="AV146" s="12" t="s">
        <v>88</v>
      </c>
      <c r="AW146" s="12" t="s">
        <v>31</v>
      </c>
      <c r="AX146" s="12" t="s">
        <v>76</v>
      </c>
      <c r="AY146" s="159" t="s">
        <v>188</v>
      </c>
    </row>
    <row r="147" spans="2:65" s="13" customFormat="1" ht="11.25">
      <c r="B147" s="165"/>
      <c r="D147" s="158" t="s">
        <v>196</v>
      </c>
      <c r="E147" s="166" t="s">
        <v>1</v>
      </c>
      <c r="F147" s="167" t="s">
        <v>2301</v>
      </c>
      <c r="H147" s="168">
        <v>35</v>
      </c>
      <c r="I147" s="169"/>
      <c r="L147" s="165"/>
      <c r="M147" s="170"/>
      <c r="T147" s="171"/>
      <c r="AT147" s="166" t="s">
        <v>196</v>
      </c>
      <c r="AU147" s="166" t="s">
        <v>88</v>
      </c>
      <c r="AV147" s="13" t="s">
        <v>194</v>
      </c>
      <c r="AW147" s="13" t="s">
        <v>31</v>
      </c>
      <c r="AX147" s="13" t="s">
        <v>83</v>
      </c>
      <c r="AY147" s="166" t="s">
        <v>188</v>
      </c>
    </row>
    <row r="148" spans="2:65" s="1" customFormat="1" ht="16.5" customHeight="1">
      <c r="B148" s="32"/>
      <c r="C148" s="143" t="s">
        <v>252</v>
      </c>
      <c r="D148" s="143" t="s">
        <v>190</v>
      </c>
      <c r="E148" s="144" t="s">
        <v>1649</v>
      </c>
      <c r="F148" s="145" t="s">
        <v>1650</v>
      </c>
      <c r="G148" s="146" t="s">
        <v>388</v>
      </c>
      <c r="H148" s="147">
        <v>4</v>
      </c>
      <c r="I148" s="148"/>
      <c r="J148" s="149">
        <f t="shared" ref="J148:J154" si="0">ROUND(I148*H148,2)</f>
        <v>0</v>
      </c>
      <c r="K148" s="150"/>
      <c r="L148" s="32"/>
      <c r="M148" s="151" t="s">
        <v>1</v>
      </c>
      <c r="N148" s="152" t="s">
        <v>42</v>
      </c>
      <c r="P148" s="153">
        <f t="shared" ref="P148:P154" si="1">O148*H148</f>
        <v>0</v>
      </c>
      <c r="Q148" s="153">
        <v>0</v>
      </c>
      <c r="R148" s="153">
        <f t="shared" ref="R148:R154" si="2">Q148*H148</f>
        <v>0</v>
      </c>
      <c r="S148" s="153">
        <v>0</v>
      </c>
      <c r="T148" s="154">
        <f t="shared" ref="T148:T154" si="3">S148*H148</f>
        <v>0</v>
      </c>
      <c r="AR148" s="155" t="s">
        <v>295</v>
      </c>
      <c r="AT148" s="155" t="s">
        <v>190</v>
      </c>
      <c r="AU148" s="155" t="s">
        <v>88</v>
      </c>
      <c r="AY148" s="17" t="s">
        <v>188</v>
      </c>
      <c r="BE148" s="156">
        <f t="shared" ref="BE148:BE154" si="4">IF(N148="základná",J148,0)</f>
        <v>0</v>
      </c>
      <c r="BF148" s="156">
        <f t="shared" ref="BF148:BF154" si="5">IF(N148="znížená",J148,0)</f>
        <v>0</v>
      </c>
      <c r="BG148" s="156">
        <f t="shared" ref="BG148:BG154" si="6">IF(N148="zákl. prenesená",J148,0)</f>
        <v>0</v>
      </c>
      <c r="BH148" s="156">
        <f t="shared" ref="BH148:BH154" si="7">IF(N148="zníž. prenesená",J148,0)</f>
        <v>0</v>
      </c>
      <c r="BI148" s="156">
        <f t="shared" ref="BI148:BI154" si="8">IF(N148="nulová",J148,0)</f>
        <v>0</v>
      </c>
      <c r="BJ148" s="17" t="s">
        <v>88</v>
      </c>
      <c r="BK148" s="156">
        <f t="shared" ref="BK148:BK154" si="9">ROUND(I148*H148,2)</f>
        <v>0</v>
      </c>
      <c r="BL148" s="17" t="s">
        <v>295</v>
      </c>
      <c r="BM148" s="155" t="s">
        <v>2302</v>
      </c>
    </row>
    <row r="149" spans="2:65" s="1" customFormat="1" ht="24.2" customHeight="1">
      <c r="B149" s="32"/>
      <c r="C149" s="143" t="s">
        <v>257</v>
      </c>
      <c r="D149" s="143" t="s">
        <v>190</v>
      </c>
      <c r="E149" s="144" t="s">
        <v>1652</v>
      </c>
      <c r="F149" s="145" t="s">
        <v>1653</v>
      </c>
      <c r="G149" s="146" t="s">
        <v>388</v>
      </c>
      <c r="H149" s="147">
        <v>4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42</v>
      </c>
      <c r="P149" s="153">
        <f t="shared" si="1"/>
        <v>0</v>
      </c>
      <c r="Q149" s="153">
        <v>1.2999999999999999E-4</v>
      </c>
      <c r="R149" s="153">
        <f t="shared" si="2"/>
        <v>5.1999999999999995E-4</v>
      </c>
      <c r="S149" s="153">
        <v>0</v>
      </c>
      <c r="T149" s="154">
        <f t="shared" si="3"/>
        <v>0</v>
      </c>
      <c r="AR149" s="155" t="s">
        <v>295</v>
      </c>
      <c r="AT149" s="155" t="s">
        <v>190</v>
      </c>
      <c r="AU149" s="155" t="s">
        <v>88</v>
      </c>
      <c r="AY149" s="17" t="s">
        <v>188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295</v>
      </c>
      <c r="BM149" s="155" t="s">
        <v>2303</v>
      </c>
    </row>
    <row r="150" spans="2:65" s="1" customFormat="1" ht="24.2" customHeight="1">
      <c r="B150" s="32"/>
      <c r="C150" s="143" t="s">
        <v>269</v>
      </c>
      <c r="D150" s="143" t="s">
        <v>190</v>
      </c>
      <c r="E150" s="144" t="s">
        <v>2304</v>
      </c>
      <c r="F150" s="145" t="s">
        <v>2305</v>
      </c>
      <c r="G150" s="146" t="s">
        <v>388</v>
      </c>
      <c r="H150" s="147">
        <v>1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42</v>
      </c>
      <c r="P150" s="153">
        <f t="shared" si="1"/>
        <v>0</v>
      </c>
      <c r="Q150" s="153">
        <v>1.0000000000000001E-5</v>
      </c>
      <c r="R150" s="153">
        <f t="shared" si="2"/>
        <v>1.0000000000000001E-5</v>
      </c>
      <c r="S150" s="153">
        <v>0</v>
      </c>
      <c r="T150" s="154">
        <f t="shared" si="3"/>
        <v>0</v>
      </c>
      <c r="AR150" s="155" t="s">
        <v>295</v>
      </c>
      <c r="AT150" s="155" t="s">
        <v>190</v>
      </c>
      <c r="AU150" s="155" t="s">
        <v>88</v>
      </c>
      <c r="AY150" s="17" t="s">
        <v>188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295</v>
      </c>
      <c r="BM150" s="155" t="s">
        <v>2306</v>
      </c>
    </row>
    <row r="151" spans="2:65" s="1" customFormat="1" ht="33" customHeight="1">
      <c r="B151" s="32"/>
      <c r="C151" s="185" t="s">
        <v>276</v>
      </c>
      <c r="D151" s="185" t="s">
        <v>677</v>
      </c>
      <c r="E151" s="186" t="s">
        <v>2307</v>
      </c>
      <c r="F151" s="187" t="s">
        <v>2308</v>
      </c>
      <c r="G151" s="188" t="s">
        <v>388</v>
      </c>
      <c r="H151" s="189">
        <v>1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42</v>
      </c>
      <c r="P151" s="153">
        <f t="shared" si="1"/>
        <v>0</v>
      </c>
      <c r="Q151" s="153">
        <v>8.9999999999999998E-4</v>
      </c>
      <c r="R151" s="153">
        <f t="shared" si="2"/>
        <v>8.9999999999999998E-4</v>
      </c>
      <c r="S151" s="153">
        <v>0</v>
      </c>
      <c r="T151" s="154">
        <f t="shared" si="3"/>
        <v>0</v>
      </c>
      <c r="AR151" s="155" t="s">
        <v>398</v>
      </c>
      <c r="AT151" s="155" t="s">
        <v>677</v>
      </c>
      <c r="AU151" s="155" t="s">
        <v>88</v>
      </c>
      <c r="AY151" s="17" t="s">
        <v>188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295</v>
      </c>
      <c r="BM151" s="155" t="s">
        <v>2309</v>
      </c>
    </row>
    <row r="152" spans="2:65" s="1" customFormat="1" ht="16.5" customHeight="1">
      <c r="B152" s="32"/>
      <c r="C152" s="143" t="s">
        <v>285</v>
      </c>
      <c r="D152" s="143" t="s">
        <v>190</v>
      </c>
      <c r="E152" s="144" t="s">
        <v>861</v>
      </c>
      <c r="F152" s="145" t="s">
        <v>862</v>
      </c>
      <c r="G152" s="146" t="s">
        <v>388</v>
      </c>
      <c r="H152" s="147">
        <v>2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42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295</v>
      </c>
      <c r="AT152" s="155" t="s">
        <v>190</v>
      </c>
      <c r="AU152" s="155" t="s">
        <v>88</v>
      </c>
      <c r="AY152" s="17" t="s">
        <v>188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295</v>
      </c>
      <c r="BM152" s="155" t="s">
        <v>2310</v>
      </c>
    </row>
    <row r="153" spans="2:65" s="1" customFormat="1" ht="21.75" customHeight="1">
      <c r="B153" s="32"/>
      <c r="C153" s="185" t="s">
        <v>291</v>
      </c>
      <c r="D153" s="185" t="s">
        <v>677</v>
      </c>
      <c r="E153" s="186" t="s">
        <v>865</v>
      </c>
      <c r="F153" s="187" t="s">
        <v>866</v>
      </c>
      <c r="G153" s="188" t="s">
        <v>388</v>
      </c>
      <c r="H153" s="189">
        <v>2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42</v>
      </c>
      <c r="P153" s="153">
        <f t="shared" si="1"/>
        <v>0</v>
      </c>
      <c r="Q153" s="153">
        <v>2.1319999999999999E-2</v>
      </c>
      <c r="R153" s="153">
        <f t="shared" si="2"/>
        <v>4.2639999999999997E-2</v>
      </c>
      <c r="S153" s="153">
        <v>0</v>
      </c>
      <c r="T153" s="154">
        <f t="shared" si="3"/>
        <v>0</v>
      </c>
      <c r="AR153" s="155" t="s">
        <v>398</v>
      </c>
      <c r="AT153" s="155" t="s">
        <v>677</v>
      </c>
      <c r="AU153" s="155" t="s">
        <v>88</v>
      </c>
      <c r="AY153" s="17" t="s">
        <v>188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295</v>
      </c>
      <c r="BM153" s="155" t="s">
        <v>2311</v>
      </c>
    </row>
    <row r="154" spans="2:65" s="1" customFormat="1" ht="24.2" customHeight="1">
      <c r="B154" s="32"/>
      <c r="C154" s="143" t="s">
        <v>295</v>
      </c>
      <c r="D154" s="143" t="s">
        <v>190</v>
      </c>
      <c r="E154" s="144" t="s">
        <v>1691</v>
      </c>
      <c r="F154" s="145" t="s">
        <v>1692</v>
      </c>
      <c r="G154" s="146" t="s">
        <v>574</v>
      </c>
      <c r="H154" s="147">
        <v>57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42</v>
      </c>
      <c r="P154" s="153">
        <f t="shared" si="1"/>
        <v>0</v>
      </c>
      <c r="Q154" s="153">
        <v>1.8000000000000001E-4</v>
      </c>
      <c r="R154" s="153">
        <f t="shared" si="2"/>
        <v>1.026E-2</v>
      </c>
      <c r="S154" s="153">
        <v>0</v>
      </c>
      <c r="T154" s="154">
        <f t="shared" si="3"/>
        <v>0</v>
      </c>
      <c r="AR154" s="155" t="s">
        <v>295</v>
      </c>
      <c r="AT154" s="155" t="s">
        <v>190</v>
      </c>
      <c r="AU154" s="155" t="s">
        <v>88</v>
      </c>
      <c r="AY154" s="17" t="s">
        <v>188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295</v>
      </c>
      <c r="BM154" s="155" t="s">
        <v>2312</v>
      </c>
    </row>
    <row r="155" spans="2:65" s="12" customFormat="1" ht="11.25">
      <c r="B155" s="157"/>
      <c r="D155" s="158" t="s">
        <v>196</v>
      </c>
      <c r="E155" s="159" t="s">
        <v>1</v>
      </c>
      <c r="F155" s="160" t="s">
        <v>2313</v>
      </c>
      <c r="H155" s="161">
        <v>22</v>
      </c>
      <c r="I155" s="162"/>
      <c r="L155" s="157"/>
      <c r="M155" s="163"/>
      <c r="T155" s="164"/>
      <c r="AT155" s="159" t="s">
        <v>196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188</v>
      </c>
    </row>
    <row r="156" spans="2:65" s="12" customFormat="1" ht="11.25">
      <c r="B156" s="157"/>
      <c r="D156" s="158" t="s">
        <v>196</v>
      </c>
      <c r="E156" s="159" t="s">
        <v>1</v>
      </c>
      <c r="F156" s="160" t="s">
        <v>2314</v>
      </c>
      <c r="H156" s="161">
        <v>35</v>
      </c>
      <c r="I156" s="162"/>
      <c r="L156" s="157"/>
      <c r="M156" s="163"/>
      <c r="T156" s="164"/>
      <c r="AT156" s="159" t="s">
        <v>196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188</v>
      </c>
    </row>
    <row r="157" spans="2:65" s="13" customFormat="1" ht="11.25">
      <c r="B157" s="165"/>
      <c r="D157" s="158" t="s">
        <v>196</v>
      </c>
      <c r="E157" s="166" t="s">
        <v>1</v>
      </c>
      <c r="F157" s="167" t="s">
        <v>211</v>
      </c>
      <c r="H157" s="168">
        <v>57</v>
      </c>
      <c r="I157" s="169"/>
      <c r="L157" s="165"/>
      <c r="M157" s="170"/>
      <c r="T157" s="171"/>
      <c r="AT157" s="166" t="s">
        <v>196</v>
      </c>
      <c r="AU157" s="166" t="s">
        <v>88</v>
      </c>
      <c r="AV157" s="13" t="s">
        <v>194</v>
      </c>
      <c r="AW157" s="13" t="s">
        <v>31</v>
      </c>
      <c r="AX157" s="13" t="s">
        <v>83</v>
      </c>
      <c r="AY157" s="166" t="s">
        <v>188</v>
      </c>
    </row>
    <row r="158" spans="2:65" s="1" customFormat="1" ht="24.2" customHeight="1">
      <c r="B158" s="32"/>
      <c r="C158" s="143" t="s">
        <v>305</v>
      </c>
      <c r="D158" s="143" t="s">
        <v>190</v>
      </c>
      <c r="E158" s="144" t="s">
        <v>1695</v>
      </c>
      <c r="F158" s="145" t="s">
        <v>1696</v>
      </c>
      <c r="G158" s="146" t="s">
        <v>574</v>
      </c>
      <c r="H158" s="147">
        <v>57</v>
      </c>
      <c r="I158" s="148"/>
      <c r="J158" s="149">
        <f>ROUND(I158*H158,2)</f>
        <v>0</v>
      </c>
      <c r="K158" s="150"/>
      <c r="L158" s="32"/>
      <c r="M158" s="151" t="s">
        <v>1</v>
      </c>
      <c r="N158" s="152" t="s">
        <v>42</v>
      </c>
      <c r="P158" s="153">
        <f>O158*H158</f>
        <v>0</v>
      </c>
      <c r="Q158" s="153">
        <v>1.0000000000000001E-5</v>
      </c>
      <c r="R158" s="153">
        <f>Q158*H158</f>
        <v>5.7000000000000009E-4</v>
      </c>
      <c r="S158" s="153">
        <v>0</v>
      </c>
      <c r="T158" s="154">
        <f>S158*H158</f>
        <v>0</v>
      </c>
      <c r="AR158" s="155" t="s">
        <v>295</v>
      </c>
      <c r="AT158" s="155" t="s">
        <v>190</v>
      </c>
      <c r="AU158" s="155" t="s">
        <v>88</v>
      </c>
      <c r="AY158" s="17" t="s">
        <v>188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88</v>
      </c>
      <c r="BK158" s="156">
        <f>ROUND(I158*H158,2)</f>
        <v>0</v>
      </c>
      <c r="BL158" s="17" t="s">
        <v>295</v>
      </c>
      <c r="BM158" s="155" t="s">
        <v>2315</v>
      </c>
    </row>
    <row r="159" spans="2:65" s="1" customFormat="1" ht="24.2" customHeight="1">
      <c r="B159" s="32"/>
      <c r="C159" s="143" t="s">
        <v>312</v>
      </c>
      <c r="D159" s="143" t="s">
        <v>190</v>
      </c>
      <c r="E159" s="144" t="s">
        <v>869</v>
      </c>
      <c r="F159" s="145" t="s">
        <v>870</v>
      </c>
      <c r="G159" s="146" t="s">
        <v>333</v>
      </c>
      <c r="H159" s="147">
        <v>7.2999999999999995E-2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42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AR159" s="155" t="s">
        <v>295</v>
      </c>
      <c r="AT159" s="155" t="s">
        <v>190</v>
      </c>
      <c r="AU159" s="155" t="s">
        <v>88</v>
      </c>
      <c r="AY159" s="17" t="s">
        <v>188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88</v>
      </c>
      <c r="BK159" s="156">
        <f>ROUND(I159*H159,2)</f>
        <v>0</v>
      </c>
      <c r="BL159" s="17" t="s">
        <v>295</v>
      </c>
      <c r="BM159" s="155" t="s">
        <v>2316</v>
      </c>
    </row>
    <row r="160" spans="2:65" s="11" customFormat="1" ht="22.9" customHeight="1">
      <c r="B160" s="131"/>
      <c r="D160" s="132" t="s">
        <v>75</v>
      </c>
      <c r="E160" s="141" t="s">
        <v>2317</v>
      </c>
      <c r="F160" s="141" t="s">
        <v>2318</v>
      </c>
      <c r="I160" s="134"/>
      <c r="J160" s="142">
        <f>BK160</f>
        <v>0</v>
      </c>
      <c r="L160" s="131"/>
      <c r="M160" s="136"/>
      <c r="P160" s="137">
        <f>SUM(P161:P163)</f>
        <v>0</v>
      </c>
      <c r="R160" s="137">
        <f>SUM(R161:R163)</f>
        <v>1.4200000000000001E-2</v>
      </c>
      <c r="T160" s="138">
        <f>SUM(T161:T163)</f>
        <v>0</v>
      </c>
      <c r="AR160" s="132" t="s">
        <v>88</v>
      </c>
      <c r="AT160" s="139" t="s">
        <v>75</v>
      </c>
      <c r="AU160" s="139" t="s">
        <v>83</v>
      </c>
      <c r="AY160" s="132" t="s">
        <v>188</v>
      </c>
      <c r="BK160" s="140">
        <f>SUM(BK161:BK163)</f>
        <v>0</v>
      </c>
    </row>
    <row r="161" spans="2:65" s="1" customFormat="1" ht="24.2" customHeight="1">
      <c r="B161" s="32"/>
      <c r="C161" s="143" t="s">
        <v>319</v>
      </c>
      <c r="D161" s="143" t="s">
        <v>190</v>
      </c>
      <c r="E161" s="144" t="s">
        <v>2319</v>
      </c>
      <c r="F161" s="145" t="s">
        <v>2320</v>
      </c>
      <c r="G161" s="146" t="s">
        <v>388</v>
      </c>
      <c r="H161" s="147">
        <v>2</v>
      </c>
      <c r="I161" s="148"/>
      <c r="J161" s="149">
        <f>ROUND(I161*H161,2)</f>
        <v>0</v>
      </c>
      <c r="K161" s="150"/>
      <c r="L161" s="32"/>
      <c r="M161" s="151" t="s">
        <v>1</v>
      </c>
      <c r="N161" s="152" t="s">
        <v>42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295</v>
      </c>
      <c r="AT161" s="155" t="s">
        <v>190</v>
      </c>
      <c r="AU161" s="155" t="s">
        <v>88</v>
      </c>
      <c r="AY161" s="17" t="s">
        <v>188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7" t="s">
        <v>88</v>
      </c>
      <c r="BK161" s="156">
        <f>ROUND(I161*H161,2)</f>
        <v>0</v>
      </c>
      <c r="BL161" s="17" t="s">
        <v>295</v>
      </c>
      <c r="BM161" s="155" t="s">
        <v>2321</v>
      </c>
    </row>
    <row r="162" spans="2:65" s="1" customFormat="1" ht="24.2" customHeight="1">
      <c r="B162" s="32"/>
      <c r="C162" s="185" t="s">
        <v>7</v>
      </c>
      <c r="D162" s="185" t="s">
        <v>677</v>
      </c>
      <c r="E162" s="186" t="s">
        <v>2322</v>
      </c>
      <c r="F162" s="187" t="s">
        <v>2323</v>
      </c>
      <c r="G162" s="188" t="s">
        <v>388</v>
      </c>
      <c r="H162" s="189">
        <v>2</v>
      </c>
      <c r="I162" s="190"/>
      <c r="J162" s="191">
        <f>ROUND(I162*H162,2)</f>
        <v>0</v>
      </c>
      <c r="K162" s="192"/>
      <c r="L162" s="193"/>
      <c r="M162" s="194" t="s">
        <v>1</v>
      </c>
      <c r="N162" s="195" t="s">
        <v>42</v>
      </c>
      <c r="P162" s="153">
        <f>O162*H162</f>
        <v>0</v>
      </c>
      <c r="Q162" s="153">
        <v>7.1000000000000004E-3</v>
      </c>
      <c r="R162" s="153">
        <f>Q162*H162</f>
        <v>1.4200000000000001E-2</v>
      </c>
      <c r="S162" s="153">
        <v>0</v>
      </c>
      <c r="T162" s="154">
        <f>S162*H162</f>
        <v>0</v>
      </c>
      <c r="AR162" s="155" t="s">
        <v>398</v>
      </c>
      <c r="AT162" s="155" t="s">
        <v>677</v>
      </c>
      <c r="AU162" s="155" t="s">
        <v>88</v>
      </c>
      <c r="AY162" s="17" t="s">
        <v>188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7" t="s">
        <v>88</v>
      </c>
      <c r="BK162" s="156">
        <f>ROUND(I162*H162,2)</f>
        <v>0</v>
      </c>
      <c r="BL162" s="17" t="s">
        <v>295</v>
      </c>
      <c r="BM162" s="155" t="s">
        <v>2324</v>
      </c>
    </row>
    <row r="163" spans="2:65" s="1" customFormat="1" ht="24.2" customHeight="1">
      <c r="B163" s="32"/>
      <c r="C163" s="143" t="s">
        <v>330</v>
      </c>
      <c r="D163" s="143" t="s">
        <v>190</v>
      </c>
      <c r="E163" s="144" t="s">
        <v>2325</v>
      </c>
      <c r="F163" s="145" t="s">
        <v>2326</v>
      </c>
      <c r="G163" s="146" t="s">
        <v>333</v>
      </c>
      <c r="H163" s="147">
        <v>1.4E-2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295</v>
      </c>
      <c r="AT163" s="155" t="s">
        <v>190</v>
      </c>
      <c r="AU163" s="155" t="s">
        <v>88</v>
      </c>
      <c r="AY163" s="17" t="s">
        <v>188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88</v>
      </c>
      <c r="BK163" s="156">
        <f>ROUND(I163*H163,2)</f>
        <v>0</v>
      </c>
      <c r="BL163" s="17" t="s">
        <v>295</v>
      </c>
      <c r="BM163" s="155" t="s">
        <v>2327</v>
      </c>
    </row>
    <row r="164" spans="2:65" s="11" customFormat="1" ht="22.9" customHeight="1">
      <c r="B164" s="131"/>
      <c r="D164" s="132" t="s">
        <v>75</v>
      </c>
      <c r="E164" s="141" t="s">
        <v>1699</v>
      </c>
      <c r="F164" s="141" t="s">
        <v>1700</v>
      </c>
      <c r="I164" s="134"/>
      <c r="J164" s="142">
        <f>BK164</f>
        <v>0</v>
      </c>
      <c r="L164" s="131"/>
      <c r="M164" s="136"/>
      <c r="P164" s="137">
        <f>SUM(P165:P172)</f>
        <v>0</v>
      </c>
      <c r="R164" s="137">
        <f>SUM(R165:R172)</f>
        <v>1.8640000000000004E-2</v>
      </c>
      <c r="T164" s="138">
        <f>SUM(T165:T172)</f>
        <v>0</v>
      </c>
      <c r="AR164" s="132" t="s">
        <v>88</v>
      </c>
      <c r="AT164" s="139" t="s">
        <v>75</v>
      </c>
      <c r="AU164" s="139" t="s">
        <v>83</v>
      </c>
      <c r="AY164" s="132" t="s">
        <v>188</v>
      </c>
      <c r="BK164" s="140">
        <f>SUM(BK165:BK172)</f>
        <v>0</v>
      </c>
    </row>
    <row r="165" spans="2:65" s="1" customFormat="1" ht="24.2" customHeight="1">
      <c r="B165" s="32"/>
      <c r="C165" s="143" t="s">
        <v>337</v>
      </c>
      <c r="D165" s="143" t="s">
        <v>190</v>
      </c>
      <c r="E165" s="144" t="s">
        <v>1707</v>
      </c>
      <c r="F165" s="145" t="s">
        <v>1708</v>
      </c>
      <c r="G165" s="146" t="s">
        <v>388</v>
      </c>
      <c r="H165" s="147">
        <v>2</v>
      </c>
      <c r="I165" s="148"/>
      <c r="J165" s="149">
        <f t="shared" ref="J165:J172" si="10">ROUND(I165*H165,2)</f>
        <v>0</v>
      </c>
      <c r="K165" s="150"/>
      <c r="L165" s="32"/>
      <c r="M165" s="151" t="s">
        <v>1</v>
      </c>
      <c r="N165" s="152" t="s">
        <v>42</v>
      </c>
      <c r="P165" s="153">
        <f t="shared" ref="P165:P172" si="11">O165*H165</f>
        <v>0</v>
      </c>
      <c r="Q165" s="153">
        <v>2.3E-3</v>
      </c>
      <c r="R165" s="153">
        <f t="shared" ref="R165:R172" si="12">Q165*H165</f>
        <v>4.5999999999999999E-3</v>
      </c>
      <c r="S165" s="153">
        <v>0</v>
      </c>
      <c r="T165" s="154">
        <f t="shared" ref="T165:T172" si="13">S165*H165</f>
        <v>0</v>
      </c>
      <c r="AR165" s="155" t="s">
        <v>295</v>
      </c>
      <c r="AT165" s="155" t="s">
        <v>190</v>
      </c>
      <c r="AU165" s="155" t="s">
        <v>88</v>
      </c>
      <c r="AY165" s="17" t="s">
        <v>188</v>
      </c>
      <c r="BE165" s="156">
        <f t="shared" ref="BE165:BE172" si="14">IF(N165="základná",J165,0)</f>
        <v>0</v>
      </c>
      <c r="BF165" s="156">
        <f t="shared" ref="BF165:BF172" si="15">IF(N165="znížená",J165,0)</f>
        <v>0</v>
      </c>
      <c r="BG165" s="156">
        <f t="shared" ref="BG165:BG172" si="16">IF(N165="zákl. prenesená",J165,0)</f>
        <v>0</v>
      </c>
      <c r="BH165" s="156">
        <f t="shared" ref="BH165:BH172" si="17">IF(N165="zníž. prenesená",J165,0)</f>
        <v>0</v>
      </c>
      <c r="BI165" s="156">
        <f t="shared" ref="BI165:BI172" si="18">IF(N165="nulová",J165,0)</f>
        <v>0</v>
      </c>
      <c r="BJ165" s="17" t="s">
        <v>88</v>
      </c>
      <c r="BK165" s="156">
        <f t="shared" ref="BK165:BK172" si="19">ROUND(I165*H165,2)</f>
        <v>0</v>
      </c>
      <c r="BL165" s="17" t="s">
        <v>295</v>
      </c>
      <c r="BM165" s="155" t="s">
        <v>2328</v>
      </c>
    </row>
    <row r="166" spans="2:65" s="1" customFormat="1" ht="16.5" customHeight="1">
      <c r="B166" s="32"/>
      <c r="C166" s="185" t="s">
        <v>342</v>
      </c>
      <c r="D166" s="185" t="s">
        <v>677</v>
      </c>
      <c r="E166" s="186" t="s">
        <v>1710</v>
      </c>
      <c r="F166" s="187" t="s">
        <v>1711</v>
      </c>
      <c r="G166" s="188" t="s">
        <v>388</v>
      </c>
      <c r="H166" s="189">
        <v>2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42</v>
      </c>
      <c r="P166" s="153">
        <f t="shared" si="11"/>
        <v>0</v>
      </c>
      <c r="Q166" s="153">
        <v>6.1999999999999998E-3</v>
      </c>
      <c r="R166" s="153">
        <f t="shared" si="12"/>
        <v>1.24E-2</v>
      </c>
      <c r="S166" s="153">
        <v>0</v>
      </c>
      <c r="T166" s="154">
        <f t="shared" si="13"/>
        <v>0</v>
      </c>
      <c r="AR166" s="155" t="s">
        <v>398</v>
      </c>
      <c r="AT166" s="155" t="s">
        <v>677</v>
      </c>
      <c r="AU166" s="155" t="s">
        <v>88</v>
      </c>
      <c r="AY166" s="17" t="s">
        <v>188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295</v>
      </c>
      <c r="BM166" s="155" t="s">
        <v>2329</v>
      </c>
    </row>
    <row r="167" spans="2:65" s="1" customFormat="1" ht="16.5" customHeight="1">
      <c r="B167" s="32"/>
      <c r="C167" s="143" t="s">
        <v>349</v>
      </c>
      <c r="D167" s="143" t="s">
        <v>190</v>
      </c>
      <c r="E167" s="144" t="s">
        <v>2330</v>
      </c>
      <c r="F167" s="145" t="s">
        <v>2331</v>
      </c>
      <c r="G167" s="146" t="s">
        <v>388</v>
      </c>
      <c r="H167" s="147">
        <v>4</v>
      </c>
      <c r="I167" s="148"/>
      <c r="J167" s="149">
        <f t="shared" si="10"/>
        <v>0</v>
      </c>
      <c r="K167" s="150"/>
      <c r="L167" s="32"/>
      <c r="M167" s="151" t="s">
        <v>1</v>
      </c>
      <c r="N167" s="152" t="s">
        <v>42</v>
      </c>
      <c r="P167" s="153">
        <f t="shared" si="11"/>
        <v>0</v>
      </c>
      <c r="Q167" s="153">
        <v>8.0000000000000007E-5</v>
      </c>
      <c r="R167" s="153">
        <f t="shared" si="12"/>
        <v>3.2000000000000003E-4</v>
      </c>
      <c r="S167" s="153">
        <v>0</v>
      </c>
      <c r="T167" s="154">
        <f t="shared" si="13"/>
        <v>0</v>
      </c>
      <c r="AR167" s="155" t="s">
        <v>295</v>
      </c>
      <c r="AT167" s="155" t="s">
        <v>190</v>
      </c>
      <c r="AU167" s="155" t="s">
        <v>88</v>
      </c>
      <c r="AY167" s="17" t="s">
        <v>188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295</v>
      </c>
      <c r="BM167" s="155" t="s">
        <v>2332</v>
      </c>
    </row>
    <row r="168" spans="2:65" s="1" customFormat="1" ht="16.5" customHeight="1">
      <c r="B168" s="32"/>
      <c r="C168" s="185" t="s">
        <v>356</v>
      </c>
      <c r="D168" s="185" t="s">
        <v>677</v>
      </c>
      <c r="E168" s="186" t="s">
        <v>2333</v>
      </c>
      <c r="F168" s="187" t="s">
        <v>2334</v>
      </c>
      <c r="G168" s="188" t="s">
        <v>388</v>
      </c>
      <c r="H168" s="189">
        <v>2</v>
      </c>
      <c r="I168" s="190"/>
      <c r="J168" s="191">
        <f t="shared" si="10"/>
        <v>0</v>
      </c>
      <c r="K168" s="192"/>
      <c r="L168" s="193"/>
      <c r="M168" s="194" t="s">
        <v>1</v>
      </c>
      <c r="N168" s="195" t="s">
        <v>42</v>
      </c>
      <c r="P168" s="153">
        <f t="shared" si="11"/>
        <v>0</v>
      </c>
      <c r="Q168" s="153">
        <v>3.3E-4</v>
      </c>
      <c r="R168" s="153">
        <f t="shared" si="12"/>
        <v>6.6E-4</v>
      </c>
      <c r="S168" s="153">
        <v>0</v>
      </c>
      <c r="T168" s="154">
        <f t="shared" si="13"/>
        <v>0</v>
      </c>
      <c r="AR168" s="155" t="s">
        <v>398</v>
      </c>
      <c r="AT168" s="155" t="s">
        <v>677</v>
      </c>
      <c r="AU168" s="155" t="s">
        <v>88</v>
      </c>
      <c r="AY168" s="17" t="s">
        <v>188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88</v>
      </c>
      <c r="BK168" s="156">
        <f t="shared" si="19"/>
        <v>0</v>
      </c>
      <c r="BL168" s="17" t="s">
        <v>295</v>
      </c>
      <c r="BM168" s="155" t="s">
        <v>2335</v>
      </c>
    </row>
    <row r="169" spans="2:65" s="1" customFormat="1" ht="24.2" customHeight="1">
      <c r="B169" s="32"/>
      <c r="C169" s="185" t="s">
        <v>362</v>
      </c>
      <c r="D169" s="185" t="s">
        <v>677</v>
      </c>
      <c r="E169" s="186" t="s">
        <v>2336</v>
      </c>
      <c r="F169" s="187" t="s">
        <v>2337</v>
      </c>
      <c r="G169" s="188" t="s">
        <v>388</v>
      </c>
      <c r="H169" s="189">
        <v>2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42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398</v>
      </c>
      <c r="AT169" s="155" t="s">
        <v>677</v>
      </c>
      <c r="AU169" s="155" t="s">
        <v>88</v>
      </c>
      <c r="AY169" s="17" t="s">
        <v>188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88</v>
      </c>
      <c r="BK169" s="156">
        <f t="shared" si="19"/>
        <v>0</v>
      </c>
      <c r="BL169" s="17" t="s">
        <v>295</v>
      </c>
      <c r="BM169" s="155" t="s">
        <v>2338</v>
      </c>
    </row>
    <row r="170" spans="2:65" s="1" customFormat="1" ht="24.2" customHeight="1">
      <c r="B170" s="32"/>
      <c r="C170" s="143" t="s">
        <v>366</v>
      </c>
      <c r="D170" s="143" t="s">
        <v>190</v>
      </c>
      <c r="E170" s="144" t="s">
        <v>1782</v>
      </c>
      <c r="F170" s="145" t="s">
        <v>1783</v>
      </c>
      <c r="G170" s="146" t="s">
        <v>388</v>
      </c>
      <c r="H170" s="147">
        <v>2</v>
      </c>
      <c r="I170" s="148"/>
      <c r="J170" s="149">
        <f t="shared" si="10"/>
        <v>0</v>
      </c>
      <c r="K170" s="150"/>
      <c r="L170" s="32"/>
      <c r="M170" s="151" t="s">
        <v>1</v>
      </c>
      <c r="N170" s="152" t="s">
        <v>42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295</v>
      </c>
      <c r="AT170" s="155" t="s">
        <v>190</v>
      </c>
      <c r="AU170" s="155" t="s">
        <v>88</v>
      </c>
      <c r="AY170" s="17" t="s">
        <v>188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88</v>
      </c>
      <c r="BK170" s="156">
        <f t="shared" si="19"/>
        <v>0</v>
      </c>
      <c r="BL170" s="17" t="s">
        <v>295</v>
      </c>
      <c r="BM170" s="155" t="s">
        <v>2339</v>
      </c>
    </row>
    <row r="171" spans="2:65" s="1" customFormat="1" ht="21.75" customHeight="1">
      <c r="B171" s="32"/>
      <c r="C171" s="185" t="s">
        <v>374</v>
      </c>
      <c r="D171" s="185" t="s">
        <v>677</v>
      </c>
      <c r="E171" s="186" t="s">
        <v>1785</v>
      </c>
      <c r="F171" s="187" t="s">
        <v>1786</v>
      </c>
      <c r="G171" s="188" t="s">
        <v>388</v>
      </c>
      <c r="H171" s="189">
        <v>2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42</v>
      </c>
      <c r="P171" s="153">
        <f t="shared" si="11"/>
        <v>0</v>
      </c>
      <c r="Q171" s="153">
        <v>3.3E-4</v>
      </c>
      <c r="R171" s="153">
        <f t="shared" si="12"/>
        <v>6.6E-4</v>
      </c>
      <c r="S171" s="153">
        <v>0</v>
      </c>
      <c r="T171" s="154">
        <f t="shared" si="13"/>
        <v>0</v>
      </c>
      <c r="AR171" s="155" t="s">
        <v>398</v>
      </c>
      <c r="AT171" s="155" t="s">
        <v>677</v>
      </c>
      <c r="AU171" s="155" t="s">
        <v>88</v>
      </c>
      <c r="AY171" s="17" t="s">
        <v>188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88</v>
      </c>
      <c r="BK171" s="156">
        <f t="shared" si="19"/>
        <v>0</v>
      </c>
      <c r="BL171" s="17" t="s">
        <v>295</v>
      </c>
      <c r="BM171" s="155" t="s">
        <v>2340</v>
      </c>
    </row>
    <row r="172" spans="2:65" s="1" customFormat="1" ht="24.2" customHeight="1">
      <c r="B172" s="32"/>
      <c r="C172" s="143" t="s">
        <v>385</v>
      </c>
      <c r="D172" s="143" t="s">
        <v>190</v>
      </c>
      <c r="E172" s="144" t="s">
        <v>1818</v>
      </c>
      <c r="F172" s="145" t="s">
        <v>1819</v>
      </c>
      <c r="G172" s="146" t="s">
        <v>333</v>
      </c>
      <c r="H172" s="147">
        <v>1.9E-2</v>
      </c>
      <c r="I172" s="148"/>
      <c r="J172" s="149">
        <f t="shared" si="10"/>
        <v>0</v>
      </c>
      <c r="K172" s="150"/>
      <c r="L172" s="32"/>
      <c r="M172" s="199" t="s">
        <v>1</v>
      </c>
      <c r="N172" s="200" t="s">
        <v>42</v>
      </c>
      <c r="O172" s="201"/>
      <c r="P172" s="202">
        <f t="shared" si="11"/>
        <v>0</v>
      </c>
      <c r="Q172" s="202">
        <v>0</v>
      </c>
      <c r="R172" s="202">
        <f t="shared" si="12"/>
        <v>0</v>
      </c>
      <c r="S172" s="202">
        <v>0</v>
      </c>
      <c r="T172" s="203">
        <f t="shared" si="13"/>
        <v>0</v>
      </c>
      <c r="AR172" s="155" t="s">
        <v>295</v>
      </c>
      <c r="AT172" s="155" t="s">
        <v>190</v>
      </c>
      <c r="AU172" s="155" t="s">
        <v>88</v>
      </c>
      <c r="AY172" s="17" t="s">
        <v>188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88</v>
      </c>
      <c r="BK172" s="156">
        <f t="shared" si="19"/>
        <v>0</v>
      </c>
      <c r="BL172" s="17" t="s">
        <v>295</v>
      </c>
      <c r="BM172" s="155" t="s">
        <v>2341</v>
      </c>
    </row>
    <row r="173" spans="2:65" s="1" customFormat="1" ht="6.95" customHeight="1"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2"/>
    </row>
  </sheetData>
  <sheetProtection algorithmName="SHA-512" hashValue="80GRGfIcOc/9nbfRqzmfJBUUkGu03Bc5m5wL7eW3YwP5ddHV39EFNvgYfHtFxD4PPSHg9hFX7Z8W3kJEXgRWnQ==" saltValue="V4TkhBMuI6Z9EPhYTXWNW2ss+Cr8ZSetg0upPhqAtdW4v6JUstCYS2nINzhHjAuj68VeyYMZWJX+UctQcTRlqQ==" spinCount="100000" sheet="1" objects="1" scenarios="1" formatColumns="0" formatRows="0" autoFilter="0"/>
  <autoFilter ref="C126:K172" xr:uid="{00000000-0009-0000-0000-000007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141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3" t="str">
        <f>'Rekapitulácia stavby'!K6</f>
        <v>Budova na spracovanie hrozna a výrobu vína</v>
      </c>
      <c r="F7" s="254"/>
      <c r="G7" s="254"/>
      <c r="H7" s="254"/>
      <c r="L7" s="20"/>
    </row>
    <row r="8" spans="2:46" ht="12" customHeight="1">
      <c r="B8" s="20"/>
      <c r="D8" s="27" t="s">
        <v>142</v>
      </c>
      <c r="L8" s="20"/>
    </row>
    <row r="9" spans="2:46" s="1" customFormat="1" ht="16.5" customHeight="1">
      <c r="B9" s="32"/>
      <c r="E9" s="253" t="s">
        <v>2267</v>
      </c>
      <c r="F9" s="255"/>
      <c r="G9" s="255"/>
      <c r="H9" s="255"/>
      <c r="L9" s="32"/>
    </row>
    <row r="10" spans="2:46" s="1" customFormat="1" ht="12" customHeight="1">
      <c r="B10" s="32"/>
      <c r="D10" s="27" t="s">
        <v>144</v>
      </c>
      <c r="L10" s="32"/>
    </row>
    <row r="11" spans="2:46" s="1" customFormat="1" ht="16.5" customHeight="1">
      <c r="B11" s="32"/>
      <c r="E11" s="208" t="s">
        <v>2342</v>
      </c>
      <c r="F11" s="255"/>
      <c r="G11" s="255"/>
      <c r="H11" s="25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22. 1. 2024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34"/>
      <c r="G20" s="234"/>
      <c r="H20" s="234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39" t="s">
        <v>35</v>
      </c>
      <c r="F29" s="239"/>
      <c r="G29" s="239"/>
      <c r="H29" s="239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ROUND((SUM(BE124:BE177)),  2)</f>
        <v>0</v>
      </c>
      <c r="G35" s="100"/>
      <c r="H35" s="100"/>
      <c r="I35" s="101">
        <v>0.2</v>
      </c>
      <c r="J35" s="99">
        <f>ROUND(((SUM(BE124:BE177))*I35),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ROUND((SUM(BF124:BF177)),  2)</f>
        <v>0</v>
      </c>
      <c r="G36" s="100"/>
      <c r="H36" s="100"/>
      <c r="I36" s="101">
        <v>0.2</v>
      </c>
      <c r="J36" s="99">
        <f>ROUND(((SUM(BF124:BF177))*I36),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ROUND((SUM(BG124:BG177)),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ROUND((SUM(BH124:BH177)),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ROUND((SUM(BI124:BI177)),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146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3" t="str">
        <f>E7</f>
        <v>Budova na spracovanie hrozna a výrobu vína</v>
      </c>
      <c r="F85" s="254"/>
      <c r="G85" s="254"/>
      <c r="H85" s="254"/>
      <c r="L85" s="32"/>
    </row>
    <row r="86" spans="2:12" ht="12" customHeight="1">
      <c r="B86" s="20"/>
      <c r="C86" s="27" t="s">
        <v>142</v>
      </c>
      <c r="L86" s="20"/>
    </row>
    <row r="87" spans="2:12" s="1" customFormat="1" ht="16.5" customHeight="1">
      <c r="B87" s="32"/>
      <c r="E87" s="253" t="s">
        <v>2267</v>
      </c>
      <c r="F87" s="255"/>
      <c r="G87" s="255"/>
      <c r="H87" s="255"/>
      <c r="L87" s="32"/>
    </row>
    <row r="88" spans="2:12" s="1" customFormat="1" ht="12" customHeight="1">
      <c r="B88" s="32"/>
      <c r="C88" s="27" t="s">
        <v>144</v>
      </c>
      <c r="L88" s="32"/>
    </row>
    <row r="89" spans="2:12" s="1" customFormat="1" ht="16.5" customHeight="1">
      <c r="B89" s="32"/>
      <c r="E89" s="208" t="str">
        <f>E11</f>
        <v>03 - SO-01B-3  Elektroinštalácia</v>
      </c>
      <c r="F89" s="255"/>
      <c r="G89" s="255"/>
      <c r="H89" s="255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Chotín, p. č. 6616</v>
      </c>
      <c r="I91" s="27" t="s">
        <v>21</v>
      </c>
      <c r="J91" s="55" t="str">
        <f>IF(J14="","",J14)</f>
        <v>22. 1. 2024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Gábor Ondrej, Kostolná 228, Chotín</v>
      </c>
      <c r="I93" s="27" t="s">
        <v>29</v>
      </c>
      <c r="J93" s="30" t="str">
        <f>E23</f>
        <v>Ing. Lengyel Tibor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147</v>
      </c>
      <c r="D96" s="103"/>
      <c r="E96" s="103"/>
      <c r="F96" s="103"/>
      <c r="G96" s="103"/>
      <c r="H96" s="103"/>
      <c r="I96" s="103"/>
      <c r="J96" s="112" t="s">
        <v>148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149</v>
      </c>
      <c r="J98" s="69">
        <f>J124</f>
        <v>0</v>
      </c>
      <c r="L98" s="32"/>
      <c r="AU98" s="17" t="s">
        <v>150</v>
      </c>
    </row>
    <row r="99" spans="2:47" s="8" customFormat="1" ht="24.95" customHeight="1">
      <c r="B99" s="114"/>
      <c r="D99" s="115" t="s">
        <v>1985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899999999999999" customHeight="1">
      <c r="B100" s="118"/>
      <c r="D100" s="119" t="s">
        <v>1986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8" customFormat="1" ht="24.95" customHeight="1">
      <c r="B101" s="114"/>
      <c r="D101" s="115" t="s">
        <v>1837</v>
      </c>
      <c r="E101" s="116"/>
      <c r="F101" s="116"/>
      <c r="G101" s="116"/>
      <c r="H101" s="116"/>
      <c r="I101" s="116"/>
      <c r="J101" s="117">
        <f>J173</f>
        <v>0</v>
      </c>
      <c r="L101" s="114"/>
    </row>
    <row r="102" spans="2:47" s="8" customFormat="1" ht="24.95" customHeight="1">
      <c r="B102" s="114"/>
      <c r="D102" s="115" t="s">
        <v>1838</v>
      </c>
      <c r="E102" s="116"/>
      <c r="F102" s="116"/>
      <c r="G102" s="116"/>
      <c r="H102" s="116"/>
      <c r="I102" s="116"/>
      <c r="J102" s="117">
        <f>J176</f>
        <v>0</v>
      </c>
      <c r="L102" s="114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174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3" t="str">
        <f>E7</f>
        <v>Budova na spracovanie hrozna a výrobu vína</v>
      </c>
      <c r="F112" s="254"/>
      <c r="G112" s="254"/>
      <c r="H112" s="254"/>
      <c r="L112" s="32"/>
    </row>
    <row r="113" spans="2:65" ht="12" customHeight="1">
      <c r="B113" s="20"/>
      <c r="C113" s="27" t="s">
        <v>142</v>
      </c>
      <c r="L113" s="20"/>
    </row>
    <row r="114" spans="2:65" s="1" customFormat="1" ht="16.5" customHeight="1">
      <c r="B114" s="32"/>
      <c r="E114" s="253" t="s">
        <v>2267</v>
      </c>
      <c r="F114" s="255"/>
      <c r="G114" s="255"/>
      <c r="H114" s="255"/>
      <c r="L114" s="32"/>
    </row>
    <row r="115" spans="2:65" s="1" customFormat="1" ht="12" customHeight="1">
      <c r="B115" s="32"/>
      <c r="C115" s="27" t="s">
        <v>144</v>
      </c>
      <c r="L115" s="32"/>
    </row>
    <row r="116" spans="2:65" s="1" customFormat="1" ht="16.5" customHeight="1">
      <c r="B116" s="32"/>
      <c r="E116" s="208" t="str">
        <f>E11</f>
        <v>03 - SO-01B-3  Elektroinštalácia</v>
      </c>
      <c r="F116" s="255"/>
      <c r="G116" s="255"/>
      <c r="H116" s="25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Chotín, p. č. 6616</v>
      </c>
      <c r="I118" s="27" t="s">
        <v>21</v>
      </c>
      <c r="J118" s="55" t="str">
        <f>IF(J14="","",J14)</f>
        <v>22. 1. 2024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23</v>
      </c>
      <c r="F120" s="25" t="str">
        <f>E17</f>
        <v>Gábor Ondrej, Kostolná 228, Chotín</v>
      </c>
      <c r="I120" s="27" t="s">
        <v>29</v>
      </c>
      <c r="J120" s="30" t="str">
        <f>E23</f>
        <v>Ing. Lengyel Tibor</v>
      </c>
      <c r="L120" s="32"/>
    </row>
    <row r="121" spans="2:65" s="1" customFormat="1" ht="15.2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175</v>
      </c>
      <c r="D123" s="124" t="s">
        <v>61</v>
      </c>
      <c r="E123" s="124" t="s">
        <v>57</v>
      </c>
      <c r="F123" s="124" t="s">
        <v>58</v>
      </c>
      <c r="G123" s="124" t="s">
        <v>176</v>
      </c>
      <c r="H123" s="124" t="s">
        <v>177</v>
      </c>
      <c r="I123" s="124" t="s">
        <v>178</v>
      </c>
      <c r="J123" s="125" t="s">
        <v>148</v>
      </c>
      <c r="K123" s="126" t="s">
        <v>179</v>
      </c>
      <c r="L123" s="122"/>
      <c r="M123" s="62" t="s">
        <v>1</v>
      </c>
      <c r="N123" s="63" t="s">
        <v>40</v>
      </c>
      <c r="O123" s="63" t="s">
        <v>180</v>
      </c>
      <c r="P123" s="63" t="s">
        <v>181</v>
      </c>
      <c r="Q123" s="63" t="s">
        <v>182</v>
      </c>
      <c r="R123" s="63" t="s">
        <v>183</v>
      </c>
      <c r="S123" s="63" t="s">
        <v>184</v>
      </c>
      <c r="T123" s="64" t="s">
        <v>185</v>
      </c>
    </row>
    <row r="124" spans="2:65" s="1" customFormat="1" ht="22.9" customHeight="1">
      <c r="B124" s="32"/>
      <c r="C124" s="67" t="s">
        <v>149</v>
      </c>
      <c r="J124" s="127">
        <f>BK124</f>
        <v>0</v>
      </c>
      <c r="L124" s="32"/>
      <c r="M124" s="65"/>
      <c r="N124" s="56"/>
      <c r="O124" s="56"/>
      <c r="P124" s="128">
        <f>P125+P173+P176</f>
        <v>0</v>
      </c>
      <c r="Q124" s="56"/>
      <c r="R124" s="128">
        <f>R125+R173+R176</f>
        <v>0.28856999999999999</v>
      </c>
      <c r="S124" s="56"/>
      <c r="T124" s="129">
        <f>T125+T173+T176</f>
        <v>0</v>
      </c>
      <c r="AT124" s="17" t="s">
        <v>75</v>
      </c>
      <c r="AU124" s="17" t="s">
        <v>150</v>
      </c>
      <c r="BK124" s="130">
        <f>BK125+BK173+BK176</f>
        <v>0</v>
      </c>
    </row>
    <row r="125" spans="2:65" s="11" customFormat="1" ht="25.9" customHeight="1">
      <c r="B125" s="131"/>
      <c r="D125" s="132" t="s">
        <v>75</v>
      </c>
      <c r="E125" s="133" t="s">
        <v>677</v>
      </c>
      <c r="F125" s="133" t="s">
        <v>1988</v>
      </c>
      <c r="I125" s="134"/>
      <c r="J125" s="135">
        <f>BK125</f>
        <v>0</v>
      </c>
      <c r="L125" s="131"/>
      <c r="M125" s="136"/>
      <c r="P125" s="137">
        <f>P126</f>
        <v>0</v>
      </c>
      <c r="R125" s="137">
        <f>R126</f>
        <v>0.28856999999999999</v>
      </c>
      <c r="T125" s="138">
        <f>T126</f>
        <v>0</v>
      </c>
      <c r="AR125" s="132" t="s">
        <v>203</v>
      </c>
      <c r="AT125" s="139" t="s">
        <v>75</v>
      </c>
      <c r="AU125" s="139" t="s">
        <v>76</v>
      </c>
      <c r="AY125" s="132" t="s">
        <v>188</v>
      </c>
      <c r="BK125" s="140">
        <f>BK126</f>
        <v>0</v>
      </c>
    </row>
    <row r="126" spans="2:65" s="11" customFormat="1" ht="22.9" customHeight="1">
      <c r="B126" s="131"/>
      <c r="D126" s="132" t="s">
        <v>75</v>
      </c>
      <c r="E126" s="141" t="s">
        <v>1989</v>
      </c>
      <c r="F126" s="141" t="s">
        <v>1990</v>
      </c>
      <c r="I126" s="134"/>
      <c r="J126" s="142">
        <f>BK126</f>
        <v>0</v>
      </c>
      <c r="L126" s="131"/>
      <c r="M126" s="136"/>
      <c r="P126" s="137">
        <f>SUM(P127:P172)</f>
        <v>0</v>
      </c>
      <c r="R126" s="137">
        <f>SUM(R127:R172)</f>
        <v>0.28856999999999999</v>
      </c>
      <c r="T126" s="138">
        <f>SUM(T127:T172)</f>
        <v>0</v>
      </c>
      <c r="AR126" s="132" t="s">
        <v>203</v>
      </c>
      <c r="AT126" s="139" t="s">
        <v>75</v>
      </c>
      <c r="AU126" s="139" t="s">
        <v>83</v>
      </c>
      <c r="AY126" s="132" t="s">
        <v>188</v>
      </c>
      <c r="BK126" s="140">
        <f>SUM(BK127:BK172)</f>
        <v>0</v>
      </c>
    </row>
    <row r="127" spans="2:65" s="1" customFormat="1" ht="21.75" customHeight="1">
      <c r="B127" s="32"/>
      <c r="C127" s="143" t="s">
        <v>83</v>
      </c>
      <c r="D127" s="143" t="s">
        <v>190</v>
      </c>
      <c r="E127" s="144" t="s">
        <v>1991</v>
      </c>
      <c r="F127" s="145" t="s">
        <v>1992</v>
      </c>
      <c r="G127" s="146" t="s">
        <v>388</v>
      </c>
      <c r="H127" s="147">
        <v>42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582</v>
      </c>
      <c r="AT127" s="155" t="s">
        <v>190</v>
      </c>
      <c r="AU127" s="155" t="s">
        <v>88</v>
      </c>
      <c r="AY127" s="17" t="s">
        <v>188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88</v>
      </c>
      <c r="BK127" s="156">
        <f>ROUND(I127*H127,2)</f>
        <v>0</v>
      </c>
      <c r="BL127" s="17" t="s">
        <v>582</v>
      </c>
      <c r="BM127" s="155" t="s">
        <v>2343</v>
      </c>
    </row>
    <row r="128" spans="2:65" s="12" customFormat="1" ht="11.25">
      <c r="B128" s="157"/>
      <c r="D128" s="158" t="s">
        <v>196</v>
      </c>
      <c r="E128" s="159" t="s">
        <v>1</v>
      </c>
      <c r="F128" s="160" t="s">
        <v>2344</v>
      </c>
      <c r="H128" s="161">
        <v>27</v>
      </c>
      <c r="I128" s="162"/>
      <c r="L128" s="157"/>
      <c r="M128" s="163"/>
      <c r="T128" s="164"/>
      <c r="AT128" s="159" t="s">
        <v>196</v>
      </c>
      <c r="AU128" s="159" t="s">
        <v>88</v>
      </c>
      <c r="AV128" s="12" t="s">
        <v>88</v>
      </c>
      <c r="AW128" s="12" t="s">
        <v>31</v>
      </c>
      <c r="AX128" s="12" t="s">
        <v>76</v>
      </c>
      <c r="AY128" s="159" t="s">
        <v>188</v>
      </c>
    </row>
    <row r="129" spans="2:65" s="12" customFormat="1" ht="11.25">
      <c r="B129" s="157"/>
      <c r="D129" s="158" t="s">
        <v>196</v>
      </c>
      <c r="E129" s="159" t="s">
        <v>1</v>
      </c>
      <c r="F129" s="160" t="s">
        <v>291</v>
      </c>
      <c r="H129" s="161">
        <v>15</v>
      </c>
      <c r="I129" s="162"/>
      <c r="L129" s="157"/>
      <c r="M129" s="163"/>
      <c r="T129" s="164"/>
      <c r="AT129" s="159" t="s">
        <v>196</v>
      </c>
      <c r="AU129" s="159" t="s">
        <v>88</v>
      </c>
      <c r="AV129" s="12" t="s">
        <v>88</v>
      </c>
      <c r="AW129" s="12" t="s">
        <v>31</v>
      </c>
      <c r="AX129" s="12" t="s">
        <v>76</v>
      </c>
      <c r="AY129" s="159" t="s">
        <v>188</v>
      </c>
    </row>
    <row r="130" spans="2:65" s="13" customFormat="1" ht="11.25">
      <c r="B130" s="165"/>
      <c r="D130" s="158" t="s">
        <v>196</v>
      </c>
      <c r="E130" s="166" t="s">
        <v>1</v>
      </c>
      <c r="F130" s="167" t="s">
        <v>211</v>
      </c>
      <c r="H130" s="168">
        <v>42</v>
      </c>
      <c r="I130" s="169"/>
      <c r="L130" s="165"/>
      <c r="M130" s="170"/>
      <c r="T130" s="171"/>
      <c r="AT130" s="166" t="s">
        <v>196</v>
      </c>
      <c r="AU130" s="166" t="s">
        <v>88</v>
      </c>
      <c r="AV130" s="13" t="s">
        <v>194</v>
      </c>
      <c r="AW130" s="13" t="s">
        <v>31</v>
      </c>
      <c r="AX130" s="13" t="s">
        <v>83</v>
      </c>
      <c r="AY130" s="166" t="s">
        <v>188</v>
      </c>
    </row>
    <row r="131" spans="2:65" s="1" customFormat="1" ht="21.75" customHeight="1">
      <c r="B131" s="32"/>
      <c r="C131" s="185" t="s">
        <v>88</v>
      </c>
      <c r="D131" s="185" t="s">
        <v>677</v>
      </c>
      <c r="E131" s="186" t="s">
        <v>1996</v>
      </c>
      <c r="F131" s="187" t="s">
        <v>1997</v>
      </c>
      <c r="G131" s="188" t="s">
        <v>388</v>
      </c>
      <c r="H131" s="189">
        <v>42</v>
      </c>
      <c r="I131" s="190"/>
      <c r="J131" s="191">
        <f>ROUND(I131*H131,2)</f>
        <v>0</v>
      </c>
      <c r="K131" s="192"/>
      <c r="L131" s="193"/>
      <c r="M131" s="194" t="s">
        <v>1</v>
      </c>
      <c r="N131" s="195" t="s">
        <v>42</v>
      </c>
      <c r="P131" s="153">
        <f>O131*H131</f>
        <v>0</v>
      </c>
      <c r="Q131" s="153">
        <v>4.0000000000000003E-5</v>
      </c>
      <c r="R131" s="153">
        <f>Q131*H131</f>
        <v>1.6800000000000001E-3</v>
      </c>
      <c r="S131" s="153">
        <v>0</v>
      </c>
      <c r="T131" s="154">
        <f>S131*H131</f>
        <v>0</v>
      </c>
      <c r="AR131" s="155" t="s">
        <v>953</v>
      </c>
      <c r="AT131" s="155" t="s">
        <v>677</v>
      </c>
      <c r="AU131" s="155" t="s">
        <v>88</v>
      </c>
      <c r="AY131" s="17" t="s">
        <v>188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88</v>
      </c>
      <c r="BK131" s="156">
        <f>ROUND(I131*H131,2)</f>
        <v>0</v>
      </c>
      <c r="BL131" s="17" t="s">
        <v>953</v>
      </c>
      <c r="BM131" s="155" t="s">
        <v>2345</v>
      </c>
    </row>
    <row r="132" spans="2:65" s="1" customFormat="1" ht="37.9" customHeight="1">
      <c r="B132" s="32"/>
      <c r="C132" s="143" t="s">
        <v>203</v>
      </c>
      <c r="D132" s="143" t="s">
        <v>190</v>
      </c>
      <c r="E132" s="144" t="s">
        <v>2346</v>
      </c>
      <c r="F132" s="145" t="s">
        <v>2347</v>
      </c>
      <c r="G132" s="146" t="s">
        <v>388</v>
      </c>
      <c r="H132" s="147">
        <v>15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582</v>
      </c>
      <c r="AT132" s="155" t="s">
        <v>190</v>
      </c>
      <c r="AU132" s="155" t="s">
        <v>88</v>
      </c>
      <c r="AY132" s="17" t="s">
        <v>188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88</v>
      </c>
      <c r="BK132" s="156">
        <f>ROUND(I132*H132,2)</f>
        <v>0</v>
      </c>
      <c r="BL132" s="17" t="s">
        <v>582</v>
      </c>
      <c r="BM132" s="155" t="s">
        <v>2348</v>
      </c>
    </row>
    <row r="133" spans="2:65" s="12" customFormat="1" ht="11.25">
      <c r="B133" s="157"/>
      <c r="D133" s="158" t="s">
        <v>196</v>
      </c>
      <c r="E133" s="159" t="s">
        <v>1</v>
      </c>
      <c r="F133" s="160" t="s">
        <v>2349</v>
      </c>
      <c r="H133" s="161">
        <v>15</v>
      </c>
      <c r="I133" s="162"/>
      <c r="L133" s="157"/>
      <c r="M133" s="163"/>
      <c r="T133" s="164"/>
      <c r="AT133" s="159" t="s">
        <v>196</v>
      </c>
      <c r="AU133" s="159" t="s">
        <v>88</v>
      </c>
      <c r="AV133" s="12" t="s">
        <v>88</v>
      </c>
      <c r="AW133" s="12" t="s">
        <v>31</v>
      </c>
      <c r="AX133" s="12" t="s">
        <v>83</v>
      </c>
      <c r="AY133" s="159" t="s">
        <v>188</v>
      </c>
    </row>
    <row r="134" spans="2:65" s="1" customFormat="1" ht="16.5" customHeight="1">
      <c r="B134" s="32"/>
      <c r="C134" s="185" t="s">
        <v>194</v>
      </c>
      <c r="D134" s="185" t="s">
        <v>677</v>
      </c>
      <c r="E134" s="186" t="s">
        <v>2350</v>
      </c>
      <c r="F134" s="187" t="s">
        <v>2351</v>
      </c>
      <c r="G134" s="188" t="s">
        <v>388</v>
      </c>
      <c r="H134" s="189">
        <v>15</v>
      </c>
      <c r="I134" s="190"/>
      <c r="J134" s="191">
        <f t="shared" ref="J134:J159" si="0">ROUND(I134*H134,2)</f>
        <v>0</v>
      </c>
      <c r="K134" s="192"/>
      <c r="L134" s="193"/>
      <c r="M134" s="194" t="s">
        <v>1</v>
      </c>
      <c r="N134" s="195" t="s">
        <v>42</v>
      </c>
      <c r="P134" s="153">
        <f t="shared" ref="P134:P159" si="1">O134*H134</f>
        <v>0</v>
      </c>
      <c r="Q134" s="153">
        <v>1.6000000000000001E-4</v>
      </c>
      <c r="R134" s="153">
        <f t="shared" ref="R134:R159" si="2">Q134*H134</f>
        <v>2.4000000000000002E-3</v>
      </c>
      <c r="S134" s="153">
        <v>0</v>
      </c>
      <c r="T134" s="154">
        <f t="shared" ref="T134:T159" si="3">S134*H134</f>
        <v>0</v>
      </c>
      <c r="AR134" s="155" t="s">
        <v>953</v>
      </c>
      <c r="AT134" s="155" t="s">
        <v>677</v>
      </c>
      <c r="AU134" s="155" t="s">
        <v>88</v>
      </c>
      <c r="AY134" s="17" t="s">
        <v>188</v>
      </c>
      <c r="BE134" s="156">
        <f t="shared" ref="BE134:BE159" si="4">IF(N134="základná",J134,0)</f>
        <v>0</v>
      </c>
      <c r="BF134" s="156">
        <f t="shared" ref="BF134:BF159" si="5">IF(N134="znížená",J134,0)</f>
        <v>0</v>
      </c>
      <c r="BG134" s="156">
        <f t="shared" ref="BG134:BG159" si="6">IF(N134="zákl. prenesená",J134,0)</f>
        <v>0</v>
      </c>
      <c r="BH134" s="156">
        <f t="shared" ref="BH134:BH159" si="7">IF(N134="zníž. prenesená",J134,0)</f>
        <v>0</v>
      </c>
      <c r="BI134" s="156">
        <f t="shared" ref="BI134:BI159" si="8">IF(N134="nulová",J134,0)</f>
        <v>0</v>
      </c>
      <c r="BJ134" s="17" t="s">
        <v>88</v>
      </c>
      <c r="BK134" s="156">
        <f t="shared" ref="BK134:BK159" si="9">ROUND(I134*H134,2)</f>
        <v>0</v>
      </c>
      <c r="BL134" s="17" t="s">
        <v>953</v>
      </c>
      <c r="BM134" s="155" t="s">
        <v>2352</v>
      </c>
    </row>
    <row r="135" spans="2:65" s="1" customFormat="1" ht="24.2" customHeight="1">
      <c r="B135" s="32"/>
      <c r="C135" s="143" t="s">
        <v>221</v>
      </c>
      <c r="D135" s="143" t="s">
        <v>190</v>
      </c>
      <c r="E135" s="144" t="s">
        <v>2004</v>
      </c>
      <c r="F135" s="145" t="s">
        <v>2005</v>
      </c>
      <c r="G135" s="146" t="s">
        <v>388</v>
      </c>
      <c r="H135" s="147">
        <v>18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42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582</v>
      </c>
      <c r="AT135" s="155" t="s">
        <v>190</v>
      </c>
      <c r="AU135" s="155" t="s">
        <v>88</v>
      </c>
      <c r="AY135" s="17" t="s">
        <v>188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88</v>
      </c>
      <c r="BK135" s="156">
        <f t="shared" si="9"/>
        <v>0</v>
      </c>
      <c r="BL135" s="17" t="s">
        <v>582</v>
      </c>
      <c r="BM135" s="155" t="s">
        <v>2353</v>
      </c>
    </row>
    <row r="136" spans="2:65" s="1" customFormat="1" ht="16.5" customHeight="1">
      <c r="B136" s="32"/>
      <c r="C136" s="185" t="s">
        <v>225</v>
      </c>
      <c r="D136" s="185" t="s">
        <v>677</v>
      </c>
      <c r="E136" s="186" t="s">
        <v>2007</v>
      </c>
      <c r="F136" s="187" t="s">
        <v>2008</v>
      </c>
      <c r="G136" s="188" t="s">
        <v>388</v>
      </c>
      <c r="H136" s="189">
        <v>18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42</v>
      </c>
      <c r="P136" s="153">
        <f t="shared" si="1"/>
        <v>0</v>
      </c>
      <c r="Q136" s="153">
        <v>3.0000000000000001E-5</v>
      </c>
      <c r="R136" s="153">
        <f t="shared" si="2"/>
        <v>5.4000000000000001E-4</v>
      </c>
      <c r="S136" s="153">
        <v>0</v>
      </c>
      <c r="T136" s="154">
        <f t="shared" si="3"/>
        <v>0</v>
      </c>
      <c r="AR136" s="155" t="s">
        <v>953</v>
      </c>
      <c r="AT136" s="155" t="s">
        <v>677</v>
      </c>
      <c r="AU136" s="155" t="s">
        <v>88</v>
      </c>
      <c r="AY136" s="17" t="s">
        <v>188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88</v>
      </c>
      <c r="BK136" s="156">
        <f t="shared" si="9"/>
        <v>0</v>
      </c>
      <c r="BL136" s="17" t="s">
        <v>953</v>
      </c>
      <c r="BM136" s="155" t="s">
        <v>2354</v>
      </c>
    </row>
    <row r="137" spans="2:65" s="1" customFormat="1" ht="24.2" customHeight="1">
      <c r="B137" s="32"/>
      <c r="C137" s="143" t="s">
        <v>234</v>
      </c>
      <c r="D137" s="143" t="s">
        <v>190</v>
      </c>
      <c r="E137" s="144" t="s">
        <v>2010</v>
      </c>
      <c r="F137" s="145" t="s">
        <v>2011</v>
      </c>
      <c r="G137" s="146" t="s">
        <v>388</v>
      </c>
      <c r="H137" s="147">
        <v>40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42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582</v>
      </c>
      <c r="AT137" s="155" t="s">
        <v>190</v>
      </c>
      <c r="AU137" s="155" t="s">
        <v>88</v>
      </c>
      <c r="AY137" s="17" t="s">
        <v>188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88</v>
      </c>
      <c r="BK137" s="156">
        <f t="shared" si="9"/>
        <v>0</v>
      </c>
      <c r="BL137" s="17" t="s">
        <v>582</v>
      </c>
      <c r="BM137" s="155" t="s">
        <v>2355</v>
      </c>
    </row>
    <row r="138" spans="2:65" s="1" customFormat="1" ht="16.5" customHeight="1">
      <c r="B138" s="32"/>
      <c r="C138" s="185" t="s">
        <v>238</v>
      </c>
      <c r="D138" s="185" t="s">
        <v>677</v>
      </c>
      <c r="E138" s="186" t="s">
        <v>2356</v>
      </c>
      <c r="F138" s="187" t="s">
        <v>2357</v>
      </c>
      <c r="G138" s="188" t="s">
        <v>388</v>
      </c>
      <c r="H138" s="189">
        <v>5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42</v>
      </c>
      <c r="P138" s="153">
        <f t="shared" si="1"/>
        <v>0</v>
      </c>
      <c r="Q138" s="153">
        <v>3.0000000000000001E-5</v>
      </c>
      <c r="R138" s="153">
        <f t="shared" si="2"/>
        <v>1.5000000000000001E-4</v>
      </c>
      <c r="S138" s="153">
        <v>0</v>
      </c>
      <c r="T138" s="154">
        <f t="shared" si="3"/>
        <v>0</v>
      </c>
      <c r="AR138" s="155" t="s">
        <v>953</v>
      </c>
      <c r="AT138" s="155" t="s">
        <v>677</v>
      </c>
      <c r="AU138" s="155" t="s">
        <v>88</v>
      </c>
      <c r="AY138" s="17" t="s">
        <v>188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88</v>
      </c>
      <c r="BK138" s="156">
        <f t="shared" si="9"/>
        <v>0</v>
      </c>
      <c r="BL138" s="17" t="s">
        <v>953</v>
      </c>
      <c r="BM138" s="155" t="s">
        <v>2358</v>
      </c>
    </row>
    <row r="139" spans="2:65" s="1" customFormat="1" ht="16.5" customHeight="1">
      <c r="B139" s="32"/>
      <c r="C139" s="185" t="s">
        <v>245</v>
      </c>
      <c r="D139" s="185" t="s">
        <v>677</v>
      </c>
      <c r="E139" s="186" t="s">
        <v>2013</v>
      </c>
      <c r="F139" s="187" t="s">
        <v>2014</v>
      </c>
      <c r="G139" s="188" t="s">
        <v>388</v>
      </c>
      <c r="H139" s="189">
        <v>35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42</v>
      </c>
      <c r="P139" s="153">
        <f t="shared" si="1"/>
        <v>0</v>
      </c>
      <c r="Q139" s="153">
        <v>3.0000000000000001E-5</v>
      </c>
      <c r="R139" s="153">
        <f t="shared" si="2"/>
        <v>1.0499999999999999E-3</v>
      </c>
      <c r="S139" s="153">
        <v>0</v>
      </c>
      <c r="T139" s="154">
        <f t="shared" si="3"/>
        <v>0</v>
      </c>
      <c r="AR139" s="155" t="s">
        <v>953</v>
      </c>
      <c r="AT139" s="155" t="s">
        <v>677</v>
      </c>
      <c r="AU139" s="155" t="s">
        <v>88</v>
      </c>
      <c r="AY139" s="17" t="s">
        <v>188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88</v>
      </c>
      <c r="BK139" s="156">
        <f t="shared" si="9"/>
        <v>0</v>
      </c>
      <c r="BL139" s="17" t="s">
        <v>953</v>
      </c>
      <c r="BM139" s="155" t="s">
        <v>2359</v>
      </c>
    </row>
    <row r="140" spans="2:65" s="1" customFormat="1" ht="24.2" customHeight="1">
      <c r="B140" s="32"/>
      <c r="C140" s="143" t="s">
        <v>252</v>
      </c>
      <c r="D140" s="143" t="s">
        <v>190</v>
      </c>
      <c r="E140" s="144" t="s">
        <v>2016</v>
      </c>
      <c r="F140" s="145" t="s">
        <v>2017</v>
      </c>
      <c r="G140" s="146" t="s">
        <v>388</v>
      </c>
      <c r="H140" s="147">
        <v>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42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582</v>
      </c>
      <c r="AT140" s="155" t="s">
        <v>190</v>
      </c>
      <c r="AU140" s="155" t="s">
        <v>88</v>
      </c>
      <c r="AY140" s="17" t="s">
        <v>188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88</v>
      </c>
      <c r="BK140" s="156">
        <f t="shared" si="9"/>
        <v>0</v>
      </c>
      <c r="BL140" s="17" t="s">
        <v>582</v>
      </c>
      <c r="BM140" s="155" t="s">
        <v>2360</v>
      </c>
    </row>
    <row r="141" spans="2:65" s="1" customFormat="1" ht="16.5" customHeight="1">
      <c r="B141" s="32"/>
      <c r="C141" s="185" t="s">
        <v>257</v>
      </c>
      <c r="D141" s="185" t="s">
        <v>677</v>
      </c>
      <c r="E141" s="186" t="s">
        <v>2019</v>
      </c>
      <c r="F141" s="187" t="s">
        <v>2020</v>
      </c>
      <c r="G141" s="188" t="s">
        <v>388</v>
      </c>
      <c r="H141" s="189">
        <v>1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42</v>
      </c>
      <c r="P141" s="153">
        <f t="shared" si="1"/>
        <v>0</v>
      </c>
      <c r="Q141" s="153">
        <v>8.0000000000000007E-5</v>
      </c>
      <c r="R141" s="153">
        <f t="shared" si="2"/>
        <v>8.0000000000000007E-5</v>
      </c>
      <c r="S141" s="153">
        <v>0</v>
      </c>
      <c r="T141" s="154">
        <f t="shared" si="3"/>
        <v>0</v>
      </c>
      <c r="AR141" s="155" t="s">
        <v>953</v>
      </c>
      <c r="AT141" s="155" t="s">
        <v>677</v>
      </c>
      <c r="AU141" s="155" t="s">
        <v>88</v>
      </c>
      <c r="AY141" s="17" t="s">
        <v>188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88</v>
      </c>
      <c r="BK141" s="156">
        <f t="shared" si="9"/>
        <v>0</v>
      </c>
      <c r="BL141" s="17" t="s">
        <v>953</v>
      </c>
      <c r="BM141" s="155" t="s">
        <v>2361</v>
      </c>
    </row>
    <row r="142" spans="2:65" s="1" customFormat="1" ht="16.5" customHeight="1">
      <c r="B142" s="32"/>
      <c r="C142" s="185" t="s">
        <v>269</v>
      </c>
      <c r="D142" s="185" t="s">
        <v>677</v>
      </c>
      <c r="E142" s="186" t="s">
        <v>2022</v>
      </c>
      <c r="F142" s="187" t="s">
        <v>2023</v>
      </c>
      <c r="G142" s="188" t="s">
        <v>388</v>
      </c>
      <c r="H142" s="189">
        <v>1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42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953</v>
      </c>
      <c r="AT142" s="155" t="s">
        <v>677</v>
      </c>
      <c r="AU142" s="155" t="s">
        <v>88</v>
      </c>
      <c r="AY142" s="17" t="s">
        <v>188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88</v>
      </c>
      <c r="BK142" s="156">
        <f t="shared" si="9"/>
        <v>0</v>
      </c>
      <c r="BL142" s="17" t="s">
        <v>953</v>
      </c>
      <c r="BM142" s="155" t="s">
        <v>2362</v>
      </c>
    </row>
    <row r="143" spans="2:65" s="1" customFormat="1" ht="24.2" customHeight="1">
      <c r="B143" s="32"/>
      <c r="C143" s="143" t="s">
        <v>276</v>
      </c>
      <c r="D143" s="143" t="s">
        <v>190</v>
      </c>
      <c r="E143" s="144" t="s">
        <v>2025</v>
      </c>
      <c r="F143" s="145" t="s">
        <v>2026</v>
      </c>
      <c r="G143" s="146" t="s">
        <v>388</v>
      </c>
      <c r="H143" s="147">
        <v>2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42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582</v>
      </c>
      <c r="AT143" s="155" t="s">
        <v>190</v>
      </c>
      <c r="AU143" s="155" t="s">
        <v>88</v>
      </c>
      <c r="AY143" s="17" t="s">
        <v>188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88</v>
      </c>
      <c r="BK143" s="156">
        <f t="shared" si="9"/>
        <v>0</v>
      </c>
      <c r="BL143" s="17" t="s">
        <v>582</v>
      </c>
      <c r="BM143" s="155" t="s">
        <v>2363</v>
      </c>
    </row>
    <row r="144" spans="2:65" s="1" customFormat="1" ht="16.5" customHeight="1">
      <c r="B144" s="32"/>
      <c r="C144" s="185" t="s">
        <v>285</v>
      </c>
      <c r="D144" s="185" t="s">
        <v>677</v>
      </c>
      <c r="E144" s="186" t="s">
        <v>2028</v>
      </c>
      <c r="F144" s="187" t="s">
        <v>2029</v>
      </c>
      <c r="G144" s="188" t="s">
        <v>388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42</v>
      </c>
      <c r="P144" s="153">
        <f t="shared" si="1"/>
        <v>0</v>
      </c>
      <c r="Q144" s="153">
        <v>8.0000000000000007E-5</v>
      </c>
      <c r="R144" s="153">
        <f t="shared" si="2"/>
        <v>1.6000000000000001E-4</v>
      </c>
      <c r="S144" s="153">
        <v>0</v>
      </c>
      <c r="T144" s="154">
        <f t="shared" si="3"/>
        <v>0</v>
      </c>
      <c r="AR144" s="155" t="s">
        <v>953</v>
      </c>
      <c r="AT144" s="155" t="s">
        <v>677</v>
      </c>
      <c r="AU144" s="155" t="s">
        <v>88</v>
      </c>
      <c r="AY144" s="17" t="s">
        <v>188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88</v>
      </c>
      <c r="BK144" s="156">
        <f t="shared" si="9"/>
        <v>0</v>
      </c>
      <c r="BL144" s="17" t="s">
        <v>953</v>
      </c>
      <c r="BM144" s="155" t="s">
        <v>2364</v>
      </c>
    </row>
    <row r="145" spans="2:65" s="1" customFormat="1" ht="16.5" customHeight="1">
      <c r="B145" s="32"/>
      <c r="C145" s="185" t="s">
        <v>291</v>
      </c>
      <c r="D145" s="185" t="s">
        <v>677</v>
      </c>
      <c r="E145" s="186" t="s">
        <v>2022</v>
      </c>
      <c r="F145" s="187" t="s">
        <v>2023</v>
      </c>
      <c r="G145" s="188" t="s">
        <v>388</v>
      </c>
      <c r="H145" s="189">
        <v>2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42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953</v>
      </c>
      <c r="AT145" s="155" t="s">
        <v>677</v>
      </c>
      <c r="AU145" s="155" t="s">
        <v>88</v>
      </c>
      <c r="AY145" s="17" t="s">
        <v>188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88</v>
      </c>
      <c r="BK145" s="156">
        <f t="shared" si="9"/>
        <v>0</v>
      </c>
      <c r="BL145" s="17" t="s">
        <v>953</v>
      </c>
      <c r="BM145" s="155" t="s">
        <v>2365</v>
      </c>
    </row>
    <row r="146" spans="2:65" s="1" customFormat="1" ht="24.2" customHeight="1">
      <c r="B146" s="32"/>
      <c r="C146" s="143" t="s">
        <v>295</v>
      </c>
      <c r="D146" s="143" t="s">
        <v>190</v>
      </c>
      <c r="E146" s="144" t="s">
        <v>2046</v>
      </c>
      <c r="F146" s="145" t="s">
        <v>2047</v>
      </c>
      <c r="G146" s="146" t="s">
        <v>388</v>
      </c>
      <c r="H146" s="147">
        <v>2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42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582</v>
      </c>
      <c r="AT146" s="155" t="s">
        <v>190</v>
      </c>
      <c r="AU146" s="155" t="s">
        <v>88</v>
      </c>
      <c r="AY146" s="17" t="s">
        <v>188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88</v>
      </c>
      <c r="BK146" s="156">
        <f t="shared" si="9"/>
        <v>0</v>
      </c>
      <c r="BL146" s="17" t="s">
        <v>582</v>
      </c>
      <c r="BM146" s="155" t="s">
        <v>2366</v>
      </c>
    </row>
    <row r="147" spans="2:65" s="1" customFormat="1" ht="16.5" customHeight="1">
      <c r="B147" s="32"/>
      <c r="C147" s="185" t="s">
        <v>305</v>
      </c>
      <c r="D147" s="185" t="s">
        <v>677</v>
      </c>
      <c r="E147" s="186" t="s">
        <v>2049</v>
      </c>
      <c r="F147" s="187" t="s">
        <v>2050</v>
      </c>
      <c r="G147" s="188" t="s">
        <v>388</v>
      </c>
      <c r="H147" s="189">
        <v>2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42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953</v>
      </c>
      <c r="AT147" s="155" t="s">
        <v>677</v>
      </c>
      <c r="AU147" s="155" t="s">
        <v>88</v>
      </c>
      <c r="AY147" s="17" t="s">
        <v>188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88</v>
      </c>
      <c r="BK147" s="156">
        <f t="shared" si="9"/>
        <v>0</v>
      </c>
      <c r="BL147" s="17" t="s">
        <v>953</v>
      </c>
      <c r="BM147" s="155" t="s">
        <v>2367</v>
      </c>
    </row>
    <row r="148" spans="2:65" s="1" customFormat="1" ht="16.5" customHeight="1">
      <c r="B148" s="32"/>
      <c r="C148" s="185" t="s">
        <v>312</v>
      </c>
      <c r="D148" s="185" t="s">
        <v>677</v>
      </c>
      <c r="E148" s="186" t="s">
        <v>2022</v>
      </c>
      <c r="F148" s="187" t="s">
        <v>2023</v>
      </c>
      <c r="G148" s="188" t="s">
        <v>388</v>
      </c>
      <c r="H148" s="189">
        <v>2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42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953</v>
      </c>
      <c r="AT148" s="155" t="s">
        <v>677</v>
      </c>
      <c r="AU148" s="155" t="s">
        <v>88</v>
      </c>
      <c r="AY148" s="17" t="s">
        <v>188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88</v>
      </c>
      <c r="BK148" s="156">
        <f t="shared" si="9"/>
        <v>0</v>
      </c>
      <c r="BL148" s="17" t="s">
        <v>953</v>
      </c>
      <c r="BM148" s="155" t="s">
        <v>2368</v>
      </c>
    </row>
    <row r="149" spans="2:65" s="1" customFormat="1" ht="24.2" customHeight="1">
      <c r="B149" s="32"/>
      <c r="C149" s="143" t="s">
        <v>319</v>
      </c>
      <c r="D149" s="143" t="s">
        <v>190</v>
      </c>
      <c r="E149" s="144" t="s">
        <v>2053</v>
      </c>
      <c r="F149" s="145" t="s">
        <v>2054</v>
      </c>
      <c r="G149" s="146" t="s">
        <v>388</v>
      </c>
      <c r="H149" s="147">
        <v>1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42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582</v>
      </c>
      <c r="AT149" s="155" t="s">
        <v>190</v>
      </c>
      <c r="AU149" s="155" t="s">
        <v>88</v>
      </c>
      <c r="AY149" s="17" t="s">
        <v>188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88</v>
      </c>
      <c r="BK149" s="156">
        <f t="shared" si="9"/>
        <v>0</v>
      </c>
      <c r="BL149" s="17" t="s">
        <v>582</v>
      </c>
      <c r="BM149" s="155" t="s">
        <v>2369</v>
      </c>
    </row>
    <row r="150" spans="2:65" s="1" customFormat="1" ht="21.75" customHeight="1">
      <c r="B150" s="32"/>
      <c r="C150" s="185" t="s">
        <v>7</v>
      </c>
      <c r="D150" s="185" t="s">
        <v>677</v>
      </c>
      <c r="E150" s="186" t="s">
        <v>2056</v>
      </c>
      <c r="F150" s="187" t="s">
        <v>2057</v>
      </c>
      <c r="G150" s="188" t="s">
        <v>388</v>
      </c>
      <c r="H150" s="189">
        <v>1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42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953</v>
      </c>
      <c r="AT150" s="155" t="s">
        <v>677</v>
      </c>
      <c r="AU150" s="155" t="s">
        <v>88</v>
      </c>
      <c r="AY150" s="17" t="s">
        <v>188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88</v>
      </c>
      <c r="BK150" s="156">
        <f t="shared" si="9"/>
        <v>0</v>
      </c>
      <c r="BL150" s="17" t="s">
        <v>953</v>
      </c>
      <c r="BM150" s="155" t="s">
        <v>2370</v>
      </c>
    </row>
    <row r="151" spans="2:65" s="1" customFormat="1" ht="24.2" customHeight="1">
      <c r="B151" s="32"/>
      <c r="C151" s="143" t="s">
        <v>330</v>
      </c>
      <c r="D151" s="143" t="s">
        <v>190</v>
      </c>
      <c r="E151" s="144" t="s">
        <v>2059</v>
      </c>
      <c r="F151" s="145" t="s">
        <v>2060</v>
      </c>
      <c r="G151" s="146" t="s">
        <v>388</v>
      </c>
      <c r="H151" s="147">
        <v>1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42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582</v>
      </c>
      <c r="AT151" s="155" t="s">
        <v>190</v>
      </c>
      <c r="AU151" s="155" t="s">
        <v>88</v>
      </c>
      <c r="AY151" s="17" t="s">
        <v>188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88</v>
      </c>
      <c r="BK151" s="156">
        <f t="shared" si="9"/>
        <v>0</v>
      </c>
      <c r="BL151" s="17" t="s">
        <v>582</v>
      </c>
      <c r="BM151" s="155" t="s">
        <v>2371</v>
      </c>
    </row>
    <row r="152" spans="2:65" s="1" customFormat="1" ht="24.2" customHeight="1">
      <c r="B152" s="32"/>
      <c r="C152" s="185" t="s">
        <v>337</v>
      </c>
      <c r="D152" s="185" t="s">
        <v>677</v>
      </c>
      <c r="E152" s="186" t="s">
        <v>2372</v>
      </c>
      <c r="F152" s="187" t="s">
        <v>2373</v>
      </c>
      <c r="G152" s="188" t="s">
        <v>388</v>
      </c>
      <c r="H152" s="189">
        <v>1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42</v>
      </c>
      <c r="P152" s="153">
        <f t="shared" si="1"/>
        <v>0</v>
      </c>
      <c r="Q152" s="153">
        <v>3.0100000000000001E-3</v>
      </c>
      <c r="R152" s="153">
        <f t="shared" si="2"/>
        <v>3.0100000000000001E-3</v>
      </c>
      <c r="S152" s="153">
        <v>0</v>
      </c>
      <c r="T152" s="154">
        <f t="shared" si="3"/>
        <v>0</v>
      </c>
      <c r="AR152" s="155" t="s">
        <v>953</v>
      </c>
      <c r="AT152" s="155" t="s">
        <v>677</v>
      </c>
      <c r="AU152" s="155" t="s">
        <v>88</v>
      </c>
      <c r="AY152" s="17" t="s">
        <v>188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88</v>
      </c>
      <c r="BK152" s="156">
        <f t="shared" si="9"/>
        <v>0</v>
      </c>
      <c r="BL152" s="17" t="s">
        <v>953</v>
      </c>
      <c r="BM152" s="155" t="s">
        <v>2374</v>
      </c>
    </row>
    <row r="153" spans="2:65" s="1" customFormat="1" ht="21.75" customHeight="1">
      <c r="B153" s="32"/>
      <c r="C153" s="143" t="s">
        <v>342</v>
      </c>
      <c r="D153" s="143" t="s">
        <v>190</v>
      </c>
      <c r="E153" s="144" t="s">
        <v>2375</v>
      </c>
      <c r="F153" s="145" t="s">
        <v>2376</v>
      </c>
      <c r="G153" s="146" t="s">
        <v>388</v>
      </c>
      <c r="H153" s="147">
        <v>5</v>
      </c>
      <c r="I153" s="148"/>
      <c r="J153" s="149">
        <f t="shared" si="0"/>
        <v>0</v>
      </c>
      <c r="K153" s="150"/>
      <c r="L153" s="32"/>
      <c r="M153" s="151" t="s">
        <v>1</v>
      </c>
      <c r="N153" s="152" t="s">
        <v>42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582</v>
      </c>
      <c r="AT153" s="155" t="s">
        <v>190</v>
      </c>
      <c r="AU153" s="155" t="s">
        <v>88</v>
      </c>
      <c r="AY153" s="17" t="s">
        <v>188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88</v>
      </c>
      <c r="BK153" s="156">
        <f t="shared" si="9"/>
        <v>0</v>
      </c>
      <c r="BL153" s="17" t="s">
        <v>582</v>
      </c>
      <c r="BM153" s="155" t="s">
        <v>2377</v>
      </c>
    </row>
    <row r="154" spans="2:65" s="1" customFormat="1" ht="24.2" customHeight="1">
      <c r="B154" s="32"/>
      <c r="C154" s="185" t="s">
        <v>349</v>
      </c>
      <c r="D154" s="185" t="s">
        <v>677</v>
      </c>
      <c r="E154" s="186" t="s">
        <v>2378</v>
      </c>
      <c r="F154" s="187" t="s">
        <v>2379</v>
      </c>
      <c r="G154" s="188" t="s">
        <v>388</v>
      </c>
      <c r="H154" s="189">
        <v>5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42</v>
      </c>
      <c r="P154" s="153">
        <f t="shared" si="1"/>
        <v>0</v>
      </c>
      <c r="Q154" s="153">
        <v>2.7300000000000001E-2</v>
      </c>
      <c r="R154" s="153">
        <f t="shared" si="2"/>
        <v>0.13650000000000001</v>
      </c>
      <c r="S154" s="153">
        <v>0</v>
      </c>
      <c r="T154" s="154">
        <f t="shared" si="3"/>
        <v>0</v>
      </c>
      <c r="AR154" s="155" t="s">
        <v>953</v>
      </c>
      <c r="AT154" s="155" t="s">
        <v>677</v>
      </c>
      <c r="AU154" s="155" t="s">
        <v>88</v>
      </c>
      <c r="AY154" s="17" t="s">
        <v>188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88</v>
      </c>
      <c r="BK154" s="156">
        <f t="shared" si="9"/>
        <v>0</v>
      </c>
      <c r="BL154" s="17" t="s">
        <v>953</v>
      </c>
      <c r="BM154" s="155" t="s">
        <v>2380</v>
      </c>
    </row>
    <row r="155" spans="2:65" s="1" customFormat="1" ht="16.5" customHeight="1">
      <c r="B155" s="32"/>
      <c r="C155" s="143" t="s">
        <v>356</v>
      </c>
      <c r="D155" s="143" t="s">
        <v>190</v>
      </c>
      <c r="E155" s="144" t="s">
        <v>2065</v>
      </c>
      <c r="F155" s="145" t="s">
        <v>2066</v>
      </c>
      <c r="G155" s="146" t="s">
        <v>388</v>
      </c>
      <c r="H155" s="147">
        <v>21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42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582</v>
      </c>
      <c r="AT155" s="155" t="s">
        <v>190</v>
      </c>
      <c r="AU155" s="155" t="s">
        <v>88</v>
      </c>
      <c r="AY155" s="17" t="s">
        <v>188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88</v>
      </c>
      <c r="BK155" s="156">
        <f t="shared" si="9"/>
        <v>0</v>
      </c>
      <c r="BL155" s="17" t="s">
        <v>582</v>
      </c>
      <c r="BM155" s="155" t="s">
        <v>2381</v>
      </c>
    </row>
    <row r="156" spans="2:65" s="1" customFormat="1" ht="24.2" customHeight="1">
      <c r="B156" s="32"/>
      <c r="C156" s="185" t="s">
        <v>362</v>
      </c>
      <c r="D156" s="185" t="s">
        <v>677</v>
      </c>
      <c r="E156" s="186" t="s">
        <v>2068</v>
      </c>
      <c r="F156" s="187" t="s">
        <v>2382</v>
      </c>
      <c r="G156" s="188" t="s">
        <v>388</v>
      </c>
      <c r="H156" s="189">
        <v>1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42</v>
      </c>
      <c r="P156" s="153">
        <f t="shared" si="1"/>
        <v>0</v>
      </c>
      <c r="Q156" s="153">
        <v>1.2999999999999999E-3</v>
      </c>
      <c r="R156" s="153">
        <f t="shared" si="2"/>
        <v>1.2999999999999999E-3</v>
      </c>
      <c r="S156" s="153">
        <v>0</v>
      </c>
      <c r="T156" s="154">
        <f t="shared" si="3"/>
        <v>0</v>
      </c>
      <c r="AR156" s="155" t="s">
        <v>953</v>
      </c>
      <c r="AT156" s="155" t="s">
        <v>677</v>
      </c>
      <c r="AU156" s="155" t="s">
        <v>88</v>
      </c>
      <c r="AY156" s="17" t="s">
        <v>188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88</v>
      </c>
      <c r="BK156" s="156">
        <f t="shared" si="9"/>
        <v>0</v>
      </c>
      <c r="BL156" s="17" t="s">
        <v>953</v>
      </c>
      <c r="BM156" s="155" t="s">
        <v>2383</v>
      </c>
    </row>
    <row r="157" spans="2:65" s="1" customFormat="1" ht="24.2" customHeight="1">
      <c r="B157" s="32"/>
      <c r="C157" s="185" t="s">
        <v>366</v>
      </c>
      <c r="D157" s="185" t="s">
        <v>677</v>
      </c>
      <c r="E157" s="186" t="s">
        <v>2384</v>
      </c>
      <c r="F157" s="187" t="s">
        <v>2385</v>
      </c>
      <c r="G157" s="188" t="s">
        <v>388</v>
      </c>
      <c r="H157" s="189">
        <v>20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42</v>
      </c>
      <c r="P157" s="153">
        <f t="shared" si="1"/>
        <v>0</v>
      </c>
      <c r="Q157" s="153">
        <v>6.4999999999999997E-3</v>
      </c>
      <c r="R157" s="153">
        <f t="shared" si="2"/>
        <v>0.13</v>
      </c>
      <c r="S157" s="153">
        <v>0</v>
      </c>
      <c r="T157" s="154">
        <f t="shared" si="3"/>
        <v>0</v>
      </c>
      <c r="AR157" s="155" t="s">
        <v>953</v>
      </c>
      <c r="AT157" s="155" t="s">
        <v>677</v>
      </c>
      <c r="AU157" s="155" t="s">
        <v>88</v>
      </c>
      <c r="AY157" s="17" t="s">
        <v>188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88</v>
      </c>
      <c r="BK157" s="156">
        <f t="shared" si="9"/>
        <v>0</v>
      </c>
      <c r="BL157" s="17" t="s">
        <v>953</v>
      </c>
      <c r="BM157" s="155" t="s">
        <v>2386</v>
      </c>
    </row>
    <row r="158" spans="2:65" s="1" customFormat="1" ht="24.2" customHeight="1">
      <c r="B158" s="32"/>
      <c r="C158" s="143" t="s">
        <v>374</v>
      </c>
      <c r="D158" s="143" t="s">
        <v>190</v>
      </c>
      <c r="E158" s="144" t="s">
        <v>2077</v>
      </c>
      <c r="F158" s="145" t="s">
        <v>2078</v>
      </c>
      <c r="G158" s="146" t="s">
        <v>574</v>
      </c>
      <c r="H158" s="147">
        <v>5</v>
      </c>
      <c r="I158" s="148"/>
      <c r="J158" s="149">
        <f t="shared" si="0"/>
        <v>0</v>
      </c>
      <c r="K158" s="150"/>
      <c r="L158" s="32"/>
      <c r="M158" s="151" t="s">
        <v>1</v>
      </c>
      <c r="N158" s="152" t="s">
        <v>42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582</v>
      </c>
      <c r="AT158" s="155" t="s">
        <v>190</v>
      </c>
      <c r="AU158" s="155" t="s">
        <v>88</v>
      </c>
      <c r="AY158" s="17" t="s">
        <v>188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88</v>
      </c>
      <c r="BK158" s="156">
        <f t="shared" si="9"/>
        <v>0</v>
      </c>
      <c r="BL158" s="17" t="s">
        <v>582</v>
      </c>
      <c r="BM158" s="155" t="s">
        <v>2387</v>
      </c>
    </row>
    <row r="159" spans="2:65" s="1" customFormat="1" ht="16.5" customHeight="1">
      <c r="B159" s="32"/>
      <c r="C159" s="185" t="s">
        <v>385</v>
      </c>
      <c r="D159" s="185" t="s">
        <v>677</v>
      </c>
      <c r="E159" s="186" t="s">
        <v>2080</v>
      </c>
      <c r="F159" s="187" t="s">
        <v>2081</v>
      </c>
      <c r="G159" s="188" t="s">
        <v>2082</v>
      </c>
      <c r="H159" s="189">
        <v>3.25</v>
      </c>
      <c r="I159" s="190"/>
      <c r="J159" s="191">
        <f t="shared" si="0"/>
        <v>0</v>
      </c>
      <c r="K159" s="192"/>
      <c r="L159" s="193"/>
      <c r="M159" s="194" t="s">
        <v>1</v>
      </c>
      <c r="N159" s="195" t="s">
        <v>42</v>
      </c>
      <c r="P159" s="153">
        <f t="shared" si="1"/>
        <v>0</v>
      </c>
      <c r="Q159" s="153">
        <v>1E-3</v>
      </c>
      <c r="R159" s="153">
        <f t="shared" si="2"/>
        <v>3.2500000000000003E-3</v>
      </c>
      <c r="S159" s="153">
        <v>0</v>
      </c>
      <c r="T159" s="154">
        <f t="shared" si="3"/>
        <v>0</v>
      </c>
      <c r="AR159" s="155" t="s">
        <v>953</v>
      </c>
      <c r="AT159" s="155" t="s">
        <v>677</v>
      </c>
      <c r="AU159" s="155" t="s">
        <v>88</v>
      </c>
      <c r="AY159" s="17" t="s">
        <v>188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88</v>
      </c>
      <c r="BK159" s="156">
        <f t="shared" si="9"/>
        <v>0</v>
      </c>
      <c r="BL159" s="17" t="s">
        <v>953</v>
      </c>
      <c r="BM159" s="155" t="s">
        <v>2388</v>
      </c>
    </row>
    <row r="160" spans="2:65" s="12" customFormat="1" ht="11.25">
      <c r="B160" s="157"/>
      <c r="D160" s="158" t="s">
        <v>196</v>
      </c>
      <c r="E160" s="159" t="s">
        <v>1</v>
      </c>
      <c r="F160" s="160" t="s">
        <v>2084</v>
      </c>
      <c r="H160" s="161">
        <v>3.25</v>
      </c>
      <c r="I160" s="162"/>
      <c r="L160" s="157"/>
      <c r="M160" s="163"/>
      <c r="T160" s="164"/>
      <c r="AT160" s="159" t="s">
        <v>196</v>
      </c>
      <c r="AU160" s="159" t="s">
        <v>88</v>
      </c>
      <c r="AV160" s="12" t="s">
        <v>88</v>
      </c>
      <c r="AW160" s="12" t="s">
        <v>31</v>
      </c>
      <c r="AX160" s="12" t="s">
        <v>83</v>
      </c>
      <c r="AY160" s="159" t="s">
        <v>188</v>
      </c>
    </row>
    <row r="161" spans="2:65" s="1" customFormat="1" ht="21.75" customHeight="1">
      <c r="B161" s="32"/>
      <c r="C161" s="143" t="s">
        <v>390</v>
      </c>
      <c r="D161" s="143" t="s">
        <v>190</v>
      </c>
      <c r="E161" s="144" t="s">
        <v>2085</v>
      </c>
      <c r="F161" s="145" t="s">
        <v>2086</v>
      </c>
      <c r="G161" s="146" t="s">
        <v>388</v>
      </c>
      <c r="H161" s="147">
        <v>1</v>
      </c>
      <c r="I161" s="148"/>
      <c r="J161" s="149">
        <f t="shared" ref="J161:J167" si="10">ROUND(I161*H161,2)</f>
        <v>0</v>
      </c>
      <c r="K161" s="150"/>
      <c r="L161" s="32"/>
      <c r="M161" s="151" t="s">
        <v>1</v>
      </c>
      <c r="N161" s="152" t="s">
        <v>42</v>
      </c>
      <c r="P161" s="153">
        <f t="shared" ref="P161:P167" si="11">O161*H161</f>
        <v>0</v>
      </c>
      <c r="Q161" s="153">
        <v>0</v>
      </c>
      <c r="R161" s="153">
        <f t="shared" ref="R161:R167" si="12">Q161*H161</f>
        <v>0</v>
      </c>
      <c r="S161" s="153">
        <v>0</v>
      </c>
      <c r="T161" s="154">
        <f t="shared" ref="T161:T167" si="13">S161*H161</f>
        <v>0</v>
      </c>
      <c r="AR161" s="155" t="s">
        <v>582</v>
      </c>
      <c r="AT161" s="155" t="s">
        <v>190</v>
      </c>
      <c r="AU161" s="155" t="s">
        <v>88</v>
      </c>
      <c r="AY161" s="17" t="s">
        <v>188</v>
      </c>
      <c r="BE161" s="156">
        <f t="shared" ref="BE161:BE167" si="14">IF(N161="základná",J161,0)</f>
        <v>0</v>
      </c>
      <c r="BF161" s="156">
        <f t="shared" ref="BF161:BF167" si="15">IF(N161="znížená",J161,0)</f>
        <v>0</v>
      </c>
      <c r="BG161" s="156">
        <f t="shared" ref="BG161:BG167" si="16">IF(N161="zákl. prenesená",J161,0)</f>
        <v>0</v>
      </c>
      <c r="BH161" s="156">
        <f t="shared" ref="BH161:BH167" si="17">IF(N161="zníž. prenesená",J161,0)</f>
        <v>0</v>
      </c>
      <c r="BI161" s="156">
        <f t="shared" ref="BI161:BI167" si="18">IF(N161="nulová",J161,0)</f>
        <v>0</v>
      </c>
      <c r="BJ161" s="17" t="s">
        <v>88</v>
      </c>
      <c r="BK161" s="156">
        <f t="shared" ref="BK161:BK167" si="19">ROUND(I161*H161,2)</f>
        <v>0</v>
      </c>
      <c r="BL161" s="17" t="s">
        <v>582</v>
      </c>
      <c r="BM161" s="155" t="s">
        <v>2389</v>
      </c>
    </row>
    <row r="162" spans="2:65" s="1" customFormat="1" ht="24.2" customHeight="1">
      <c r="B162" s="32"/>
      <c r="C162" s="185" t="s">
        <v>394</v>
      </c>
      <c r="D162" s="185" t="s">
        <v>677</v>
      </c>
      <c r="E162" s="186" t="s">
        <v>2088</v>
      </c>
      <c r="F162" s="187" t="s">
        <v>2089</v>
      </c>
      <c r="G162" s="188" t="s">
        <v>388</v>
      </c>
      <c r="H162" s="189">
        <v>1</v>
      </c>
      <c r="I162" s="190"/>
      <c r="J162" s="191">
        <f t="shared" si="10"/>
        <v>0</v>
      </c>
      <c r="K162" s="192"/>
      <c r="L162" s="193"/>
      <c r="M162" s="194" t="s">
        <v>1</v>
      </c>
      <c r="N162" s="195" t="s">
        <v>42</v>
      </c>
      <c r="P162" s="153">
        <f t="shared" si="11"/>
        <v>0</v>
      </c>
      <c r="Q162" s="153">
        <v>2.7999999999999998E-4</v>
      </c>
      <c r="R162" s="153">
        <f t="shared" si="12"/>
        <v>2.7999999999999998E-4</v>
      </c>
      <c r="S162" s="153">
        <v>0</v>
      </c>
      <c r="T162" s="154">
        <f t="shared" si="13"/>
        <v>0</v>
      </c>
      <c r="AR162" s="155" t="s">
        <v>953</v>
      </c>
      <c r="AT162" s="155" t="s">
        <v>677</v>
      </c>
      <c r="AU162" s="155" t="s">
        <v>88</v>
      </c>
      <c r="AY162" s="17" t="s">
        <v>188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88</v>
      </c>
      <c r="BK162" s="156">
        <f t="shared" si="19"/>
        <v>0</v>
      </c>
      <c r="BL162" s="17" t="s">
        <v>953</v>
      </c>
      <c r="BM162" s="155" t="s">
        <v>2390</v>
      </c>
    </row>
    <row r="163" spans="2:65" s="1" customFormat="1" ht="16.5" customHeight="1">
      <c r="B163" s="32"/>
      <c r="C163" s="185" t="s">
        <v>398</v>
      </c>
      <c r="D163" s="185" t="s">
        <v>677</v>
      </c>
      <c r="E163" s="186" t="s">
        <v>2091</v>
      </c>
      <c r="F163" s="187" t="s">
        <v>2092</v>
      </c>
      <c r="G163" s="188" t="s">
        <v>388</v>
      </c>
      <c r="H163" s="189">
        <v>1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42</v>
      </c>
      <c r="P163" s="153">
        <f t="shared" si="11"/>
        <v>0</v>
      </c>
      <c r="Q163" s="153">
        <v>2.4000000000000001E-4</v>
      </c>
      <c r="R163" s="153">
        <f t="shared" si="12"/>
        <v>2.4000000000000001E-4</v>
      </c>
      <c r="S163" s="153">
        <v>0</v>
      </c>
      <c r="T163" s="154">
        <f t="shared" si="13"/>
        <v>0</v>
      </c>
      <c r="AR163" s="155" t="s">
        <v>953</v>
      </c>
      <c r="AT163" s="155" t="s">
        <v>677</v>
      </c>
      <c r="AU163" s="155" t="s">
        <v>88</v>
      </c>
      <c r="AY163" s="17" t="s">
        <v>188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88</v>
      </c>
      <c r="BK163" s="156">
        <f t="shared" si="19"/>
        <v>0</v>
      </c>
      <c r="BL163" s="17" t="s">
        <v>953</v>
      </c>
      <c r="BM163" s="155" t="s">
        <v>2391</v>
      </c>
    </row>
    <row r="164" spans="2:65" s="1" customFormat="1" ht="16.5" customHeight="1">
      <c r="B164" s="32"/>
      <c r="C164" s="143" t="s">
        <v>402</v>
      </c>
      <c r="D164" s="143" t="s">
        <v>190</v>
      </c>
      <c r="E164" s="144" t="s">
        <v>2094</v>
      </c>
      <c r="F164" s="145" t="s">
        <v>2095</v>
      </c>
      <c r="G164" s="146" t="s">
        <v>574</v>
      </c>
      <c r="H164" s="147">
        <v>2</v>
      </c>
      <c r="I164" s="148"/>
      <c r="J164" s="149">
        <f t="shared" si="10"/>
        <v>0</v>
      </c>
      <c r="K164" s="150"/>
      <c r="L164" s="32"/>
      <c r="M164" s="151" t="s">
        <v>1</v>
      </c>
      <c r="N164" s="152" t="s">
        <v>42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582</v>
      </c>
      <c r="AT164" s="155" t="s">
        <v>190</v>
      </c>
      <c r="AU164" s="155" t="s">
        <v>88</v>
      </c>
      <c r="AY164" s="17" t="s">
        <v>188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88</v>
      </c>
      <c r="BK164" s="156">
        <f t="shared" si="19"/>
        <v>0</v>
      </c>
      <c r="BL164" s="17" t="s">
        <v>582</v>
      </c>
      <c r="BM164" s="155" t="s">
        <v>2392</v>
      </c>
    </row>
    <row r="165" spans="2:65" s="1" customFormat="1" ht="16.5" customHeight="1">
      <c r="B165" s="32"/>
      <c r="C165" s="185" t="s">
        <v>406</v>
      </c>
      <c r="D165" s="185" t="s">
        <v>677</v>
      </c>
      <c r="E165" s="186" t="s">
        <v>2097</v>
      </c>
      <c r="F165" s="187" t="s">
        <v>2098</v>
      </c>
      <c r="G165" s="188" t="s">
        <v>388</v>
      </c>
      <c r="H165" s="189">
        <v>1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42</v>
      </c>
      <c r="P165" s="153">
        <f t="shared" si="11"/>
        <v>0</v>
      </c>
      <c r="Q165" s="153">
        <v>7.9299999999999995E-3</v>
      </c>
      <c r="R165" s="153">
        <f t="shared" si="12"/>
        <v>7.9299999999999995E-3</v>
      </c>
      <c r="S165" s="153">
        <v>0</v>
      </c>
      <c r="T165" s="154">
        <f t="shared" si="13"/>
        <v>0</v>
      </c>
      <c r="AR165" s="155" t="s">
        <v>953</v>
      </c>
      <c r="AT165" s="155" t="s">
        <v>677</v>
      </c>
      <c r="AU165" s="155" t="s">
        <v>88</v>
      </c>
      <c r="AY165" s="17" t="s">
        <v>188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88</v>
      </c>
      <c r="BK165" s="156">
        <f t="shared" si="19"/>
        <v>0</v>
      </c>
      <c r="BL165" s="17" t="s">
        <v>953</v>
      </c>
      <c r="BM165" s="155" t="s">
        <v>2393</v>
      </c>
    </row>
    <row r="166" spans="2:65" s="1" customFormat="1" ht="16.5" customHeight="1">
      <c r="B166" s="32"/>
      <c r="C166" s="143" t="s">
        <v>410</v>
      </c>
      <c r="D166" s="143" t="s">
        <v>190</v>
      </c>
      <c r="E166" s="144" t="s">
        <v>2100</v>
      </c>
      <c r="F166" s="145" t="s">
        <v>2394</v>
      </c>
      <c r="G166" s="146" t="s">
        <v>388</v>
      </c>
      <c r="H166" s="147">
        <v>1</v>
      </c>
      <c r="I166" s="148"/>
      <c r="J166" s="149">
        <f t="shared" si="10"/>
        <v>0</v>
      </c>
      <c r="K166" s="150"/>
      <c r="L166" s="32"/>
      <c r="M166" s="151" t="s">
        <v>1</v>
      </c>
      <c r="N166" s="152" t="s">
        <v>42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582</v>
      </c>
      <c r="AT166" s="155" t="s">
        <v>190</v>
      </c>
      <c r="AU166" s="155" t="s">
        <v>88</v>
      </c>
      <c r="AY166" s="17" t="s">
        <v>188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88</v>
      </c>
      <c r="BK166" s="156">
        <f t="shared" si="19"/>
        <v>0</v>
      </c>
      <c r="BL166" s="17" t="s">
        <v>582</v>
      </c>
      <c r="BM166" s="155" t="s">
        <v>2395</v>
      </c>
    </row>
    <row r="167" spans="2:65" s="1" customFormat="1" ht="24.2" customHeight="1">
      <c r="B167" s="32"/>
      <c r="C167" s="143" t="s">
        <v>416</v>
      </c>
      <c r="D167" s="143" t="s">
        <v>190</v>
      </c>
      <c r="E167" s="144" t="s">
        <v>2396</v>
      </c>
      <c r="F167" s="145" t="s">
        <v>2397</v>
      </c>
      <c r="G167" s="146" t="s">
        <v>272</v>
      </c>
      <c r="H167" s="147">
        <v>273.8</v>
      </c>
      <c r="I167" s="148"/>
      <c r="J167" s="149">
        <f t="shared" si="10"/>
        <v>0</v>
      </c>
      <c r="K167" s="150"/>
      <c r="L167" s="32"/>
      <c r="M167" s="151" t="s">
        <v>1</v>
      </c>
      <c r="N167" s="152" t="s">
        <v>42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582</v>
      </c>
      <c r="AT167" s="155" t="s">
        <v>190</v>
      </c>
      <c r="AU167" s="155" t="s">
        <v>88</v>
      </c>
      <c r="AY167" s="17" t="s">
        <v>188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88</v>
      </c>
      <c r="BK167" s="156">
        <f t="shared" si="19"/>
        <v>0</v>
      </c>
      <c r="BL167" s="17" t="s">
        <v>582</v>
      </c>
      <c r="BM167" s="155" t="s">
        <v>2398</v>
      </c>
    </row>
    <row r="168" spans="2:65" s="12" customFormat="1" ht="11.25">
      <c r="B168" s="157"/>
      <c r="D168" s="158" t="s">
        <v>196</v>
      </c>
      <c r="E168" s="159" t="s">
        <v>1</v>
      </c>
      <c r="F168" s="160" t="s">
        <v>2399</v>
      </c>
      <c r="H168" s="161">
        <v>273.75</v>
      </c>
      <c r="I168" s="162"/>
      <c r="L168" s="157"/>
      <c r="M168" s="163"/>
      <c r="T168" s="164"/>
      <c r="AT168" s="159" t="s">
        <v>196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188</v>
      </c>
    </row>
    <row r="169" spans="2:65" s="12" customFormat="1" ht="11.25">
      <c r="B169" s="157"/>
      <c r="D169" s="158" t="s">
        <v>196</v>
      </c>
      <c r="E169" s="159" t="s">
        <v>1</v>
      </c>
      <c r="F169" s="160" t="s">
        <v>738</v>
      </c>
      <c r="H169" s="161">
        <v>0.05</v>
      </c>
      <c r="I169" s="162"/>
      <c r="L169" s="157"/>
      <c r="M169" s="163"/>
      <c r="T169" s="164"/>
      <c r="AT169" s="159" t="s">
        <v>196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188</v>
      </c>
    </row>
    <row r="170" spans="2:65" s="13" customFormat="1" ht="11.25">
      <c r="B170" s="165"/>
      <c r="D170" s="158" t="s">
        <v>196</v>
      </c>
      <c r="E170" s="166" t="s">
        <v>1</v>
      </c>
      <c r="F170" s="167" t="s">
        <v>211</v>
      </c>
      <c r="H170" s="168">
        <v>273.8</v>
      </c>
      <c r="I170" s="169"/>
      <c r="L170" s="165"/>
      <c r="M170" s="170"/>
      <c r="T170" s="171"/>
      <c r="AT170" s="166" t="s">
        <v>196</v>
      </c>
      <c r="AU170" s="166" t="s">
        <v>88</v>
      </c>
      <c r="AV170" s="13" t="s">
        <v>194</v>
      </c>
      <c r="AW170" s="13" t="s">
        <v>31</v>
      </c>
      <c r="AX170" s="13" t="s">
        <v>83</v>
      </c>
      <c r="AY170" s="166" t="s">
        <v>188</v>
      </c>
    </row>
    <row r="171" spans="2:65" s="1" customFormat="1" ht="16.5" customHeight="1">
      <c r="B171" s="32"/>
      <c r="C171" s="143" t="s">
        <v>423</v>
      </c>
      <c r="D171" s="143" t="s">
        <v>190</v>
      </c>
      <c r="E171" s="144" t="s">
        <v>2108</v>
      </c>
      <c r="F171" s="145" t="s">
        <v>2109</v>
      </c>
      <c r="G171" s="146" t="s">
        <v>2110</v>
      </c>
      <c r="H171" s="204"/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42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953</v>
      </c>
      <c r="AT171" s="155" t="s">
        <v>190</v>
      </c>
      <c r="AU171" s="155" t="s">
        <v>88</v>
      </c>
      <c r="AY171" s="17" t="s">
        <v>188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88</v>
      </c>
      <c r="BK171" s="156">
        <f>ROUND(I171*H171,2)</f>
        <v>0</v>
      </c>
      <c r="BL171" s="17" t="s">
        <v>953</v>
      </c>
      <c r="BM171" s="155" t="s">
        <v>2400</v>
      </c>
    </row>
    <row r="172" spans="2:65" s="1" customFormat="1" ht="16.5" customHeight="1">
      <c r="B172" s="32"/>
      <c r="C172" s="143" t="s">
        <v>427</v>
      </c>
      <c r="D172" s="143" t="s">
        <v>190</v>
      </c>
      <c r="E172" s="144" t="s">
        <v>2112</v>
      </c>
      <c r="F172" s="145" t="s">
        <v>2113</v>
      </c>
      <c r="G172" s="146" t="s">
        <v>2110</v>
      </c>
      <c r="H172" s="204"/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42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582</v>
      </c>
      <c r="AT172" s="155" t="s">
        <v>190</v>
      </c>
      <c r="AU172" s="155" t="s">
        <v>88</v>
      </c>
      <c r="AY172" s="17" t="s">
        <v>188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88</v>
      </c>
      <c r="BK172" s="156">
        <f>ROUND(I172*H172,2)</f>
        <v>0</v>
      </c>
      <c r="BL172" s="17" t="s">
        <v>582</v>
      </c>
      <c r="BM172" s="155" t="s">
        <v>2401</v>
      </c>
    </row>
    <row r="173" spans="2:65" s="11" customFormat="1" ht="25.9" customHeight="1">
      <c r="B173" s="131"/>
      <c r="D173" s="132" t="s">
        <v>75</v>
      </c>
      <c r="E173" s="133" t="s">
        <v>1970</v>
      </c>
      <c r="F173" s="133" t="s">
        <v>1971</v>
      </c>
      <c r="I173" s="134"/>
      <c r="J173" s="135">
        <f>BK173</f>
        <v>0</v>
      </c>
      <c r="L173" s="131"/>
      <c r="M173" s="136"/>
      <c r="P173" s="137">
        <f>SUM(P174:P175)</f>
        <v>0</v>
      </c>
      <c r="R173" s="137">
        <f>SUM(R174:R175)</f>
        <v>0</v>
      </c>
      <c r="T173" s="138">
        <f>SUM(T174:T175)</f>
        <v>0</v>
      </c>
      <c r="AR173" s="132" t="s">
        <v>194</v>
      </c>
      <c r="AT173" s="139" t="s">
        <v>75</v>
      </c>
      <c r="AU173" s="139" t="s">
        <v>76</v>
      </c>
      <c r="AY173" s="132" t="s">
        <v>188</v>
      </c>
      <c r="BK173" s="140">
        <f>SUM(BK174:BK175)</f>
        <v>0</v>
      </c>
    </row>
    <row r="174" spans="2:65" s="1" customFormat="1" ht="24.2" customHeight="1">
      <c r="B174" s="32"/>
      <c r="C174" s="143" t="s">
        <v>433</v>
      </c>
      <c r="D174" s="143" t="s">
        <v>190</v>
      </c>
      <c r="E174" s="144" t="s">
        <v>2152</v>
      </c>
      <c r="F174" s="145" t="s">
        <v>2153</v>
      </c>
      <c r="G174" s="146" t="s">
        <v>1974</v>
      </c>
      <c r="H174" s="147">
        <v>50</v>
      </c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42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1975</v>
      </c>
      <c r="AT174" s="155" t="s">
        <v>190</v>
      </c>
      <c r="AU174" s="155" t="s">
        <v>83</v>
      </c>
      <c r="AY174" s="17" t="s">
        <v>188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88</v>
      </c>
      <c r="BK174" s="156">
        <f>ROUND(I174*H174,2)</f>
        <v>0</v>
      </c>
      <c r="BL174" s="17" t="s">
        <v>1975</v>
      </c>
      <c r="BM174" s="155" t="s">
        <v>2402</v>
      </c>
    </row>
    <row r="175" spans="2:65" s="1" customFormat="1" ht="24.2" customHeight="1">
      <c r="B175" s="32"/>
      <c r="C175" s="143" t="s">
        <v>440</v>
      </c>
      <c r="D175" s="143" t="s">
        <v>190</v>
      </c>
      <c r="E175" s="144" t="s">
        <v>1972</v>
      </c>
      <c r="F175" s="145" t="s">
        <v>2155</v>
      </c>
      <c r="G175" s="146" t="s">
        <v>1974</v>
      </c>
      <c r="H175" s="147">
        <v>20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42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AR175" s="155" t="s">
        <v>1975</v>
      </c>
      <c r="AT175" s="155" t="s">
        <v>190</v>
      </c>
      <c r="AU175" s="155" t="s">
        <v>83</v>
      </c>
      <c r="AY175" s="17" t="s">
        <v>188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88</v>
      </c>
      <c r="BK175" s="156">
        <f>ROUND(I175*H175,2)</f>
        <v>0</v>
      </c>
      <c r="BL175" s="17" t="s">
        <v>1975</v>
      </c>
      <c r="BM175" s="155" t="s">
        <v>2403</v>
      </c>
    </row>
    <row r="176" spans="2:65" s="11" customFormat="1" ht="25.9" customHeight="1">
      <c r="B176" s="131"/>
      <c r="D176" s="132" t="s">
        <v>75</v>
      </c>
      <c r="E176" s="133" t="s">
        <v>1977</v>
      </c>
      <c r="F176" s="133" t="s">
        <v>1978</v>
      </c>
      <c r="I176" s="134"/>
      <c r="J176" s="135">
        <f>BK176</f>
        <v>0</v>
      </c>
      <c r="L176" s="131"/>
      <c r="M176" s="136"/>
      <c r="P176" s="137">
        <f>P177</f>
        <v>0</v>
      </c>
      <c r="R176" s="137">
        <f>R177</f>
        <v>0</v>
      </c>
      <c r="T176" s="138">
        <f>T177</f>
        <v>0</v>
      </c>
      <c r="AR176" s="132" t="s">
        <v>194</v>
      </c>
      <c r="AT176" s="139" t="s">
        <v>75</v>
      </c>
      <c r="AU176" s="139" t="s">
        <v>76</v>
      </c>
      <c r="AY176" s="132" t="s">
        <v>188</v>
      </c>
      <c r="BK176" s="140">
        <f>BK177</f>
        <v>0</v>
      </c>
    </row>
    <row r="177" spans="2:65" s="1" customFormat="1" ht="24.2" customHeight="1">
      <c r="B177" s="32"/>
      <c r="C177" s="143" t="s">
        <v>447</v>
      </c>
      <c r="D177" s="143" t="s">
        <v>190</v>
      </c>
      <c r="E177" s="144" t="s">
        <v>2157</v>
      </c>
      <c r="F177" s="145" t="s">
        <v>2158</v>
      </c>
      <c r="G177" s="146" t="s">
        <v>388</v>
      </c>
      <c r="H177" s="147">
        <v>1</v>
      </c>
      <c r="I177" s="148"/>
      <c r="J177" s="149">
        <f>ROUND(I177*H177,2)</f>
        <v>0</v>
      </c>
      <c r="K177" s="150"/>
      <c r="L177" s="32"/>
      <c r="M177" s="199" t="s">
        <v>1</v>
      </c>
      <c r="N177" s="200" t="s">
        <v>42</v>
      </c>
      <c r="O177" s="201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AR177" s="155" t="s">
        <v>1982</v>
      </c>
      <c r="AT177" s="155" t="s">
        <v>190</v>
      </c>
      <c r="AU177" s="155" t="s">
        <v>83</v>
      </c>
      <c r="AY177" s="17" t="s">
        <v>188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88</v>
      </c>
      <c r="BK177" s="156">
        <f>ROUND(I177*H177,2)</f>
        <v>0</v>
      </c>
      <c r="BL177" s="17" t="s">
        <v>1982</v>
      </c>
      <c r="BM177" s="155" t="s">
        <v>2404</v>
      </c>
    </row>
    <row r="178" spans="2:65" s="1" customFormat="1" ht="6.95" customHeight="1"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2"/>
    </row>
  </sheetData>
  <sheetProtection algorithmName="SHA-512" hashValue="bQnbsvsYnCd3dOGlk5nVY6YuscDxLNXUSQr3CseExkZGjQWK5BRHofrqJLDtqdWiK+jhV7zAp3F3MwGzVtYCOQ==" saltValue="9N6mGGlvZV3+Yr6R2sss5Yb7rUAi1dY2B1qjlHZJXUN/ESKusZhoXDCYVlkVidQPBQxRFk5MoOtemEtGuoF4Xw==" spinCount="100000" sheet="1" objects="1" scenarios="1" formatColumns="0" formatRows="0" autoFilter="0"/>
  <autoFilter ref="C123:K177" xr:uid="{00000000-0009-0000-0000-000008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40</vt:i4>
      </vt:variant>
    </vt:vector>
  </HeadingPairs>
  <TitlesOfParts>
    <vt:vector size="60" baseType="lpstr">
      <vt:lpstr>Rekapitulácia stavby</vt:lpstr>
      <vt:lpstr>01 - SO-01A.1  Architektú...</vt:lpstr>
      <vt:lpstr>02 - SO-01A.2  Zdravotech...</vt:lpstr>
      <vt:lpstr>03 - SO-01A.3  Ústredné v...</vt:lpstr>
      <vt:lpstr>04 - SO-01A.4  Elektroinš...</vt:lpstr>
      <vt:lpstr>05 - SO-01A.5  Elektroinš...</vt:lpstr>
      <vt:lpstr>01 - SO-01B.01  Architekt...</vt:lpstr>
      <vt:lpstr>02 - SO-01B.2  Zdravotech...</vt:lpstr>
      <vt:lpstr>03 - SO-01B-3  Elektroinš...</vt:lpstr>
      <vt:lpstr>04 - SO-01B.4  Elektroinš...</vt:lpstr>
      <vt:lpstr>05 - SO-01B.5  Fotovoltai...</vt:lpstr>
      <vt:lpstr>03 - SO-02  Spevnené ploc...</vt:lpstr>
      <vt:lpstr>01 - SO-03.1  Kanalizačná...</vt:lpstr>
      <vt:lpstr>02 - SO-03.2  Žumpa 33 m3 </vt:lpstr>
      <vt:lpstr>01 - SO-04.1  Vonkajší do...</vt:lpstr>
      <vt:lpstr>02 - SO-04.2  Studničná š...</vt:lpstr>
      <vt:lpstr>01 - SO-05.1  NN káblová ...</vt:lpstr>
      <vt:lpstr>02 - SO-05.2  Vonkajšie N...</vt:lpstr>
      <vt:lpstr>07 - SO-06  Oplotenie</vt:lpstr>
      <vt:lpstr>08 - SO-07  Zeleň </vt:lpstr>
      <vt:lpstr>'01 - SO-01A.1  Architektú...'!Názvy_tlače</vt:lpstr>
      <vt:lpstr>'01 - SO-01B.01  Architekt...'!Názvy_tlače</vt:lpstr>
      <vt:lpstr>'01 - SO-03.1  Kanalizačná...'!Názvy_tlače</vt:lpstr>
      <vt:lpstr>'01 - SO-04.1  Vonkajší do...'!Názvy_tlače</vt:lpstr>
      <vt:lpstr>'01 - SO-05.1  NN káblová ...'!Názvy_tlače</vt:lpstr>
      <vt:lpstr>'02 - SO-01A.2  Zdravotech...'!Názvy_tlače</vt:lpstr>
      <vt:lpstr>'02 - SO-01B.2  Zdravotech...'!Názvy_tlače</vt:lpstr>
      <vt:lpstr>'02 - SO-03.2  Žumpa 33 m3 '!Názvy_tlače</vt:lpstr>
      <vt:lpstr>'02 - SO-04.2  Studničná š...'!Názvy_tlače</vt:lpstr>
      <vt:lpstr>'02 - SO-05.2  Vonkajšie N...'!Názvy_tlače</vt:lpstr>
      <vt:lpstr>'03 - SO-01A.3  Ústredné v...'!Názvy_tlače</vt:lpstr>
      <vt:lpstr>'03 - SO-01B-3  Elektroinš...'!Názvy_tlače</vt:lpstr>
      <vt:lpstr>'03 - SO-02  Spevnené ploc...'!Názvy_tlače</vt:lpstr>
      <vt:lpstr>'04 - SO-01A.4  Elektroinš...'!Názvy_tlače</vt:lpstr>
      <vt:lpstr>'04 - SO-01B.4  Elektroinš...'!Názvy_tlače</vt:lpstr>
      <vt:lpstr>'05 - SO-01A.5  Elektroinš...'!Názvy_tlače</vt:lpstr>
      <vt:lpstr>'05 - SO-01B.5  Fotovoltai...'!Názvy_tlače</vt:lpstr>
      <vt:lpstr>'07 - SO-06  Oplotenie'!Názvy_tlače</vt:lpstr>
      <vt:lpstr>'08 - SO-07  Zeleň '!Názvy_tlače</vt:lpstr>
      <vt:lpstr>'Rekapitulácia stavby'!Názvy_tlače</vt:lpstr>
      <vt:lpstr>'01 - SO-01A.1  Architektú...'!Oblasť_tlače</vt:lpstr>
      <vt:lpstr>'01 - SO-01B.01  Architekt...'!Oblasť_tlače</vt:lpstr>
      <vt:lpstr>'01 - SO-03.1  Kanalizačná...'!Oblasť_tlače</vt:lpstr>
      <vt:lpstr>'01 - SO-04.1  Vonkajší do...'!Oblasť_tlače</vt:lpstr>
      <vt:lpstr>'01 - SO-05.1  NN káblová ...'!Oblasť_tlače</vt:lpstr>
      <vt:lpstr>'02 - SO-01A.2  Zdravotech...'!Oblasť_tlače</vt:lpstr>
      <vt:lpstr>'02 - SO-01B.2  Zdravotech...'!Oblasť_tlače</vt:lpstr>
      <vt:lpstr>'02 - SO-03.2  Žumpa 33 m3 '!Oblasť_tlače</vt:lpstr>
      <vt:lpstr>'02 - SO-04.2  Studničná š...'!Oblasť_tlače</vt:lpstr>
      <vt:lpstr>'02 - SO-05.2  Vonkajšie N...'!Oblasť_tlače</vt:lpstr>
      <vt:lpstr>'03 - SO-01A.3  Ústredné v...'!Oblasť_tlače</vt:lpstr>
      <vt:lpstr>'03 - SO-01B-3  Elektroinš...'!Oblasť_tlače</vt:lpstr>
      <vt:lpstr>'03 - SO-02  Spevnené ploc...'!Oblasť_tlače</vt:lpstr>
      <vt:lpstr>'04 - SO-01A.4  Elektroinš...'!Oblasť_tlače</vt:lpstr>
      <vt:lpstr>'04 - SO-01B.4  Elektroinš...'!Oblasť_tlače</vt:lpstr>
      <vt:lpstr>'05 - SO-01A.5  Elektroinš...'!Oblasť_tlače</vt:lpstr>
      <vt:lpstr>'05 - SO-01B.5  Fotovoltai...'!Oblasť_tlače</vt:lpstr>
      <vt:lpstr>'07 - SO-06  Oplotenie'!Oblasť_tlače</vt:lpstr>
      <vt:lpstr>'08 - SO-07  Zeleň 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Vysehradská</dc:creator>
  <cp:lastModifiedBy>EPIC Partner a.s.</cp:lastModifiedBy>
  <dcterms:created xsi:type="dcterms:W3CDTF">2024-02-21T08:36:04Z</dcterms:created>
  <dcterms:modified xsi:type="dcterms:W3CDTF">2024-02-26T07:55:08Z</dcterms:modified>
</cp:coreProperties>
</file>