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lgaš\Desktop\ACER\Bačkov\KC\Na kontrolu\Doplnenie\"/>
    </mc:Choice>
  </mc:AlternateContent>
  <bookViews>
    <workbookView xWindow="0" yWindow="0" windowWidth="30720" windowHeight="13215"/>
  </bookViews>
  <sheets>
    <sheet name="Rekapitulácia stavby" sheetId="1" r:id="rId1"/>
    <sheet name="001.1 - 1. časť ASR + ST ..." sheetId="2" r:id="rId2"/>
    <sheet name="001.2.1 - Kanalizačná prí..." sheetId="3" r:id="rId3"/>
    <sheet name="001.2.2 - Vnútorné inštal..." sheetId="4" r:id="rId4"/>
    <sheet name="001.3 - 3. časť UVK" sheetId="5" r:id="rId5"/>
    <sheet name="001.4 - 4. časť ELI" sheetId="6" r:id="rId6"/>
    <sheet name="001.5 - 5. časť PL" sheetId="7" r:id="rId7"/>
    <sheet name="001.6 - 6. časť Kotolňa" sheetId="8" r:id="rId8"/>
    <sheet name="002.1 - 1. časť ASR + ST ..." sheetId="9" r:id="rId9"/>
    <sheet name="002.2.1 - Kanalizačná prí..." sheetId="10" r:id="rId10"/>
    <sheet name="002.2.2 - Vnútorné inštal..." sheetId="11" r:id="rId11"/>
    <sheet name="002.3 - 3. časť UVK" sheetId="12" r:id="rId12"/>
  </sheets>
  <definedNames>
    <definedName name="_xlnm.Print_Titles" localSheetId="1">'001.1 - 1. časť ASR + ST ...'!$137:$137</definedName>
    <definedName name="_xlnm.Print_Titles" localSheetId="2">'001.2.1 - Kanalizačná prí...'!$125:$125</definedName>
    <definedName name="_xlnm.Print_Titles" localSheetId="3">'001.2.2 - Vnútorné inštal...'!$117:$117</definedName>
    <definedName name="_xlnm.Print_Titles" localSheetId="4">'001.3 - 3. časť UVK'!$120:$120</definedName>
    <definedName name="_xlnm.Print_Titles" localSheetId="5">'001.4 - 4. časť ELI'!$117:$117</definedName>
    <definedName name="_xlnm.Print_Titles" localSheetId="6">'001.5 - 5. časť PL'!$120:$120</definedName>
    <definedName name="_xlnm.Print_Titles" localSheetId="7">'001.6 - 6. časť Kotolňa'!$120:$120</definedName>
    <definedName name="_xlnm.Print_Titles" localSheetId="8">'002.1 - 1. časť ASR + ST ...'!$126:$126</definedName>
    <definedName name="_xlnm.Print_Titles" localSheetId="9">'002.2.1 - Kanalizačná prí...'!$117:$117</definedName>
    <definedName name="_xlnm.Print_Titles" localSheetId="10">'002.2.2 - Vnútorné inštal...'!$116:$116</definedName>
    <definedName name="_xlnm.Print_Titles" localSheetId="11">'002.3 - 3. časť UVK'!$123:$123</definedName>
    <definedName name="_xlnm.Print_Titles" localSheetId="0">'Rekapitulácia stavby'!$85:$85</definedName>
    <definedName name="_xlnm.Print_Area" localSheetId="1">'001.1 - 1. časť ASR + ST ...'!$C$4:$Q$70,'001.1 - 1. časť ASR + ST ...'!$C$76:$Q$120,'001.1 - 1. časť ASR + ST ...'!$C$126:$Q$479</definedName>
    <definedName name="_xlnm.Print_Area" localSheetId="2">'001.2.1 - Kanalizačná prí...'!$C$4:$Q$70,'001.2.1 - Kanalizačná prí...'!$C$76:$Q$107,'001.2.1 - Kanalizačná prí...'!$C$113:$Q$188</definedName>
    <definedName name="_xlnm.Print_Area" localSheetId="3">'001.2.2 - Vnútorné inštal...'!$C$4:$Q$70,'001.2.2 - Vnútorné inštal...'!$C$76:$Q$99,'001.2.2 - Vnútorné inštal...'!$C$105:$Q$214</definedName>
    <definedName name="_xlnm.Print_Area" localSheetId="4">'001.3 - 3. časť UVK'!$C$4:$Q$70,'001.3 - 3. časť UVK'!$C$76:$Q$103,'001.3 - 3. časť UVK'!$C$109:$Q$164</definedName>
    <definedName name="_xlnm.Print_Area" localSheetId="5">'001.4 - 4. časť ELI'!$C$4:$Q$70,'001.4 - 4. časť ELI'!$C$76:$Q$100,'001.4 - 4. časť ELI'!$C$106:$Q$203</definedName>
    <definedName name="_xlnm.Print_Area" localSheetId="6">'001.5 - 5. časť PL'!$C$4:$Q$70,'001.5 - 5. časť PL'!$C$76:$Q$103,'001.5 - 5. časť PL'!$C$109:$Q$143</definedName>
    <definedName name="_xlnm.Print_Area" localSheetId="7">'001.6 - 6. časť Kotolňa'!$C$4:$Q$70,'001.6 - 6. časť Kotolňa'!$C$76:$Q$103,'001.6 - 6. časť Kotolňa'!$C$109:$Q$159</definedName>
    <definedName name="_xlnm.Print_Area" localSheetId="8">'002.1 - 1. časť ASR + ST ...'!$C$4:$Q$70,'002.1 - 1. časť ASR + ST ...'!$C$76:$Q$109,'002.1 - 1. časť ASR + ST ...'!$C$115:$Q$228</definedName>
    <definedName name="_xlnm.Print_Area" localSheetId="9">'002.2.1 - Kanalizačná prí...'!$C$4:$Q$70,'002.2.1 - Kanalizačná prí...'!$C$76:$Q$99,'002.2.1 - Kanalizačná prí...'!$C$105:$Q$143</definedName>
    <definedName name="_xlnm.Print_Area" localSheetId="10">'002.2.2 - Vnútorné inštal...'!$C$4:$Q$70,'002.2.2 - Vnútorné inštal...'!$C$76:$Q$98,'002.2.2 - Vnútorné inštal...'!$C$104:$Q$171</definedName>
    <definedName name="_xlnm.Print_Area" localSheetId="11">'002.3 - 3. časť UVK'!$C$4:$Q$70,'002.3 - 3. časť UVK'!$C$76:$Q$106,'002.3 - 3. časť UVK'!$C$112:$Q$169</definedName>
    <definedName name="_xlnm.Print_Area" localSheetId="0">'Rekapitulácia stavby'!$C$4:$AP$70,'Rekapitulácia stavby'!$C$76:$AP$106</definedName>
  </definedNames>
  <calcPr calcId="152511"/>
</workbook>
</file>

<file path=xl/calcChain.xml><?xml version="1.0" encoding="utf-8"?>
<calcChain xmlns="http://schemas.openxmlformats.org/spreadsheetml/2006/main">
  <c r="H35" i="3" l="1"/>
  <c r="M35" i="3" l="1"/>
  <c r="M34" i="3"/>
  <c r="N136" i="12" l="1"/>
  <c r="N133" i="12"/>
  <c r="N94" i="12" s="1"/>
  <c r="N129" i="12"/>
  <c r="AY102" i="1"/>
  <c r="AX102" i="1"/>
  <c r="BI169" i="12"/>
  <c r="BH169" i="12"/>
  <c r="BG169" i="12"/>
  <c r="BE169" i="12"/>
  <c r="AA169" i="12"/>
  <c r="AA168" i="12" s="1"/>
  <c r="Y169" i="12"/>
  <c r="Y168" i="12" s="1"/>
  <c r="W169" i="12"/>
  <c r="W168" i="12" s="1"/>
  <c r="BK169" i="12"/>
  <c r="BK168" i="12" s="1"/>
  <c r="N168" i="12"/>
  <c r="N101" i="12" s="1"/>
  <c r="N169" i="12"/>
  <c r="BF169" i="12"/>
  <c r="BI167" i="12"/>
  <c r="BH167" i="12"/>
  <c r="BG167" i="12"/>
  <c r="BE167" i="12"/>
  <c r="AA167" i="12"/>
  <c r="Y167" i="12"/>
  <c r="W167" i="12"/>
  <c r="BK167" i="12"/>
  <c r="N167" i="12"/>
  <c r="BF167" i="12" s="1"/>
  <c r="BI166" i="12"/>
  <c r="BH166" i="12"/>
  <c r="BG166" i="12"/>
  <c r="BE166" i="12"/>
  <c r="AA166" i="12"/>
  <c r="Y166" i="12"/>
  <c r="W166" i="12"/>
  <c r="BK166" i="12"/>
  <c r="N166" i="12"/>
  <c r="BF166" i="12" s="1"/>
  <c r="BI165" i="12"/>
  <c r="BH165" i="12"/>
  <c r="BG165" i="12"/>
  <c r="BE165" i="12"/>
  <c r="AA165" i="12"/>
  <c r="Y165" i="12"/>
  <c r="W165" i="12"/>
  <c r="BK165" i="12"/>
  <c r="N165" i="12"/>
  <c r="BF165" i="12" s="1"/>
  <c r="BI164" i="12"/>
  <c r="BH164" i="12"/>
  <c r="BG164" i="12"/>
  <c r="BE164" i="12"/>
  <c r="AA164" i="12"/>
  <c r="Y164" i="12"/>
  <c r="W164" i="12"/>
  <c r="BK164" i="12"/>
  <c r="N164" i="12"/>
  <c r="BF164" i="12" s="1"/>
  <c r="BI163" i="12"/>
  <c r="BH163" i="12"/>
  <c r="BG163" i="12"/>
  <c r="BE163" i="12"/>
  <c r="AA163" i="12"/>
  <c r="Y163" i="12"/>
  <c r="W163" i="12"/>
  <c r="BK163" i="12"/>
  <c r="N163" i="12"/>
  <c r="BF163" i="12" s="1"/>
  <c r="BI162" i="12"/>
  <c r="BH162" i="12"/>
  <c r="BG162" i="12"/>
  <c r="BE162" i="12"/>
  <c r="AA162" i="12"/>
  <c r="Y162" i="12"/>
  <c r="W162" i="12"/>
  <c r="BK162" i="12"/>
  <c r="N162" i="12"/>
  <c r="BF162" i="12" s="1"/>
  <c r="BI161" i="12"/>
  <c r="BH161" i="12"/>
  <c r="BG161" i="12"/>
  <c r="BE161" i="12"/>
  <c r="AA161" i="12"/>
  <c r="Y161" i="12"/>
  <c r="W161" i="12"/>
  <c r="BK161" i="12"/>
  <c r="N161" i="12"/>
  <c r="BF161" i="12" s="1"/>
  <c r="BI160" i="12"/>
  <c r="BH160" i="12"/>
  <c r="BG160" i="12"/>
  <c r="BE160" i="12"/>
  <c r="AA160" i="12"/>
  <c r="Y160" i="12"/>
  <c r="W160" i="12"/>
  <c r="BK160" i="12"/>
  <c r="N160" i="12"/>
  <c r="BF160" i="12" s="1"/>
  <c r="BI159" i="12"/>
  <c r="BH159" i="12"/>
  <c r="BG159" i="12"/>
  <c r="BE159" i="12"/>
  <c r="AA159" i="12"/>
  <c r="Y159" i="12"/>
  <c r="Y158" i="12" s="1"/>
  <c r="W159" i="12"/>
  <c r="BK159" i="12"/>
  <c r="BK158" i="12" s="1"/>
  <c r="N158" i="12" s="1"/>
  <c r="N100" i="12" s="1"/>
  <c r="N159" i="12"/>
  <c r="BF159" i="12"/>
  <c r="BI157" i="12"/>
  <c r="BH157" i="12"/>
  <c r="BG157" i="12"/>
  <c r="BE157" i="12"/>
  <c r="AA157" i="12"/>
  <c r="Y157" i="12"/>
  <c r="W157" i="12"/>
  <c r="BK157" i="12"/>
  <c r="N157" i="12"/>
  <c r="BF157" i="12" s="1"/>
  <c r="BI156" i="12"/>
  <c r="BH156" i="12"/>
  <c r="BG156" i="12"/>
  <c r="BE156" i="12"/>
  <c r="AA156" i="12"/>
  <c r="Y156" i="12"/>
  <c r="W156" i="12"/>
  <c r="BK156" i="12"/>
  <c r="N156" i="12"/>
  <c r="BF156" i="12" s="1"/>
  <c r="BI155" i="12"/>
  <c r="BH155" i="12"/>
  <c r="BG155" i="12"/>
  <c r="BE155" i="12"/>
  <c r="AA155" i="12"/>
  <c r="Y155" i="12"/>
  <c r="W155" i="12"/>
  <c r="BK155" i="12"/>
  <c r="N155" i="12"/>
  <c r="BF155" i="12" s="1"/>
  <c r="BI154" i="12"/>
  <c r="BH154" i="12"/>
  <c r="BG154" i="12"/>
  <c r="BE154" i="12"/>
  <c r="AA154" i="12"/>
  <c r="Y154" i="12"/>
  <c r="W154" i="12"/>
  <c r="BK154" i="12"/>
  <c r="N154" i="12"/>
  <c r="BF154" i="12" s="1"/>
  <c r="BI153" i="12"/>
  <c r="BH153" i="12"/>
  <c r="BG153" i="12"/>
  <c r="BE153" i="12"/>
  <c r="AA153" i="12"/>
  <c r="AA152" i="12" s="1"/>
  <c r="Y153" i="12"/>
  <c r="Y152" i="12" s="1"/>
  <c r="W153" i="12"/>
  <c r="W152" i="12" s="1"/>
  <c r="BK153" i="12"/>
  <c r="BK152" i="12" s="1"/>
  <c r="N152" i="12" s="1"/>
  <c r="N99" i="12" s="1"/>
  <c r="N153" i="12"/>
  <c r="BF153" i="12" s="1"/>
  <c r="BI151" i="12"/>
  <c r="BH151" i="12"/>
  <c r="BG151" i="12"/>
  <c r="BE151" i="12"/>
  <c r="AA151" i="12"/>
  <c r="Y151" i="12"/>
  <c r="W151" i="12"/>
  <c r="BK151" i="12"/>
  <c r="N151" i="12"/>
  <c r="BF151" i="12" s="1"/>
  <c r="BI150" i="12"/>
  <c r="BH150" i="12"/>
  <c r="BG150" i="12"/>
  <c r="BE150" i="12"/>
  <c r="AA150" i="12"/>
  <c r="Y150" i="12"/>
  <c r="W150" i="12"/>
  <c r="BK150" i="12"/>
  <c r="N150" i="12"/>
  <c r="BF150" i="12" s="1"/>
  <c r="BI149" i="12"/>
  <c r="BH149" i="12"/>
  <c r="BG149" i="12"/>
  <c r="BE149" i="12"/>
  <c r="AA149" i="12"/>
  <c r="Y149" i="12"/>
  <c r="W149" i="12"/>
  <c r="BK149" i="12"/>
  <c r="N149" i="12"/>
  <c r="BF149" i="12" s="1"/>
  <c r="BI148" i="12"/>
  <c r="BH148" i="12"/>
  <c r="BG148" i="12"/>
  <c r="BE148" i="12"/>
  <c r="AA148" i="12"/>
  <c r="Y148" i="12"/>
  <c r="W148" i="12"/>
  <c r="BK148" i="12"/>
  <c r="N148" i="12"/>
  <c r="BF148" i="12" s="1"/>
  <c r="BI147" i="12"/>
  <c r="BH147" i="12"/>
  <c r="BG147" i="12"/>
  <c r="BE147" i="12"/>
  <c r="AA147" i="12"/>
  <c r="Y147" i="12"/>
  <c r="W147" i="12"/>
  <c r="BK147" i="12"/>
  <c r="N147" i="12"/>
  <c r="BF147" i="12" s="1"/>
  <c r="BI146" i="12"/>
  <c r="BH146" i="12"/>
  <c r="BG146" i="12"/>
  <c r="BE146" i="12"/>
  <c r="AA146" i="12"/>
  <c r="Y146" i="12"/>
  <c r="W146" i="12"/>
  <c r="BK146" i="12"/>
  <c r="N146" i="12"/>
  <c r="BF146" i="12" s="1"/>
  <c r="BI145" i="12"/>
  <c r="BH145" i="12"/>
  <c r="BG145" i="12"/>
  <c r="BE145" i="12"/>
  <c r="AA145" i="12"/>
  <c r="Y145" i="12"/>
  <c r="W145" i="12"/>
  <c r="BK145" i="12"/>
  <c r="N145" i="12"/>
  <c r="BF145" i="12" s="1"/>
  <c r="BI144" i="12"/>
  <c r="BH144" i="12"/>
  <c r="BG144" i="12"/>
  <c r="BE144" i="12"/>
  <c r="AA144" i="12"/>
  <c r="Y144" i="12"/>
  <c r="W144" i="12"/>
  <c r="BK144" i="12"/>
  <c r="N144" i="12"/>
  <c r="BF144" i="12" s="1"/>
  <c r="BI143" i="12"/>
  <c r="BH143" i="12"/>
  <c r="BG143" i="12"/>
  <c r="BE143" i="12"/>
  <c r="AA143" i="12"/>
  <c r="Y143" i="12"/>
  <c r="Y142" i="12" s="1"/>
  <c r="W143" i="12"/>
  <c r="BK143" i="12"/>
  <c r="N143" i="12"/>
  <c r="BF143" i="12" s="1"/>
  <c r="BI141" i="12"/>
  <c r="BH141" i="12"/>
  <c r="BG141" i="12"/>
  <c r="BE141" i="12"/>
  <c r="AA141" i="12"/>
  <c r="Y141" i="12"/>
  <c r="W141" i="12"/>
  <c r="BK141" i="12"/>
  <c r="N141" i="12"/>
  <c r="BF141" i="12" s="1"/>
  <c r="BI140" i="12"/>
  <c r="BH140" i="12"/>
  <c r="BG140" i="12"/>
  <c r="BE140" i="12"/>
  <c r="AA140" i="12"/>
  <c r="Y140" i="12"/>
  <c r="W140" i="12"/>
  <c r="BK140" i="12"/>
  <c r="N140" i="12"/>
  <c r="BF140" i="12" s="1"/>
  <c r="BI139" i="12"/>
  <c r="BH139" i="12"/>
  <c r="BG139" i="12"/>
  <c r="BE139" i="12"/>
  <c r="AA139" i="12"/>
  <c r="Y139" i="12"/>
  <c r="W139" i="12"/>
  <c r="BK139" i="12"/>
  <c r="N139" i="12"/>
  <c r="BF139" i="12" s="1"/>
  <c r="BI138" i="12"/>
  <c r="BH138" i="12"/>
  <c r="BG138" i="12"/>
  <c r="BE138" i="12"/>
  <c r="AA138" i="12"/>
  <c r="Y138" i="12"/>
  <c r="Y137" i="12" s="1"/>
  <c r="W138" i="12"/>
  <c r="BK138" i="12"/>
  <c r="BK137" i="12" s="1"/>
  <c r="N137" i="12" s="1"/>
  <c r="N97" i="12" s="1"/>
  <c r="N138" i="12"/>
  <c r="BF138" i="12" s="1"/>
  <c r="N96" i="12"/>
  <c r="BI135" i="12"/>
  <c r="BH135" i="12"/>
  <c r="BG135" i="12"/>
  <c r="BE135" i="12"/>
  <c r="AA135" i="12"/>
  <c r="AA134" i="12"/>
  <c r="Y135" i="12"/>
  <c r="Y134" i="12"/>
  <c r="W135" i="12"/>
  <c r="W134" i="12"/>
  <c r="BK135" i="12"/>
  <c r="BK134" i="12" s="1"/>
  <c r="N134" i="12" s="1"/>
  <c r="N95" i="12" s="1"/>
  <c r="N135" i="12"/>
  <c r="BF135" i="12" s="1"/>
  <c r="BI132" i="12"/>
  <c r="BH132" i="12"/>
  <c r="BG132" i="12"/>
  <c r="BE132" i="12"/>
  <c r="AA132" i="12"/>
  <c r="Y132" i="12"/>
  <c r="W132" i="12"/>
  <c r="BK132" i="12"/>
  <c r="N132" i="12"/>
  <c r="BF132" i="12" s="1"/>
  <c r="BI131" i="12"/>
  <c r="BH131" i="12"/>
  <c r="BG131" i="12"/>
  <c r="BE131" i="12"/>
  <c r="AA131" i="12"/>
  <c r="AA130" i="12" s="1"/>
  <c r="Y131" i="12"/>
  <c r="Y130" i="12"/>
  <c r="W131" i="12"/>
  <c r="W130" i="12" s="1"/>
  <c r="BK131" i="12"/>
  <c r="BK130" i="12" s="1"/>
  <c r="N130" i="12" s="1"/>
  <c r="N93" i="12" s="1"/>
  <c r="N131" i="12"/>
  <c r="BF131" i="12" s="1"/>
  <c r="N92" i="12"/>
  <c r="BI127" i="12"/>
  <c r="BH127" i="12"/>
  <c r="BG127" i="12"/>
  <c r="BE127" i="12"/>
  <c r="AA127" i="12"/>
  <c r="Y127" i="12"/>
  <c r="W127" i="12"/>
  <c r="BK127" i="12"/>
  <c r="N127" i="12"/>
  <c r="BF127" i="12" s="1"/>
  <c r="BI126" i="12"/>
  <c r="BH126" i="12"/>
  <c r="BG126" i="12"/>
  <c r="BE126" i="12"/>
  <c r="AA126" i="12"/>
  <c r="AA125" i="12"/>
  <c r="Y126" i="12"/>
  <c r="W126" i="12"/>
  <c r="W125" i="12"/>
  <c r="BK126" i="12"/>
  <c r="N126" i="12"/>
  <c r="BF126" i="12"/>
  <c r="M120" i="12"/>
  <c r="F120" i="12"/>
  <c r="F118" i="12"/>
  <c r="F116" i="12"/>
  <c r="N103" i="12"/>
  <c r="M29" i="12" s="1"/>
  <c r="AS102" i="1" s="1"/>
  <c r="BI104" i="12"/>
  <c r="BH104" i="12"/>
  <c r="BG104" i="12"/>
  <c r="BF104" i="12"/>
  <c r="BE104" i="12"/>
  <c r="M84" i="12"/>
  <c r="F84" i="12"/>
  <c r="F82" i="12"/>
  <c r="F80" i="12"/>
  <c r="O22" i="12"/>
  <c r="E22" i="12"/>
  <c r="M121" i="12" s="1"/>
  <c r="M85" i="12"/>
  <c r="O21" i="12"/>
  <c r="O16" i="12"/>
  <c r="E16" i="12"/>
  <c r="F121" i="12"/>
  <c r="F85" i="12"/>
  <c r="O15" i="12"/>
  <c r="O10" i="12"/>
  <c r="M118" i="12"/>
  <c r="M82" i="12"/>
  <c r="F6" i="12"/>
  <c r="F114" i="12" s="1"/>
  <c r="AY101" i="1"/>
  <c r="AX101" i="1"/>
  <c r="BI171" i="11"/>
  <c r="BH171" i="11"/>
  <c r="BG171" i="11"/>
  <c r="BE171" i="11"/>
  <c r="AA171" i="11"/>
  <c r="Y171" i="11"/>
  <c r="W171" i="11"/>
  <c r="BK171" i="11"/>
  <c r="N171" i="11"/>
  <c r="BF171" i="11" s="1"/>
  <c r="BI170" i="11"/>
  <c r="BH170" i="11"/>
  <c r="BG170" i="11"/>
  <c r="BE170" i="11"/>
  <c r="AA170" i="11"/>
  <c r="Y170" i="11"/>
  <c r="W170" i="11"/>
  <c r="BK170" i="11"/>
  <c r="N170" i="11"/>
  <c r="BF170" i="11"/>
  <c r="BI169" i="11"/>
  <c r="BH169" i="11"/>
  <c r="BG169" i="11"/>
  <c r="BE169" i="11"/>
  <c r="AA169" i="11"/>
  <c r="AA168" i="11"/>
  <c r="Y169" i="11"/>
  <c r="Y168" i="11"/>
  <c r="W169" i="11"/>
  <c r="W168" i="11"/>
  <c r="BK169" i="11"/>
  <c r="N169" i="11"/>
  <c r="BF169" i="11" s="1"/>
  <c r="BI167" i="11"/>
  <c r="BH167" i="11"/>
  <c r="BG167" i="11"/>
  <c r="BE167" i="11"/>
  <c r="AA167" i="11"/>
  <c r="Y167" i="11"/>
  <c r="W167" i="11"/>
  <c r="BK167" i="11"/>
  <c r="N167" i="11"/>
  <c r="BF167" i="11"/>
  <c r="BI166" i="11"/>
  <c r="BH166" i="11"/>
  <c r="BG166" i="11"/>
  <c r="BE166" i="11"/>
  <c r="AA166" i="11"/>
  <c r="Y166" i="11"/>
  <c r="W166" i="11"/>
  <c r="BK166" i="11"/>
  <c r="N166" i="11"/>
  <c r="BF166" i="11"/>
  <c r="BI165" i="11"/>
  <c r="BH165" i="11"/>
  <c r="BG165" i="11"/>
  <c r="BE165" i="11"/>
  <c r="AA165" i="11"/>
  <c r="Y165" i="11"/>
  <c r="W165" i="11"/>
  <c r="BK165" i="11"/>
  <c r="N165" i="11"/>
  <c r="BF165" i="11"/>
  <c r="BI164" i="11"/>
  <c r="BH164" i="11"/>
  <c r="BG164" i="11"/>
  <c r="BE164" i="11"/>
  <c r="AA164" i="11"/>
  <c r="Y164" i="11"/>
  <c r="W164" i="11"/>
  <c r="BK164" i="11"/>
  <c r="N164" i="11"/>
  <c r="BF164" i="11"/>
  <c r="BI163" i="11"/>
  <c r="BH163" i="11"/>
  <c r="BG163" i="11"/>
  <c r="BE163" i="11"/>
  <c r="AA163" i="11"/>
  <c r="Y163" i="11"/>
  <c r="W163" i="11"/>
  <c r="BK163" i="11"/>
  <c r="N163" i="11"/>
  <c r="BF163" i="11"/>
  <c r="BI162" i="11"/>
  <c r="BH162" i="11"/>
  <c r="BG162" i="11"/>
  <c r="BE162" i="11"/>
  <c r="AA162" i="11"/>
  <c r="Y162" i="11"/>
  <c r="W162" i="11"/>
  <c r="BK162" i="11"/>
  <c r="N162" i="11"/>
  <c r="BF162" i="11"/>
  <c r="BI161" i="11"/>
  <c r="BH161" i="11"/>
  <c r="BG161" i="11"/>
  <c r="BE161" i="11"/>
  <c r="AA161" i="11"/>
  <c r="Y161" i="11"/>
  <c r="W161" i="11"/>
  <c r="BK161" i="11"/>
  <c r="N161" i="11"/>
  <c r="BF161" i="11"/>
  <c r="BI160" i="11"/>
  <c r="BH160" i="11"/>
  <c r="BG160" i="11"/>
  <c r="BE160" i="11"/>
  <c r="AA160" i="11"/>
  <c r="Y160" i="11"/>
  <c r="W160" i="11"/>
  <c r="BK160" i="11"/>
  <c r="N160" i="11"/>
  <c r="BF160" i="11"/>
  <c r="BI159" i="11"/>
  <c r="BH159" i="11"/>
  <c r="BG159" i="11"/>
  <c r="BE159" i="11"/>
  <c r="AA159" i="11"/>
  <c r="Y159" i="11"/>
  <c r="W159" i="11"/>
  <c r="BK159" i="11"/>
  <c r="N159" i="11"/>
  <c r="BF159" i="11"/>
  <c r="BI158" i="11"/>
  <c r="BH158" i="11"/>
  <c r="BG158" i="11"/>
  <c r="BE158" i="11"/>
  <c r="AA158" i="11"/>
  <c r="Y158" i="11"/>
  <c r="W158" i="11"/>
  <c r="BK158" i="11"/>
  <c r="N158" i="11"/>
  <c r="BF158" i="11"/>
  <c r="BI157" i="11"/>
  <c r="BH157" i="11"/>
  <c r="BG157" i="11"/>
  <c r="BE157" i="11"/>
  <c r="AA157" i="11"/>
  <c r="Y157" i="11"/>
  <c r="W157" i="11"/>
  <c r="BK157" i="11"/>
  <c r="N157" i="11"/>
  <c r="BF157" i="11"/>
  <c r="BI156" i="11"/>
  <c r="BH156" i="11"/>
  <c r="BG156" i="11"/>
  <c r="BE156" i="11"/>
  <c r="AA156" i="11"/>
  <c r="Y156" i="11"/>
  <c r="W156" i="11"/>
  <c r="BK156" i="11"/>
  <c r="N156" i="11"/>
  <c r="BF156" i="11"/>
  <c r="BI155" i="11"/>
  <c r="BH155" i="11"/>
  <c r="BG155" i="11"/>
  <c r="BE155" i="11"/>
  <c r="AA155" i="11"/>
  <c r="Y155" i="11"/>
  <c r="W155" i="11"/>
  <c r="BK155" i="11"/>
  <c r="N155" i="11"/>
  <c r="BF155" i="11" s="1"/>
  <c r="BI154" i="11"/>
  <c r="BH154" i="11"/>
  <c r="BG154" i="11"/>
  <c r="BE154" i="11"/>
  <c r="AA154" i="11"/>
  <c r="Y154" i="11"/>
  <c r="W154" i="11"/>
  <c r="BK154" i="11"/>
  <c r="N154" i="11"/>
  <c r="BF154" i="11" s="1"/>
  <c r="BI153" i="11"/>
  <c r="BH153" i="11"/>
  <c r="BG153" i="11"/>
  <c r="BE153" i="11"/>
  <c r="AA153" i="11"/>
  <c r="Y153" i="11"/>
  <c r="W153" i="11"/>
  <c r="BK153" i="11"/>
  <c r="N153" i="11"/>
  <c r="BF153" i="11" s="1"/>
  <c r="BI152" i="11"/>
  <c r="BH152" i="11"/>
  <c r="BG152" i="11"/>
  <c r="BE152" i="11"/>
  <c r="AA152" i="11"/>
  <c r="Y152" i="11"/>
  <c r="W152" i="11"/>
  <c r="BK152" i="11"/>
  <c r="N152" i="11"/>
  <c r="BF152" i="11" s="1"/>
  <c r="BI151" i="11"/>
  <c r="BH151" i="11"/>
  <c r="BG151" i="11"/>
  <c r="BE151" i="11"/>
  <c r="AA151" i="11"/>
  <c r="Y151" i="11"/>
  <c r="W151" i="11"/>
  <c r="BK151" i="11"/>
  <c r="N151" i="11"/>
  <c r="BF151" i="11" s="1"/>
  <c r="BI150" i="11"/>
  <c r="BH150" i="11"/>
  <c r="BG150" i="11"/>
  <c r="BE150" i="11"/>
  <c r="AA150" i="11"/>
  <c r="Y150" i="11"/>
  <c r="W150" i="11"/>
  <c r="BK150" i="11"/>
  <c r="N150" i="11"/>
  <c r="BF150" i="11" s="1"/>
  <c r="BI149" i="11"/>
  <c r="BH149" i="11"/>
  <c r="BG149" i="11"/>
  <c r="BE149" i="11"/>
  <c r="AA149" i="11"/>
  <c r="Y149" i="11"/>
  <c r="W149" i="11"/>
  <c r="BK149" i="11"/>
  <c r="N149" i="11"/>
  <c r="BF149" i="11" s="1"/>
  <c r="BI148" i="11"/>
  <c r="BH148" i="11"/>
  <c r="BG148" i="11"/>
  <c r="BE148" i="11"/>
  <c r="AA148" i="11"/>
  <c r="AA147" i="11"/>
  <c r="Y148" i="11"/>
  <c r="Y147" i="11"/>
  <c r="W148" i="11"/>
  <c r="W147" i="11"/>
  <c r="BK148" i="11"/>
  <c r="BK147" i="11" s="1"/>
  <c r="N147" i="11" s="1"/>
  <c r="N93" i="11" s="1"/>
  <c r="N148" i="11"/>
  <c r="BF148" i="11" s="1"/>
  <c r="BI146" i="11"/>
  <c r="BH146" i="11"/>
  <c r="BG146" i="11"/>
  <c r="BE146" i="11"/>
  <c r="AA146" i="11"/>
  <c r="Y146" i="11"/>
  <c r="W146" i="11"/>
  <c r="BK146" i="11"/>
  <c r="N146" i="11"/>
  <c r="BF146" i="11" s="1"/>
  <c r="BI145" i="11"/>
  <c r="BH145" i="11"/>
  <c r="BG145" i="11"/>
  <c r="BE145" i="11"/>
  <c r="AA145" i="11"/>
  <c r="Y145" i="11"/>
  <c r="W145" i="11"/>
  <c r="BK145" i="11"/>
  <c r="N145" i="11"/>
  <c r="BF145" i="11" s="1"/>
  <c r="BI144" i="11"/>
  <c r="BH144" i="11"/>
  <c r="BG144" i="11"/>
  <c r="BE144" i="11"/>
  <c r="AA144" i="11"/>
  <c r="Y144" i="11"/>
  <c r="W144" i="11"/>
  <c r="BK144" i="11"/>
  <c r="N144" i="11"/>
  <c r="BF144" i="11"/>
  <c r="BI143" i="11"/>
  <c r="BH143" i="11"/>
  <c r="BG143" i="11"/>
  <c r="BE143" i="11"/>
  <c r="AA143" i="11"/>
  <c r="Y143" i="11"/>
  <c r="W143" i="11"/>
  <c r="BK143" i="11"/>
  <c r="N143" i="11"/>
  <c r="BF143" i="11" s="1"/>
  <c r="BI142" i="11"/>
  <c r="BH142" i="11"/>
  <c r="BG142" i="11"/>
  <c r="BE142" i="11"/>
  <c r="AA142" i="11"/>
  <c r="Y142" i="11"/>
  <c r="W142" i="11"/>
  <c r="BK142" i="11"/>
  <c r="N142" i="11"/>
  <c r="BF142" i="11" s="1"/>
  <c r="BI141" i="11"/>
  <c r="BH141" i="11"/>
  <c r="BG141" i="11"/>
  <c r="BE141" i="11"/>
  <c r="AA141" i="11"/>
  <c r="Y141" i="11"/>
  <c r="W141" i="11"/>
  <c r="BK141" i="11"/>
  <c r="N141" i="11"/>
  <c r="BF141" i="11" s="1"/>
  <c r="BI140" i="11"/>
  <c r="BH140" i="11"/>
  <c r="BG140" i="11"/>
  <c r="BE140" i="11"/>
  <c r="AA140" i="11"/>
  <c r="Y140" i="11"/>
  <c r="W140" i="11"/>
  <c r="BK140" i="11"/>
  <c r="N140" i="11"/>
  <c r="BF140" i="11" s="1"/>
  <c r="BI139" i="11"/>
  <c r="BH139" i="11"/>
  <c r="BG139" i="11"/>
  <c r="BE139" i="11"/>
  <c r="AA139" i="11"/>
  <c r="Y139" i="11"/>
  <c r="W139" i="11"/>
  <c r="BK139" i="11"/>
  <c r="N139" i="11"/>
  <c r="BF139" i="11" s="1"/>
  <c r="BI138" i="11"/>
  <c r="BH138" i="11"/>
  <c r="BG138" i="11"/>
  <c r="BE138" i="11"/>
  <c r="AA138" i="11"/>
  <c r="Y138" i="11"/>
  <c r="W138" i="11"/>
  <c r="BK138" i="11"/>
  <c r="N138" i="11"/>
  <c r="BF138" i="11" s="1"/>
  <c r="BI137" i="11"/>
  <c r="BH137" i="11"/>
  <c r="BG137" i="11"/>
  <c r="BE137" i="11"/>
  <c r="AA137" i="11"/>
  <c r="Y137" i="11"/>
  <c r="W137" i="11"/>
  <c r="BK137" i="11"/>
  <c r="N137" i="11"/>
  <c r="BF137" i="11" s="1"/>
  <c r="BI136" i="11"/>
  <c r="BH136" i="11"/>
  <c r="BG136" i="11"/>
  <c r="BE136" i="11"/>
  <c r="AA136" i="11"/>
  <c r="AA135" i="11"/>
  <c r="Y136" i="11"/>
  <c r="Y135" i="11"/>
  <c r="W136" i="11"/>
  <c r="W135" i="11"/>
  <c r="BK136" i="11"/>
  <c r="N136" i="11"/>
  <c r="BF136" i="11" s="1"/>
  <c r="BI134" i="11"/>
  <c r="BH134" i="11"/>
  <c r="BG134" i="11"/>
  <c r="BE134" i="11"/>
  <c r="AA134" i="11"/>
  <c r="Y134" i="11"/>
  <c r="W134" i="11"/>
  <c r="BK134" i="11"/>
  <c r="N134" i="11"/>
  <c r="BF134" i="11" s="1"/>
  <c r="BI133" i="11"/>
  <c r="BH133" i="11"/>
  <c r="BG133" i="11"/>
  <c r="BE133" i="11"/>
  <c r="AA133" i="11"/>
  <c r="Y133" i="11"/>
  <c r="W133" i="11"/>
  <c r="BK133" i="11"/>
  <c r="N133" i="11"/>
  <c r="BF133" i="11" s="1"/>
  <c r="BI132" i="11"/>
  <c r="BH132" i="11"/>
  <c r="BG132" i="11"/>
  <c r="BE132" i="11"/>
  <c r="AA132" i="11"/>
  <c r="Y132" i="11"/>
  <c r="W132" i="11"/>
  <c r="BK132" i="11"/>
  <c r="N132" i="11"/>
  <c r="BF132" i="11" s="1"/>
  <c r="BI131" i="11"/>
  <c r="BH131" i="11"/>
  <c r="BG131" i="11"/>
  <c r="BE131" i="11"/>
  <c r="AA131" i="11"/>
  <c r="Y131" i="11"/>
  <c r="W131" i="11"/>
  <c r="BK131" i="11"/>
  <c r="N131" i="11"/>
  <c r="BF131" i="11" s="1"/>
  <c r="BI130" i="11"/>
  <c r="BH130" i="11"/>
  <c r="BG130" i="11"/>
  <c r="BE130" i="11"/>
  <c r="AA130" i="11"/>
  <c r="Y130" i="11"/>
  <c r="W130" i="11"/>
  <c r="BK130" i="11"/>
  <c r="N130" i="11"/>
  <c r="BF130" i="11" s="1"/>
  <c r="BI129" i="11"/>
  <c r="BH129" i="11"/>
  <c r="BG129" i="11"/>
  <c r="BE129" i="11"/>
  <c r="AA129" i="11"/>
  <c r="Y129" i="11"/>
  <c r="W129" i="11"/>
  <c r="BK129" i="11"/>
  <c r="N129" i="11"/>
  <c r="BF129" i="11" s="1"/>
  <c r="BI128" i="11"/>
  <c r="BH128" i="11"/>
  <c r="BG128" i="11"/>
  <c r="BE128" i="11"/>
  <c r="AA128" i="11"/>
  <c r="Y128" i="11"/>
  <c r="W128" i="11"/>
  <c r="BK128" i="11"/>
  <c r="N128" i="11"/>
  <c r="BF128" i="11" s="1"/>
  <c r="BI127" i="11"/>
  <c r="BH127" i="11"/>
  <c r="BG127" i="11"/>
  <c r="BE127" i="11"/>
  <c r="AA127" i="11"/>
  <c r="Y127" i="11"/>
  <c r="W127" i="11"/>
  <c r="BK127" i="11"/>
  <c r="N127" i="11"/>
  <c r="BF127" i="11" s="1"/>
  <c r="BI126" i="11"/>
  <c r="BH126" i="11"/>
  <c r="BG126" i="11"/>
  <c r="BE126" i="11"/>
  <c r="AA126" i="11"/>
  <c r="Y126" i="11"/>
  <c r="W126" i="11"/>
  <c r="BK126" i="11"/>
  <c r="N126" i="11"/>
  <c r="BF126" i="11" s="1"/>
  <c r="BI125" i="11"/>
  <c r="BH125" i="11"/>
  <c r="BG125" i="11"/>
  <c r="BE125" i="11"/>
  <c r="AA125" i="11"/>
  <c r="Y125" i="11"/>
  <c r="W125" i="11"/>
  <c r="BK125" i="11"/>
  <c r="N125" i="11"/>
  <c r="BF125" i="11" s="1"/>
  <c r="BI124" i="11"/>
  <c r="BH124" i="11"/>
  <c r="BG124" i="11"/>
  <c r="BE124" i="11"/>
  <c r="AA124" i="11"/>
  <c r="Y124" i="11"/>
  <c r="W124" i="11"/>
  <c r="BK124" i="11"/>
  <c r="N124" i="11"/>
  <c r="BF124" i="11" s="1"/>
  <c r="BI123" i="11"/>
  <c r="BH123" i="11"/>
  <c r="BG123" i="11"/>
  <c r="BE123" i="11"/>
  <c r="AA123" i="11"/>
  <c r="Y123" i="11"/>
  <c r="W123" i="11"/>
  <c r="BK123" i="11"/>
  <c r="N123" i="11"/>
  <c r="BF123" i="11" s="1"/>
  <c r="BI122" i="11"/>
  <c r="BH122" i="11"/>
  <c r="BG122" i="11"/>
  <c r="BE122" i="11"/>
  <c r="AA122" i="11"/>
  <c r="Y122" i="11"/>
  <c r="W122" i="11"/>
  <c r="BK122" i="11"/>
  <c r="N122" i="11"/>
  <c r="BF122" i="11" s="1"/>
  <c r="BI121" i="11"/>
  <c r="BH121" i="11"/>
  <c r="BG121" i="11"/>
  <c r="BE121" i="11"/>
  <c r="AA121" i="11"/>
  <c r="Y121" i="11"/>
  <c r="W121" i="11"/>
  <c r="BK121" i="11"/>
  <c r="N121" i="11"/>
  <c r="BF121" i="11" s="1"/>
  <c r="BI120" i="11"/>
  <c r="BH120" i="11"/>
  <c r="BG120" i="11"/>
  <c r="BE120" i="11"/>
  <c r="AA120" i="11"/>
  <c r="Y120" i="11"/>
  <c r="W120" i="11"/>
  <c r="BK120" i="11"/>
  <c r="N120" i="11"/>
  <c r="BF120" i="11" s="1"/>
  <c r="BI119" i="11"/>
  <c r="BH119" i="11"/>
  <c r="BG119" i="11"/>
  <c r="BE119" i="11"/>
  <c r="AA119" i="11"/>
  <c r="AA118" i="11" s="1"/>
  <c r="AA117" i="11" s="1"/>
  <c r="Y119" i="11"/>
  <c r="Y118" i="11"/>
  <c r="Y117" i="11" s="1"/>
  <c r="W119" i="11"/>
  <c r="W118" i="11" s="1"/>
  <c r="W117" i="11" s="1"/>
  <c r="AU101" i="1" s="1"/>
  <c r="BK119" i="11"/>
  <c r="N119" i="11"/>
  <c r="BF119" i="11" s="1"/>
  <c r="M114" i="11"/>
  <c r="F111" i="11"/>
  <c r="F109" i="11"/>
  <c r="M30" i="11"/>
  <c r="AS101" i="1"/>
  <c r="M86" i="11"/>
  <c r="F83" i="11"/>
  <c r="F81" i="11"/>
  <c r="O20" i="11"/>
  <c r="E20" i="11"/>
  <c r="M113" i="11"/>
  <c r="M85" i="11"/>
  <c r="O19" i="11"/>
  <c r="O17" i="11"/>
  <c r="E17" i="11"/>
  <c r="F114" i="11" s="1"/>
  <c r="F86" i="11"/>
  <c r="O16" i="11"/>
  <c r="O14" i="11"/>
  <c r="E14" i="11"/>
  <c r="F113" i="11"/>
  <c r="F85" i="11"/>
  <c r="O13" i="11"/>
  <c r="O11" i="11"/>
  <c r="M111" i="11" s="1"/>
  <c r="M83" i="11"/>
  <c r="F6" i="11"/>
  <c r="F106" i="11" s="1"/>
  <c r="F78" i="11"/>
  <c r="AY100" i="1"/>
  <c r="AX100" i="1"/>
  <c r="BI143" i="10"/>
  <c r="BH143" i="10"/>
  <c r="BG143" i="10"/>
  <c r="BE143" i="10"/>
  <c r="AA143" i="10"/>
  <c r="Y143" i="10"/>
  <c r="W143" i="10"/>
  <c r="BK143" i="10"/>
  <c r="N143" i="10"/>
  <c r="BF143" i="10" s="1"/>
  <c r="BI142" i="10"/>
  <c r="BH142" i="10"/>
  <c r="BG142" i="10"/>
  <c r="BE142" i="10"/>
  <c r="AA142" i="10"/>
  <c r="AA141" i="10"/>
  <c r="Y142" i="10"/>
  <c r="Y141" i="10"/>
  <c r="W142" i="10"/>
  <c r="W141" i="10"/>
  <c r="BK142" i="10"/>
  <c r="BK141" i="10" s="1"/>
  <c r="N141" i="10" s="1"/>
  <c r="N95" i="10" s="1"/>
  <c r="N142" i="10"/>
  <c r="BF142" i="10" s="1"/>
  <c r="BI140" i="10"/>
  <c r="BH140" i="10"/>
  <c r="BG140" i="10"/>
  <c r="BE140" i="10"/>
  <c r="AA140" i="10"/>
  <c r="AA139" i="10"/>
  <c r="Y140" i="10"/>
  <c r="Y139" i="10"/>
  <c r="W140" i="10"/>
  <c r="W139" i="10"/>
  <c r="BK140" i="10"/>
  <c r="BK139" i="10" s="1"/>
  <c r="N139" i="10" s="1"/>
  <c r="N94" i="10" s="1"/>
  <c r="N140" i="10"/>
  <c r="BF140" i="10" s="1"/>
  <c r="BI138" i="10"/>
  <c r="BH138" i="10"/>
  <c r="BG138" i="10"/>
  <c r="BE138" i="10"/>
  <c r="AA138" i="10"/>
  <c r="Y138" i="10"/>
  <c r="W138" i="10"/>
  <c r="BK138" i="10"/>
  <c r="N138" i="10"/>
  <c r="BF138" i="10"/>
  <c r="BI137" i="10"/>
  <c r="BH137" i="10"/>
  <c r="BG137" i="10"/>
  <c r="BE137" i="10"/>
  <c r="AA137" i="10"/>
  <c r="Y137" i="10"/>
  <c r="W137" i="10"/>
  <c r="BK137" i="10"/>
  <c r="N137" i="10"/>
  <c r="BF137" i="10" s="1"/>
  <c r="BI136" i="10"/>
  <c r="BH136" i="10"/>
  <c r="BG136" i="10"/>
  <c r="BE136" i="10"/>
  <c r="AA136" i="10"/>
  <c r="Y136" i="10"/>
  <c r="W136" i="10"/>
  <c r="BK136" i="10"/>
  <c r="N136" i="10"/>
  <c r="BF136" i="10" s="1"/>
  <c r="BI135" i="10"/>
  <c r="BH135" i="10"/>
  <c r="BG135" i="10"/>
  <c r="BE135" i="10"/>
  <c r="AA135" i="10"/>
  <c r="AA134" i="10"/>
  <c r="Y135" i="10"/>
  <c r="Y134" i="10"/>
  <c r="W135" i="10"/>
  <c r="W134" i="10"/>
  <c r="BK135" i="10"/>
  <c r="N135" i="10"/>
  <c r="BF135" i="10" s="1"/>
  <c r="BI133" i="10"/>
  <c r="BH133" i="10"/>
  <c r="BG133" i="10"/>
  <c r="BE133" i="10"/>
  <c r="AA133" i="10"/>
  <c r="AA132" i="10"/>
  <c r="Y133" i="10"/>
  <c r="Y132" i="10"/>
  <c r="W133" i="10"/>
  <c r="W132" i="10"/>
  <c r="BK133" i="10"/>
  <c r="BK132" i="10" s="1"/>
  <c r="N132" i="10" s="1"/>
  <c r="N92" i="10" s="1"/>
  <c r="N133" i="10"/>
  <c r="BF133" i="10" s="1"/>
  <c r="BI131" i="10"/>
  <c r="BH131" i="10"/>
  <c r="BG131" i="10"/>
  <c r="BE131" i="10"/>
  <c r="AA131" i="10"/>
  <c r="Y131" i="10"/>
  <c r="W131" i="10"/>
  <c r="BK131" i="10"/>
  <c r="N131" i="10"/>
  <c r="BF131" i="10"/>
  <c r="BI130" i="10"/>
  <c r="BH130" i="10"/>
  <c r="BG130" i="10"/>
  <c r="BE130" i="10"/>
  <c r="AA130" i="10"/>
  <c r="Y130" i="10"/>
  <c r="W130" i="10"/>
  <c r="BK130" i="10"/>
  <c r="N130" i="10"/>
  <c r="BF130" i="10" s="1"/>
  <c r="BI129" i="10"/>
  <c r="BH129" i="10"/>
  <c r="BG129" i="10"/>
  <c r="BE129" i="10"/>
  <c r="AA129" i="10"/>
  <c r="Y129" i="10"/>
  <c r="W129" i="10"/>
  <c r="BK129" i="10"/>
  <c r="N129" i="10"/>
  <c r="BF129" i="10" s="1"/>
  <c r="BI128" i="10"/>
  <c r="BH128" i="10"/>
  <c r="BG128" i="10"/>
  <c r="BE128" i="10"/>
  <c r="AA128" i="10"/>
  <c r="Y128" i="10"/>
  <c r="W128" i="10"/>
  <c r="BK128" i="10"/>
  <c r="N128" i="10"/>
  <c r="BF128" i="10" s="1"/>
  <c r="BI127" i="10"/>
  <c r="BH127" i="10"/>
  <c r="BG127" i="10"/>
  <c r="BE127" i="10"/>
  <c r="AA127" i="10"/>
  <c r="Y127" i="10"/>
  <c r="W127" i="10"/>
  <c r="BK127" i="10"/>
  <c r="N127" i="10"/>
  <c r="BF127" i="10" s="1"/>
  <c r="BI126" i="10"/>
  <c r="BH126" i="10"/>
  <c r="BG126" i="10"/>
  <c r="BE126" i="10"/>
  <c r="AA126" i="10"/>
  <c r="Y126" i="10"/>
  <c r="W126" i="10"/>
  <c r="BK126" i="10"/>
  <c r="N126" i="10"/>
  <c r="BF126" i="10" s="1"/>
  <c r="BI125" i="10"/>
  <c r="BH125" i="10"/>
  <c r="BG125" i="10"/>
  <c r="BE125" i="10"/>
  <c r="AA125" i="10"/>
  <c r="Y125" i="10"/>
  <c r="W125" i="10"/>
  <c r="BK125" i="10"/>
  <c r="N125" i="10"/>
  <c r="BF125" i="10" s="1"/>
  <c r="BI124" i="10"/>
  <c r="BH124" i="10"/>
  <c r="BG124" i="10"/>
  <c r="BE124" i="10"/>
  <c r="AA124" i="10"/>
  <c r="Y124" i="10"/>
  <c r="W124" i="10"/>
  <c r="BK124" i="10"/>
  <c r="N124" i="10"/>
  <c r="BF124" i="10" s="1"/>
  <c r="BI123" i="10"/>
  <c r="BH123" i="10"/>
  <c r="BG123" i="10"/>
  <c r="BE123" i="10"/>
  <c r="AA123" i="10"/>
  <c r="Y123" i="10"/>
  <c r="W123" i="10"/>
  <c r="BK123" i="10"/>
  <c r="N123" i="10"/>
  <c r="BF123" i="10" s="1"/>
  <c r="BI122" i="10"/>
  <c r="BH122" i="10"/>
  <c r="BG122" i="10"/>
  <c r="BE122" i="10"/>
  <c r="AA122" i="10"/>
  <c r="Y122" i="10"/>
  <c r="W122" i="10"/>
  <c r="BK122" i="10"/>
  <c r="N122" i="10"/>
  <c r="BF122" i="10" s="1"/>
  <c r="BI121" i="10"/>
  <c r="BH121" i="10"/>
  <c r="BG121" i="10"/>
  <c r="BE121" i="10"/>
  <c r="AA121" i="10"/>
  <c r="Y121" i="10"/>
  <c r="W121" i="10"/>
  <c r="BK121" i="10"/>
  <c r="N121" i="10"/>
  <c r="BF121" i="10" s="1"/>
  <c r="BI120" i="10"/>
  <c r="BH120" i="10"/>
  <c r="BG120" i="10"/>
  <c r="BE120" i="10"/>
  <c r="AA120" i="10"/>
  <c r="AA119" i="10"/>
  <c r="AA118" i="10" s="1"/>
  <c r="Y120" i="10"/>
  <c r="Y119" i="10" s="1"/>
  <c r="Y118" i="10" s="1"/>
  <c r="W120" i="10"/>
  <c r="W119" i="10"/>
  <c r="W118" i="10" s="1"/>
  <c r="AU100" i="1" s="1"/>
  <c r="BK120" i="10"/>
  <c r="N120" i="10"/>
  <c r="BF120" i="10" s="1"/>
  <c r="M115" i="10"/>
  <c r="F112" i="10"/>
  <c r="F110" i="10"/>
  <c r="M30" i="10"/>
  <c r="AS100" i="1" s="1"/>
  <c r="M86" i="10"/>
  <c r="F83" i="10"/>
  <c r="F81" i="10"/>
  <c r="O20" i="10"/>
  <c r="E20" i="10"/>
  <c r="M114" i="10" s="1"/>
  <c r="M85" i="10"/>
  <c r="O19" i="10"/>
  <c r="O17" i="10"/>
  <c r="E17" i="10"/>
  <c r="F115" i="10"/>
  <c r="F86" i="10"/>
  <c r="O16" i="10"/>
  <c r="O14" i="10"/>
  <c r="E14" i="10"/>
  <c r="F114" i="10" s="1"/>
  <c r="F85" i="10"/>
  <c r="O13" i="10"/>
  <c r="O11" i="10"/>
  <c r="M112" i="10" s="1"/>
  <c r="M83" i="10"/>
  <c r="F6" i="10"/>
  <c r="F107" i="10"/>
  <c r="F78" i="10"/>
  <c r="AY98" i="1"/>
  <c r="AX98" i="1"/>
  <c r="BI228" i="9"/>
  <c r="BH228" i="9"/>
  <c r="BG228" i="9"/>
  <c r="BE228" i="9"/>
  <c r="AA228" i="9"/>
  <c r="AA227" i="9" s="1"/>
  <c r="Y228" i="9"/>
  <c r="Y227" i="9" s="1"/>
  <c r="W228" i="9"/>
  <c r="W227" i="9" s="1"/>
  <c r="BK228" i="9"/>
  <c r="BK227" i="9" s="1"/>
  <c r="N227" i="9" s="1"/>
  <c r="N105" i="9" s="1"/>
  <c r="N228" i="9"/>
  <c r="BF228" i="9"/>
  <c r="BI226" i="9"/>
  <c r="BH226" i="9"/>
  <c r="BG226" i="9"/>
  <c r="BE226" i="9"/>
  <c r="AA226" i="9"/>
  <c r="Y226" i="9"/>
  <c r="W226" i="9"/>
  <c r="BK226" i="9"/>
  <c r="N226" i="9"/>
  <c r="BF226" i="9" s="1"/>
  <c r="BI225" i="9"/>
  <c r="BH225" i="9"/>
  <c r="BG225" i="9"/>
  <c r="BE225" i="9"/>
  <c r="AA225" i="9"/>
  <c r="AA224" i="9" s="1"/>
  <c r="Y225" i="9"/>
  <c r="Y224" i="9" s="1"/>
  <c r="W225" i="9"/>
  <c r="W224" i="9" s="1"/>
  <c r="BK225" i="9"/>
  <c r="N225" i="9"/>
  <c r="BF225" i="9" s="1"/>
  <c r="BI223" i="9"/>
  <c r="BH223" i="9"/>
  <c r="BG223" i="9"/>
  <c r="BE223" i="9"/>
  <c r="AA223" i="9"/>
  <c r="Y223" i="9"/>
  <c r="W223" i="9"/>
  <c r="BK223" i="9"/>
  <c r="N223" i="9"/>
  <c r="BF223" i="9" s="1"/>
  <c r="BI222" i="9"/>
  <c r="BH222" i="9"/>
  <c r="BG222" i="9"/>
  <c r="BE222" i="9"/>
  <c r="AA222" i="9"/>
  <c r="AA221" i="9" s="1"/>
  <c r="Y222" i="9"/>
  <c r="Y221" i="9" s="1"/>
  <c r="W222" i="9"/>
  <c r="W221" i="9" s="1"/>
  <c r="BK222" i="9"/>
  <c r="BK221" i="9" s="1"/>
  <c r="N221" i="9" s="1"/>
  <c r="N103" i="9" s="1"/>
  <c r="N222" i="9"/>
  <c r="BF222" i="9" s="1"/>
  <c r="BI220" i="9"/>
  <c r="BH220" i="9"/>
  <c r="BG220" i="9"/>
  <c r="BE220" i="9"/>
  <c r="AA220" i="9"/>
  <c r="Y220" i="9"/>
  <c r="W220" i="9"/>
  <c r="BK220" i="9"/>
  <c r="N220" i="9"/>
  <c r="BF220" i="9" s="1"/>
  <c r="BI219" i="9"/>
  <c r="BH219" i="9"/>
  <c r="BG219" i="9"/>
  <c r="BE219" i="9"/>
  <c r="AA219" i="9"/>
  <c r="AA218" i="9" s="1"/>
  <c r="Y219" i="9"/>
  <c r="Y218" i="9" s="1"/>
  <c r="W219" i="9"/>
  <c r="W218" i="9" s="1"/>
  <c r="BK219" i="9"/>
  <c r="N219" i="9"/>
  <c r="BF219" i="9" s="1"/>
  <c r="BI217" i="9"/>
  <c r="BH217" i="9"/>
  <c r="BG217" i="9"/>
  <c r="BE217" i="9"/>
  <c r="AA217" i="9"/>
  <c r="Y217" i="9"/>
  <c r="Y207" i="9" s="1"/>
  <c r="W217" i="9"/>
  <c r="BK217" i="9"/>
  <c r="N217" i="9"/>
  <c r="BF217" i="9" s="1"/>
  <c r="BI216" i="9"/>
  <c r="BH216" i="9"/>
  <c r="BG216" i="9"/>
  <c r="BE216" i="9"/>
  <c r="AA216" i="9"/>
  <c r="Y216" i="9"/>
  <c r="W216" i="9"/>
  <c r="BK216" i="9"/>
  <c r="N216" i="9"/>
  <c r="BF216" i="9"/>
  <c r="BI215" i="9"/>
  <c r="BH215" i="9"/>
  <c r="BG215" i="9"/>
  <c r="BE215" i="9"/>
  <c r="AA215" i="9"/>
  <c r="Y215" i="9"/>
  <c r="W215" i="9"/>
  <c r="BK215" i="9"/>
  <c r="N215" i="9"/>
  <c r="BF215" i="9"/>
  <c r="BI214" i="9"/>
  <c r="BH214" i="9"/>
  <c r="BG214" i="9"/>
  <c r="BE214" i="9"/>
  <c r="AA214" i="9"/>
  <c r="Y214" i="9"/>
  <c r="W214" i="9"/>
  <c r="BK214" i="9"/>
  <c r="N214" i="9"/>
  <c r="BF214" i="9"/>
  <c r="BI213" i="9"/>
  <c r="BH213" i="9"/>
  <c r="BG213" i="9"/>
  <c r="BE213" i="9"/>
  <c r="AA213" i="9"/>
  <c r="Y213" i="9"/>
  <c r="W213" i="9"/>
  <c r="BK213" i="9"/>
  <c r="N213" i="9"/>
  <c r="BF213" i="9"/>
  <c r="BI212" i="9"/>
  <c r="BH212" i="9"/>
  <c r="BG212" i="9"/>
  <c r="BE212" i="9"/>
  <c r="AA212" i="9"/>
  <c r="Y212" i="9"/>
  <c r="W212" i="9"/>
  <c r="BK212" i="9"/>
  <c r="N212" i="9"/>
  <c r="BF212" i="9"/>
  <c r="BI211" i="9"/>
  <c r="BH211" i="9"/>
  <c r="BG211" i="9"/>
  <c r="BE211" i="9"/>
  <c r="AA211" i="9"/>
  <c r="Y211" i="9"/>
  <c r="W211" i="9"/>
  <c r="BK211" i="9"/>
  <c r="N211" i="9"/>
  <c r="BF211" i="9"/>
  <c r="BI210" i="9"/>
  <c r="BH210" i="9"/>
  <c r="BG210" i="9"/>
  <c r="BE210" i="9"/>
  <c r="AA210" i="9"/>
  <c r="Y210" i="9"/>
  <c r="W210" i="9"/>
  <c r="BK210" i="9"/>
  <c r="N210" i="9"/>
  <c r="BF210" i="9"/>
  <c r="BI209" i="9"/>
  <c r="BH209" i="9"/>
  <c r="BG209" i="9"/>
  <c r="BE209" i="9"/>
  <c r="AA209" i="9"/>
  <c r="Y209" i="9"/>
  <c r="W209" i="9"/>
  <c r="BK209" i="9"/>
  <c r="N209" i="9"/>
  <c r="BF209" i="9"/>
  <c r="BI208" i="9"/>
  <c r="BH208" i="9"/>
  <c r="BG208" i="9"/>
  <c r="BE208" i="9"/>
  <c r="AA208" i="9"/>
  <c r="AA207" i="9"/>
  <c r="Y208" i="9"/>
  <c r="W208" i="9"/>
  <c r="W207" i="9"/>
  <c r="BK208" i="9"/>
  <c r="N208" i="9"/>
  <c r="BF208" i="9" s="1"/>
  <c r="BI206" i="9"/>
  <c r="BH206" i="9"/>
  <c r="BG206" i="9"/>
  <c r="BE206" i="9"/>
  <c r="AA206" i="9"/>
  <c r="AA182" i="9" s="1"/>
  <c r="Y206" i="9"/>
  <c r="W206" i="9"/>
  <c r="W182" i="9" s="1"/>
  <c r="BK206" i="9"/>
  <c r="N206" i="9"/>
  <c r="BF206" i="9" s="1"/>
  <c r="BI205" i="9"/>
  <c r="BH205" i="9"/>
  <c r="BG205" i="9"/>
  <c r="BE205" i="9"/>
  <c r="AA205" i="9"/>
  <c r="Y205" i="9"/>
  <c r="W205" i="9"/>
  <c r="BK205" i="9"/>
  <c r="N205" i="9"/>
  <c r="BF205" i="9" s="1"/>
  <c r="BI204" i="9"/>
  <c r="BH204" i="9"/>
  <c r="BG204" i="9"/>
  <c r="BE204" i="9"/>
  <c r="AA204" i="9"/>
  <c r="Y204" i="9"/>
  <c r="W204" i="9"/>
  <c r="BK204" i="9"/>
  <c r="N204" i="9"/>
  <c r="BF204" i="9" s="1"/>
  <c r="BI203" i="9"/>
  <c r="BH203" i="9"/>
  <c r="BG203" i="9"/>
  <c r="BE203" i="9"/>
  <c r="AA203" i="9"/>
  <c r="Y203" i="9"/>
  <c r="W203" i="9"/>
  <c r="BK203" i="9"/>
  <c r="N203" i="9"/>
  <c r="BF203" i="9" s="1"/>
  <c r="BI202" i="9"/>
  <c r="BH202" i="9"/>
  <c r="BG202" i="9"/>
  <c r="BE202" i="9"/>
  <c r="AA202" i="9"/>
  <c r="Y202" i="9"/>
  <c r="W202" i="9"/>
  <c r="BK202" i="9"/>
  <c r="N202" i="9"/>
  <c r="BF202" i="9" s="1"/>
  <c r="BI201" i="9"/>
  <c r="BH201" i="9"/>
  <c r="BG201" i="9"/>
  <c r="BE201" i="9"/>
  <c r="AA201" i="9"/>
  <c r="Y201" i="9"/>
  <c r="W201" i="9"/>
  <c r="BK201" i="9"/>
  <c r="N201" i="9"/>
  <c r="BF201" i="9" s="1"/>
  <c r="BI200" i="9"/>
  <c r="BH200" i="9"/>
  <c r="BG200" i="9"/>
  <c r="BE200" i="9"/>
  <c r="AA200" i="9"/>
  <c r="Y200" i="9"/>
  <c r="W200" i="9"/>
  <c r="BK200" i="9"/>
  <c r="N200" i="9"/>
  <c r="BF200" i="9" s="1"/>
  <c r="BI199" i="9"/>
  <c r="BH199" i="9"/>
  <c r="BG199" i="9"/>
  <c r="BE199" i="9"/>
  <c r="AA199" i="9"/>
  <c r="Y199" i="9"/>
  <c r="W199" i="9"/>
  <c r="BK199" i="9"/>
  <c r="N199" i="9"/>
  <c r="BF199" i="9"/>
  <c r="BI198" i="9"/>
  <c r="BH198" i="9"/>
  <c r="BG198" i="9"/>
  <c r="BE198" i="9"/>
  <c r="AA198" i="9"/>
  <c r="Y198" i="9"/>
  <c r="W198" i="9"/>
  <c r="BK198" i="9"/>
  <c r="N198" i="9"/>
  <c r="BF198" i="9" s="1"/>
  <c r="BI197" i="9"/>
  <c r="BH197" i="9"/>
  <c r="BG197" i="9"/>
  <c r="BE197" i="9"/>
  <c r="AA197" i="9"/>
  <c r="Y197" i="9"/>
  <c r="W197" i="9"/>
  <c r="BK197" i="9"/>
  <c r="N197" i="9"/>
  <c r="BF197" i="9" s="1"/>
  <c r="BI196" i="9"/>
  <c r="BH196" i="9"/>
  <c r="BG196" i="9"/>
  <c r="BE196" i="9"/>
  <c r="AA196" i="9"/>
  <c r="Y196" i="9"/>
  <c r="W196" i="9"/>
  <c r="BK196" i="9"/>
  <c r="N196" i="9"/>
  <c r="BF196" i="9" s="1"/>
  <c r="BI195" i="9"/>
  <c r="BH195" i="9"/>
  <c r="BG195" i="9"/>
  <c r="BE195" i="9"/>
  <c r="AA195" i="9"/>
  <c r="Y195" i="9"/>
  <c r="W195" i="9"/>
  <c r="BK195" i="9"/>
  <c r="N195" i="9"/>
  <c r="BF195" i="9" s="1"/>
  <c r="BI194" i="9"/>
  <c r="BH194" i="9"/>
  <c r="BG194" i="9"/>
  <c r="BE194" i="9"/>
  <c r="AA194" i="9"/>
  <c r="Y194" i="9"/>
  <c r="W194" i="9"/>
  <c r="BK194" i="9"/>
  <c r="N194" i="9"/>
  <c r="BF194" i="9" s="1"/>
  <c r="BI193" i="9"/>
  <c r="BH193" i="9"/>
  <c r="BG193" i="9"/>
  <c r="BE193" i="9"/>
  <c r="AA193" i="9"/>
  <c r="Y193" i="9"/>
  <c r="W193" i="9"/>
  <c r="BK193" i="9"/>
  <c r="N193" i="9"/>
  <c r="BF193" i="9" s="1"/>
  <c r="BI192" i="9"/>
  <c r="BH192" i="9"/>
  <c r="BG192" i="9"/>
  <c r="BE192" i="9"/>
  <c r="AA192" i="9"/>
  <c r="Y192" i="9"/>
  <c r="W192" i="9"/>
  <c r="BK192" i="9"/>
  <c r="N192" i="9"/>
  <c r="BF192" i="9" s="1"/>
  <c r="BI191" i="9"/>
  <c r="BH191" i="9"/>
  <c r="BG191" i="9"/>
  <c r="BE191" i="9"/>
  <c r="AA191" i="9"/>
  <c r="Y191" i="9"/>
  <c r="W191" i="9"/>
  <c r="BK191" i="9"/>
  <c r="N191" i="9"/>
  <c r="BF191" i="9" s="1"/>
  <c r="BI190" i="9"/>
  <c r="BH190" i="9"/>
  <c r="BG190" i="9"/>
  <c r="BE190" i="9"/>
  <c r="AA190" i="9"/>
  <c r="Y190" i="9"/>
  <c r="W190" i="9"/>
  <c r="BK190" i="9"/>
  <c r="N190" i="9"/>
  <c r="BF190" i="9" s="1"/>
  <c r="BI189" i="9"/>
  <c r="BH189" i="9"/>
  <c r="BG189" i="9"/>
  <c r="BE189" i="9"/>
  <c r="AA189" i="9"/>
  <c r="Y189" i="9"/>
  <c r="W189" i="9"/>
  <c r="BK189" i="9"/>
  <c r="N189" i="9"/>
  <c r="BF189" i="9" s="1"/>
  <c r="BI188" i="9"/>
  <c r="BH188" i="9"/>
  <c r="BG188" i="9"/>
  <c r="BE188" i="9"/>
  <c r="AA188" i="9"/>
  <c r="Y188" i="9"/>
  <c r="W188" i="9"/>
  <c r="BK188" i="9"/>
  <c r="N188" i="9"/>
  <c r="BF188" i="9" s="1"/>
  <c r="BI187" i="9"/>
  <c r="BH187" i="9"/>
  <c r="BG187" i="9"/>
  <c r="BE187" i="9"/>
  <c r="AA187" i="9"/>
  <c r="Y187" i="9"/>
  <c r="W187" i="9"/>
  <c r="BK187" i="9"/>
  <c r="N187" i="9"/>
  <c r="BF187" i="9" s="1"/>
  <c r="BI186" i="9"/>
  <c r="BH186" i="9"/>
  <c r="BG186" i="9"/>
  <c r="BE186" i="9"/>
  <c r="AA186" i="9"/>
  <c r="Y186" i="9"/>
  <c r="W186" i="9"/>
  <c r="BK186" i="9"/>
  <c r="N186" i="9"/>
  <c r="BF186" i="9" s="1"/>
  <c r="BI185" i="9"/>
  <c r="BH185" i="9"/>
  <c r="BG185" i="9"/>
  <c r="BE185" i="9"/>
  <c r="AA185" i="9"/>
  <c r="Y185" i="9"/>
  <c r="W185" i="9"/>
  <c r="BK185" i="9"/>
  <c r="N185" i="9"/>
  <c r="BF185" i="9"/>
  <c r="BI184" i="9"/>
  <c r="BH184" i="9"/>
  <c r="BG184" i="9"/>
  <c r="BE184" i="9"/>
  <c r="AA184" i="9"/>
  <c r="Y184" i="9"/>
  <c r="W184" i="9"/>
  <c r="BK184" i="9"/>
  <c r="N184" i="9"/>
  <c r="BF184" i="9" s="1"/>
  <c r="BI183" i="9"/>
  <c r="BH183" i="9"/>
  <c r="BG183" i="9"/>
  <c r="BE183" i="9"/>
  <c r="AA183" i="9"/>
  <c r="Y183" i="9"/>
  <c r="Y182" i="9"/>
  <c r="W183" i="9"/>
  <c r="BK183" i="9"/>
  <c r="N183" i="9"/>
  <c r="BF183" i="9" s="1"/>
  <c r="BI181" i="9"/>
  <c r="BH181" i="9"/>
  <c r="BG181" i="9"/>
  <c r="BE181" i="9"/>
  <c r="AA181" i="9"/>
  <c r="Y181" i="9"/>
  <c r="W181" i="9"/>
  <c r="BK181" i="9"/>
  <c r="N181" i="9"/>
  <c r="BF181" i="9" s="1"/>
  <c r="BI180" i="9"/>
  <c r="BH180" i="9"/>
  <c r="BG180" i="9"/>
  <c r="BE180" i="9"/>
  <c r="AA180" i="9"/>
  <c r="Y180" i="9"/>
  <c r="W180" i="9"/>
  <c r="BK180" i="9"/>
  <c r="N180" i="9"/>
  <c r="BF180" i="9" s="1"/>
  <c r="BI179" i="9"/>
  <c r="BH179" i="9"/>
  <c r="BG179" i="9"/>
  <c r="BE179" i="9"/>
  <c r="AA179" i="9"/>
  <c r="AA178" i="9"/>
  <c r="Y179" i="9"/>
  <c r="Y178" i="9"/>
  <c r="W179" i="9"/>
  <c r="W178" i="9"/>
  <c r="BK179" i="9"/>
  <c r="BK178" i="9" s="1"/>
  <c r="N178" i="9" s="1"/>
  <c r="N99" i="9" s="1"/>
  <c r="N179" i="9"/>
  <c r="BF179" i="9" s="1"/>
  <c r="BI177" i="9"/>
  <c r="BH177" i="9"/>
  <c r="BG177" i="9"/>
  <c r="BE177" i="9"/>
  <c r="AA177" i="9"/>
  <c r="Y177" i="9"/>
  <c r="Y175" i="9" s="1"/>
  <c r="W177" i="9"/>
  <c r="W175" i="9" s="1"/>
  <c r="BK177" i="9"/>
  <c r="N177" i="9"/>
  <c r="BF177" i="9" s="1"/>
  <c r="BI176" i="9"/>
  <c r="BH176" i="9"/>
  <c r="BG176" i="9"/>
  <c r="BE176" i="9"/>
  <c r="AA176" i="9"/>
  <c r="AA175" i="9"/>
  <c r="Y176" i="9"/>
  <c r="W176" i="9"/>
  <c r="BK176" i="9"/>
  <c r="BK175" i="9" s="1"/>
  <c r="N175" i="9" s="1"/>
  <c r="N98" i="9" s="1"/>
  <c r="N176" i="9"/>
  <c r="BF176" i="9" s="1"/>
  <c r="BI174" i="9"/>
  <c r="BH174" i="9"/>
  <c r="BG174" i="9"/>
  <c r="BE174" i="9"/>
  <c r="AA174" i="9"/>
  <c r="Y174" i="9"/>
  <c r="W174" i="9"/>
  <c r="BK174" i="9"/>
  <c r="N174" i="9"/>
  <c r="BF174" i="9" s="1"/>
  <c r="BI173" i="9"/>
  <c r="BH173" i="9"/>
  <c r="BG173" i="9"/>
  <c r="BE173" i="9"/>
  <c r="AA173" i="9"/>
  <c r="Y173" i="9"/>
  <c r="W173" i="9"/>
  <c r="BK173" i="9"/>
  <c r="N173" i="9"/>
  <c r="BF173" i="9" s="1"/>
  <c r="BI172" i="9"/>
  <c r="BH172" i="9"/>
  <c r="BG172" i="9"/>
  <c r="BE172" i="9"/>
  <c r="AA172" i="9"/>
  <c r="Y172" i="9"/>
  <c r="W172" i="9"/>
  <c r="BK172" i="9"/>
  <c r="N172" i="9"/>
  <c r="BF172" i="9" s="1"/>
  <c r="BI171" i="9"/>
  <c r="BH171" i="9"/>
  <c r="BG171" i="9"/>
  <c r="BE171" i="9"/>
  <c r="AA171" i="9"/>
  <c r="AA170" i="9"/>
  <c r="Y171" i="9"/>
  <c r="Y170" i="9"/>
  <c r="W171" i="9"/>
  <c r="W170" i="9"/>
  <c r="BK171" i="9"/>
  <c r="N171" i="9"/>
  <c r="BF171" i="9" s="1"/>
  <c r="BI169" i="9"/>
  <c r="BH169" i="9"/>
  <c r="BG169" i="9"/>
  <c r="BE169" i="9"/>
  <c r="AA169" i="9"/>
  <c r="Y169" i="9"/>
  <c r="W169" i="9"/>
  <c r="W164" i="9" s="1"/>
  <c r="BK169" i="9"/>
  <c r="N169" i="9"/>
  <c r="BF169" i="9" s="1"/>
  <c r="BI168" i="9"/>
  <c r="BH168" i="9"/>
  <c r="BG168" i="9"/>
  <c r="BE168" i="9"/>
  <c r="AA168" i="9"/>
  <c r="Y168" i="9"/>
  <c r="W168" i="9"/>
  <c r="BK168" i="9"/>
  <c r="N168" i="9"/>
  <c r="BF168" i="9" s="1"/>
  <c r="BI167" i="9"/>
  <c r="BH167" i="9"/>
  <c r="BG167" i="9"/>
  <c r="BE167" i="9"/>
  <c r="AA167" i="9"/>
  <c r="Y167" i="9"/>
  <c r="W167" i="9"/>
  <c r="BK167" i="9"/>
  <c r="N167" i="9"/>
  <c r="BF167" i="9" s="1"/>
  <c r="BI166" i="9"/>
  <c r="BH166" i="9"/>
  <c r="BG166" i="9"/>
  <c r="BE166" i="9"/>
  <c r="AA166" i="9"/>
  <c r="Y166" i="9"/>
  <c r="W166" i="9"/>
  <c r="BK166" i="9"/>
  <c r="N166" i="9"/>
  <c r="BF166" i="9" s="1"/>
  <c r="BI165" i="9"/>
  <c r="BH165" i="9"/>
  <c r="BG165" i="9"/>
  <c r="BE165" i="9"/>
  <c r="AA165" i="9"/>
  <c r="AA164" i="9"/>
  <c r="Y165" i="9"/>
  <c r="Y164" i="9" s="1"/>
  <c r="W165" i="9"/>
  <c r="BK165" i="9"/>
  <c r="N165" i="9"/>
  <c r="BF165" i="9" s="1"/>
  <c r="BI162" i="9"/>
  <c r="BH162" i="9"/>
  <c r="BG162" i="9"/>
  <c r="BE162" i="9"/>
  <c r="AA162" i="9"/>
  <c r="AA161" i="9"/>
  <c r="Y162" i="9"/>
  <c r="Y161" i="9"/>
  <c r="W162" i="9"/>
  <c r="W161" i="9"/>
  <c r="BK162" i="9"/>
  <c r="BK161" i="9" s="1"/>
  <c r="N161" i="9" s="1"/>
  <c r="N94" i="9" s="1"/>
  <c r="N162" i="9"/>
  <c r="BF162" i="9" s="1"/>
  <c r="BI160" i="9"/>
  <c r="BH160" i="9"/>
  <c r="BG160" i="9"/>
  <c r="BE160" i="9"/>
  <c r="AA160" i="9"/>
  <c r="Y160" i="9"/>
  <c r="W160" i="9"/>
  <c r="BK160" i="9"/>
  <c r="N160" i="9"/>
  <c r="BF160" i="9"/>
  <c r="BI159" i="9"/>
  <c r="BH159" i="9"/>
  <c r="BG159" i="9"/>
  <c r="BE159" i="9"/>
  <c r="AA159" i="9"/>
  <c r="Y159" i="9"/>
  <c r="W159" i="9"/>
  <c r="BK159" i="9"/>
  <c r="N159" i="9"/>
  <c r="BF159" i="9" s="1"/>
  <c r="BI158" i="9"/>
  <c r="BH158" i="9"/>
  <c r="BG158" i="9"/>
  <c r="BE158" i="9"/>
  <c r="AA158" i="9"/>
  <c r="Y158" i="9"/>
  <c r="W158" i="9"/>
  <c r="BK158" i="9"/>
  <c r="N158" i="9"/>
  <c r="BF158" i="9" s="1"/>
  <c r="BI157" i="9"/>
  <c r="BH157" i="9"/>
  <c r="BG157" i="9"/>
  <c r="BE157" i="9"/>
  <c r="AA157" i="9"/>
  <c r="Y157" i="9"/>
  <c r="W157" i="9"/>
  <c r="BK157" i="9"/>
  <c r="N157" i="9"/>
  <c r="BF157" i="9" s="1"/>
  <c r="BI156" i="9"/>
  <c r="BH156" i="9"/>
  <c r="BG156" i="9"/>
  <c r="BE156" i="9"/>
  <c r="AA156" i="9"/>
  <c r="Y156" i="9"/>
  <c r="W156" i="9"/>
  <c r="BK156" i="9"/>
  <c r="N156" i="9"/>
  <c r="BF156" i="9" s="1"/>
  <c r="BI155" i="9"/>
  <c r="BH155" i="9"/>
  <c r="BG155" i="9"/>
  <c r="BE155" i="9"/>
  <c r="AA155" i="9"/>
  <c r="Y155" i="9"/>
  <c r="W155" i="9"/>
  <c r="BK155" i="9"/>
  <c r="N155" i="9"/>
  <c r="BF155" i="9" s="1"/>
  <c r="BI154" i="9"/>
  <c r="BH154" i="9"/>
  <c r="BG154" i="9"/>
  <c r="BE154" i="9"/>
  <c r="AA154" i="9"/>
  <c r="Y154" i="9"/>
  <c r="W154" i="9"/>
  <c r="BK154" i="9"/>
  <c r="N154" i="9"/>
  <c r="BF154" i="9" s="1"/>
  <c r="BI153" i="9"/>
  <c r="BH153" i="9"/>
  <c r="BG153" i="9"/>
  <c r="BE153" i="9"/>
  <c r="AA153" i="9"/>
  <c r="Y153" i="9"/>
  <c r="W153" i="9"/>
  <c r="BK153" i="9"/>
  <c r="N153" i="9"/>
  <c r="BF153" i="9" s="1"/>
  <c r="BI152" i="9"/>
  <c r="BH152" i="9"/>
  <c r="BG152" i="9"/>
  <c r="BE152" i="9"/>
  <c r="AA152" i="9"/>
  <c r="Y152" i="9"/>
  <c r="W152" i="9"/>
  <c r="BK152" i="9"/>
  <c r="N152" i="9"/>
  <c r="BF152" i="9" s="1"/>
  <c r="BI151" i="9"/>
  <c r="BH151" i="9"/>
  <c r="BG151" i="9"/>
  <c r="BE151" i="9"/>
  <c r="AA151" i="9"/>
  <c r="Y151" i="9"/>
  <c r="W151" i="9"/>
  <c r="BK151" i="9"/>
  <c r="N151" i="9"/>
  <c r="BF151" i="9" s="1"/>
  <c r="BI150" i="9"/>
  <c r="BH150" i="9"/>
  <c r="BG150" i="9"/>
  <c r="BE150" i="9"/>
  <c r="AA150" i="9"/>
  <c r="Y150" i="9"/>
  <c r="W150" i="9"/>
  <c r="BK150" i="9"/>
  <c r="N150" i="9"/>
  <c r="BF150" i="9" s="1"/>
  <c r="BI149" i="9"/>
  <c r="BH149" i="9"/>
  <c r="BG149" i="9"/>
  <c r="BE149" i="9"/>
  <c r="AA149" i="9"/>
  <c r="Y149" i="9"/>
  <c r="W149" i="9"/>
  <c r="BK149" i="9"/>
  <c r="N149" i="9"/>
  <c r="BF149" i="9" s="1"/>
  <c r="BI148" i="9"/>
  <c r="BH148" i="9"/>
  <c r="BG148" i="9"/>
  <c r="BE148" i="9"/>
  <c r="AA148" i="9"/>
  <c r="Y148" i="9"/>
  <c r="W148" i="9"/>
  <c r="BK148" i="9"/>
  <c r="N148" i="9"/>
  <c r="BF148" i="9" s="1"/>
  <c r="BI147" i="9"/>
  <c r="BH147" i="9"/>
  <c r="BG147" i="9"/>
  <c r="BE147" i="9"/>
  <c r="AA147" i="9"/>
  <c r="Y147" i="9"/>
  <c r="W147" i="9"/>
  <c r="BK147" i="9"/>
  <c r="N147" i="9"/>
  <c r="BF147" i="9"/>
  <c r="BI146" i="9"/>
  <c r="BH146" i="9"/>
  <c r="BG146" i="9"/>
  <c r="BE146" i="9"/>
  <c r="AA146" i="9"/>
  <c r="Y146" i="9"/>
  <c r="W146" i="9"/>
  <c r="BK146" i="9"/>
  <c r="N146" i="9"/>
  <c r="BF146" i="9" s="1"/>
  <c r="BI145" i="9"/>
  <c r="BH145" i="9"/>
  <c r="BG145" i="9"/>
  <c r="BE145" i="9"/>
  <c r="AA145" i="9"/>
  <c r="AA144" i="9"/>
  <c r="Y145" i="9"/>
  <c r="Y144" i="9"/>
  <c r="W145" i="9"/>
  <c r="W144" i="9"/>
  <c r="BK145" i="9"/>
  <c r="N145" i="9"/>
  <c r="BF145" i="9" s="1"/>
  <c r="BI143" i="9"/>
  <c r="BH143" i="9"/>
  <c r="BG143" i="9"/>
  <c r="BE143" i="9"/>
  <c r="AA143" i="9"/>
  <c r="Y143" i="9"/>
  <c r="W143" i="9"/>
  <c r="BK143" i="9"/>
  <c r="N143" i="9"/>
  <c r="BF143" i="9" s="1"/>
  <c r="BI142" i="9"/>
  <c r="BH142" i="9"/>
  <c r="BG142" i="9"/>
  <c r="BE142" i="9"/>
  <c r="AA142" i="9"/>
  <c r="Y142" i="9"/>
  <c r="W142" i="9"/>
  <c r="BK142" i="9"/>
  <c r="N142" i="9"/>
  <c r="BF142" i="9"/>
  <c r="BI141" i="9"/>
  <c r="BH141" i="9"/>
  <c r="BG141" i="9"/>
  <c r="BE141" i="9"/>
  <c r="AA141" i="9"/>
  <c r="Y141" i="9"/>
  <c r="W141" i="9"/>
  <c r="BK141" i="9"/>
  <c r="N141" i="9"/>
  <c r="BF141" i="9" s="1"/>
  <c r="BI140" i="9"/>
  <c r="BH140" i="9"/>
  <c r="BG140" i="9"/>
  <c r="BE140" i="9"/>
  <c r="AA140" i="9"/>
  <c r="Y140" i="9"/>
  <c r="W140" i="9"/>
  <c r="BK140" i="9"/>
  <c r="N140" i="9"/>
  <c r="BF140" i="9" s="1"/>
  <c r="BI139" i="9"/>
  <c r="BH139" i="9"/>
  <c r="BG139" i="9"/>
  <c r="BE139" i="9"/>
  <c r="AA139" i="9"/>
  <c r="Y139" i="9"/>
  <c r="W139" i="9"/>
  <c r="BK139" i="9"/>
  <c r="N139" i="9"/>
  <c r="BF139" i="9" s="1"/>
  <c r="BI138" i="9"/>
  <c r="BH138" i="9"/>
  <c r="BG138" i="9"/>
  <c r="BE138" i="9"/>
  <c r="AA138" i="9"/>
  <c r="Y138" i="9"/>
  <c r="W138" i="9"/>
  <c r="BK138" i="9"/>
  <c r="N138" i="9"/>
  <c r="BF138" i="9" s="1"/>
  <c r="BI137" i="9"/>
  <c r="BH137" i="9"/>
  <c r="BG137" i="9"/>
  <c r="BE137" i="9"/>
  <c r="AA137" i="9"/>
  <c r="Y137" i="9"/>
  <c r="W137" i="9"/>
  <c r="BK137" i="9"/>
  <c r="N137" i="9"/>
  <c r="BF137" i="9" s="1"/>
  <c r="BI136" i="9"/>
  <c r="BH136" i="9"/>
  <c r="BG136" i="9"/>
  <c r="BE136" i="9"/>
  <c r="AA136" i="9"/>
  <c r="AA135" i="9"/>
  <c r="Y136" i="9"/>
  <c r="Y135" i="9"/>
  <c r="W136" i="9"/>
  <c r="W135" i="9"/>
  <c r="BK136" i="9"/>
  <c r="BK135" i="9" s="1"/>
  <c r="N135" i="9" s="1"/>
  <c r="N92" i="9" s="1"/>
  <c r="N136" i="9"/>
  <c r="BF136" i="9" s="1"/>
  <c r="BI134" i="9"/>
  <c r="BH134" i="9"/>
  <c r="BG134" i="9"/>
  <c r="BE134" i="9"/>
  <c r="AA134" i="9"/>
  <c r="Y134" i="9"/>
  <c r="W134" i="9"/>
  <c r="BK134" i="9"/>
  <c r="N134" i="9"/>
  <c r="BF134" i="9" s="1"/>
  <c r="BI133" i="9"/>
  <c r="BH133" i="9"/>
  <c r="BG133" i="9"/>
  <c r="BE133" i="9"/>
  <c r="AA133" i="9"/>
  <c r="Y133" i="9"/>
  <c r="W133" i="9"/>
  <c r="BK133" i="9"/>
  <c r="N133" i="9"/>
  <c r="BF133" i="9" s="1"/>
  <c r="BI132" i="9"/>
  <c r="BH132" i="9"/>
  <c r="BG132" i="9"/>
  <c r="BE132" i="9"/>
  <c r="AA132" i="9"/>
  <c r="Y132" i="9"/>
  <c r="W132" i="9"/>
  <c r="BK132" i="9"/>
  <c r="N132" i="9"/>
  <c r="BF132" i="9" s="1"/>
  <c r="BI131" i="9"/>
  <c r="BH131" i="9"/>
  <c r="BG131" i="9"/>
  <c r="BE131" i="9"/>
  <c r="AA131" i="9"/>
  <c r="Y131" i="9"/>
  <c r="W131" i="9"/>
  <c r="BK131" i="9"/>
  <c r="N131" i="9"/>
  <c r="BF131" i="9" s="1"/>
  <c r="BI130" i="9"/>
  <c r="BH130" i="9"/>
  <c r="BG130" i="9"/>
  <c r="BE130" i="9"/>
  <c r="AA130" i="9"/>
  <c r="AA129" i="9"/>
  <c r="AA128" i="9" s="1"/>
  <c r="Y130" i="9"/>
  <c r="Y129" i="9"/>
  <c r="Y128" i="9" s="1"/>
  <c r="W130" i="9"/>
  <c r="W129" i="9"/>
  <c r="W128" i="9" s="1"/>
  <c r="BK130" i="9"/>
  <c r="N130" i="9"/>
  <c r="BF130" i="9" s="1"/>
  <c r="M124" i="9"/>
  <c r="M123" i="9"/>
  <c r="F123" i="9"/>
  <c r="F121" i="9"/>
  <c r="F119" i="9"/>
  <c r="M29" i="9"/>
  <c r="AS98" i="1" s="1"/>
  <c r="M85" i="9"/>
  <c r="M84" i="9"/>
  <c r="F84" i="9"/>
  <c r="F82" i="9"/>
  <c r="F80" i="9"/>
  <c r="O16" i="9"/>
  <c r="E16" i="9"/>
  <c r="F124" i="9" s="1"/>
  <c r="O15" i="9"/>
  <c r="O10" i="9"/>
  <c r="M121" i="9" s="1"/>
  <c r="F6" i="9"/>
  <c r="F117" i="9"/>
  <c r="F78" i="9"/>
  <c r="AY96" i="1"/>
  <c r="AX96" i="1"/>
  <c r="BI159" i="8"/>
  <c r="BH159" i="8"/>
  <c r="BG159" i="8"/>
  <c r="BE159" i="8"/>
  <c r="AA159" i="8"/>
  <c r="AA158" i="8" s="1"/>
  <c r="Y159" i="8"/>
  <c r="Y158" i="8" s="1"/>
  <c r="W159" i="8"/>
  <c r="W158" i="8" s="1"/>
  <c r="BK159" i="8"/>
  <c r="BK158" i="8" s="1"/>
  <c r="N158" i="8" s="1"/>
  <c r="N98" i="8" s="1"/>
  <c r="N159" i="8"/>
  <c r="BF159" i="8" s="1"/>
  <c r="BI157" i="8"/>
  <c r="BH157" i="8"/>
  <c r="BG157" i="8"/>
  <c r="BE157" i="8"/>
  <c r="AA157" i="8"/>
  <c r="Y157" i="8"/>
  <c r="W157" i="8"/>
  <c r="BK157" i="8"/>
  <c r="N157" i="8"/>
  <c r="BF157" i="8" s="1"/>
  <c r="BI156" i="8"/>
  <c r="BH156" i="8"/>
  <c r="BG156" i="8"/>
  <c r="BE156" i="8"/>
  <c r="AA156" i="8"/>
  <c r="Y156" i="8"/>
  <c r="W156" i="8"/>
  <c r="BK156" i="8"/>
  <c r="N156" i="8"/>
  <c r="BF156" i="8" s="1"/>
  <c r="BI155" i="8"/>
  <c r="BH155" i="8"/>
  <c r="BG155" i="8"/>
  <c r="BE155" i="8"/>
  <c r="AA155" i="8"/>
  <c r="Y155" i="8"/>
  <c r="W155" i="8"/>
  <c r="BK155" i="8"/>
  <c r="N155" i="8"/>
  <c r="BF155" i="8" s="1"/>
  <c r="BI154" i="8"/>
  <c r="BH154" i="8"/>
  <c r="BG154" i="8"/>
  <c r="BE154" i="8"/>
  <c r="AA154" i="8"/>
  <c r="Y154" i="8"/>
  <c r="W154" i="8"/>
  <c r="BK154" i="8"/>
  <c r="N154" i="8"/>
  <c r="BF154" i="8" s="1"/>
  <c r="BI153" i="8"/>
  <c r="BH153" i="8"/>
  <c r="BG153" i="8"/>
  <c r="BE153" i="8"/>
  <c r="AA153" i="8"/>
  <c r="Y153" i="8"/>
  <c r="W153" i="8"/>
  <c r="BK153" i="8"/>
  <c r="N153" i="8"/>
  <c r="BF153" i="8" s="1"/>
  <c r="BI152" i="8"/>
  <c r="BH152" i="8"/>
  <c r="BG152" i="8"/>
  <c r="BE152" i="8"/>
  <c r="AA152" i="8"/>
  <c r="Y152" i="8"/>
  <c r="W152" i="8"/>
  <c r="BK152" i="8"/>
  <c r="N152" i="8"/>
  <c r="BF152" i="8" s="1"/>
  <c r="BI151" i="8"/>
  <c r="BH151" i="8"/>
  <c r="BG151" i="8"/>
  <c r="BE151" i="8"/>
  <c r="AA151" i="8"/>
  <c r="Y151" i="8"/>
  <c r="W151" i="8"/>
  <c r="BK151" i="8"/>
  <c r="N151" i="8"/>
  <c r="BF151" i="8" s="1"/>
  <c r="BI150" i="8"/>
  <c r="BH150" i="8"/>
  <c r="BG150" i="8"/>
  <c r="BE150" i="8"/>
  <c r="AA150" i="8"/>
  <c r="Y150" i="8"/>
  <c r="W150" i="8"/>
  <c r="BK150" i="8"/>
  <c r="N150" i="8"/>
  <c r="BF150" i="8" s="1"/>
  <c r="BI149" i="8"/>
  <c r="BH149" i="8"/>
  <c r="BG149" i="8"/>
  <c r="BE149" i="8"/>
  <c r="AA149" i="8"/>
  <c r="AA148" i="8" s="1"/>
  <c r="Y149" i="8"/>
  <c r="Y148" i="8" s="1"/>
  <c r="W149" i="8"/>
  <c r="W148" i="8" s="1"/>
  <c r="BK149" i="8"/>
  <c r="N149" i="8"/>
  <c r="BF149" i="8" s="1"/>
  <c r="BI147" i="8"/>
  <c r="BH147" i="8"/>
  <c r="BG147" i="8"/>
  <c r="BE147" i="8"/>
  <c r="AA147" i="8"/>
  <c r="Y147" i="8"/>
  <c r="W147" i="8"/>
  <c r="BK147" i="8"/>
  <c r="N147" i="8"/>
  <c r="BF147" i="8" s="1"/>
  <c r="BI146" i="8"/>
  <c r="BH146" i="8"/>
  <c r="BG146" i="8"/>
  <c r="BE146" i="8"/>
  <c r="AA146" i="8"/>
  <c r="Y146" i="8"/>
  <c r="W146" i="8"/>
  <c r="BK146" i="8"/>
  <c r="N146" i="8"/>
  <c r="BF146" i="8" s="1"/>
  <c r="BI145" i="8"/>
  <c r="BH145" i="8"/>
  <c r="BG145" i="8"/>
  <c r="BE145" i="8"/>
  <c r="AA145" i="8"/>
  <c r="AA144" i="8" s="1"/>
  <c r="Y145" i="8"/>
  <c r="Y144" i="8" s="1"/>
  <c r="W145" i="8"/>
  <c r="W144" i="8" s="1"/>
  <c r="BK145" i="8"/>
  <c r="N145" i="8"/>
  <c r="BF145" i="8" s="1"/>
  <c r="BI143" i="8"/>
  <c r="BH143" i="8"/>
  <c r="BG143" i="8"/>
  <c r="BE143" i="8"/>
  <c r="AA143" i="8"/>
  <c r="AA142" i="8" s="1"/>
  <c r="Y143" i="8"/>
  <c r="Y142" i="8" s="1"/>
  <c r="W143" i="8"/>
  <c r="W142" i="8" s="1"/>
  <c r="BK143" i="8"/>
  <c r="BK142" i="8" s="1"/>
  <c r="N142" i="8" s="1"/>
  <c r="N95" i="8" s="1"/>
  <c r="N143" i="8"/>
  <c r="BF143" i="8" s="1"/>
  <c r="BI141" i="8"/>
  <c r="BH141" i="8"/>
  <c r="BG141" i="8"/>
  <c r="BE141" i="8"/>
  <c r="AA141" i="8"/>
  <c r="Y141" i="8"/>
  <c r="W141" i="8"/>
  <c r="BK141" i="8"/>
  <c r="N141" i="8"/>
  <c r="BF141" i="8" s="1"/>
  <c r="BI140" i="8"/>
  <c r="BH140" i="8"/>
  <c r="BG140" i="8"/>
  <c r="BE140" i="8"/>
  <c r="AA140" i="8"/>
  <c r="Y140" i="8"/>
  <c r="W140" i="8"/>
  <c r="BK140" i="8"/>
  <c r="N140" i="8"/>
  <c r="BF140" i="8" s="1"/>
  <c r="BI139" i="8"/>
  <c r="BH139" i="8"/>
  <c r="BG139" i="8"/>
  <c r="BE139" i="8"/>
  <c r="AA139" i="8"/>
  <c r="Y139" i="8"/>
  <c r="W139" i="8"/>
  <c r="BK139" i="8"/>
  <c r="N139" i="8"/>
  <c r="BF139" i="8" s="1"/>
  <c r="BI138" i="8"/>
  <c r="BH138" i="8"/>
  <c r="BG138" i="8"/>
  <c r="BE138" i="8"/>
  <c r="AA138" i="8"/>
  <c r="Y138" i="8"/>
  <c r="W138" i="8"/>
  <c r="BK138" i="8"/>
  <c r="N138" i="8"/>
  <c r="BF138" i="8" s="1"/>
  <c r="BI137" i="8"/>
  <c r="BH137" i="8"/>
  <c r="BG137" i="8"/>
  <c r="BE137" i="8"/>
  <c r="AA137" i="8"/>
  <c r="Y137" i="8"/>
  <c r="W137" i="8"/>
  <c r="BK137" i="8"/>
  <c r="N137" i="8"/>
  <c r="BF137" i="8" s="1"/>
  <c r="BI136" i="8"/>
  <c r="BH136" i="8"/>
  <c r="BG136" i="8"/>
  <c r="BE136" i="8"/>
  <c r="AA136" i="8"/>
  <c r="Y136" i="8"/>
  <c r="W136" i="8"/>
  <c r="BK136" i="8"/>
  <c r="N136" i="8"/>
  <c r="BF136" i="8" s="1"/>
  <c r="BI135" i="8"/>
  <c r="BH135" i="8"/>
  <c r="BG135" i="8"/>
  <c r="BE135" i="8"/>
  <c r="AA135" i="8"/>
  <c r="Y135" i="8"/>
  <c r="W135" i="8"/>
  <c r="BK135" i="8"/>
  <c r="N135" i="8"/>
  <c r="BF135" i="8" s="1"/>
  <c r="BI134" i="8"/>
  <c r="BH134" i="8"/>
  <c r="BG134" i="8"/>
  <c r="BE134" i="8"/>
  <c r="AA134" i="8"/>
  <c r="Y134" i="8"/>
  <c r="W134" i="8"/>
  <c r="BK134" i="8"/>
  <c r="N134" i="8"/>
  <c r="BF134" i="8" s="1"/>
  <c r="BI133" i="8"/>
  <c r="BH133" i="8"/>
  <c r="BG133" i="8"/>
  <c r="BE133" i="8"/>
  <c r="AA133" i="8"/>
  <c r="Y133" i="8"/>
  <c r="W133" i="8"/>
  <c r="BK133" i="8"/>
  <c r="N133" i="8"/>
  <c r="BF133" i="8" s="1"/>
  <c r="BI132" i="8"/>
  <c r="BH132" i="8"/>
  <c r="BG132" i="8"/>
  <c r="BE132" i="8"/>
  <c r="AA132" i="8"/>
  <c r="Y132" i="8"/>
  <c r="W132" i="8"/>
  <c r="BK132" i="8"/>
  <c r="N132" i="8"/>
  <c r="BF132" i="8" s="1"/>
  <c r="BI131" i="8"/>
  <c r="BH131" i="8"/>
  <c r="BG131" i="8"/>
  <c r="BE131" i="8"/>
  <c r="AA131" i="8"/>
  <c r="Y131" i="8"/>
  <c r="W131" i="8"/>
  <c r="BK131" i="8"/>
  <c r="N131" i="8"/>
  <c r="BF131" i="8" s="1"/>
  <c r="BI130" i="8"/>
  <c r="BH130" i="8"/>
  <c r="BG130" i="8"/>
  <c r="BE130" i="8"/>
  <c r="AA130" i="8"/>
  <c r="Y130" i="8"/>
  <c r="W130" i="8"/>
  <c r="BK130" i="8"/>
  <c r="N130" i="8"/>
  <c r="BF130" i="8" s="1"/>
  <c r="BI129" i="8"/>
  <c r="BH129" i="8"/>
  <c r="BG129" i="8"/>
  <c r="BE129" i="8"/>
  <c r="AA129" i="8"/>
  <c r="AA128" i="8"/>
  <c r="Y129" i="8"/>
  <c r="Y128" i="8"/>
  <c r="W129" i="8"/>
  <c r="W128" i="8"/>
  <c r="BK129" i="8"/>
  <c r="BK128" i="8" s="1"/>
  <c r="N128" i="8" s="1"/>
  <c r="N94" i="8" s="1"/>
  <c r="N129" i="8"/>
  <c r="BF129" i="8" s="1"/>
  <c r="BI127" i="8"/>
  <c r="BH127" i="8"/>
  <c r="BG127" i="8"/>
  <c r="BE127" i="8"/>
  <c r="AA127" i="8"/>
  <c r="AA126" i="8"/>
  <c r="AA125" i="8" s="1"/>
  <c r="Y127" i="8"/>
  <c r="Y126" i="8" s="1"/>
  <c r="Y125" i="8" s="1"/>
  <c r="W127" i="8"/>
  <c r="W126" i="8"/>
  <c r="W125" i="8" s="1"/>
  <c r="BK127" i="8"/>
  <c r="BK126" i="8" s="1"/>
  <c r="N127" i="8"/>
  <c r="BF127" i="8"/>
  <c r="BI124" i="8"/>
  <c r="BH124" i="8"/>
  <c r="BG124" i="8"/>
  <c r="BE124" i="8"/>
  <c r="AA124" i="8"/>
  <c r="AA123" i="8"/>
  <c r="AA122" i="8" s="1"/>
  <c r="AA121" i="8" s="1"/>
  <c r="Y124" i="8"/>
  <c r="Y123" i="8"/>
  <c r="Y122" i="8" s="1"/>
  <c r="Y121" i="8" s="1"/>
  <c r="W124" i="8"/>
  <c r="W123" i="8"/>
  <c r="W122" i="8" s="1"/>
  <c r="W121" i="8" s="1"/>
  <c r="AU96" i="1" s="1"/>
  <c r="BK124" i="8"/>
  <c r="BK123" i="8" s="1"/>
  <c r="N124" i="8"/>
  <c r="BF124" i="8" s="1"/>
  <c r="M117" i="8"/>
  <c r="F117" i="8"/>
  <c r="F115" i="8"/>
  <c r="F113" i="8"/>
  <c r="N100" i="8"/>
  <c r="BI101" i="8"/>
  <c r="BH101" i="8"/>
  <c r="BG101" i="8"/>
  <c r="BF101" i="8"/>
  <c r="BE101" i="8"/>
  <c r="M29" i="8"/>
  <c r="AS96" i="1" s="1"/>
  <c r="M84" i="8"/>
  <c r="F84" i="8"/>
  <c r="F82" i="8"/>
  <c r="F80" i="8"/>
  <c r="O22" i="8"/>
  <c r="E22" i="8"/>
  <c r="M118" i="8" s="1"/>
  <c r="M85" i="8"/>
  <c r="O21" i="8"/>
  <c r="O16" i="8"/>
  <c r="E16" i="8"/>
  <c r="F118" i="8"/>
  <c r="F85" i="8"/>
  <c r="O15" i="8"/>
  <c r="O10" i="8"/>
  <c r="M115" i="8"/>
  <c r="M82" i="8"/>
  <c r="F6" i="8"/>
  <c r="F111" i="8" s="1"/>
  <c r="F78" i="8"/>
  <c r="AY95" i="1"/>
  <c r="AX95" i="1"/>
  <c r="BI143" i="7"/>
  <c r="BH143" i="7"/>
  <c r="BG143" i="7"/>
  <c r="BE143" i="7"/>
  <c r="AA143" i="7"/>
  <c r="AA142" i="7"/>
  <c r="Y143" i="7"/>
  <c r="Y142" i="7"/>
  <c r="W143" i="7"/>
  <c r="W142" i="7"/>
  <c r="BK143" i="7"/>
  <c r="BK142" i="7" s="1"/>
  <c r="N142" i="7" s="1"/>
  <c r="N98" i="7" s="1"/>
  <c r="N143" i="7"/>
  <c r="BF143" i="7" s="1"/>
  <c r="BI141" i="7"/>
  <c r="BH141" i="7"/>
  <c r="BG141" i="7"/>
  <c r="BE141" i="7"/>
  <c r="AA141" i="7"/>
  <c r="Y141" i="7"/>
  <c r="W141" i="7"/>
  <c r="BK141" i="7"/>
  <c r="N141" i="7"/>
  <c r="BF141" i="7" s="1"/>
  <c r="BI140" i="7"/>
  <c r="BH140" i="7"/>
  <c r="BG140" i="7"/>
  <c r="BE140" i="7"/>
  <c r="AA140" i="7"/>
  <c r="AA139" i="7"/>
  <c r="AA138" i="7" s="1"/>
  <c r="Y140" i="7"/>
  <c r="Y139" i="7" s="1"/>
  <c r="Y138" i="7" s="1"/>
  <c r="W140" i="7"/>
  <c r="W139" i="7"/>
  <c r="W138" i="7" s="1"/>
  <c r="BK140" i="7"/>
  <c r="BK139" i="7" s="1"/>
  <c r="N140" i="7"/>
  <c r="BF140" i="7" s="1"/>
  <c r="BI137" i="7"/>
  <c r="BH137" i="7"/>
  <c r="BG137" i="7"/>
  <c r="BE137" i="7"/>
  <c r="AA137" i="7"/>
  <c r="AA136" i="7"/>
  <c r="Y137" i="7"/>
  <c r="Y136" i="7"/>
  <c r="W137" i="7"/>
  <c r="W136" i="7"/>
  <c r="BK137" i="7"/>
  <c r="BK136" i="7"/>
  <c r="N136" i="7" s="1"/>
  <c r="N95" i="7" s="1"/>
  <c r="N137" i="7"/>
  <c r="BF137" i="7" s="1"/>
  <c r="BI135" i="7"/>
  <c r="BH135" i="7"/>
  <c r="BG135" i="7"/>
  <c r="BE135" i="7"/>
  <c r="AA135" i="7"/>
  <c r="AA134" i="7"/>
  <c r="Y135" i="7"/>
  <c r="Y134" i="7"/>
  <c r="W135" i="7"/>
  <c r="W134" i="7"/>
  <c r="BK135" i="7"/>
  <c r="BK134" i="7" s="1"/>
  <c r="N134" i="7" s="1"/>
  <c r="N94" i="7" s="1"/>
  <c r="N135" i="7"/>
  <c r="BF135" i="7" s="1"/>
  <c r="BI133" i="7"/>
  <c r="BH133" i="7"/>
  <c r="BG133" i="7"/>
  <c r="BE133" i="7"/>
  <c r="AA133" i="7"/>
  <c r="Y133" i="7"/>
  <c r="W133" i="7"/>
  <c r="BK133" i="7"/>
  <c r="N133" i="7"/>
  <c r="BF133" i="7" s="1"/>
  <c r="BI132" i="7"/>
  <c r="BH132" i="7"/>
  <c r="BG132" i="7"/>
  <c r="BE132" i="7"/>
  <c r="AA132" i="7"/>
  <c r="Y132" i="7"/>
  <c r="W132" i="7"/>
  <c r="BK132" i="7"/>
  <c r="N132" i="7"/>
  <c r="BF132" i="7"/>
  <c r="BI131" i="7"/>
  <c r="BH131" i="7"/>
  <c r="BG131" i="7"/>
  <c r="BE131" i="7"/>
  <c r="AA131" i="7"/>
  <c r="Y131" i="7"/>
  <c r="W131" i="7"/>
  <c r="BK131" i="7"/>
  <c r="N131" i="7"/>
  <c r="BF131" i="7"/>
  <c r="BI130" i="7"/>
  <c r="BH130" i="7"/>
  <c r="BG130" i="7"/>
  <c r="BE130" i="7"/>
  <c r="AA130" i="7"/>
  <c r="Y130" i="7"/>
  <c r="W130" i="7"/>
  <c r="BK130" i="7"/>
  <c r="N130" i="7"/>
  <c r="BF130" i="7" s="1"/>
  <c r="BI129" i="7"/>
  <c r="BH129" i="7"/>
  <c r="BG129" i="7"/>
  <c r="BE129" i="7"/>
  <c r="AA129" i="7"/>
  <c r="Y129" i="7"/>
  <c r="W129" i="7"/>
  <c r="BK129" i="7"/>
  <c r="N129" i="7"/>
  <c r="BF129" i="7" s="1"/>
  <c r="BI128" i="7"/>
  <c r="BH128" i="7"/>
  <c r="BG128" i="7"/>
  <c r="BE128" i="7"/>
  <c r="AA128" i="7"/>
  <c r="Y128" i="7"/>
  <c r="W128" i="7"/>
  <c r="BK128" i="7"/>
  <c r="N128" i="7"/>
  <c r="BF128" i="7" s="1"/>
  <c r="BI127" i="7"/>
  <c r="BH127" i="7"/>
  <c r="BG127" i="7"/>
  <c r="BE127" i="7"/>
  <c r="AA127" i="7"/>
  <c r="AA126" i="7"/>
  <c r="AA125" i="7" s="1"/>
  <c r="Y127" i="7"/>
  <c r="Y126" i="7" s="1"/>
  <c r="Y125" i="7" s="1"/>
  <c r="W127" i="7"/>
  <c r="W126" i="7"/>
  <c r="W125" i="7" s="1"/>
  <c r="BK127" i="7"/>
  <c r="N127" i="7"/>
  <c r="BF127" i="7" s="1"/>
  <c r="BI124" i="7"/>
  <c r="BH124" i="7"/>
  <c r="BG124" i="7"/>
  <c r="BE124" i="7"/>
  <c r="AA124" i="7"/>
  <c r="AA123" i="7"/>
  <c r="AA122" i="7" s="1"/>
  <c r="AA121" i="7" s="1"/>
  <c r="Y124" i="7"/>
  <c r="Y123" i="7"/>
  <c r="Y122" i="7" s="1"/>
  <c r="Y121" i="7" s="1"/>
  <c r="W124" i="7"/>
  <c r="W123" i="7"/>
  <c r="W122" i="7" s="1"/>
  <c r="W121" i="7" s="1"/>
  <c r="AU95" i="1" s="1"/>
  <c r="BK124" i="7"/>
  <c r="BK123" i="7" s="1"/>
  <c r="N124" i="7"/>
  <c r="BF124" i="7" s="1"/>
  <c r="M117" i="7"/>
  <c r="F117" i="7"/>
  <c r="F115" i="7"/>
  <c r="F113" i="7"/>
  <c r="N100" i="7"/>
  <c r="AS95" i="1" s="1"/>
  <c r="BI101" i="7"/>
  <c r="BH101" i="7"/>
  <c r="BG101" i="7"/>
  <c r="BF101" i="7"/>
  <c r="BE101" i="7"/>
  <c r="M84" i="7"/>
  <c r="F84" i="7"/>
  <c r="F82" i="7"/>
  <c r="F80" i="7"/>
  <c r="O22" i="7"/>
  <c r="E22" i="7"/>
  <c r="M118" i="7" s="1"/>
  <c r="M85" i="7"/>
  <c r="O21" i="7"/>
  <c r="O16" i="7"/>
  <c r="E16" i="7"/>
  <c r="F118" i="7"/>
  <c r="F85" i="7"/>
  <c r="O15" i="7"/>
  <c r="O10" i="7"/>
  <c r="M115" i="7"/>
  <c r="M82" i="7"/>
  <c r="F6" i="7"/>
  <c r="F111" i="7" s="1"/>
  <c r="F78" i="7"/>
  <c r="AY94" i="1"/>
  <c r="AX94" i="1"/>
  <c r="BI203" i="6"/>
  <c r="BH203" i="6"/>
  <c r="BG203" i="6"/>
  <c r="BE203" i="6"/>
  <c r="AA203" i="6"/>
  <c r="Y203" i="6"/>
  <c r="W203" i="6"/>
  <c r="BK203" i="6"/>
  <c r="N203" i="6"/>
  <c r="BF203" i="6" s="1"/>
  <c r="BI202" i="6"/>
  <c r="BH202" i="6"/>
  <c r="BG202" i="6"/>
  <c r="BE202" i="6"/>
  <c r="AA202" i="6"/>
  <c r="AA201" i="6"/>
  <c r="Y202" i="6"/>
  <c r="Y201" i="6"/>
  <c r="W202" i="6"/>
  <c r="W201" i="6"/>
  <c r="BK202" i="6"/>
  <c r="BK201" i="6" s="1"/>
  <c r="N201" i="6" s="1"/>
  <c r="N95" i="6" s="1"/>
  <c r="N202" i="6"/>
  <c r="BF202" i="6" s="1"/>
  <c r="BI200" i="6"/>
  <c r="BH200" i="6"/>
  <c r="BG200" i="6"/>
  <c r="BE200" i="6"/>
  <c r="AA200" i="6"/>
  <c r="Y200" i="6"/>
  <c r="W200" i="6"/>
  <c r="BK200" i="6"/>
  <c r="N200" i="6"/>
  <c r="BF200" i="6"/>
  <c r="BI199" i="6"/>
  <c r="BH199" i="6"/>
  <c r="BG199" i="6"/>
  <c r="BE199" i="6"/>
  <c r="AA199" i="6"/>
  <c r="AA198" i="6"/>
  <c r="Y199" i="6"/>
  <c r="Y198" i="6"/>
  <c r="W199" i="6"/>
  <c r="W198" i="6"/>
  <c r="BK199" i="6"/>
  <c r="BK198" i="6"/>
  <c r="N198" i="6" s="1"/>
  <c r="N94" i="6" s="1"/>
  <c r="N199" i="6"/>
  <c r="BF199" i="6" s="1"/>
  <c r="BI197" i="6"/>
  <c r="BH197" i="6"/>
  <c r="BG197" i="6"/>
  <c r="BE197" i="6"/>
  <c r="AA197" i="6"/>
  <c r="Y197" i="6"/>
  <c r="W197" i="6"/>
  <c r="BK197" i="6"/>
  <c r="N197" i="6"/>
  <c r="BF197" i="6" s="1"/>
  <c r="BI196" i="6"/>
  <c r="BH196" i="6"/>
  <c r="BG196" i="6"/>
  <c r="BE196" i="6"/>
  <c r="AA196" i="6"/>
  <c r="Y196" i="6"/>
  <c r="W196" i="6"/>
  <c r="BK196" i="6"/>
  <c r="N196" i="6"/>
  <c r="BF196" i="6"/>
  <c r="BI195" i="6"/>
  <c r="BH195" i="6"/>
  <c r="BG195" i="6"/>
  <c r="BE195" i="6"/>
  <c r="AA195" i="6"/>
  <c r="Y195" i="6"/>
  <c r="W195" i="6"/>
  <c r="BK195" i="6"/>
  <c r="N195" i="6"/>
  <c r="BF195" i="6" s="1"/>
  <c r="BI194" i="6"/>
  <c r="BH194" i="6"/>
  <c r="BG194" i="6"/>
  <c r="BE194" i="6"/>
  <c r="AA194" i="6"/>
  <c r="Y194" i="6"/>
  <c r="W194" i="6"/>
  <c r="BK194" i="6"/>
  <c r="N194" i="6"/>
  <c r="BF194" i="6" s="1"/>
  <c r="BI193" i="6"/>
  <c r="BH193" i="6"/>
  <c r="BG193" i="6"/>
  <c r="BE193" i="6"/>
  <c r="AA193" i="6"/>
  <c r="Y193" i="6"/>
  <c r="W193" i="6"/>
  <c r="BK193" i="6"/>
  <c r="N193" i="6"/>
  <c r="BF193" i="6" s="1"/>
  <c r="BI192" i="6"/>
  <c r="BH192" i="6"/>
  <c r="BG192" i="6"/>
  <c r="BE192" i="6"/>
  <c r="AA192" i="6"/>
  <c r="Y192" i="6"/>
  <c r="W192" i="6"/>
  <c r="BK192" i="6"/>
  <c r="N192" i="6"/>
  <c r="BF192" i="6" s="1"/>
  <c r="BI191" i="6"/>
  <c r="BH191" i="6"/>
  <c r="BG191" i="6"/>
  <c r="BE191" i="6"/>
  <c r="AA191" i="6"/>
  <c r="Y191" i="6"/>
  <c r="W191" i="6"/>
  <c r="BK191" i="6"/>
  <c r="N191" i="6"/>
  <c r="BF191" i="6" s="1"/>
  <c r="BI190" i="6"/>
  <c r="BH190" i="6"/>
  <c r="BG190" i="6"/>
  <c r="BE190" i="6"/>
  <c r="AA190" i="6"/>
  <c r="Y190" i="6"/>
  <c r="W190" i="6"/>
  <c r="BK190" i="6"/>
  <c r="N190" i="6"/>
  <c r="BF190" i="6" s="1"/>
  <c r="BI189" i="6"/>
  <c r="BH189" i="6"/>
  <c r="BG189" i="6"/>
  <c r="BE189" i="6"/>
  <c r="AA189" i="6"/>
  <c r="Y189" i="6"/>
  <c r="W189" i="6"/>
  <c r="BK189" i="6"/>
  <c r="N189" i="6"/>
  <c r="BF189" i="6" s="1"/>
  <c r="BI188" i="6"/>
  <c r="BH188" i="6"/>
  <c r="BG188" i="6"/>
  <c r="BE188" i="6"/>
  <c r="AA188" i="6"/>
  <c r="Y188" i="6"/>
  <c r="W188" i="6"/>
  <c r="BK188" i="6"/>
  <c r="N188" i="6"/>
  <c r="BF188" i="6" s="1"/>
  <c r="BI187" i="6"/>
  <c r="BH187" i="6"/>
  <c r="BG187" i="6"/>
  <c r="BE187" i="6"/>
  <c r="AA187" i="6"/>
  <c r="Y187" i="6"/>
  <c r="W187" i="6"/>
  <c r="BK187" i="6"/>
  <c r="N187" i="6"/>
  <c r="BF187" i="6" s="1"/>
  <c r="BI186" i="6"/>
  <c r="BH186" i="6"/>
  <c r="BG186" i="6"/>
  <c r="BE186" i="6"/>
  <c r="AA186" i="6"/>
  <c r="Y186" i="6"/>
  <c r="W186" i="6"/>
  <c r="BK186" i="6"/>
  <c r="N186" i="6"/>
  <c r="BF186" i="6" s="1"/>
  <c r="BI185" i="6"/>
  <c r="BH185" i="6"/>
  <c r="BG185" i="6"/>
  <c r="BE185" i="6"/>
  <c r="AA185" i="6"/>
  <c r="Y185" i="6"/>
  <c r="W185" i="6"/>
  <c r="BK185" i="6"/>
  <c r="N185" i="6"/>
  <c r="BF185" i="6" s="1"/>
  <c r="BI184" i="6"/>
  <c r="BH184" i="6"/>
  <c r="BG184" i="6"/>
  <c r="BE184" i="6"/>
  <c r="AA184" i="6"/>
  <c r="Y184" i="6"/>
  <c r="W184" i="6"/>
  <c r="BK184" i="6"/>
  <c r="N184" i="6"/>
  <c r="BF184" i="6" s="1"/>
  <c r="BI183" i="6"/>
  <c r="BH183" i="6"/>
  <c r="BG183" i="6"/>
  <c r="BE183" i="6"/>
  <c r="AA183" i="6"/>
  <c r="Y183" i="6"/>
  <c r="W183" i="6"/>
  <c r="BK183" i="6"/>
  <c r="N183" i="6"/>
  <c r="BF183" i="6" s="1"/>
  <c r="BI182" i="6"/>
  <c r="BH182" i="6"/>
  <c r="BG182" i="6"/>
  <c r="BE182" i="6"/>
  <c r="AA182" i="6"/>
  <c r="Y182" i="6"/>
  <c r="W182" i="6"/>
  <c r="BK182" i="6"/>
  <c r="N182" i="6"/>
  <c r="BF182" i="6" s="1"/>
  <c r="BI181" i="6"/>
  <c r="BH181" i="6"/>
  <c r="BG181" i="6"/>
  <c r="BE181" i="6"/>
  <c r="AA181" i="6"/>
  <c r="Y181" i="6"/>
  <c r="W181" i="6"/>
  <c r="BK181" i="6"/>
  <c r="N181" i="6"/>
  <c r="BF181" i="6"/>
  <c r="BI180" i="6"/>
  <c r="BH180" i="6"/>
  <c r="BG180" i="6"/>
  <c r="BE180" i="6"/>
  <c r="AA180" i="6"/>
  <c r="Y180" i="6"/>
  <c r="W180" i="6"/>
  <c r="BK180" i="6"/>
  <c r="N180" i="6"/>
  <c r="BF180" i="6" s="1"/>
  <c r="BI179" i="6"/>
  <c r="BH179" i="6"/>
  <c r="BG179" i="6"/>
  <c r="BE179" i="6"/>
  <c r="AA179" i="6"/>
  <c r="Y179" i="6"/>
  <c r="W179" i="6"/>
  <c r="BK179" i="6"/>
  <c r="N179" i="6"/>
  <c r="BF179" i="6" s="1"/>
  <c r="BI178" i="6"/>
  <c r="BH178" i="6"/>
  <c r="BG178" i="6"/>
  <c r="BE178" i="6"/>
  <c r="AA178" i="6"/>
  <c r="Y178" i="6"/>
  <c r="W178" i="6"/>
  <c r="BK178" i="6"/>
  <c r="N178" i="6"/>
  <c r="BF178" i="6"/>
  <c r="BI177" i="6"/>
  <c r="BH177" i="6"/>
  <c r="BG177" i="6"/>
  <c r="BE177" i="6"/>
  <c r="AA177" i="6"/>
  <c r="Y177" i="6"/>
  <c r="W177" i="6"/>
  <c r="BK177" i="6"/>
  <c r="N177" i="6"/>
  <c r="BF177" i="6" s="1"/>
  <c r="BI176" i="6"/>
  <c r="BH176" i="6"/>
  <c r="BG176" i="6"/>
  <c r="BE176" i="6"/>
  <c r="AA176" i="6"/>
  <c r="Y176" i="6"/>
  <c r="W176" i="6"/>
  <c r="BK176" i="6"/>
  <c r="N176" i="6"/>
  <c r="BF176" i="6" s="1"/>
  <c r="BI175" i="6"/>
  <c r="BH175" i="6"/>
  <c r="BG175" i="6"/>
  <c r="BE175" i="6"/>
  <c r="AA175" i="6"/>
  <c r="Y175" i="6"/>
  <c r="W175" i="6"/>
  <c r="BK175" i="6"/>
  <c r="N175" i="6"/>
  <c r="BF175" i="6" s="1"/>
  <c r="BI174" i="6"/>
  <c r="BH174" i="6"/>
  <c r="BG174" i="6"/>
  <c r="BE174" i="6"/>
  <c r="AA174" i="6"/>
  <c r="Y174" i="6"/>
  <c r="W174" i="6"/>
  <c r="BK174" i="6"/>
  <c r="N174" i="6"/>
  <c r="BF174" i="6" s="1"/>
  <c r="BI173" i="6"/>
  <c r="BH173" i="6"/>
  <c r="BG173" i="6"/>
  <c r="BE173" i="6"/>
  <c r="AA173" i="6"/>
  <c r="Y173" i="6"/>
  <c r="W173" i="6"/>
  <c r="BK173" i="6"/>
  <c r="N173" i="6"/>
  <c r="BF173" i="6" s="1"/>
  <c r="BI172" i="6"/>
  <c r="BH172" i="6"/>
  <c r="BG172" i="6"/>
  <c r="BE172" i="6"/>
  <c r="AA172" i="6"/>
  <c r="Y172" i="6"/>
  <c r="W172" i="6"/>
  <c r="BK172" i="6"/>
  <c r="N172" i="6"/>
  <c r="BF172" i="6" s="1"/>
  <c r="BI171" i="6"/>
  <c r="BH171" i="6"/>
  <c r="BG171" i="6"/>
  <c r="BE171" i="6"/>
  <c r="AA171" i="6"/>
  <c r="Y171" i="6"/>
  <c r="W171" i="6"/>
  <c r="BK171" i="6"/>
  <c r="N171" i="6"/>
  <c r="BF171" i="6"/>
  <c r="BI170" i="6"/>
  <c r="BH170" i="6"/>
  <c r="BG170" i="6"/>
  <c r="BE170" i="6"/>
  <c r="AA170" i="6"/>
  <c r="Y170" i="6"/>
  <c r="W170" i="6"/>
  <c r="BK170" i="6"/>
  <c r="N170" i="6"/>
  <c r="BF170" i="6" s="1"/>
  <c r="BI169" i="6"/>
  <c r="BH169" i="6"/>
  <c r="BG169" i="6"/>
  <c r="BE169" i="6"/>
  <c r="AA169" i="6"/>
  <c r="Y169" i="6"/>
  <c r="W169" i="6"/>
  <c r="BK169" i="6"/>
  <c r="N169" i="6"/>
  <c r="BF169" i="6" s="1"/>
  <c r="BI168" i="6"/>
  <c r="BH168" i="6"/>
  <c r="BG168" i="6"/>
  <c r="BE168" i="6"/>
  <c r="AA168" i="6"/>
  <c r="Y168" i="6"/>
  <c r="W168" i="6"/>
  <c r="BK168" i="6"/>
  <c r="N168" i="6"/>
  <c r="BF168" i="6" s="1"/>
  <c r="BI167" i="6"/>
  <c r="BH167" i="6"/>
  <c r="BG167" i="6"/>
  <c r="BE167" i="6"/>
  <c r="AA167" i="6"/>
  <c r="Y167" i="6"/>
  <c r="W167" i="6"/>
  <c r="BK167" i="6"/>
  <c r="N167" i="6"/>
  <c r="BF167" i="6" s="1"/>
  <c r="BI166" i="6"/>
  <c r="BH166" i="6"/>
  <c r="BG166" i="6"/>
  <c r="BE166" i="6"/>
  <c r="AA166" i="6"/>
  <c r="Y166" i="6"/>
  <c r="W166" i="6"/>
  <c r="BK166" i="6"/>
  <c r="N166" i="6"/>
  <c r="BF166" i="6"/>
  <c r="BI165" i="6"/>
  <c r="BH165" i="6"/>
  <c r="BG165" i="6"/>
  <c r="BE165" i="6"/>
  <c r="AA165" i="6"/>
  <c r="Y165" i="6"/>
  <c r="W165" i="6"/>
  <c r="BK165" i="6"/>
  <c r="N165" i="6"/>
  <c r="BF165" i="6"/>
  <c r="BI164" i="6"/>
  <c r="BH164" i="6"/>
  <c r="BG164" i="6"/>
  <c r="BE164" i="6"/>
  <c r="AA164" i="6"/>
  <c r="Y164" i="6"/>
  <c r="W164" i="6"/>
  <c r="BK164" i="6"/>
  <c r="N164" i="6"/>
  <c r="BF164" i="6" s="1"/>
  <c r="BI163" i="6"/>
  <c r="BH163" i="6"/>
  <c r="BG163" i="6"/>
  <c r="BE163" i="6"/>
  <c r="AA163" i="6"/>
  <c r="Y163" i="6"/>
  <c r="W163" i="6"/>
  <c r="BK163" i="6"/>
  <c r="N163" i="6"/>
  <c r="BF163" i="6" s="1"/>
  <c r="BI162" i="6"/>
  <c r="BH162" i="6"/>
  <c r="BG162" i="6"/>
  <c r="BE162" i="6"/>
  <c r="AA162" i="6"/>
  <c r="Y162" i="6"/>
  <c r="W162" i="6"/>
  <c r="BK162" i="6"/>
  <c r="N162" i="6"/>
  <c r="BF162" i="6" s="1"/>
  <c r="BI161" i="6"/>
  <c r="BH161" i="6"/>
  <c r="BG161" i="6"/>
  <c r="BE161" i="6"/>
  <c r="AA161" i="6"/>
  <c r="Y161" i="6"/>
  <c r="W161" i="6"/>
  <c r="BK161" i="6"/>
  <c r="N161" i="6"/>
  <c r="BF161" i="6" s="1"/>
  <c r="BI160" i="6"/>
  <c r="BH160" i="6"/>
  <c r="BG160" i="6"/>
  <c r="BE160" i="6"/>
  <c r="AA160" i="6"/>
  <c r="Y160" i="6"/>
  <c r="W160" i="6"/>
  <c r="BK160" i="6"/>
  <c r="N160" i="6"/>
  <c r="BF160" i="6" s="1"/>
  <c r="BI159" i="6"/>
  <c r="BH159" i="6"/>
  <c r="BG159" i="6"/>
  <c r="BE159" i="6"/>
  <c r="AA159" i="6"/>
  <c r="Y159" i="6"/>
  <c r="W159" i="6"/>
  <c r="BK159" i="6"/>
  <c r="N159" i="6"/>
  <c r="BF159" i="6" s="1"/>
  <c r="BI158" i="6"/>
  <c r="BH158" i="6"/>
  <c r="BG158" i="6"/>
  <c r="BE158" i="6"/>
  <c r="AA158" i="6"/>
  <c r="Y158" i="6"/>
  <c r="W158" i="6"/>
  <c r="BK158" i="6"/>
  <c r="N158" i="6"/>
  <c r="BF158" i="6" s="1"/>
  <c r="BI157" i="6"/>
  <c r="BH157" i="6"/>
  <c r="BG157" i="6"/>
  <c r="BE157" i="6"/>
  <c r="AA157" i="6"/>
  <c r="Y157" i="6"/>
  <c r="W157" i="6"/>
  <c r="BK157" i="6"/>
  <c r="N157" i="6"/>
  <c r="BF157" i="6" s="1"/>
  <c r="BI156" i="6"/>
  <c r="BH156" i="6"/>
  <c r="BG156" i="6"/>
  <c r="BE156" i="6"/>
  <c r="AA156" i="6"/>
  <c r="Y156" i="6"/>
  <c r="W156" i="6"/>
  <c r="BK156" i="6"/>
  <c r="N156" i="6"/>
  <c r="BF156" i="6" s="1"/>
  <c r="BI155" i="6"/>
  <c r="BH155" i="6"/>
  <c r="BG155" i="6"/>
  <c r="BE155" i="6"/>
  <c r="AA155" i="6"/>
  <c r="Y155" i="6"/>
  <c r="W155" i="6"/>
  <c r="BK155" i="6"/>
  <c r="N155" i="6"/>
  <c r="BF155" i="6" s="1"/>
  <c r="BI154" i="6"/>
  <c r="BH154" i="6"/>
  <c r="BG154" i="6"/>
  <c r="BE154" i="6"/>
  <c r="AA154" i="6"/>
  <c r="Y154" i="6"/>
  <c r="W154" i="6"/>
  <c r="BK154" i="6"/>
  <c r="N154" i="6"/>
  <c r="BF154" i="6" s="1"/>
  <c r="BI153" i="6"/>
  <c r="BH153" i="6"/>
  <c r="BG153" i="6"/>
  <c r="BE153" i="6"/>
  <c r="AA153" i="6"/>
  <c r="Y153" i="6"/>
  <c r="W153" i="6"/>
  <c r="BK153" i="6"/>
  <c r="N153" i="6"/>
  <c r="BF153" i="6"/>
  <c r="BI152" i="6"/>
  <c r="BH152" i="6"/>
  <c r="BG152" i="6"/>
  <c r="BE152" i="6"/>
  <c r="AA152" i="6"/>
  <c r="Y152" i="6"/>
  <c r="W152" i="6"/>
  <c r="BK152" i="6"/>
  <c r="N152" i="6"/>
  <c r="BF152" i="6"/>
  <c r="BI151" i="6"/>
  <c r="BH151" i="6"/>
  <c r="BG151" i="6"/>
  <c r="BE151" i="6"/>
  <c r="AA151" i="6"/>
  <c r="Y151" i="6"/>
  <c r="W151" i="6"/>
  <c r="BK151" i="6"/>
  <c r="N151" i="6"/>
  <c r="BF151" i="6" s="1"/>
  <c r="BI150" i="6"/>
  <c r="BH150" i="6"/>
  <c r="BG150" i="6"/>
  <c r="BE150" i="6"/>
  <c r="AA150" i="6"/>
  <c r="Y150" i="6"/>
  <c r="W150" i="6"/>
  <c r="BK150" i="6"/>
  <c r="N150" i="6"/>
  <c r="BF150" i="6" s="1"/>
  <c r="BI149" i="6"/>
  <c r="BH149" i="6"/>
  <c r="BG149" i="6"/>
  <c r="BE149" i="6"/>
  <c r="AA149" i="6"/>
  <c r="Y149" i="6"/>
  <c r="W149" i="6"/>
  <c r="BK149" i="6"/>
  <c r="N149" i="6"/>
  <c r="BF149" i="6" s="1"/>
  <c r="BI148" i="6"/>
  <c r="BH148" i="6"/>
  <c r="BG148" i="6"/>
  <c r="BE148" i="6"/>
  <c r="AA148" i="6"/>
  <c r="Y148" i="6"/>
  <c r="W148" i="6"/>
  <c r="BK148" i="6"/>
  <c r="N148" i="6"/>
  <c r="BF148" i="6" s="1"/>
  <c r="BI147" i="6"/>
  <c r="BH147" i="6"/>
  <c r="BG147" i="6"/>
  <c r="BE147" i="6"/>
  <c r="AA147" i="6"/>
  <c r="Y147" i="6"/>
  <c r="W147" i="6"/>
  <c r="BK147" i="6"/>
  <c r="N147" i="6"/>
  <c r="BF147" i="6" s="1"/>
  <c r="BI146" i="6"/>
  <c r="BH146" i="6"/>
  <c r="BG146" i="6"/>
  <c r="BE146" i="6"/>
  <c r="AA146" i="6"/>
  <c r="Y146" i="6"/>
  <c r="W146" i="6"/>
  <c r="BK146" i="6"/>
  <c r="N146" i="6"/>
  <c r="BF146" i="6" s="1"/>
  <c r="BI145" i="6"/>
  <c r="BH145" i="6"/>
  <c r="BG145" i="6"/>
  <c r="BE145" i="6"/>
  <c r="AA145" i="6"/>
  <c r="Y145" i="6"/>
  <c r="W145" i="6"/>
  <c r="BK145" i="6"/>
  <c r="N145" i="6"/>
  <c r="BF145" i="6" s="1"/>
  <c r="BI144" i="6"/>
  <c r="BH144" i="6"/>
  <c r="BG144" i="6"/>
  <c r="BE144" i="6"/>
  <c r="AA144" i="6"/>
  <c r="Y144" i="6"/>
  <c r="W144" i="6"/>
  <c r="BK144" i="6"/>
  <c r="N144" i="6"/>
  <c r="BF144" i="6" s="1"/>
  <c r="BI143" i="6"/>
  <c r="BH143" i="6"/>
  <c r="BG143" i="6"/>
  <c r="BE143" i="6"/>
  <c r="AA143" i="6"/>
  <c r="Y143" i="6"/>
  <c r="W143" i="6"/>
  <c r="BK143" i="6"/>
  <c r="N143" i="6"/>
  <c r="BF143" i="6" s="1"/>
  <c r="BI142" i="6"/>
  <c r="BH142" i="6"/>
  <c r="BG142" i="6"/>
  <c r="BE142" i="6"/>
  <c r="AA142" i="6"/>
  <c r="Y142" i="6"/>
  <c r="W142" i="6"/>
  <c r="BK142" i="6"/>
  <c r="N142" i="6"/>
  <c r="BF142" i="6" s="1"/>
  <c r="BI141" i="6"/>
  <c r="BH141" i="6"/>
  <c r="BG141" i="6"/>
  <c r="BE141" i="6"/>
  <c r="AA141" i="6"/>
  <c r="Y141" i="6"/>
  <c r="W141" i="6"/>
  <c r="BK141" i="6"/>
  <c r="N141" i="6"/>
  <c r="BF141" i="6" s="1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E139" i="6"/>
  <c r="AA139" i="6"/>
  <c r="Y139" i="6"/>
  <c r="W139" i="6"/>
  <c r="BK139" i="6"/>
  <c r="N139" i="6"/>
  <c r="BF139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BK134" i="6"/>
  <c r="N134" i="6"/>
  <c r="BF134" i="6" s="1"/>
  <c r="BI133" i="6"/>
  <c r="BH133" i="6"/>
  <c r="BG133" i="6"/>
  <c r="BE133" i="6"/>
  <c r="AA133" i="6"/>
  <c r="Y133" i="6"/>
  <c r="W133" i="6"/>
  <c r="BK133" i="6"/>
  <c r="N133" i="6"/>
  <c r="BF133" i="6"/>
  <c r="BI132" i="6"/>
  <c r="BH132" i="6"/>
  <c r="BG132" i="6"/>
  <c r="BE132" i="6"/>
  <c r="AA132" i="6"/>
  <c r="Y132" i="6"/>
  <c r="W132" i="6"/>
  <c r="BK132" i="6"/>
  <c r="N132" i="6"/>
  <c r="BF132" i="6" s="1"/>
  <c r="BI131" i="6"/>
  <c r="BH131" i="6"/>
  <c r="BG131" i="6"/>
  <c r="BE131" i="6"/>
  <c r="AA131" i="6"/>
  <c r="Y131" i="6"/>
  <c r="W131" i="6"/>
  <c r="BK131" i="6"/>
  <c r="N131" i="6"/>
  <c r="BF131" i="6" s="1"/>
  <c r="BI130" i="6"/>
  <c r="BH130" i="6"/>
  <c r="BG130" i="6"/>
  <c r="BE130" i="6"/>
  <c r="AA130" i="6"/>
  <c r="Y130" i="6"/>
  <c r="W130" i="6"/>
  <c r="BK130" i="6"/>
  <c r="N130" i="6"/>
  <c r="BF130" i="6" s="1"/>
  <c r="BI129" i="6"/>
  <c r="BH129" i="6"/>
  <c r="BG129" i="6"/>
  <c r="BE129" i="6"/>
  <c r="AA129" i="6"/>
  <c r="Y129" i="6"/>
  <c r="W129" i="6"/>
  <c r="BK129" i="6"/>
  <c r="N129" i="6"/>
  <c r="BF129" i="6" s="1"/>
  <c r="BI128" i="6"/>
  <c r="BH128" i="6"/>
  <c r="BG128" i="6"/>
  <c r="BE128" i="6"/>
  <c r="AA128" i="6"/>
  <c r="Y128" i="6"/>
  <c r="W128" i="6"/>
  <c r="BK128" i="6"/>
  <c r="N128" i="6"/>
  <c r="BF128" i="6" s="1"/>
  <c r="BI127" i="6"/>
  <c r="BH127" i="6"/>
  <c r="BG127" i="6"/>
  <c r="BE127" i="6"/>
  <c r="AA127" i="6"/>
  <c r="Y127" i="6"/>
  <c r="W127" i="6"/>
  <c r="BK127" i="6"/>
  <c r="N127" i="6"/>
  <c r="BF127" i="6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AA124" i="6"/>
  <c r="AA123" i="6" s="1"/>
  <c r="Y125" i="6"/>
  <c r="Y124" i="6" s="1"/>
  <c r="Y123" i="6" s="1"/>
  <c r="W125" i="6"/>
  <c r="W124" i="6"/>
  <c r="W123" i="6" s="1"/>
  <c r="BK125" i="6"/>
  <c r="N125" i="6"/>
  <c r="BF125" i="6" s="1"/>
  <c r="BI122" i="6"/>
  <c r="BH122" i="6"/>
  <c r="BG122" i="6"/>
  <c r="BE122" i="6"/>
  <c r="AA122" i="6"/>
  <c r="Y122" i="6"/>
  <c r="W122" i="6"/>
  <c r="BK122" i="6"/>
  <c r="N122" i="6"/>
  <c r="BF122" i="6" s="1"/>
  <c r="BI121" i="6"/>
  <c r="BH121" i="6"/>
  <c r="BG121" i="6"/>
  <c r="BE121" i="6"/>
  <c r="AA121" i="6"/>
  <c r="AA120" i="6"/>
  <c r="AA119" i="6" s="1"/>
  <c r="AA118" i="6" s="1"/>
  <c r="Y121" i="6"/>
  <c r="Y120" i="6"/>
  <c r="Y119" i="6" s="1"/>
  <c r="Y118" i="6" s="1"/>
  <c r="W121" i="6"/>
  <c r="W120" i="6"/>
  <c r="W119" i="6" s="1"/>
  <c r="W118" i="6" s="1"/>
  <c r="AU94" i="1" s="1"/>
  <c r="BK121" i="6"/>
  <c r="BK120" i="6" s="1"/>
  <c r="N121" i="6"/>
  <c r="BF121" i="6" s="1"/>
  <c r="M115" i="6"/>
  <c r="M114" i="6"/>
  <c r="F114" i="6"/>
  <c r="F112" i="6"/>
  <c r="F110" i="6"/>
  <c r="N97" i="6"/>
  <c r="BI98" i="6"/>
  <c r="BH98" i="6"/>
  <c r="BG98" i="6"/>
  <c r="BF98" i="6"/>
  <c r="BE98" i="6"/>
  <c r="M29" i="6"/>
  <c r="AS94" i="1" s="1"/>
  <c r="M85" i="6"/>
  <c r="M84" i="6"/>
  <c r="F84" i="6"/>
  <c r="F82" i="6"/>
  <c r="F80" i="6"/>
  <c r="O16" i="6"/>
  <c r="E16" i="6"/>
  <c r="F115" i="6" s="1"/>
  <c r="F85" i="6"/>
  <c r="O15" i="6"/>
  <c r="O10" i="6"/>
  <c r="M112" i="6" s="1"/>
  <c r="M82" i="6"/>
  <c r="F6" i="6"/>
  <c r="F108" i="6"/>
  <c r="F78" i="6"/>
  <c r="AY93" i="1"/>
  <c r="AX93" i="1"/>
  <c r="BF164" i="5"/>
  <c r="BE164" i="5"/>
  <c r="BD164" i="5"/>
  <c r="BB164" i="5"/>
  <c r="AA164" i="5"/>
  <c r="AA163" i="5" s="1"/>
  <c r="Y164" i="5"/>
  <c r="Y163" i="5" s="1"/>
  <c r="W164" i="5"/>
  <c r="W163" i="5" s="1"/>
  <c r="BH164" i="5"/>
  <c r="BH163" i="5" s="1"/>
  <c r="N163" i="5" s="1"/>
  <c r="N98" i="5" s="1"/>
  <c r="N164" i="5"/>
  <c r="BC164" i="5" s="1"/>
  <c r="BF162" i="5"/>
  <c r="BE162" i="5"/>
  <c r="BD162" i="5"/>
  <c r="BB162" i="5"/>
  <c r="AA162" i="5"/>
  <c r="Y162" i="5"/>
  <c r="W162" i="5"/>
  <c r="BH162" i="5"/>
  <c r="N162" i="5"/>
  <c r="BC162" i="5" s="1"/>
  <c r="BF161" i="5"/>
  <c r="BE161" i="5"/>
  <c r="BD161" i="5"/>
  <c r="BB161" i="5"/>
  <c r="AA161" i="5"/>
  <c r="Y161" i="5"/>
  <c r="W161" i="5"/>
  <c r="BH161" i="5"/>
  <c r="N161" i="5"/>
  <c r="BC161" i="5" s="1"/>
  <c r="BF160" i="5"/>
  <c r="BE160" i="5"/>
  <c r="BD160" i="5"/>
  <c r="BB160" i="5"/>
  <c r="AA160" i="5"/>
  <c r="Y160" i="5"/>
  <c r="W160" i="5"/>
  <c r="BH160" i="5"/>
  <c r="N160" i="5"/>
  <c r="BC160" i="5" s="1"/>
  <c r="BF159" i="5"/>
  <c r="BE159" i="5"/>
  <c r="BD159" i="5"/>
  <c r="BB159" i="5"/>
  <c r="AA159" i="5"/>
  <c r="Y159" i="5"/>
  <c r="W159" i="5"/>
  <c r="BH159" i="5"/>
  <c r="N159" i="5"/>
  <c r="BC159" i="5" s="1"/>
  <c r="BF158" i="5"/>
  <c r="BE158" i="5"/>
  <c r="BD158" i="5"/>
  <c r="BB158" i="5"/>
  <c r="AA158" i="5"/>
  <c r="Y158" i="5"/>
  <c r="W158" i="5"/>
  <c r="BH158" i="5"/>
  <c r="N158" i="5"/>
  <c r="BC158" i="5" s="1"/>
  <c r="BF157" i="5"/>
  <c r="BE157" i="5"/>
  <c r="BD157" i="5"/>
  <c r="BB157" i="5"/>
  <c r="AA157" i="5"/>
  <c r="Y157" i="5"/>
  <c r="W157" i="5"/>
  <c r="BH157" i="5"/>
  <c r="N157" i="5"/>
  <c r="BC157" i="5" s="1"/>
  <c r="BF156" i="5"/>
  <c r="BE156" i="5"/>
  <c r="BD156" i="5"/>
  <c r="BB156" i="5"/>
  <c r="AA156" i="5"/>
  <c r="Y156" i="5"/>
  <c r="W156" i="5"/>
  <c r="BH156" i="5"/>
  <c r="N156" i="5"/>
  <c r="BC156" i="5" s="1"/>
  <c r="BF155" i="5"/>
  <c r="BE155" i="5"/>
  <c r="BD155" i="5"/>
  <c r="BB155" i="5"/>
  <c r="AA155" i="5"/>
  <c r="Y155" i="5"/>
  <c r="W155" i="5"/>
  <c r="BH155" i="5"/>
  <c r="N155" i="5"/>
  <c r="BC155" i="5" s="1"/>
  <c r="BF154" i="5"/>
  <c r="BE154" i="5"/>
  <c r="BD154" i="5"/>
  <c r="BB154" i="5"/>
  <c r="AA154" i="5"/>
  <c r="Y154" i="5"/>
  <c r="Y153" i="5" s="1"/>
  <c r="W154" i="5"/>
  <c r="W153" i="5" s="1"/>
  <c r="BH154" i="5"/>
  <c r="N154" i="5"/>
  <c r="BC154" i="5" s="1"/>
  <c r="BF152" i="5"/>
  <c r="BE152" i="5"/>
  <c r="BD152" i="5"/>
  <c r="BB152" i="5"/>
  <c r="AA152" i="5"/>
  <c r="Y152" i="5"/>
  <c r="W152" i="5"/>
  <c r="BH152" i="5"/>
  <c r="N152" i="5"/>
  <c r="BC152" i="5" s="1"/>
  <c r="BF151" i="5"/>
  <c r="BE151" i="5"/>
  <c r="BD151" i="5"/>
  <c r="BB151" i="5"/>
  <c r="AA151" i="5"/>
  <c r="Y151" i="5"/>
  <c r="W151" i="5"/>
  <c r="BH151" i="5"/>
  <c r="N151" i="5"/>
  <c r="BC151" i="5" s="1"/>
  <c r="BF150" i="5"/>
  <c r="BE150" i="5"/>
  <c r="BD150" i="5"/>
  <c r="BB150" i="5"/>
  <c r="AA150" i="5"/>
  <c r="Y150" i="5"/>
  <c r="W150" i="5"/>
  <c r="BH150" i="5"/>
  <c r="N150" i="5"/>
  <c r="BC150" i="5" s="1"/>
  <c r="BF149" i="5"/>
  <c r="BE149" i="5"/>
  <c r="BD149" i="5"/>
  <c r="BB149" i="5"/>
  <c r="AA149" i="5"/>
  <c r="Y149" i="5"/>
  <c r="W149" i="5"/>
  <c r="BH149" i="5"/>
  <c r="N149" i="5"/>
  <c r="BC149" i="5" s="1"/>
  <c r="BF148" i="5"/>
  <c r="BE148" i="5"/>
  <c r="BD148" i="5"/>
  <c r="BB148" i="5"/>
  <c r="AA148" i="5"/>
  <c r="Y148" i="5"/>
  <c r="W148" i="5"/>
  <c r="BH148" i="5"/>
  <c r="N148" i="5"/>
  <c r="BC148" i="5" s="1"/>
  <c r="BF147" i="5"/>
  <c r="BE147" i="5"/>
  <c r="BD147" i="5"/>
  <c r="BB147" i="5"/>
  <c r="AA147" i="5"/>
  <c r="Y147" i="5"/>
  <c r="Y146" i="5" s="1"/>
  <c r="W147" i="5"/>
  <c r="BH147" i="5"/>
  <c r="BH146" i="5" s="1"/>
  <c r="N146" i="5" s="1"/>
  <c r="N96" i="5" s="1"/>
  <c r="N147" i="5"/>
  <c r="BC147" i="5"/>
  <c r="BF145" i="5"/>
  <c r="BE145" i="5"/>
  <c r="BD145" i="5"/>
  <c r="BB145" i="5"/>
  <c r="AA145" i="5"/>
  <c r="Y145" i="5"/>
  <c r="W145" i="5"/>
  <c r="BH145" i="5"/>
  <c r="N145" i="5"/>
  <c r="BC145" i="5" s="1"/>
  <c r="BF144" i="5"/>
  <c r="BE144" i="5"/>
  <c r="BD144" i="5"/>
  <c r="BB144" i="5"/>
  <c r="AA144" i="5"/>
  <c r="Y144" i="5"/>
  <c r="W144" i="5"/>
  <c r="BH144" i="5"/>
  <c r="N144" i="5"/>
  <c r="BC144" i="5" s="1"/>
  <c r="BF143" i="5"/>
  <c r="BE143" i="5"/>
  <c r="BD143" i="5"/>
  <c r="BB143" i="5"/>
  <c r="AA143" i="5"/>
  <c r="Y143" i="5"/>
  <c r="W143" i="5"/>
  <c r="BH143" i="5"/>
  <c r="N143" i="5"/>
  <c r="BC143" i="5" s="1"/>
  <c r="BF142" i="5"/>
  <c r="BE142" i="5"/>
  <c r="BD142" i="5"/>
  <c r="BB142" i="5"/>
  <c r="AA142" i="5"/>
  <c r="Y142" i="5"/>
  <c r="W142" i="5"/>
  <c r="BH142" i="5"/>
  <c r="N142" i="5"/>
  <c r="BC142" i="5" s="1"/>
  <c r="BF141" i="5"/>
  <c r="BE141" i="5"/>
  <c r="BD141" i="5"/>
  <c r="BB141" i="5"/>
  <c r="AA141" i="5"/>
  <c r="Y141" i="5"/>
  <c r="W141" i="5"/>
  <c r="BH141" i="5"/>
  <c r="N141" i="5"/>
  <c r="BC141" i="5" s="1"/>
  <c r="BF140" i="5"/>
  <c r="BE140" i="5"/>
  <c r="BD140" i="5"/>
  <c r="BB140" i="5"/>
  <c r="AA140" i="5"/>
  <c r="Y140" i="5"/>
  <c r="W140" i="5"/>
  <c r="BH140" i="5"/>
  <c r="N140" i="5"/>
  <c r="BC140" i="5" s="1"/>
  <c r="BF139" i="5"/>
  <c r="BE139" i="5"/>
  <c r="BD139" i="5"/>
  <c r="BB139" i="5"/>
  <c r="AA139" i="5"/>
  <c r="Y139" i="5"/>
  <c r="W139" i="5"/>
  <c r="BH139" i="5"/>
  <c r="N139" i="5"/>
  <c r="BC139" i="5" s="1"/>
  <c r="BF138" i="5"/>
  <c r="BE138" i="5"/>
  <c r="BD138" i="5"/>
  <c r="BB138" i="5"/>
  <c r="AA138" i="5"/>
  <c r="Y138" i="5"/>
  <c r="W138" i="5"/>
  <c r="BH138" i="5"/>
  <c r="N138" i="5"/>
  <c r="BC138" i="5" s="1"/>
  <c r="BF137" i="5"/>
  <c r="BE137" i="5"/>
  <c r="BD137" i="5"/>
  <c r="BB137" i="5"/>
  <c r="AA137" i="5"/>
  <c r="Y137" i="5"/>
  <c r="Y136" i="5" s="1"/>
  <c r="W137" i="5"/>
  <c r="BH137" i="5"/>
  <c r="BH136" i="5" s="1"/>
  <c r="N136" i="5" s="1"/>
  <c r="N95" i="5" s="1"/>
  <c r="N137" i="5"/>
  <c r="BC137" i="5" s="1"/>
  <c r="BF135" i="5"/>
  <c r="BE135" i="5"/>
  <c r="BD135" i="5"/>
  <c r="BB135" i="5"/>
  <c r="AA135" i="5"/>
  <c r="Y135" i="5"/>
  <c r="W135" i="5"/>
  <c r="BH135" i="5"/>
  <c r="N135" i="5"/>
  <c r="BC135" i="5" s="1"/>
  <c r="BF134" i="5"/>
  <c r="BE134" i="5"/>
  <c r="BD134" i="5"/>
  <c r="BB134" i="5"/>
  <c r="AA134" i="5"/>
  <c r="Y134" i="5"/>
  <c r="W134" i="5"/>
  <c r="BH134" i="5"/>
  <c r="N134" i="5"/>
  <c r="BC134" i="5" s="1"/>
  <c r="BF133" i="5"/>
  <c r="BE133" i="5"/>
  <c r="BD133" i="5"/>
  <c r="BB133" i="5"/>
  <c r="AA133" i="5"/>
  <c r="Y133" i="5"/>
  <c r="W133" i="5"/>
  <c r="BH133" i="5"/>
  <c r="N133" i="5"/>
  <c r="BC133" i="5" s="1"/>
  <c r="BF132" i="5"/>
  <c r="BE132" i="5"/>
  <c r="BD132" i="5"/>
  <c r="BB132" i="5"/>
  <c r="AA132" i="5"/>
  <c r="Y132" i="5"/>
  <c r="Y131" i="5" s="1"/>
  <c r="W132" i="5"/>
  <c r="BH132" i="5"/>
  <c r="BH131" i="5" s="1"/>
  <c r="N131" i="5" s="1"/>
  <c r="N94" i="5" s="1"/>
  <c r="N132" i="5"/>
  <c r="BC132" i="5" s="1"/>
  <c r="BF130" i="5"/>
  <c r="BE130" i="5"/>
  <c r="BD130" i="5"/>
  <c r="BB130" i="5"/>
  <c r="AA130" i="5"/>
  <c r="AA129" i="5" s="1"/>
  <c r="Y130" i="5"/>
  <c r="Y129" i="5" s="1"/>
  <c r="W130" i="5"/>
  <c r="W129" i="5" s="1"/>
  <c r="BH130" i="5"/>
  <c r="BH129" i="5" s="1"/>
  <c r="N129" i="5" s="1"/>
  <c r="N93" i="5" s="1"/>
  <c r="N130" i="5"/>
  <c r="BC130" i="5" s="1"/>
  <c r="BF128" i="5"/>
  <c r="BE128" i="5"/>
  <c r="BD128" i="5"/>
  <c r="BB128" i="5"/>
  <c r="AA128" i="5"/>
  <c r="Y128" i="5"/>
  <c r="W128" i="5"/>
  <c r="BH128" i="5"/>
  <c r="N128" i="5"/>
  <c r="BC128" i="5" s="1"/>
  <c r="BF127" i="5"/>
  <c r="BE127" i="5"/>
  <c r="BD127" i="5"/>
  <c r="BB127" i="5"/>
  <c r="AA127" i="5"/>
  <c r="Y127" i="5"/>
  <c r="Y126" i="5"/>
  <c r="Y125" i="5" s="1"/>
  <c r="W127" i="5"/>
  <c r="W126" i="5"/>
  <c r="BH127" i="5"/>
  <c r="N127" i="5"/>
  <c r="BC127" i="5" s="1"/>
  <c r="BF124" i="5"/>
  <c r="BE124" i="5"/>
  <c r="BD124" i="5"/>
  <c r="BB124" i="5"/>
  <c r="AA124" i="5"/>
  <c r="Y124" i="5"/>
  <c r="W124" i="5"/>
  <c r="BH124" i="5"/>
  <c r="N124" i="5"/>
  <c r="BC124" i="5" s="1"/>
  <c r="BF123" i="5"/>
  <c r="BE123" i="5"/>
  <c r="BD123" i="5"/>
  <c r="BB123" i="5"/>
  <c r="AA123" i="5"/>
  <c r="AA122" i="5"/>
  <c r="Y123" i="5"/>
  <c r="Y122" i="5" s="1"/>
  <c r="W123" i="5"/>
  <c r="W122" i="5" s="1"/>
  <c r="BH123" i="5"/>
  <c r="BH122" i="5" s="1"/>
  <c r="N122" i="5" s="1"/>
  <c r="N90" i="5" s="1"/>
  <c r="N123" i="5"/>
  <c r="BC123" i="5" s="1"/>
  <c r="M117" i="5"/>
  <c r="F117" i="5"/>
  <c r="F115" i="5"/>
  <c r="F113" i="5"/>
  <c r="N100" i="5"/>
  <c r="BF101" i="5"/>
  <c r="BE101" i="5"/>
  <c r="BD101" i="5"/>
  <c r="BC101" i="5"/>
  <c r="BB101" i="5"/>
  <c r="M29" i="5"/>
  <c r="AS93" i="1" s="1"/>
  <c r="M84" i="5"/>
  <c r="F84" i="5"/>
  <c r="F82" i="5"/>
  <c r="F80" i="5"/>
  <c r="O22" i="5"/>
  <c r="E22" i="5"/>
  <c r="M118" i="5" s="1"/>
  <c r="M85" i="5"/>
  <c r="O21" i="5"/>
  <c r="O16" i="5"/>
  <c r="E16" i="5"/>
  <c r="F118" i="5"/>
  <c r="F85" i="5"/>
  <c r="O15" i="5"/>
  <c r="O10" i="5"/>
  <c r="M115" i="5" s="1"/>
  <c r="M82" i="5"/>
  <c r="F6" i="5"/>
  <c r="F111" i="5" s="1"/>
  <c r="F78" i="5"/>
  <c r="AY92" i="1"/>
  <c r="AX92" i="1"/>
  <c r="BI214" i="4"/>
  <c r="BH214" i="4"/>
  <c r="BG214" i="4"/>
  <c r="BE214" i="4"/>
  <c r="AA214" i="4"/>
  <c r="Y214" i="4"/>
  <c r="W214" i="4"/>
  <c r="BK214" i="4"/>
  <c r="N214" i="4"/>
  <c r="BF214" i="4" s="1"/>
  <c r="BI213" i="4"/>
  <c r="BH213" i="4"/>
  <c r="BG213" i="4"/>
  <c r="BE213" i="4"/>
  <c r="AA213" i="4"/>
  <c r="AA212" i="4"/>
  <c r="Y213" i="4"/>
  <c r="Y212" i="4"/>
  <c r="W213" i="4"/>
  <c r="W212" i="4"/>
  <c r="BK213" i="4"/>
  <c r="BK212" i="4" s="1"/>
  <c r="N212" i="4" s="1"/>
  <c r="N95" i="4" s="1"/>
  <c r="N213" i="4"/>
  <c r="BF213" i="4" s="1"/>
  <c r="BI211" i="4"/>
  <c r="BH211" i="4"/>
  <c r="BG211" i="4"/>
  <c r="BE211" i="4"/>
  <c r="AA211" i="4"/>
  <c r="Y211" i="4"/>
  <c r="W211" i="4"/>
  <c r="BK211" i="4"/>
  <c r="N211" i="4"/>
  <c r="BF211" i="4" s="1"/>
  <c r="BI210" i="4"/>
  <c r="BH210" i="4"/>
  <c r="BG210" i="4"/>
  <c r="BE210" i="4"/>
  <c r="AA210" i="4"/>
  <c r="Y210" i="4"/>
  <c r="W210" i="4"/>
  <c r="BK210" i="4"/>
  <c r="N210" i="4"/>
  <c r="BF210" i="4" s="1"/>
  <c r="BI209" i="4"/>
  <c r="BH209" i="4"/>
  <c r="BG209" i="4"/>
  <c r="BE209" i="4"/>
  <c r="AA209" i="4"/>
  <c r="Y209" i="4"/>
  <c r="W209" i="4"/>
  <c r="BK209" i="4"/>
  <c r="N209" i="4"/>
  <c r="BF209" i="4" s="1"/>
  <c r="BI208" i="4"/>
  <c r="BH208" i="4"/>
  <c r="BG208" i="4"/>
  <c r="BE208" i="4"/>
  <c r="AA208" i="4"/>
  <c r="Y208" i="4"/>
  <c r="W208" i="4"/>
  <c r="BK208" i="4"/>
  <c r="N208" i="4"/>
  <c r="BF208" i="4" s="1"/>
  <c r="BI207" i="4"/>
  <c r="BH207" i="4"/>
  <c r="BG207" i="4"/>
  <c r="BE207" i="4"/>
  <c r="AA207" i="4"/>
  <c r="Y207" i="4"/>
  <c r="W207" i="4"/>
  <c r="BK207" i="4"/>
  <c r="N207" i="4"/>
  <c r="BF207" i="4" s="1"/>
  <c r="BI206" i="4"/>
  <c r="BH206" i="4"/>
  <c r="BG206" i="4"/>
  <c r="BE206" i="4"/>
  <c r="AA206" i="4"/>
  <c r="Y206" i="4"/>
  <c r="W206" i="4"/>
  <c r="BK206" i="4"/>
  <c r="N206" i="4"/>
  <c r="BF206" i="4" s="1"/>
  <c r="BI205" i="4"/>
  <c r="BH205" i="4"/>
  <c r="BG205" i="4"/>
  <c r="BE205" i="4"/>
  <c r="AA205" i="4"/>
  <c r="Y205" i="4"/>
  <c r="W205" i="4"/>
  <c r="BK205" i="4"/>
  <c r="N205" i="4"/>
  <c r="BF205" i="4" s="1"/>
  <c r="BI204" i="4"/>
  <c r="BH204" i="4"/>
  <c r="BG204" i="4"/>
  <c r="BE204" i="4"/>
  <c r="AA204" i="4"/>
  <c r="AA203" i="4"/>
  <c r="Y204" i="4"/>
  <c r="Y203" i="4"/>
  <c r="W204" i="4"/>
  <c r="W203" i="4"/>
  <c r="BK204" i="4"/>
  <c r="BK203" i="4" s="1"/>
  <c r="N203" i="4" s="1"/>
  <c r="N94" i="4" s="1"/>
  <c r="N204" i="4"/>
  <c r="BF204" i="4" s="1"/>
  <c r="BI202" i="4"/>
  <c r="BH202" i="4"/>
  <c r="BG202" i="4"/>
  <c r="BE202" i="4"/>
  <c r="AA202" i="4"/>
  <c r="Y202" i="4"/>
  <c r="W202" i="4"/>
  <c r="BK202" i="4"/>
  <c r="N202" i="4"/>
  <c r="BF202" i="4" s="1"/>
  <c r="BI201" i="4"/>
  <c r="BH201" i="4"/>
  <c r="BG201" i="4"/>
  <c r="BE201" i="4"/>
  <c r="AA201" i="4"/>
  <c r="Y201" i="4"/>
  <c r="W201" i="4"/>
  <c r="BK201" i="4"/>
  <c r="N201" i="4"/>
  <c r="BF201" i="4" s="1"/>
  <c r="BI200" i="4"/>
  <c r="BH200" i="4"/>
  <c r="BG200" i="4"/>
  <c r="BE200" i="4"/>
  <c r="AA200" i="4"/>
  <c r="Y200" i="4"/>
  <c r="W200" i="4"/>
  <c r="BK200" i="4"/>
  <c r="N200" i="4"/>
  <c r="BF200" i="4"/>
  <c r="BI199" i="4"/>
  <c r="BH199" i="4"/>
  <c r="BG199" i="4"/>
  <c r="BE199" i="4"/>
  <c r="AA199" i="4"/>
  <c r="Y199" i="4"/>
  <c r="W199" i="4"/>
  <c r="BK199" i="4"/>
  <c r="N199" i="4"/>
  <c r="BF199" i="4" s="1"/>
  <c r="BI198" i="4"/>
  <c r="BH198" i="4"/>
  <c r="BG198" i="4"/>
  <c r="BE198" i="4"/>
  <c r="AA198" i="4"/>
  <c r="Y198" i="4"/>
  <c r="W198" i="4"/>
  <c r="BK198" i="4"/>
  <c r="N198" i="4"/>
  <c r="BF198" i="4" s="1"/>
  <c r="BI197" i="4"/>
  <c r="BH197" i="4"/>
  <c r="BG197" i="4"/>
  <c r="BE197" i="4"/>
  <c r="AA197" i="4"/>
  <c r="Y197" i="4"/>
  <c r="W197" i="4"/>
  <c r="BK197" i="4"/>
  <c r="N197" i="4"/>
  <c r="BF197" i="4" s="1"/>
  <c r="BI196" i="4"/>
  <c r="BH196" i="4"/>
  <c r="BG196" i="4"/>
  <c r="BE196" i="4"/>
  <c r="AA196" i="4"/>
  <c r="Y196" i="4"/>
  <c r="W196" i="4"/>
  <c r="BK196" i="4"/>
  <c r="N196" i="4"/>
  <c r="BF196" i="4" s="1"/>
  <c r="BI195" i="4"/>
  <c r="BH195" i="4"/>
  <c r="BG195" i="4"/>
  <c r="BE195" i="4"/>
  <c r="AA195" i="4"/>
  <c r="Y195" i="4"/>
  <c r="W195" i="4"/>
  <c r="BK195" i="4"/>
  <c r="N195" i="4"/>
  <c r="BF195" i="4"/>
  <c r="BI194" i="4"/>
  <c r="BH194" i="4"/>
  <c r="BG194" i="4"/>
  <c r="BE194" i="4"/>
  <c r="AA194" i="4"/>
  <c r="Y194" i="4"/>
  <c r="W194" i="4"/>
  <c r="BK194" i="4"/>
  <c r="N194" i="4"/>
  <c r="BF194" i="4" s="1"/>
  <c r="BI193" i="4"/>
  <c r="BH193" i="4"/>
  <c r="BG193" i="4"/>
  <c r="BE193" i="4"/>
  <c r="AA193" i="4"/>
  <c r="Y193" i="4"/>
  <c r="W193" i="4"/>
  <c r="BK193" i="4"/>
  <c r="N193" i="4"/>
  <c r="BF193" i="4" s="1"/>
  <c r="BI192" i="4"/>
  <c r="BH192" i="4"/>
  <c r="BG192" i="4"/>
  <c r="BE192" i="4"/>
  <c r="AA192" i="4"/>
  <c r="Y192" i="4"/>
  <c r="W192" i="4"/>
  <c r="BK192" i="4"/>
  <c r="N192" i="4"/>
  <c r="BF192" i="4" s="1"/>
  <c r="BI191" i="4"/>
  <c r="BH191" i="4"/>
  <c r="BG191" i="4"/>
  <c r="BE191" i="4"/>
  <c r="AA191" i="4"/>
  <c r="Y191" i="4"/>
  <c r="W191" i="4"/>
  <c r="BK191" i="4"/>
  <c r="N191" i="4"/>
  <c r="BF191" i="4" s="1"/>
  <c r="BI190" i="4"/>
  <c r="BH190" i="4"/>
  <c r="BG190" i="4"/>
  <c r="BE190" i="4"/>
  <c r="AA190" i="4"/>
  <c r="Y190" i="4"/>
  <c r="W190" i="4"/>
  <c r="BK190" i="4"/>
  <c r="N190" i="4"/>
  <c r="BF190" i="4" s="1"/>
  <c r="BI189" i="4"/>
  <c r="BH189" i="4"/>
  <c r="BG189" i="4"/>
  <c r="BE189" i="4"/>
  <c r="AA189" i="4"/>
  <c r="Y189" i="4"/>
  <c r="W189" i="4"/>
  <c r="BK189" i="4"/>
  <c r="N189" i="4"/>
  <c r="BF189" i="4" s="1"/>
  <c r="BI188" i="4"/>
  <c r="BH188" i="4"/>
  <c r="BG188" i="4"/>
  <c r="BE188" i="4"/>
  <c r="AA188" i="4"/>
  <c r="Y188" i="4"/>
  <c r="W188" i="4"/>
  <c r="BK188" i="4"/>
  <c r="N188" i="4"/>
  <c r="BF188" i="4" s="1"/>
  <c r="BI187" i="4"/>
  <c r="BH187" i="4"/>
  <c r="BG187" i="4"/>
  <c r="BE187" i="4"/>
  <c r="AA187" i="4"/>
  <c r="Y187" i="4"/>
  <c r="W187" i="4"/>
  <c r="BK187" i="4"/>
  <c r="N187" i="4"/>
  <c r="BF187" i="4" s="1"/>
  <c r="BI186" i="4"/>
  <c r="BH186" i="4"/>
  <c r="BG186" i="4"/>
  <c r="BE186" i="4"/>
  <c r="AA186" i="4"/>
  <c r="Y186" i="4"/>
  <c r="W186" i="4"/>
  <c r="BK186" i="4"/>
  <c r="N186" i="4"/>
  <c r="BF186" i="4" s="1"/>
  <c r="BI185" i="4"/>
  <c r="BH185" i="4"/>
  <c r="BG185" i="4"/>
  <c r="BE185" i="4"/>
  <c r="AA185" i="4"/>
  <c r="Y185" i="4"/>
  <c r="W185" i="4"/>
  <c r="BK185" i="4"/>
  <c r="N185" i="4"/>
  <c r="BF185" i="4" s="1"/>
  <c r="BI184" i="4"/>
  <c r="BH184" i="4"/>
  <c r="BG184" i="4"/>
  <c r="BE184" i="4"/>
  <c r="AA184" i="4"/>
  <c r="Y184" i="4"/>
  <c r="W184" i="4"/>
  <c r="BK184" i="4"/>
  <c r="N184" i="4"/>
  <c r="BF184" i="4" s="1"/>
  <c r="BI183" i="4"/>
  <c r="BH183" i="4"/>
  <c r="BG183" i="4"/>
  <c r="BE183" i="4"/>
  <c r="AA183" i="4"/>
  <c r="Y183" i="4"/>
  <c r="W183" i="4"/>
  <c r="BK183" i="4"/>
  <c r="N183" i="4"/>
  <c r="BF183" i="4" s="1"/>
  <c r="BI182" i="4"/>
  <c r="BH182" i="4"/>
  <c r="BG182" i="4"/>
  <c r="BE182" i="4"/>
  <c r="AA182" i="4"/>
  <c r="Y182" i="4"/>
  <c r="W182" i="4"/>
  <c r="BK182" i="4"/>
  <c r="N182" i="4"/>
  <c r="BF182" i="4" s="1"/>
  <c r="BI181" i="4"/>
  <c r="BH181" i="4"/>
  <c r="BG181" i="4"/>
  <c r="BE181" i="4"/>
  <c r="AA181" i="4"/>
  <c r="Y181" i="4"/>
  <c r="W181" i="4"/>
  <c r="BK181" i="4"/>
  <c r="N181" i="4"/>
  <c r="BF181" i="4" s="1"/>
  <c r="BI180" i="4"/>
  <c r="BH180" i="4"/>
  <c r="BG180" i="4"/>
  <c r="BE180" i="4"/>
  <c r="AA180" i="4"/>
  <c r="Y180" i="4"/>
  <c r="W180" i="4"/>
  <c r="BK180" i="4"/>
  <c r="N180" i="4"/>
  <c r="BF180" i="4" s="1"/>
  <c r="BI179" i="4"/>
  <c r="BH179" i="4"/>
  <c r="BG179" i="4"/>
  <c r="BE179" i="4"/>
  <c r="AA179" i="4"/>
  <c r="Y179" i="4"/>
  <c r="W179" i="4"/>
  <c r="BK179" i="4"/>
  <c r="N179" i="4"/>
  <c r="BF179" i="4" s="1"/>
  <c r="BI178" i="4"/>
  <c r="BH178" i="4"/>
  <c r="BG178" i="4"/>
  <c r="BE178" i="4"/>
  <c r="AA178" i="4"/>
  <c r="Y178" i="4"/>
  <c r="W178" i="4"/>
  <c r="BK178" i="4"/>
  <c r="N178" i="4"/>
  <c r="BF178" i="4" s="1"/>
  <c r="BI177" i="4"/>
  <c r="BH177" i="4"/>
  <c r="BG177" i="4"/>
  <c r="BE177" i="4"/>
  <c r="AA177" i="4"/>
  <c r="Y177" i="4"/>
  <c r="W177" i="4"/>
  <c r="BK177" i="4"/>
  <c r="N177" i="4"/>
  <c r="BF177" i="4" s="1"/>
  <c r="BI176" i="4"/>
  <c r="BH176" i="4"/>
  <c r="BG176" i="4"/>
  <c r="BE176" i="4"/>
  <c r="AA176" i="4"/>
  <c r="Y176" i="4"/>
  <c r="W176" i="4"/>
  <c r="BK176" i="4"/>
  <c r="N176" i="4"/>
  <c r="BF176" i="4" s="1"/>
  <c r="BI175" i="4"/>
  <c r="BH175" i="4"/>
  <c r="BG175" i="4"/>
  <c r="BE175" i="4"/>
  <c r="AA175" i="4"/>
  <c r="Y175" i="4"/>
  <c r="W175" i="4"/>
  <c r="BK175" i="4"/>
  <c r="N175" i="4"/>
  <c r="BF175" i="4"/>
  <c r="BI174" i="4"/>
  <c r="BH174" i="4"/>
  <c r="BG174" i="4"/>
  <c r="BE174" i="4"/>
  <c r="AA174" i="4"/>
  <c r="Y174" i="4"/>
  <c r="W174" i="4"/>
  <c r="BK174" i="4"/>
  <c r="N174" i="4"/>
  <c r="BF174" i="4"/>
  <c r="BI173" i="4"/>
  <c r="BH173" i="4"/>
  <c r="BG173" i="4"/>
  <c r="BE173" i="4"/>
  <c r="AA173" i="4"/>
  <c r="Y173" i="4"/>
  <c r="W173" i="4"/>
  <c r="BK173" i="4"/>
  <c r="N173" i="4"/>
  <c r="BF173" i="4" s="1"/>
  <c r="BI172" i="4"/>
  <c r="BH172" i="4"/>
  <c r="BG172" i="4"/>
  <c r="BE172" i="4"/>
  <c r="AA172" i="4"/>
  <c r="Y172" i="4"/>
  <c r="W172" i="4"/>
  <c r="BK172" i="4"/>
  <c r="N172" i="4"/>
  <c r="BF172" i="4" s="1"/>
  <c r="BI171" i="4"/>
  <c r="BH171" i="4"/>
  <c r="BG171" i="4"/>
  <c r="BE171" i="4"/>
  <c r="AA171" i="4"/>
  <c r="Y171" i="4"/>
  <c r="W171" i="4"/>
  <c r="BK171" i="4"/>
  <c r="N171" i="4"/>
  <c r="BF171" i="4" s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Y168" i="4"/>
  <c r="W168" i="4"/>
  <c r="BK168" i="4"/>
  <c r="N168" i="4"/>
  <c r="BF168" i="4" s="1"/>
  <c r="BI167" i="4"/>
  <c r="BH167" i="4"/>
  <c r="BG167" i="4"/>
  <c r="BE167" i="4"/>
  <c r="AA167" i="4"/>
  <c r="Y167" i="4"/>
  <c r="W167" i="4"/>
  <c r="BK167" i="4"/>
  <c r="N167" i="4"/>
  <c r="BF167" i="4" s="1"/>
  <c r="BI166" i="4"/>
  <c r="BH166" i="4"/>
  <c r="BG166" i="4"/>
  <c r="BE166" i="4"/>
  <c r="AA166" i="4"/>
  <c r="Y166" i="4"/>
  <c r="W166" i="4"/>
  <c r="BK166" i="4"/>
  <c r="N166" i="4"/>
  <c r="BF166" i="4" s="1"/>
  <c r="BI165" i="4"/>
  <c r="BH165" i="4"/>
  <c r="BG165" i="4"/>
  <c r="BE165" i="4"/>
  <c r="AA165" i="4"/>
  <c r="Y165" i="4"/>
  <c r="W165" i="4"/>
  <c r="BK165" i="4"/>
  <c r="N165" i="4"/>
  <c r="BF165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AA159" i="4"/>
  <c r="Y160" i="4"/>
  <c r="Y159" i="4"/>
  <c r="W160" i="4"/>
  <c r="W159" i="4"/>
  <c r="BK160" i="4"/>
  <c r="N160" i="4"/>
  <c r="BF160" i="4" s="1"/>
  <c r="BI158" i="4"/>
  <c r="BH158" i="4"/>
  <c r="BG158" i="4"/>
  <c r="BE158" i="4"/>
  <c r="AA158" i="4"/>
  <c r="Y158" i="4"/>
  <c r="W158" i="4"/>
  <c r="BK158" i="4"/>
  <c r="N158" i="4"/>
  <c r="BF158" i="4"/>
  <c r="BI157" i="4"/>
  <c r="BH157" i="4"/>
  <c r="BG157" i="4"/>
  <c r="BE157" i="4"/>
  <c r="AA157" i="4"/>
  <c r="Y157" i="4"/>
  <c r="W157" i="4"/>
  <c r="BK157" i="4"/>
  <c r="N157" i="4"/>
  <c r="BF157" i="4"/>
  <c r="BI156" i="4"/>
  <c r="BH156" i="4"/>
  <c r="BG156" i="4"/>
  <c r="BE156" i="4"/>
  <c r="AA156" i="4"/>
  <c r="Y156" i="4"/>
  <c r="W156" i="4"/>
  <c r="BK156" i="4"/>
  <c r="N156" i="4"/>
  <c r="BF156" i="4"/>
  <c r="BI155" i="4"/>
  <c r="BH155" i="4"/>
  <c r="BG155" i="4"/>
  <c r="BE155" i="4"/>
  <c r="AA155" i="4"/>
  <c r="Y155" i="4"/>
  <c r="W155" i="4"/>
  <c r="BK155" i="4"/>
  <c r="N155" i="4"/>
  <c r="BF155" i="4"/>
  <c r="BI154" i="4"/>
  <c r="BH154" i="4"/>
  <c r="BG154" i="4"/>
  <c r="BE154" i="4"/>
  <c r="AA154" i="4"/>
  <c r="Y154" i="4"/>
  <c r="W154" i="4"/>
  <c r="BK154" i="4"/>
  <c r="N154" i="4"/>
  <c r="BF154" i="4"/>
  <c r="BI153" i="4"/>
  <c r="BH153" i="4"/>
  <c r="BG153" i="4"/>
  <c r="BE153" i="4"/>
  <c r="AA153" i="4"/>
  <c r="Y153" i="4"/>
  <c r="W153" i="4"/>
  <c r="BK153" i="4"/>
  <c r="N153" i="4"/>
  <c r="BF153" i="4" s="1"/>
  <c r="BI152" i="4"/>
  <c r="BH152" i="4"/>
  <c r="BG152" i="4"/>
  <c r="BE152" i="4"/>
  <c r="AA152" i="4"/>
  <c r="Y152" i="4"/>
  <c r="W152" i="4"/>
  <c r="BK152" i="4"/>
  <c r="N152" i="4"/>
  <c r="BF152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9" i="4"/>
  <c r="BH149" i="4"/>
  <c r="BG149" i="4"/>
  <c r="BE149" i="4"/>
  <c r="AA149" i="4"/>
  <c r="Y149" i="4"/>
  <c r="W149" i="4"/>
  <c r="BK149" i="4"/>
  <c r="N149" i="4"/>
  <c r="BF149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/>
  <c r="BI146" i="4"/>
  <c r="BH146" i="4"/>
  <c r="BG146" i="4"/>
  <c r="BE146" i="4"/>
  <c r="AA146" i="4"/>
  <c r="Y146" i="4"/>
  <c r="W146" i="4"/>
  <c r="BK146" i="4"/>
  <c r="N146" i="4"/>
  <c r="BF146" i="4"/>
  <c r="BI145" i="4"/>
  <c r="BH145" i="4"/>
  <c r="BG145" i="4"/>
  <c r="BE145" i="4"/>
  <c r="AA145" i="4"/>
  <c r="Y145" i="4"/>
  <c r="W145" i="4"/>
  <c r="BK145" i="4"/>
  <c r="N145" i="4"/>
  <c r="BF145" i="4" s="1"/>
  <c r="BI144" i="4"/>
  <c r="BH144" i="4"/>
  <c r="BG144" i="4"/>
  <c r="BE144" i="4"/>
  <c r="AA144" i="4"/>
  <c r="Y144" i="4"/>
  <c r="W144" i="4"/>
  <c r="BK144" i="4"/>
  <c r="N144" i="4"/>
  <c r="BF144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AA138" i="4"/>
  <c r="Y139" i="4"/>
  <c r="Y138" i="4"/>
  <c r="W139" i="4"/>
  <c r="W138" i="4"/>
  <c r="BK139" i="4"/>
  <c r="N139" i="4"/>
  <c r="BF139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 s="1"/>
  <c r="BI131" i="4"/>
  <c r="BH131" i="4"/>
  <c r="BG131" i="4"/>
  <c r="BE131" i="4"/>
  <c r="AA131" i="4"/>
  <c r="Y131" i="4"/>
  <c r="W131" i="4"/>
  <c r="BK131" i="4"/>
  <c r="N131" i="4"/>
  <c r="BF131" i="4" s="1"/>
  <c r="BI130" i="4"/>
  <c r="BH130" i="4"/>
  <c r="BG130" i="4"/>
  <c r="BE130" i="4"/>
  <c r="AA130" i="4"/>
  <c r="Y130" i="4"/>
  <c r="W130" i="4"/>
  <c r="BK130" i="4"/>
  <c r="N130" i="4"/>
  <c r="BF130" i="4" s="1"/>
  <c r="BI129" i="4"/>
  <c r="BH129" i="4"/>
  <c r="BG129" i="4"/>
  <c r="BE129" i="4"/>
  <c r="AA129" i="4"/>
  <c r="Y129" i="4"/>
  <c r="W129" i="4"/>
  <c r="BK129" i="4"/>
  <c r="N129" i="4"/>
  <c r="BF129" i="4" s="1"/>
  <c r="BI128" i="4"/>
  <c r="BH128" i="4"/>
  <c r="BG128" i="4"/>
  <c r="BE128" i="4"/>
  <c r="AA128" i="4"/>
  <c r="Y128" i="4"/>
  <c r="W128" i="4"/>
  <c r="BK128" i="4"/>
  <c r="N128" i="4"/>
  <c r="BF128" i="4" s="1"/>
  <c r="BI127" i="4"/>
  <c r="BH127" i="4"/>
  <c r="BG127" i="4"/>
  <c r="BE127" i="4"/>
  <c r="AA127" i="4"/>
  <c r="Y127" i="4"/>
  <c r="W127" i="4"/>
  <c r="BK127" i="4"/>
  <c r="N127" i="4"/>
  <c r="BF127" i="4" s="1"/>
  <c r="BI126" i="4"/>
  <c r="BH126" i="4"/>
  <c r="BG126" i="4"/>
  <c r="BE126" i="4"/>
  <c r="AA126" i="4"/>
  <c r="Y126" i="4"/>
  <c r="W126" i="4"/>
  <c r="BK126" i="4"/>
  <c r="N126" i="4"/>
  <c r="BF126" i="4" s="1"/>
  <c r="BI125" i="4"/>
  <c r="BH125" i="4"/>
  <c r="BG125" i="4"/>
  <c r="BE125" i="4"/>
  <c r="AA125" i="4"/>
  <c r="Y125" i="4"/>
  <c r="W125" i="4"/>
  <c r="BK125" i="4"/>
  <c r="N125" i="4"/>
  <c r="BF125" i="4" s="1"/>
  <c r="BI124" i="4"/>
  <c r="BH124" i="4"/>
  <c r="BG124" i="4"/>
  <c r="BE124" i="4"/>
  <c r="AA124" i="4"/>
  <c r="Y124" i="4"/>
  <c r="W124" i="4"/>
  <c r="BK124" i="4"/>
  <c r="N124" i="4"/>
  <c r="BF124" i="4" s="1"/>
  <c r="BI123" i="4"/>
  <c r="BH123" i="4"/>
  <c r="BG123" i="4"/>
  <c r="BE123" i="4"/>
  <c r="AA123" i="4"/>
  <c r="Y123" i="4"/>
  <c r="W123" i="4"/>
  <c r="BK123" i="4"/>
  <c r="N123" i="4"/>
  <c r="BF123" i="4" s="1"/>
  <c r="BI122" i="4"/>
  <c r="BH122" i="4"/>
  <c r="BG122" i="4"/>
  <c r="BE122" i="4"/>
  <c r="AA122" i="4"/>
  <c r="Y122" i="4"/>
  <c r="W122" i="4"/>
  <c r="BK122" i="4"/>
  <c r="N122" i="4"/>
  <c r="BF122" i="4" s="1"/>
  <c r="BI121" i="4"/>
  <c r="BH121" i="4"/>
  <c r="BG121" i="4"/>
  <c r="BE121" i="4"/>
  <c r="AA121" i="4"/>
  <c r="Y121" i="4"/>
  <c r="W121" i="4"/>
  <c r="BK121" i="4"/>
  <c r="N121" i="4"/>
  <c r="BF121" i="4" s="1"/>
  <c r="BI120" i="4"/>
  <c r="BH120" i="4"/>
  <c r="BG120" i="4"/>
  <c r="BE120" i="4"/>
  <c r="AA120" i="4"/>
  <c r="AA119" i="4"/>
  <c r="AA118" i="4" s="1"/>
  <c r="Y120" i="4"/>
  <c r="Y119" i="4" s="1"/>
  <c r="Y118" i="4" s="1"/>
  <c r="W120" i="4"/>
  <c r="W119" i="4"/>
  <c r="W118" i="4" s="1"/>
  <c r="AU92" i="1" s="1"/>
  <c r="BK120" i="4"/>
  <c r="N120" i="4"/>
  <c r="BF120" i="4" s="1"/>
  <c r="M115" i="4"/>
  <c r="F112" i="4"/>
  <c r="F110" i="4"/>
  <c r="M30" i="4"/>
  <c r="AS92" i="1" s="1"/>
  <c r="AS90" i="1" s="1"/>
  <c r="M86" i="4"/>
  <c r="F83" i="4"/>
  <c r="F81" i="4"/>
  <c r="O20" i="4"/>
  <c r="E20" i="4"/>
  <c r="M114" i="4" s="1"/>
  <c r="M85" i="4"/>
  <c r="O19" i="4"/>
  <c r="O17" i="4"/>
  <c r="E17" i="4"/>
  <c r="F115" i="4"/>
  <c r="F86" i="4"/>
  <c r="O16" i="4"/>
  <c r="O14" i="4"/>
  <c r="E14" i="4"/>
  <c r="F114" i="4" s="1"/>
  <c r="F85" i="4"/>
  <c r="O13" i="4"/>
  <c r="O11" i="4"/>
  <c r="M112" i="4" s="1"/>
  <c r="M83" i="4"/>
  <c r="F6" i="4"/>
  <c r="F107" i="4"/>
  <c r="F78" i="4"/>
  <c r="AY91" i="1"/>
  <c r="AX91" i="1"/>
  <c r="BI188" i="3"/>
  <c r="BH188" i="3"/>
  <c r="BG188" i="3"/>
  <c r="BE188" i="3"/>
  <c r="BK188" i="3"/>
  <c r="N188" i="3"/>
  <c r="BF188" i="3" s="1"/>
  <c r="BI187" i="3"/>
  <c r="BH187" i="3"/>
  <c r="BG187" i="3"/>
  <c r="BE187" i="3"/>
  <c r="BK187" i="3"/>
  <c r="N187" i="3"/>
  <c r="BF187" i="3" s="1"/>
  <c r="BI186" i="3"/>
  <c r="BH186" i="3"/>
  <c r="BG186" i="3"/>
  <c r="BE186" i="3"/>
  <c r="BK186" i="3"/>
  <c r="N186" i="3"/>
  <c r="BF186" i="3" s="1"/>
  <c r="BI185" i="3"/>
  <c r="BH185" i="3"/>
  <c r="BG185" i="3"/>
  <c r="BE185" i="3"/>
  <c r="BK185" i="3"/>
  <c r="N185" i="3"/>
  <c r="BF185" i="3" s="1"/>
  <c r="BI184" i="3"/>
  <c r="BH184" i="3"/>
  <c r="BG184" i="3"/>
  <c r="BE184" i="3"/>
  <c r="BK184" i="3"/>
  <c r="N184" i="3"/>
  <c r="BF184" i="3"/>
  <c r="BI182" i="3"/>
  <c r="BH182" i="3"/>
  <c r="BG182" i="3"/>
  <c r="BE182" i="3"/>
  <c r="BK182" i="3"/>
  <c r="N182" i="3"/>
  <c r="BF182" i="3" s="1"/>
  <c r="BI181" i="3"/>
  <c r="BH181" i="3"/>
  <c r="BG181" i="3"/>
  <c r="BE181" i="3"/>
  <c r="BK181" i="3"/>
  <c r="N181" i="3"/>
  <c r="BF181" i="3" s="1"/>
  <c r="BI180" i="3"/>
  <c r="BH180" i="3"/>
  <c r="BG180" i="3"/>
  <c r="BE180" i="3"/>
  <c r="BK180" i="3"/>
  <c r="N180" i="3"/>
  <c r="BF180" i="3" s="1"/>
  <c r="BI179" i="3"/>
  <c r="BH179" i="3"/>
  <c r="BG179" i="3"/>
  <c r="BE179" i="3"/>
  <c r="BK179" i="3"/>
  <c r="N179" i="3"/>
  <c r="BF179" i="3" s="1"/>
  <c r="BI177" i="3"/>
  <c r="BH177" i="3"/>
  <c r="BG177" i="3"/>
  <c r="BE177" i="3"/>
  <c r="BK177" i="3"/>
  <c r="BK176" i="3" s="1"/>
  <c r="N176" i="3" s="1"/>
  <c r="N101" i="3" s="1"/>
  <c r="N177" i="3"/>
  <c r="BF177" i="3" s="1"/>
  <c r="BI175" i="3"/>
  <c r="BH175" i="3"/>
  <c r="BG175" i="3"/>
  <c r="BE175" i="3"/>
  <c r="BK175" i="3"/>
  <c r="N175" i="3"/>
  <c r="BF175" i="3" s="1"/>
  <c r="BI174" i="3"/>
  <c r="BH174" i="3"/>
  <c r="BG174" i="3"/>
  <c r="BE174" i="3"/>
  <c r="BK174" i="3"/>
  <c r="N174" i="3"/>
  <c r="BF174" i="3" s="1"/>
  <c r="BI173" i="3"/>
  <c r="BH173" i="3"/>
  <c r="BG173" i="3"/>
  <c r="BE173" i="3"/>
  <c r="BK173" i="3"/>
  <c r="N173" i="3"/>
  <c r="BF173" i="3" s="1"/>
  <c r="BI172" i="3"/>
  <c r="BH172" i="3"/>
  <c r="BG172" i="3"/>
  <c r="BE172" i="3"/>
  <c r="BK172" i="3"/>
  <c r="N172" i="3"/>
  <c r="BF172" i="3" s="1"/>
  <c r="BI171" i="3"/>
  <c r="BH171" i="3"/>
  <c r="BG171" i="3"/>
  <c r="BE171" i="3"/>
  <c r="BK171" i="3"/>
  <c r="N171" i="3"/>
  <c r="BF171" i="3" s="1"/>
  <c r="BI170" i="3"/>
  <c r="BH170" i="3"/>
  <c r="BG170" i="3"/>
  <c r="BE170" i="3"/>
  <c r="BK170" i="3"/>
  <c r="N170" i="3"/>
  <c r="BF170" i="3" s="1"/>
  <c r="BI169" i="3"/>
  <c r="BH169" i="3"/>
  <c r="BG169" i="3"/>
  <c r="BE169" i="3"/>
  <c r="BK169" i="3"/>
  <c r="N169" i="3"/>
  <c r="BF169" i="3" s="1"/>
  <c r="BI168" i="3"/>
  <c r="BH168" i="3"/>
  <c r="BG168" i="3"/>
  <c r="BE168" i="3"/>
  <c r="BK168" i="3"/>
  <c r="N168" i="3"/>
  <c r="BF168" i="3" s="1"/>
  <c r="BI167" i="3"/>
  <c r="BH167" i="3"/>
  <c r="BG167" i="3"/>
  <c r="BE167" i="3"/>
  <c r="BK167" i="3"/>
  <c r="N167" i="3"/>
  <c r="BF167" i="3" s="1"/>
  <c r="BI166" i="3"/>
  <c r="BH166" i="3"/>
  <c r="BG166" i="3"/>
  <c r="BE166" i="3"/>
  <c r="BK166" i="3"/>
  <c r="N166" i="3"/>
  <c r="BF166" i="3"/>
  <c r="BI164" i="3"/>
  <c r="BH164" i="3"/>
  <c r="BG164" i="3"/>
  <c r="BE164" i="3"/>
  <c r="BK164" i="3"/>
  <c r="BK163" i="3" s="1"/>
  <c r="N164" i="3"/>
  <c r="BF164" i="3"/>
  <c r="BI162" i="3"/>
  <c r="BH162" i="3"/>
  <c r="BG162" i="3"/>
  <c r="BE162" i="3"/>
  <c r="BK162" i="3"/>
  <c r="N162" i="3"/>
  <c r="BF162" i="3" s="1"/>
  <c r="BI161" i="3"/>
  <c r="BH161" i="3"/>
  <c r="BG161" i="3"/>
  <c r="BE161" i="3"/>
  <c r="BK161" i="3"/>
  <c r="N161" i="3"/>
  <c r="BF161" i="3" s="1"/>
  <c r="BI160" i="3"/>
  <c r="BH160" i="3"/>
  <c r="BG160" i="3"/>
  <c r="BE160" i="3"/>
  <c r="BK160" i="3"/>
  <c r="N160" i="3"/>
  <c r="BF160" i="3" s="1"/>
  <c r="BI159" i="3"/>
  <c r="BH159" i="3"/>
  <c r="BG159" i="3"/>
  <c r="BE159" i="3"/>
  <c r="BK159" i="3"/>
  <c r="N159" i="3"/>
  <c r="BF159" i="3" s="1"/>
  <c r="BI158" i="3"/>
  <c r="BH158" i="3"/>
  <c r="BG158" i="3"/>
  <c r="BE158" i="3"/>
  <c r="BK158" i="3"/>
  <c r="N158" i="3"/>
  <c r="BF158" i="3" s="1"/>
  <c r="BI157" i="3"/>
  <c r="BH157" i="3"/>
  <c r="BG157" i="3"/>
  <c r="BE157" i="3"/>
  <c r="BK157" i="3"/>
  <c r="N157" i="3"/>
  <c r="BF157" i="3" s="1"/>
  <c r="BI156" i="3"/>
  <c r="BH156" i="3"/>
  <c r="BG156" i="3"/>
  <c r="BE156" i="3"/>
  <c r="BK156" i="3"/>
  <c r="N156" i="3"/>
  <c r="BF156" i="3" s="1"/>
  <c r="BI155" i="3"/>
  <c r="BH155" i="3"/>
  <c r="BG155" i="3"/>
  <c r="BE155" i="3"/>
  <c r="BK155" i="3"/>
  <c r="BK154" i="3" s="1"/>
  <c r="N154" i="3" s="1"/>
  <c r="N98" i="3" s="1"/>
  <c r="N155" i="3"/>
  <c r="BF155" i="3" s="1"/>
  <c r="BI152" i="3"/>
  <c r="BH152" i="3"/>
  <c r="BG152" i="3"/>
  <c r="BE152" i="3"/>
  <c r="BK152" i="3"/>
  <c r="N152" i="3"/>
  <c r="BF152" i="3" s="1"/>
  <c r="BI151" i="3"/>
  <c r="BH151" i="3"/>
  <c r="BG151" i="3"/>
  <c r="BE151" i="3"/>
  <c r="BK151" i="3"/>
  <c r="N151" i="3"/>
  <c r="BF151" i="3" s="1"/>
  <c r="BI149" i="3"/>
  <c r="BH149" i="3"/>
  <c r="BG149" i="3"/>
  <c r="BE149" i="3"/>
  <c r="BK149" i="3"/>
  <c r="BK148" i="3" s="1"/>
  <c r="N148" i="3" s="1"/>
  <c r="N95" i="3" s="1"/>
  <c r="N149" i="3"/>
  <c r="BF149" i="3"/>
  <c r="BI147" i="3"/>
  <c r="BH147" i="3"/>
  <c r="BG147" i="3"/>
  <c r="BE147" i="3"/>
  <c r="BK147" i="3"/>
  <c r="N147" i="3"/>
  <c r="BF147" i="3" s="1"/>
  <c r="BI146" i="3"/>
  <c r="BH146" i="3"/>
  <c r="BG146" i="3"/>
  <c r="BE146" i="3"/>
  <c r="BK146" i="3"/>
  <c r="N146" i="3"/>
  <c r="BF146" i="3" s="1"/>
  <c r="BI145" i="3"/>
  <c r="BH145" i="3"/>
  <c r="BG145" i="3"/>
  <c r="BE145" i="3"/>
  <c r="BK145" i="3"/>
  <c r="N145" i="3"/>
  <c r="BF145" i="3" s="1"/>
  <c r="BI144" i="3"/>
  <c r="BH144" i="3"/>
  <c r="BG144" i="3"/>
  <c r="BE144" i="3"/>
  <c r="BK144" i="3"/>
  <c r="BK143" i="3" s="1"/>
  <c r="N143" i="3" s="1"/>
  <c r="N94" i="3" s="1"/>
  <c r="N144" i="3"/>
  <c r="BF144" i="3"/>
  <c r="BI142" i="3"/>
  <c r="BH142" i="3"/>
  <c r="BG142" i="3"/>
  <c r="BE142" i="3"/>
  <c r="BK142" i="3"/>
  <c r="BK141" i="3" s="1"/>
  <c r="N142" i="3"/>
  <c r="BF142" i="3"/>
  <c r="BI140" i="3"/>
  <c r="BH140" i="3"/>
  <c r="BG140" i="3"/>
  <c r="BE140" i="3"/>
  <c r="BK140" i="3"/>
  <c r="N140" i="3"/>
  <c r="BF140" i="3" s="1"/>
  <c r="BI139" i="3"/>
  <c r="BH139" i="3"/>
  <c r="BG139" i="3"/>
  <c r="BE139" i="3"/>
  <c r="BK139" i="3"/>
  <c r="N139" i="3"/>
  <c r="BF139" i="3" s="1"/>
  <c r="BI138" i="3"/>
  <c r="BH138" i="3"/>
  <c r="BG138" i="3"/>
  <c r="BE138" i="3"/>
  <c r="BK138" i="3"/>
  <c r="N138" i="3"/>
  <c r="BF138" i="3" s="1"/>
  <c r="BI137" i="3"/>
  <c r="BH137" i="3"/>
  <c r="BG137" i="3"/>
  <c r="BE137" i="3"/>
  <c r="BK137" i="3"/>
  <c r="N137" i="3"/>
  <c r="BF137" i="3" s="1"/>
  <c r="BI136" i="3"/>
  <c r="BH136" i="3"/>
  <c r="BG136" i="3"/>
  <c r="BE136" i="3"/>
  <c r="BK136" i="3"/>
  <c r="N136" i="3"/>
  <c r="BF136" i="3" s="1"/>
  <c r="BI135" i="3"/>
  <c r="BH135" i="3"/>
  <c r="BG135" i="3"/>
  <c r="BE135" i="3"/>
  <c r="BK135" i="3"/>
  <c r="N135" i="3"/>
  <c r="BF135" i="3" s="1"/>
  <c r="BI134" i="3"/>
  <c r="BH134" i="3"/>
  <c r="BG134" i="3"/>
  <c r="BE134" i="3"/>
  <c r="BK134" i="3"/>
  <c r="N134" i="3"/>
  <c r="BF134" i="3" s="1"/>
  <c r="BI133" i="3"/>
  <c r="BH133" i="3"/>
  <c r="BG133" i="3"/>
  <c r="BE133" i="3"/>
  <c r="BK133" i="3"/>
  <c r="N133" i="3"/>
  <c r="BF133" i="3" s="1"/>
  <c r="BI132" i="3"/>
  <c r="BH132" i="3"/>
  <c r="BG132" i="3"/>
  <c r="BE132" i="3"/>
  <c r="BK132" i="3"/>
  <c r="N132" i="3"/>
  <c r="BF132" i="3" s="1"/>
  <c r="BI131" i="3"/>
  <c r="BH131" i="3"/>
  <c r="BG131" i="3"/>
  <c r="BE131" i="3"/>
  <c r="BK131" i="3"/>
  <c r="N131" i="3"/>
  <c r="BF131" i="3" s="1"/>
  <c r="BI130" i="3"/>
  <c r="BH130" i="3"/>
  <c r="BG130" i="3"/>
  <c r="BE130" i="3"/>
  <c r="BK130" i="3"/>
  <c r="N130" i="3"/>
  <c r="BF130" i="3" s="1"/>
  <c r="BI129" i="3"/>
  <c r="BH129" i="3"/>
  <c r="BG129" i="3"/>
  <c r="BE129" i="3"/>
  <c r="AU91" i="1"/>
  <c r="AU90" i="1" s="1"/>
  <c r="BK129" i="3"/>
  <c r="N129" i="3"/>
  <c r="BF129" i="3" s="1"/>
  <c r="M123" i="3"/>
  <c r="F120" i="3"/>
  <c r="F118" i="3"/>
  <c r="M30" i="3"/>
  <c r="AS91" i="1"/>
  <c r="M86" i="3"/>
  <c r="F83" i="3"/>
  <c r="F81" i="3"/>
  <c r="O20" i="3"/>
  <c r="E20" i="3"/>
  <c r="M122" i="3"/>
  <c r="M85" i="3"/>
  <c r="O19" i="3"/>
  <c r="O17" i="3"/>
  <c r="E17" i="3"/>
  <c r="F123" i="3" s="1"/>
  <c r="F86" i="3"/>
  <c r="O16" i="3"/>
  <c r="O14" i="3"/>
  <c r="E14" i="3"/>
  <c r="F122" i="3"/>
  <c r="F85" i="3"/>
  <c r="O13" i="3"/>
  <c r="O11" i="3"/>
  <c r="M120" i="3"/>
  <c r="M83" i="3"/>
  <c r="F6" i="3"/>
  <c r="F115" i="3" s="1"/>
  <c r="F78" i="3"/>
  <c r="AY89" i="1"/>
  <c r="AX89" i="1"/>
  <c r="BI479" i="2"/>
  <c r="BH479" i="2"/>
  <c r="BG479" i="2"/>
  <c r="BE479" i="2"/>
  <c r="AA479" i="2"/>
  <c r="AA478" i="2"/>
  <c r="Y479" i="2"/>
  <c r="Y478" i="2"/>
  <c r="W479" i="2"/>
  <c r="W478" i="2"/>
  <c r="BK479" i="2"/>
  <c r="BK478" i="2"/>
  <c r="N478" i="2" s="1"/>
  <c r="N116" i="2" s="1"/>
  <c r="N479" i="2"/>
  <c r="BF479" i="2" s="1"/>
  <c r="BI477" i="2"/>
  <c r="BH477" i="2"/>
  <c r="BG477" i="2"/>
  <c r="BE477" i="2"/>
  <c r="AA477" i="2"/>
  <c r="Y477" i="2"/>
  <c r="W477" i="2"/>
  <c r="BK477" i="2"/>
  <c r="N477" i="2"/>
  <c r="BF477" i="2" s="1"/>
  <c r="BI476" i="2"/>
  <c r="BH476" i="2"/>
  <c r="BG476" i="2"/>
  <c r="BE476" i="2"/>
  <c r="AA476" i="2"/>
  <c r="AA475" i="2"/>
  <c r="Y476" i="2"/>
  <c r="Y475" i="2"/>
  <c r="W476" i="2"/>
  <c r="W475" i="2"/>
  <c r="BK476" i="2"/>
  <c r="BK475" i="2" s="1"/>
  <c r="N475" i="2" s="1"/>
  <c r="N115" i="2" s="1"/>
  <c r="N476" i="2"/>
  <c r="BF476" i="2" s="1"/>
  <c r="BI474" i="2"/>
  <c r="BH474" i="2"/>
  <c r="BG474" i="2"/>
  <c r="BE474" i="2"/>
  <c r="AA474" i="2"/>
  <c r="Y474" i="2"/>
  <c r="W474" i="2"/>
  <c r="BK474" i="2"/>
  <c r="N474" i="2"/>
  <c r="BF474" i="2"/>
  <c r="BI473" i="2"/>
  <c r="BH473" i="2"/>
  <c r="BG473" i="2"/>
  <c r="BE473" i="2"/>
  <c r="AA473" i="2"/>
  <c r="Y473" i="2"/>
  <c r="W473" i="2"/>
  <c r="BK473" i="2"/>
  <c r="N473" i="2"/>
  <c r="BF473" i="2"/>
  <c r="BI472" i="2"/>
  <c r="BH472" i="2"/>
  <c r="BG472" i="2"/>
  <c r="BE472" i="2"/>
  <c r="AA472" i="2"/>
  <c r="Y472" i="2"/>
  <c r="W472" i="2"/>
  <c r="BK472" i="2"/>
  <c r="N472" i="2"/>
  <c r="BF472" i="2"/>
  <c r="BI471" i="2"/>
  <c r="BH471" i="2"/>
  <c r="BG471" i="2"/>
  <c r="BE471" i="2"/>
  <c r="AA471" i="2"/>
  <c r="Y471" i="2"/>
  <c r="W471" i="2"/>
  <c r="BK471" i="2"/>
  <c r="N471" i="2"/>
  <c r="BF471" i="2"/>
  <c r="BI470" i="2"/>
  <c r="BH470" i="2"/>
  <c r="BG470" i="2"/>
  <c r="BE470" i="2"/>
  <c r="AA470" i="2"/>
  <c r="Y470" i="2"/>
  <c r="W470" i="2"/>
  <c r="BK470" i="2"/>
  <c r="N470" i="2"/>
  <c r="BF470" i="2"/>
  <c r="BI469" i="2"/>
  <c r="BH469" i="2"/>
  <c r="BG469" i="2"/>
  <c r="BE469" i="2"/>
  <c r="AA469" i="2"/>
  <c r="AA468" i="2"/>
  <c r="Y469" i="2"/>
  <c r="Y468" i="2"/>
  <c r="W469" i="2"/>
  <c r="W468" i="2"/>
  <c r="BK469" i="2"/>
  <c r="BK468" i="2"/>
  <c r="N468" i="2" s="1"/>
  <c r="N114" i="2" s="1"/>
  <c r="N469" i="2"/>
  <c r="BF469" i="2" s="1"/>
  <c r="BI467" i="2"/>
  <c r="BH467" i="2"/>
  <c r="BG467" i="2"/>
  <c r="BE467" i="2"/>
  <c r="AA467" i="2"/>
  <c r="Y467" i="2"/>
  <c r="W467" i="2"/>
  <c r="BK467" i="2"/>
  <c r="N467" i="2"/>
  <c r="BF467" i="2" s="1"/>
  <c r="BI466" i="2"/>
  <c r="BH466" i="2"/>
  <c r="BG466" i="2"/>
  <c r="BE466" i="2"/>
  <c r="AA466" i="2"/>
  <c r="Y466" i="2"/>
  <c r="W466" i="2"/>
  <c r="BK466" i="2"/>
  <c r="N466" i="2"/>
  <c r="BF466" i="2" s="1"/>
  <c r="BI465" i="2"/>
  <c r="BH465" i="2"/>
  <c r="BG465" i="2"/>
  <c r="BE465" i="2"/>
  <c r="AA465" i="2"/>
  <c r="Y465" i="2"/>
  <c r="W465" i="2"/>
  <c r="BK465" i="2"/>
  <c r="N465" i="2"/>
  <c r="BF465" i="2" s="1"/>
  <c r="BI464" i="2"/>
  <c r="BH464" i="2"/>
  <c r="BG464" i="2"/>
  <c r="BE464" i="2"/>
  <c r="AA464" i="2"/>
  <c r="AA463" i="2"/>
  <c r="Y464" i="2"/>
  <c r="Y463" i="2"/>
  <c r="W464" i="2"/>
  <c r="W463" i="2"/>
  <c r="BK464" i="2"/>
  <c r="N464" i="2"/>
  <c r="BF464" i="2" s="1"/>
  <c r="BI462" i="2"/>
  <c r="BH462" i="2"/>
  <c r="BG462" i="2"/>
  <c r="BE462" i="2"/>
  <c r="AA462" i="2"/>
  <c r="Y462" i="2"/>
  <c r="Y459" i="2" s="1"/>
  <c r="W462" i="2"/>
  <c r="W459" i="2" s="1"/>
  <c r="BK462" i="2"/>
  <c r="BK459" i="2" s="1"/>
  <c r="N459" i="2" s="1"/>
  <c r="N112" i="2" s="1"/>
  <c r="N462" i="2"/>
  <c r="BF462" i="2" s="1"/>
  <c r="BI461" i="2"/>
  <c r="BH461" i="2"/>
  <c r="BG461" i="2"/>
  <c r="BE461" i="2"/>
  <c r="AA461" i="2"/>
  <c r="Y461" i="2"/>
  <c r="W461" i="2"/>
  <c r="BK461" i="2"/>
  <c r="N461" i="2"/>
  <c r="BF461" i="2" s="1"/>
  <c r="BI460" i="2"/>
  <c r="BH460" i="2"/>
  <c r="BG460" i="2"/>
  <c r="BE460" i="2"/>
  <c r="AA460" i="2"/>
  <c r="AA459" i="2"/>
  <c r="Y460" i="2"/>
  <c r="W460" i="2"/>
  <c r="BK460" i="2"/>
  <c r="N460" i="2"/>
  <c r="BF460" i="2" s="1"/>
  <c r="BI458" i="2"/>
  <c r="BH458" i="2"/>
  <c r="BG458" i="2"/>
  <c r="BE458" i="2"/>
  <c r="AA458" i="2"/>
  <c r="AA453" i="2" s="1"/>
  <c r="Y458" i="2"/>
  <c r="Y453" i="2" s="1"/>
  <c r="W458" i="2"/>
  <c r="W453" i="2" s="1"/>
  <c r="BK458" i="2"/>
  <c r="N458" i="2"/>
  <c r="BF458" i="2" s="1"/>
  <c r="BI457" i="2"/>
  <c r="BH457" i="2"/>
  <c r="BG457" i="2"/>
  <c r="BE457" i="2"/>
  <c r="AA457" i="2"/>
  <c r="Y457" i="2"/>
  <c r="W457" i="2"/>
  <c r="BK457" i="2"/>
  <c r="N457" i="2"/>
  <c r="BF457" i="2" s="1"/>
  <c r="BI456" i="2"/>
  <c r="BH456" i="2"/>
  <c r="BG456" i="2"/>
  <c r="BE456" i="2"/>
  <c r="AA456" i="2"/>
  <c r="Y456" i="2"/>
  <c r="W456" i="2"/>
  <c r="BK456" i="2"/>
  <c r="N456" i="2"/>
  <c r="BF456" i="2" s="1"/>
  <c r="BI455" i="2"/>
  <c r="BH455" i="2"/>
  <c r="BG455" i="2"/>
  <c r="BE455" i="2"/>
  <c r="AA455" i="2"/>
  <c r="Y455" i="2"/>
  <c r="W455" i="2"/>
  <c r="BK455" i="2"/>
  <c r="N455" i="2"/>
  <c r="BF455" i="2" s="1"/>
  <c r="BI454" i="2"/>
  <c r="BH454" i="2"/>
  <c r="BG454" i="2"/>
  <c r="BE454" i="2"/>
  <c r="AA454" i="2"/>
  <c r="Y454" i="2"/>
  <c r="W454" i="2"/>
  <c r="BK454" i="2"/>
  <c r="N454" i="2"/>
  <c r="BF454" i="2" s="1"/>
  <c r="BI452" i="2"/>
  <c r="BH452" i="2"/>
  <c r="BG452" i="2"/>
  <c r="BE452" i="2"/>
  <c r="AA452" i="2"/>
  <c r="Y452" i="2"/>
  <c r="W452" i="2"/>
  <c r="BK452" i="2"/>
  <c r="N452" i="2"/>
  <c r="BF452" i="2" s="1"/>
  <c r="BI451" i="2"/>
  <c r="BH451" i="2"/>
  <c r="BG451" i="2"/>
  <c r="BE451" i="2"/>
  <c r="AA451" i="2"/>
  <c r="Y451" i="2"/>
  <c r="W451" i="2"/>
  <c r="BK451" i="2"/>
  <c r="N451" i="2"/>
  <c r="BF451" i="2"/>
  <c r="BI450" i="2"/>
  <c r="BH450" i="2"/>
  <c r="BG450" i="2"/>
  <c r="BE450" i="2"/>
  <c r="AA450" i="2"/>
  <c r="AA449" i="2"/>
  <c r="Y450" i="2"/>
  <c r="Y449" i="2"/>
  <c r="W450" i="2"/>
  <c r="W449" i="2"/>
  <c r="BK450" i="2"/>
  <c r="BK449" i="2"/>
  <c r="N449" i="2" s="1"/>
  <c r="N110" i="2" s="1"/>
  <c r="N450" i="2"/>
  <c r="BF450" i="2" s="1"/>
  <c r="BI448" i="2"/>
  <c r="BH448" i="2"/>
  <c r="BG448" i="2"/>
  <c r="BE448" i="2"/>
  <c r="AA448" i="2"/>
  <c r="Y448" i="2"/>
  <c r="Y398" i="2" s="1"/>
  <c r="W448" i="2"/>
  <c r="BK448" i="2"/>
  <c r="N448" i="2"/>
  <c r="BF448" i="2" s="1"/>
  <c r="BI447" i="2"/>
  <c r="BH447" i="2"/>
  <c r="BG447" i="2"/>
  <c r="BE447" i="2"/>
  <c r="AA447" i="2"/>
  <c r="Y447" i="2"/>
  <c r="W447" i="2"/>
  <c r="BK447" i="2"/>
  <c r="N447" i="2"/>
  <c r="BF447" i="2" s="1"/>
  <c r="BI446" i="2"/>
  <c r="BH446" i="2"/>
  <c r="BG446" i="2"/>
  <c r="BE446" i="2"/>
  <c r="AA446" i="2"/>
  <c r="Y446" i="2"/>
  <c r="W446" i="2"/>
  <c r="BK446" i="2"/>
  <c r="N446" i="2"/>
  <c r="BF446" i="2" s="1"/>
  <c r="BI445" i="2"/>
  <c r="BH445" i="2"/>
  <c r="BG445" i="2"/>
  <c r="BE445" i="2"/>
  <c r="AA445" i="2"/>
  <c r="Y445" i="2"/>
  <c r="W445" i="2"/>
  <c r="BK445" i="2"/>
  <c r="N445" i="2"/>
  <c r="BF445" i="2" s="1"/>
  <c r="BI444" i="2"/>
  <c r="BH444" i="2"/>
  <c r="BG444" i="2"/>
  <c r="BE444" i="2"/>
  <c r="AA444" i="2"/>
  <c r="Y444" i="2"/>
  <c r="W444" i="2"/>
  <c r="BK444" i="2"/>
  <c r="N444" i="2"/>
  <c r="BF444" i="2" s="1"/>
  <c r="BI443" i="2"/>
  <c r="BH443" i="2"/>
  <c r="BG443" i="2"/>
  <c r="BE443" i="2"/>
  <c r="AA443" i="2"/>
  <c r="Y443" i="2"/>
  <c r="W443" i="2"/>
  <c r="BK443" i="2"/>
  <c r="N443" i="2"/>
  <c r="BF443" i="2" s="1"/>
  <c r="BI442" i="2"/>
  <c r="BH442" i="2"/>
  <c r="BG442" i="2"/>
  <c r="BE442" i="2"/>
  <c r="AA442" i="2"/>
  <c r="Y442" i="2"/>
  <c r="W442" i="2"/>
  <c r="BK442" i="2"/>
  <c r="N442" i="2"/>
  <c r="BF442" i="2" s="1"/>
  <c r="BI441" i="2"/>
  <c r="BH441" i="2"/>
  <c r="BG441" i="2"/>
  <c r="BE441" i="2"/>
  <c r="AA441" i="2"/>
  <c r="Y441" i="2"/>
  <c r="W441" i="2"/>
  <c r="BK441" i="2"/>
  <c r="N441" i="2"/>
  <c r="BF441" i="2" s="1"/>
  <c r="BI440" i="2"/>
  <c r="BH440" i="2"/>
  <c r="BG440" i="2"/>
  <c r="BE440" i="2"/>
  <c r="AA440" i="2"/>
  <c r="Y440" i="2"/>
  <c r="W440" i="2"/>
  <c r="BK440" i="2"/>
  <c r="N440" i="2"/>
  <c r="BF440" i="2" s="1"/>
  <c r="BI439" i="2"/>
  <c r="BH439" i="2"/>
  <c r="BG439" i="2"/>
  <c r="BE439" i="2"/>
  <c r="AA439" i="2"/>
  <c r="Y439" i="2"/>
  <c r="W439" i="2"/>
  <c r="BK439" i="2"/>
  <c r="N439" i="2"/>
  <c r="BF439" i="2" s="1"/>
  <c r="BI438" i="2"/>
  <c r="BH438" i="2"/>
  <c r="BG438" i="2"/>
  <c r="BE438" i="2"/>
  <c r="AA438" i="2"/>
  <c r="Y438" i="2"/>
  <c r="W438" i="2"/>
  <c r="BK438" i="2"/>
  <c r="N438" i="2"/>
  <c r="BF438" i="2" s="1"/>
  <c r="BI437" i="2"/>
  <c r="BH437" i="2"/>
  <c r="BG437" i="2"/>
  <c r="BE437" i="2"/>
  <c r="AA437" i="2"/>
  <c r="Y437" i="2"/>
  <c r="W437" i="2"/>
  <c r="BK437" i="2"/>
  <c r="N437" i="2"/>
  <c r="BF437" i="2" s="1"/>
  <c r="BI436" i="2"/>
  <c r="BH436" i="2"/>
  <c r="BG436" i="2"/>
  <c r="BE436" i="2"/>
  <c r="AA436" i="2"/>
  <c r="Y436" i="2"/>
  <c r="W436" i="2"/>
  <c r="BK436" i="2"/>
  <c r="N436" i="2"/>
  <c r="BF436" i="2" s="1"/>
  <c r="BI435" i="2"/>
  <c r="BH435" i="2"/>
  <c r="BG435" i="2"/>
  <c r="BE435" i="2"/>
  <c r="AA435" i="2"/>
  <c r="Y435" i="2"/>
  <c r="W435" i="2"/>
  <c r="BK435" i="2"/>
  <c r="N435" i="2"/>
  <c r="BF435" i="2" s="1"/>
  <c r="BI434" i="2"/>
  <c r="BH434" i="2"/>
  <c r="BG434" i="2"/>
  <c r="BE434" i="2"/>
  <c r="AA434" i="2"/>
  <c r="Y434" i="2"/>
  <c r="W434" i="2"/>
  <c r="BK434" i="2"/>
  <c r="N434" i="2"/>
  <c r="BF434" i="2" s="1"/>
  <c r="BI433" i="2"/>
  <c r="BH433" i="2"/>
  <c r="BG433" i="2"/>
  <c r="BE433" i="2"/>
  <c r="AA433" i="2"/>
  <c r="Y433" i="2"/>
  <c r="W433" i="2"/>
  <c r="BK433" i="2"/>
  <c r="N433" i="2"/>
  <c r="BF433" i="2" s="1"/>
  <c r="BI432" i="2"/>
  <c r="BH432" i="2"/>
  <c r="BG432" i="2"/>
  <c r="BE432" i="2"/>
  <c r="AA432" i="2"/>
  <c r="Y432" i="2"/>
  <c r="W432" i="2"/>
  <c r="BK432" i="2"/>
  <c r="N432" i="2"/>
  <c r="BF432" i="2" s="1"/>
  <c r="BI431" i="2"/>
  <c r="BH431" i="2"/>
  <c r="BG431" i="2"/>
  <c r="BE431" i="2"/>
  <c r="AA431" i="2"/>
  <c r="Y431" i="2"/>
  <c r="W431" i="2"/>
  <c r="BK431" i="2"/>
  <c r="N431" i="2"/>
  <c r="BF431" i="2" s="1"/>
  <c r="BI430" i="2"/>
  <c r="BH430" i="2"/>
  <c r="BG430" i="2"/>
  <c r="BE430" i="2"/>
  <c r="AA430" i="2"/>
  <c r="Y430" i="2"/>
  <c r="W430" i="2"/>
  <c r="BK430" i="2"/>
  <c r="N430" i="2"/>
  <c r="BF430" i="2" s="1"/>
  <c r="BI429" i="2"/>
  <c r="BH429" i="2"/>
  <c r="BG429" i="2"/>
  <c r="BE429" i="2"/>
  <c r="AA429" i="2"/>
  <c r="Y429" i="2"/>
  <c r="W429" i="2"/>
  <c r="BK429" i="2"/>
  <c r="N429" i="2"/>
  <c r="BF429" i="2" s="1"/>
  <c r="BI428" i="2"/>
  <c r="BH428" i="2"/>
  <c r="BG428" i="2"/>
  <c r="BE428" i="2"/>
  <c r="AA428" i="2"/>
  <c r="Y428" i="2"/>
  <c r="W428" i="2"/>
  <c r="BK428" i="2"/>
  <c r="N428" i="2"/>
  <c r="BF428" i="2" s="1"/>
  <c r="BI427" i="2"/>
  <c r="BH427" i="2"/>
  <c r="BG427" i="2"/>
  <c r="BE427" i="2"/>
  <c r="AA427" i="2"/>
  <c r="Y427" i="2"/>
  <c r="W427" i="2"/>
  <c r="BK427" i="2"/>
  <c r="N427" i="2"/>
  <c r="BF427" i="2" s="1"/>
  <c r="BI426" i="2"/>
  <c r="BH426" i="2"/>
  <c r="BG426" i="2"/>
  <c r="BE426" i="2"/>
  <c r="AA426" i="2"/>
  <c r="Y426" i="2"/>
  <c r="W426" i="2"/>
  <c r="BK426" i="2"/>
  <c r="N426" i="2"/>
  <c r="BF426" i="2" s="1"/>
  <c r="BI425" i="2"/>
  <c r="BH425" i="2"/>
  <c r="BG425" i="2"/>
  <c r="BE425" i="2"/>
  <c r="AA425" i="2"/>
  <c r="Y425" i="2"/>
  <c r="W425" i="2"/>
  <c r="BK425" i="2"/>
  <c r="N425" i="2"/>
  <c r="BF425" i="2" s="1"/>
  <c r="BI424" i="2"/>
  <c r="BH424" i="2"/>
  <c r="BG424" i="2"/>
  <c r="BE424" i="2"/>
  <c r="AA424" i="2"/>
  <c r="Y424" i="2"/>
  <c r="W424" i="2"/>
  <c r="BK424" i="2"/>
  <c r="N424" i="2"/>
  <c r="BF424" i="2" s="1"/>
  <c r="BI423" i="2"/>
  <c r="BH423" i="2"/>
  <c r="BG423" i="2"/>
  <c r="BE423" i="2"/>
  <c r="AA423" i="2"/>
  <c r="Y423" i="2"/>
  <c r="W423" i="2"/>
  <c r="BK423" i="2"/>
  <c r="N423" i="2"/>
  <c r="BF423" i="2" s="1"/>
  <c r="BI422" i="2"/>
  <c r="BH422" i="2"/>
  <c r="BG422" i="2"/>
  <c r="BE422" i="2"/>
  <c r="AA422" i="2"/>
  <c r="Y422" i="2"/>
  <c r="W422" i="2"/>
  <c r="BK422" i="2"/>
  <c r="N422" i="2"/>
  <c r="BF422" i="2" s="1"/>
  <c r="BI421" i="2"/>
  <c r="BH421" i="2"/>
  <c r="BG421" i="2"/>
  <c r="BE421" i="2"/>
  <c r="AA421" i="2"/>
  <c r="Y421" i="2"/>
  <c r="W421" i="2"/>
  <c r="BK421" i="2"/>
  <c r="N421" i="2"/>
  <c r="BF421" i="2" s="1"/>
  <c r="BI420" i="2"/>
  <c r="BH420" i="2"/>
  <c r="BG420" i="2"/>
  <c r="BE420" i="2"/>
  <c r="AA420" i="2"/>
  <c r="Y420" i="2"/>
  <c r="W420" i="2"/>
  <c r="BK420" i="2"/>
  <c r="N420" i="2"/>
  <c r="BF420" i="2" s="1"/>
  <c r="BI419" i="2"/>
  <c r="BH419" i="2"/>
  <c r="BG419" i="2"/>
  <c r="BE419" i="2"/>
  <c r="AA419" i="2"/>
  <c r="Y419" i="2"/>
  <c r="W419" i="2"/>
  <c r="BK419" i="2"/>
  <c r="N419" i="2"/>
  <c r="BF419" i="2" s="1"/>
  <c r="BI418" i="2"/>
  <c r="BH418" i="2"/>
  <c r="BG418" i="2"/>
  <c r="BE418" i="2"/>
  <c r="AA418" i="2"/>
  <c r="Y418" i="2"/>
  <c r="W418" i="2"/>
  <c r="BK418" i="2"/>
  <c r="N418" i="2"/>
  <c r="BF418" i="2" s="1"/>
  <c r="BI417" i="2"/>
  <c r="BH417" i="2"/>
  <c r="BG417" i="2"/>
  <c r="BE417" i="2"/>
  <c r="AA417" i="2"/>
  <c r="Y417" i="2"/>
  <c r="W417" i="2"/>
  <c r="BK417" i="2"/>
  <c r="N417" i="2"/>
  <c r="BF417" i="2" s="1"/>
  <c r="BI416" i="2"/>
  <c r="BH416" i="2"/>
  <c r="BG416" i="2"/>
  <c r="BE416" i="2"/>
  <c r="AA416" i="2"/>
  <c r="Y416" i="2"/>
  <c r="W416" i="2"/>
  <c r="BK416" i="2"/>
  <c r="N416" i="2"/>
  <c r="BF416" i="2" s="1"/>
  <c r="BI415" i="2"/>
  <c r="BH415" i="2"/>
  <c r="BG415" i="2"/>
  <c r="BE415" i="2"/>
  <c r="AA415" i="2"/>
  <c r="Y415" i="2"/>
  <c r="W415" i="2"/>
  <c r="BK415" i="2"/>
  <c r="N415" i="2"/>
  <c r="BF415" i="2" s="1"/>
  <c r="BI414" i="2"/>
  <c r="BH414" i="2"/>
  <c r="BG414" i="2"/>
  <c r="BE414" i="2"/>
  <c r="AA414" i="2"/>
  <c r="Y414" i="2"/>
  <c r="W414" i="2"/>
  <c r="BK414" i="2"/>
  <c r="N414" i="2"/>
  <c r="BF414" i="2" s="1"/>
  <c r="BI413" i="2"/>
  <c r="BH413" i="2"/>
  <c r="BG413" i="2"/>
  <c r="BE413" i="2"/>
  <c r="AA413" i="2"/>
  <c r="Y413" i="2"/>
  <c r="W413" i="2"/>
  <c r="BK413" i="2"/>
  <c r="N413" i="2"/>
  <c r="BF413" i="2" s="1"/>
  <c r="BI412" i="2"/>
  <c r="BH412" i="2"/>
  <c r="BG412" i="2"/>
  <c r="BE412" i="2"/>
  <c r="AA412" i="2"/>
  <c r="Y412" i="2"/>
  <c r="W412" i="2"/>
  <c r="BK412" i="2"/>
  <c r="N412" i="2"/>
  <c r="BF412" i="2" s="1"/>
  <c r="BI411" i="2"/>
  <c r="BH411" i="2"/>
  <c r="BG411" i="2"/>
  <c r="BE411" i="2"/>
  <c r="AA411" i="2"/>
  <c r="Y411" i="2"/>
  <c r="W411" i="2"/>
  <c r="BK411" i="2"/>
  <c r="N411" i="2"/>
  <c r="BF411" i="2" s="1"/>
  <c r="BI410" i="2"/>
  <c r="BH410" i="2"/>
  <c r="BG410" i="2"/>
  <c r="BE410" i="2"/>
  <c r="AA410" i="2"/>
  <c r="Y410" i="2"/>
  <c r="W410" i="2"/>
  <c r="BK410" i="2"/>
  <c r="N410" i="2"/>
  <c r="BF410" i="2" s="1"/>
  <c r="BI409" i="2"/>
  <c r="BH409" i="2"/>
  <c r="BG409" i="2"/>
  <c r="BE409" i="2"/>
  <c r="AA409" i="2"/>
  <c r="Y409" i="2"/>
  <c r="W409" i="2"/>
  <c r="BK409" i="2"/>
  <c r="N409" i="2"/>
  <c r="BF409" i="2" s="1"/>
  <c r="BI408" i="2"/>
  <c r="BH408" i="2"/>
  <c r="BG408" i="2"/>
  <c r="BE408" i="2"/>
  <c r="AA408" i="2"/>
  <c r="Y408" i="2"/>
  <c r="W408" i="2"/>
  <c r="BK408" i="2"/>
  <c r="N408" i="2"/>
  <c r="BF408" i="2" s="1"/>
  <c r="BI407" i="2"/>
  <c r="BH407" i="2"/>
  <c r="BG407" i="2"/>
  <c r="BE407" i="2"/>
  <c r="AA407" i="2"/>
  <c r="Y407" i="2"/>
  <c r="W407" i="2"/>
  <c r="BK407" i="2"/>
  <c r="N407" i="2"/>
  <c r="BF407" i="2" s="1"/>
  <c r="BI406" i="2"/>
  <c r="BH406" i="2"/>
  <c r="BG406" i="2"/>
  <c r="BE406" i="2"/>
  <c r="AA406" i="2"/>
  <c r="Y406" i="2"/>
  <c r="W406" i="2"/>
  <c r="BK406" i="2"/>
  <c r="N406" i="2"/>
  <c r="BF406" i="2" s="1"/>
  <c r="BI405" i="2"/>
  <c r="BH405" i="2"/>
  <c r="BG405" i="2"/>
  <c r="BE405" i="2"/>
  <c r="AA405" i="2"/>
  <c r="Y405" i="2"/>
  <c r="W405" i="2"/>
  <c r="BK405" i="2"/>
  <c r="N405" i="2"/>
  <c r="BF405" i="2" s="1"/>
  <c r="BI404" i="2"/>
  <c r="BH404" i="2"/>
  <c r="BG404" i="2"/>
  <c r="BE404" i="2"/>
  <c r="AA404" i="2"/>
  <c r="Y404" i="2"/>
  <c r="W404" i="2"/>
  <c r="BK404" i="2"/>
  <c r="N404" i="2"/>
  <c r="BF404" i="2" s="1"/>
  <c r="BI403" i="2"/>
  <c r="BH403" i="2"/>
  <c r="BG403" i="2"/>
  <c r="BE403" i="2"/>
  <c r="AA403" i="2"/>
  <c r="Y403" i="2"/>
  <c r="W403" i="2"/>
  <c r="BK403" i="2"/>
  <c r="N403" i="2"/>
  <c r="BF403" i="2" s="1"/>
  <c r="BI402" i="2"/>
  <c r="BH402" i="2"/>
  <c r="BG402" i="2"/>
  <c r="BE402" i="2"/>
  <c r="AA402" i="2"/>
  <c r="Y402" i="2"/>
  <c r="W402" i="2"/>
  <c r="BK402" i="2"/>
  <c r="N402" i="2"/>
  <c r="BF402" i="2" s="1"/>
  <c r="BI401" i="2"/>
  <c r="BH401" i="2"/>
  <c r="BG401" i="2"/>
  <c r="BE401" i="2"/>
  <c r="AA401" i="2"/>
  <c r="Y401" i="2"/>
  <c r="W401" i="2"/>
  <c r="BK401" i="2"/>
  <c r="N401" i="2"/>
  <c r="BF401" i="2" s="1"/>
  <c r="BI400" i="2"/>
  <c r="BH400" i="2"/>
  <c r="BG400" i="2"/>
  <c r="BE400" i="2"/>
  <c r="AA400" i="2"/>
  <c r="Y400" i="2"/>
  <c r="W400" i="2"/>
  <c r="BK400" i="2"/>
  <c r="N400" i="2"/>
  <c r="BF400" i="2" s="1"/>
  <c r="BI399" i="2"/>
  <c r="BH399" i="2"/>
  <c r="BG399" i="2"/>
  <c r="BE399" i="2"/>
  <c r="AA399" i="2"/>
  <c r="AA398" i="2"/>
  <c r="Y399" i="2"/>
  <c r="W399" i="2"/>
  <c r="W398" i="2"/>
  <c r="BK399" i="2"/>
  <c r="BK398" i="2" s="1"/>
  <c r="N398" i="2" s="1"/>
  <c r="N109" i="2" s="1"/>
  <c r="N399" i="2"/>
  <c r="BF399" i="2" s="1"/>
  <c r="BI397" i="2"/>
  <c r="BH397" i="2"/>
  <c r="BG397" i="2"/>
  <c r="BE397" i="2"/>
  <c r="AA397" i="2"/>
  <c r="Y397" i="2"/>
  <c r="Y390" i="2" s="1"/>
  <c r="W397" i="2"/>
  <c r="BK397" i="2"/>
  <c r="N397" i="2"/>
  <c r="BF397" i="2" s="1"/>
  <c r="BI396" i="2"/>
  <c r="BH396" i="2"/>
  <c r="BG396" i="2"/>
  <c r="BE396" i="2"/>
  <c r="AA396" i="2"/>
  <c r="Y396" i="2"/>
  <c r="W396" i="2"/>
  <c r="BK396" i="2"/>
  <c r="N396" i="2"/>
  <c r="BF396" i="2"/>
  <c r="BI395" i="2"/>
  <c r="BH395" i="2"/>
  <c r="BG395" i="2"/>
  <c r="BE395" i="2"/>
  <c r="AA395" i="2"/>
  <c r="Y395" i="2"/>
  <c r="W395" i="2"/>
  <c r="BK395" i="2"/>
  <c r="N395" i="2"/>
  <c r="BF395" i="2"/>
  <c r="BI394" i="2"/>
  <c r="BH394" i="2"/>
  <c r="BG394" i="2"/>
  <c r="BE394" i="2"/>
  <c r="AA394" i="2"/>
  <c r="Y394" i="2"/>
  <c r="W394" i="2"/>
  <c r="BK394" i="2"/>
  <c r="N394" i="2"/>
  <c r="BF394" i="2"/>
  <c r="BI393" i="2"/>
  <c r="BH393" i="2"/>
  <c r="BG393" i="2"/>
  <c r="BE393" i="2"/>
  <c r="AA393" i="2"/>
  <c r="Y393" i="2"/>
  <c r="W393" i="2"/>
  <c r="BK393" i="2"/>
  <c r="N393" i="2"/>
  <c r="BF393" i="2"/>
  <c r="BI392" i="2"/>
  <c r="BH392" i="2"/>
  <c r="BG392" i="2"/>
  <c r="BE392" i="2"/>
  <c r="AA392" i="2"/>
  <c r="Y392" i="2"/>
  <c r="W392" i="2"/>
  <c r="BK392" i="2"/>
  <c r="N392" i="2"/>
  <c r="BF392" i="2"/>
  <c r="BI391" i="2"/>
  <c r="BH391" i="2"/>
  <c r="BG391" i="2"/>
  <c r="BE391" i="2"/>
  <c r="AA391" i="2"/>
  <c r="AA390" i="2"/>
  <c r="Y391" i="2"/>
  <c r="W391" i="2"/>
  <c r="W390" i="2"/>
  <c r="BK391" i="2"/>
  <c r="N391" i="2"/>
  <c r="BF391" i="2" s="1"/>
  <c r="BI389" i="2"/>
  <c r="BH389" i="2"/>
  <c r="BG389" i="2"/>
  <c r="BE389" i="2"/>
  <c r="AA389" i="2"/>
  <c r="Y389" i="2"/>
  <c r="W389" i="2"/>
  <c r="BK389" i="2"/>
  <c r="N389" i="2"/>
  <c r="BF389" i="2" s="1"/>
  <c r="BI388" i="2"/>
  <c r="BH388" i="2"/>
  <c r="BG388" i="2"/>
  <c r="BE388" i="2"/>
  <c r="AA388" i="2"/>
  <c r="Y388" i="2"/>
  <c r="Y380" i="2" s="1"/>
  <c r="W388" i="2"/>
  <c r="BK388" i="2"/>
  <c r="N388" i="2"/>
  <c r="BF388" i="2" s="1"/>
  <c r="BI387" i="2"/>
  <c r="BH387" i="2"/>
  <c r="BG387" i="2"/>
  <c r="BE387" i="2"/>
  <c r="AA387" i="2"/>
  <c r="Y387" i="2"/>
  <c r="W387" i="2"/>
  <c r="BK387" i="2"/>
  <c r="N387" i="2"/>
  <c r="BF387" i="2" s="1"/>
  <c r="BI386" i="2"/>
  <c r="BH386" i="2"/>
  <c r="BG386" i="2"/>
  <c r="BE386" i="2"/>
  <c r="AA386" i="2"/>
  <c r="Y386" i="2"/>
  <c r="W386" i="2"/>
  <c r="BK386" i="2"/>
  <c r="N386" i="2"/>
  <c r="BF386" i="2" s="1"/>
  <c r="BI385" i="2"/>
  <c r="BH385" i="2"/>
  <c r="BG385" i="2"/>
  <c r="BE385" i="2"/>
  <c r="AA385" i="2"/>
  <c r="Y385" i="2"/>
  <c r="W385" i="2"/>
  <c r="BK385" i="2"/>
  <c r="N385" i="2"/>
  <c r="BF385" i="2" s="1"/>
  <c r="BI384" i="2"/>
  <c r="BH384" i="2"/>
  <c r="BG384" i="2"/>
  <c r="BE384" i="2"/>
  <c r="AA384" i="2"/>
  <c r="Y384" i="2"/>
  <c r="W384" i="2"/>
  <c r="BK384" i="2"/>
  <c r="N384" i="2"/>
  <c r="BF384" i="2" s="1"/>
  <c r="BI383" i="2"/>
  <c r="BH383" i="2"/>
  <c r="BG383" i="2"/>
  <c r="BE383" i="2"/>
  <c r="AA383" i="2"/>
  <c r="Y383" i="2"/>
  <c r="W383" i="2"/>
  <c r="BK383" i="2"/>
  <c r="N383" i="2"/>
  <c r="BF383" i="2" s="1"/>
  <c r="BI382" i="2"/>
  <c r="BH382" i="2"/>
  <c r="BG382" i="2"/>
  <c r="BE382" i="2"/>
  <c r="AA382" i="2"/>
  <c r="Y382" i="2"/>
  <c r="W382" i="2"/>
  <c r="BK382" i="2"/>
  <c r="N382" i="2"/>
  <c r="BF382" i="2" s="1"/>
  <c r="BI381" i="2"/>
  <c r="BH381" i="2"/>
  <c r="BG381" i="2"/>
  <c r="BE381" i="2"/>
  <c r="AA381" i="2"/>
  <c r="AA380" i="2"/>
  <c r="Y381" i="2"/>
  <c r="W381" i="2"/>
  <c r="W380" i="2"/>
  <c r="BK381" i="2"/>
  <c r="N381" i="2"/>
  <c r="BF381" i="2" s="1"/>
  <c r="BI379" i="2"/>
  <c r="BH379" i="2"/>
  <c r="BG379" i="2"/>
  <c r="BE379" i="2"/>
  <c r="AA379" i="2"/>
  <c r="Y379" i="2"/>
  <c r="W379" i="2"/>
  <c r="BK379" i="2"/>
  <c r="N379" i="2"/>
  <c r="BF379" i="2"/>
  <c r="BI378" i="2"/>
  <c r="BH378" i="2"/>
  <c r="BG378" i="2"/>
  <c r="BE378" i="2"/>
  <c r="AA378" i="2"/>
  <c r="Y378" i="2"/>
  <c r="W378" i="2"/>
  <c r="BK378" i="2"/>
  <c r="N378" i="2"/>
  <c r="BF378" i="2"/>
  <c r="BI377" i="2"/>
  <c r="BH377" i="2"/>
  <c r="BG377" i="2"/>
  <c r="BE377" i="2"/>
  <c r="AA377" i="2"/>
  <c r="Y377" i="2"/>
  <c r="W377" i="2"/>
  <c r="BK377" i="2"/>
  <c r="N377" i="2"/>
  <c r="BF377" i="2"/>
  <c r="BI376" i="2"/>
  <c r="BH376" i="2"/>
  <c r="BG376" i="2"/>
  <c r="BE376" i="2"/>
  <c r="AA376" i="2"/>
  <c r="AA375" i="2"/>
  <c r="Y376" i="2"/>
  <c r="Y375" i="2"/>
  <c r="W376" i="2"/>
  <c r="W375" i="2"/>
  <c r="BK376" i="2"/>
  <c r="BK375" i="2"/>
  <c r="N375" i="2" s="1"/>
  <c r="N106" i="2" s="1"/>
  <c r="N376" i="2"/>
  <c r="BF376" i="2" s="1"/>
  <c r="BI374" i="2"/>
  <c r="BH374" i="2"/>
  <c r="BG374" i="2"/>
  <c r="BE374" i="2"/>
  <c r="AA374" i="2"/>
  <c r="Y374" i="2"/>
  <c r="Y355" i="2" s="1"/>
  <c r="W374" i="2"/>
  <c r="BK374" i="2"/>
  <c r="N374" i="2"/>
  <c r="BF374" i="2" s="1"/>
  <c r="BI373" i="2"/>
  <c r="BH373" i="2"/>
  <c r="BG373" i="2"/>
  <c r="BE373" i="2"/>
  <c r="AA373" i="2"/>
  <c r="Y373" i="2"/>
  <c r="W373" i="2"/>
  <c r="BK373" i="2"/>
  <c r="N373" i="2"/>
  <c r="BF373" i="2" s="1"/>
  <c r="BI372" i="2"/>
  <c r="BH372" i="2"/>
  <c r="BG372" i="2"/>
  <c r="BE372" i="2"/>
  <c r="AA372" i="2"/>
  <c r="Y372" i="2"/>
  <c r="W372" i="2"/>
  <c r="BK372" i="2"/>
  <c r="N372" i="2"/>
  <c r="BF372" i="2" s="1"/>
  <c r="BI371" i="2"/>
  <c r="BH371" i="2"/>
  <c r="BG371" i="2"/>
  <c r="BE371" i="2"/>
  <c r="AA371" i="2"/>
  <c r="Y371" i="2"/>
  <c r="W371" i="2"/>
  <c r="BK371" i="2"/>
  <c r="N371" i="2"/>
  <c r="BF371" i="2"/>
  <c r="BI370" i="2"/>
  <c r="BH370" i="2"/>
  <c r="BG370" i="2"/>
  <c r="BE370" i="2"/>
  <c r="AA370" i="2"/>
  <c r="Y370" i="2"/>
  <c r="W370" i="2"/>
  <c r="BK370" i="2"/>
  <c r="N370" i="2"/>
  <c r="BF370" i="2" s="1"/>
  <c r="BI369" i="2"/>
  <c r="BH369" i="2"/>
  <c r="BG369" i="2"/>
  <c r="BE369" i="2"/>
  <c r="AA369" i="2"/>
  <c r="Y369" i="2"/>
  <c r="W369" i="2"/>
  <c r="BK369" i="2"/>
  <c r="N369" i="2"/>
  <c r="BF369" i="2" s="1"/>
  <c r="BI368" i="2"/>
  <c r="BH368" i="2"/>
  <c r="BG368" i="2"/>
  <c r="BE368" i="2"/>
  <c r="AA368" i="2"/>
  <c r="Y368" i="2"/>
  <c r="W368" i="2"/>
  <c r="BK368" i="2"/>
  <c r="N368" i="2"/>
  <c r="BF368" i="2" s="1"/>
  <c r="BI367" i="2"/>
  <c r="BH367" i="2"/>
  <c r="BG367" i="2"/>
  <c r="BE367" i="2"/>
  <c r="AA367" i="2"/>
  <c r="Y367" i="2"/>
  <c r="W367" i="2"/>
  <c r="BK367" i="2"/>
  <c r="N367" i="2"/>
  <c r="BF367" i="2" s="1"/>
  <c r="BI366" i="2"/>
  <c r="BH366" i="2"/>
  <c r="BG366" i="2"/>
  <c r="BE366" i="2"/>
  <c r="AA366" i="2"/>
  <c r="Y366" i="2"/>
  <c r="W366" i="2"/>
  <c r="BK366" i="2"/>
  <c r="N366" i="2"/>
  <c r="BF366" i="2" s="1"/>
  <c r="BI365" i="2"/>
  <c r="BH365" i="2"/>
  <c r="BG365" i="2"/>
  <c r="BE365" i="2"/>
  <c r="AA365" i="2"/>
  <c r="Y365" i="2"/>
  <c r="W365" i="2"/>
  <c r="BK365" i="2"/>
  <c r="N365" i="2"/>
  <c r="BF365" i="2" s="1"/>
  <c r="BI364" i="2"/>
  <c r="BH364" i="2"/>
  <c r="BG364" i="2"/>
  <c r="BE364" i="2"/>
  <c r="AA364" i="2"/>
  <c r="Y364" i="2"/>
  <c r="W364" i="2"/>
  <c r="BK364" i="2"/>
  <c r="N364" i="2"/>
  <c r="BF364" i="2" s="1"/>
  <c r="BI363" i="2"/>
  <c r="BH363" i="2"/>
  <c r="BG363" i="2"/>
  <c r="BE363" i="2"/>
  <c r="AA363" i="2"/>
  <c r="Y363" i="2"/>
  <c r="W363" i="2"/>
  <c r="BK363" i="2"/>
  <c r="N363" i="2"/>
  <c r="BF363" i="2" s="1"/>
  <c r="BI362" i="2"/>
  <c r="BH362" i="2"/>
  <c r="BG362" i="2"/>
  <c r="BE362" i="2"/>
  <c r="AA362" i="2"/>
  <c r="Y362" i="2"/>
  <c r="W362" i="2"/>
  <c r="BK362" i="2"/>
  <c r="N362" i="2"/>
  <c r="BF362" i="2" s="1"/>
  <c r="BI361" i="2"/>
  <c r="BH361" i="2"/>
  <c r="BG361" i="2"/>
  <c r="BE361" i="2"/>
  <c r="AA361" i="2"/>
  <c r="Y361" i="2"/>
  <c r="W361" i="2"/>
  <c r="BK361" i="2"/>
  <c r="N361" i="2"/>
  <c r="BF361" i="2" s="1"/>
  <c r="BI360" i="2"/>
  <c r="BH360" i="2"/>
  <c r="BG360" i="2"/>
  <c r="BE360" i="2"/>
  <c r="AA360" i="2"/>
  <c r="Y360" i="2"/>
  <c r="W360" i="2"/>
  <c r="BK360" i="2"/>
  <c r="N360" i="2"/>
  <c r="BF360" i="2" s="1"/>
  <c r="BI359" i="2"/>
  <c r="BH359" i="2"/>
  <c r="BG359" i="2"/>
  <c r="BE359" i="2"/>
  <c r="AA359" i="2"/>
  <c r="Y359" i="2"/>
  <c r="W359" i="2"/>
  <c r="BK359" i="2"/>
  <c r="N359" i="2"/>
  <c r="BF359" i="2" s="1"/>
  <c r="BI358" i="2"/>
  <c r="BH358" i="2"/>
  <c r="BG358" i="2"/>
  <c r="BE358" i="2"/>
  <c r="AA358" i="2"/>
  <c r="Y358" i="2"/>
  <c r="W358" i="2"/>
  <c r="BK358" i="2"/>
  <c r="N358" i="2"/>
  <c r="BF358" i="2" s="1"/>
  <c r="BI357" i="2"/>
  <c r="BH357" i="2"/>
  <c r="BG357" i="2"/>
  <c r="BE357" i="2"/>
  <c r="AA357" i="2"/>
  <c r="Y357" i="2"/>
  <c r="W357" i="2"/>
  <c r="BK357" i="2"/>
  <c r="N357" i="2"/>
  <c r="BF357" i="2" s="1"/>
  <c r="BI356" i="2"/>
  <c r="BH356" i="2"/>
  <c r="BG356" i="2"/>
  <c r="BE356" i="2"/>
  <c r="AA356" i="2"/>
  <c r="AA355" i="2"/>
  <c r="Y356" i="2"/>
  <c r="W356" i="2"/>
  <c r="W355" i="2"/>
  <c r="BK356" i="2"/>
  <c r="N356" i="2"/>
  <c r="BF356" i="2" s="1"/>
  <c r="BI354" i="2"/>
  <c r="BH354" i="2"/>
  <c r="BG354" i="2"/>
  <c r="BE354" i="2"/>
  <c r="AA354" i="2"/>
  <c r="Y354" i="2"/>
  <c r="W354" i="2"/>
  <c r="BK354" i="2"/>
  <c r="N354" i="2"/>
  <c r="BF354" i="2" s="1"/>
  <c r="BI353" i="2"/>
  <c r="BH353" i="2"/>
  <c r="BG353" i="2"/>
  <c r="BE353" i="2"/>
  <c r="AA353" i="2"/>
  <c r="Y353" i="2"/>
  <c r="W353" i="2"/>
  <c r="BK353" i="2"/>
  <c r="N353" i="2"/>
  <c r="BF353" i="2" s="1"/>
  <c r="BI352" i="2"/>
  <c r="BH352" i="2"/>
  <c r="BG352" i="2"/>
  <c r="BE352" i="2"/>
  <c r="AA352" i="2"/>
  <c r="Y352" i="2"/>
  <c r="W352" i="2"/>
  <c r="BK352" i="2"/>
  <c r="N352" i="2"/>
  <c r="BF352" i="2" s="1"/>
  <c r="BI351" i="2"/>
  <c r="BH351" i="2"/>
  <c r="BG351" i="2"/>
  <c r="BE351" i="2"/>
  <c r="AA351" i="2"/>
  <c r="AA350" i="2"/>
  <c r="Y351" i="2"/>
  <c r="Y350" i="2"/>
  <c r="W351" i="2"/>
  <c r="W350" i="2"/>
  <c r="BK351" i="2"/>
  <c r="BK350" i="2" s="1"/>
  <c r="N350" i="2" s="1"/>
  <c r="N104" i="2" s="1"/>
  <c r="N351" i="2"/>
  <c r="BF351" i="2" s="1"/>
  <c r="BI349" i="2"/>
  <c r="BH349" i="2"/>
  <c r="BG349" i="2"/>
  <c r="BE349" i="2"/>
  <c r="AA349" i="2"/>
  <c r="Y349" i="2"/>
  <c r="Y347" i="2" s="1"/>
  <c r="W349" i="2"/>
  <c r="BK349" i="2"/>
  <c r="N349" i="2"/>
  <c r="BF349" i="2" s="1"/>
  <c r="BI348" i="2"/>
  <c r="BH348" i="2"/>
  <c r="BG348" i="2"/>
  <c r="BE348" i="2"/>
  <c r="AA348" i="2"/>
  <c r="AA347" i="2"/>
  <c r="Y348" i="2"/>
  <c r="W348" i="2"/>
  <c r="W347" i="2"/>
  <c r="BK348" i="2"/>
  <c r="N348" i="2"/>
  <c r="BF348" i="2" s="1"/>
  <c r="BI346" i="2"/>
  <c r="BH346" i="2"/>
  <c r="BG346" i="2"/>
  <c r="BE346" i="2"/>
  <c r="AA346" i="2"/>
  <c r="AA325" i="2" s="1"/>
  <c r="Y346" i="2"/>
  <c r="W346" i="2"/>
  <c r="W325" i="2" s="1"/>
  <c r="BK346" i="2"/>
  <c r="N346" i="2"/>
  <c r="BF346" i="2" s="1"/>
  <c r="BI345" i="2"/>
  <c r="BH345" i="2"/>
  <c r="BG345" i="2"/>
  <c r="BE345" i="2"/>
  <c r="AA345" i="2"/>
  <c r="Y345" i="2"/>
  <c r="W345" i="2"/>
  <c r="BK345" i="2"/>
  <c r="N345" i="2"/>
  <c r="BF345" i="2" s="1"/>
  <c r="BI344" i="2"/>
  <c r="BH344" i="2"/>
  <c r="BG344" i="2"/>
  <c r="BE344" i="2"/>
  <c r="AA344" i="2"/>
  <c r="Y344" i="2"/>
  <c r="W344" i="2"/>
  <c r="BK344" i="2"/>
  <c r="N344" i="2"/>
  <c r="BF344" i="2" s="1"/>
  <c r="BI343" i="2"/>
  <c r="BH343" i="2"/>
  <c r="BG343" i="2"/>
  <c r="BE343" i="2"/>
  <c r="AA343" i="2"/>
  <c r="Y343" i="2"/>
  <c r="W343" i="2"/>
  <c r="BK343" i="2"/>
  <c r="N343" i="2"/>
  <c r="BF343" i="2" s="1"/>
  <c r="BI342" i="2"/>
  <c r="BH342" i="2"/>
  <c r="BG342" i="2"/>
  <c r="BE342" i="2"/>
  <c r="AA342" i="2"/>
  <c r="Y342" i="2"/>
  <c r="W342" i="2"/>
  <c r="BK342" i="2"/>
  <c r="N342" i="2"/>
  <c r="BF342" i="2" s="1"/>
  <c r="BI341" i="2"/>
  <c r="BH341" i="2"/>
  <c r="BG341" i="2"/>
  <c r="BE341" i="2"/>
  <c r="AA341" i="2"/>
  <c r="Y341" i="2"/>
  <c r="W341" i="2"/>
  <c r="BK341" i="2"/>
  <c r="N341" i="2"/>
  <c r="BF341" i="2" s="1"/>
  <c r="BI340" i="2"/>
  <c r="BH340" i="2"/>
  <c r="BG340" i="2"/>
  <c r="BE340" i="2"/>
  <c r="AA340" i="2"/>
  <c r="Y340" i="2"/>
  <c r="W340" i="2"/>
  <c r="BK340" i="2"/>
  <c r="N340" i="2"/>
  <c r="BF340" i="2" s="1"/>
  <c r="BI339" i="2"/>
  <c r="BH339" i="2"/>
  <c r="BG339" i="2"/>
  <c r="BE339" i="2"/>
  <c r="AA339" i="2"/>
  <c r="Y339" i="2"/>
  <c r="W339" i="2"/>
  <c r="BK339" i="2"/>
  <c r="N339" i="2"/>
  <c r="BF339" i="2" s="1"/>
  <c r="BI338" i="2"/>
  <c r="BH338" i="2"/>
  <c r="BG338" i="2"/>
  <c r="BE338" i="2"/>
  <c r="AA338" i="2"/>
  <c r="Y338" i="2"/>
  <c r="W338" i="2"/>
  <c r="BK338" i="2"/>
  <c r="N338" i="2"/>
  <c r="BF338" i="2" s="1"/>
  <c r="BI337" i="2"/>
  <c r="BH337" i="2"/>
  <c r="BG337" i="2"/>
  <c r="BE337" i="2"/>
  <c r="AA337" i="2"/>
  <c r="Y337" i="2"/>
  <c r="W337" i="2"/>
  <c r="BK337" i="2"/>
  <c r="N337" i="2"/>
  <c r="BF337" i="2" s="1"/>
  <c r="BI336" i="2"/>
  <c r="BH336" i="2"/>
  <c r="BG336" i="2"/>
  <c r="BE336" i="2"/>
  <c r="AA336" i="2"/>
  <c r="Y336" i="2"/>
  <c r="W336" i="2"/>
  <c r="BK336" i="2"/>
  <c r="N336" i="2"/>
  <c r="BF336" i="2" s="1"/>
  <c r="BI335" i="2"/>
  <c r="BH335" i="2"/>
  <c r="BG335" i="2"/>
  <c r="BE335" i="2"/>
  <c r="AA335" i="2"/>
  <c r="Y335" i="2"/>
  <c r="W335" i="2"/>
  <c r="BK335" i="2"/>
  <c r="N335" i="2"/>
  <c r="BF335" i="2" s="1"/>
  <c r="BI334" i="2"/>
  <c r="BH334" i="2"/>
  <c r="BG334" i="2"/>
  <c r="BE334" i="2"/>
  <c r="AA334" i="2"/>
  <c r="Y334" i="2"/>
  <c r="W334" i="2"/>
  <c r="BK334" i="2"/>
  <c r="N334" i="2"/>
  <c r="BF334" i="2" s="1"/>
  <c r="BI333" i="2"/>
  <c r="BH333" i="2"/>
  <c r="BG333" i="2"/>
  <c r="BE333" i="2"/>
  <c r="AA333" i="2"/>
  <c r="Y333" i="2"/>
  <c r="W333" i="2"/>
  <c r="BK333" i="2"/>
  <c r="N333" i="2"/>
  <c r="BF333" i="2" s="1"/>
  <c r="BI332" i="2"/>
  <c r="BH332" i="2"/>
  <c r="BG332" i="2"/>
  <c r="BE332" i="2"/>
  <c r="AA332" i="2"/>
  <c r="Y332" i="2"/>
  <c r="W332" i="2"/>
  <c r="BK332" i="2"/>
  <c r="N332" i="2"/>
  <c r="BF332" i="2" s="1"/>
  <c r="BI331" i="2"/>
  <c r="BH331" i="2"/>
  <c r="BG331" i="2"/>
  <c r="BE331" i="2"/>
  <c r="AA331" i="2"/>
  <c r="Y331" i="2"/>
  <c r="W331" i="2"/>
  <c r="BK331" i="2"/>
  <c r="N331" i="2"/>
  <c r="BF331" i="2" s="1"/>
  <c r="BI330" i="2"/>
  <c r="BH330" i="2"/>
  <c r="BG330" i="2"/>
  <c r="BE330" i="2"/>
  <c r="AA330" i="2"/>
  <c r="Y330" i="2"/>
  <c r="W330" i="2"/>
  <c r="BK330" i="2"/>
  <c r="N330" i="2"/>
  <c r="BF330" i="2" s="1"/>
  <c r="BI329" i="2"/>
  <c r="BH329" i="2"/>
  <c r="BG329" i="2"/>
  <c r="BE329" i="2"/>
  <c r="AA329" i="2"/>
  <c r="Y329" i="2"/>
  <c r="W329" i="2"/>
  <c r="BK329" i="2"/>
  <c r="N329" i="2"/>
  <c r="BF329" i="2" s="1"/>
  <c r="BI328" i="2"/>
  <c r="BH328" i="2"/>
  <c r="BG328" i="2"/>
  <c r="BE328" i="2"/>
  <c r="AA328" i="2"/>
  <c r="Y328" i="2"/>
  <c r="W328" i="2"/>
  <c r="BK328" i="2"/>
  <c r="N328" i="2"/>
  <c r="BF328" i="2" s="1"/>
  <c r="BI327" i="2"/>
  <c r="BH327" i="2"/>
  <c r="BG327" i="2"/>
  <c r="BE327" i="2"/>
  <c r="AA327" i="2"/>
  <c r="Y327" i="2"/>
  <c r="W327" i="2"/>
  <c r="BK327" i="2"/>
  <c r="N327" i="2"/>
  <c r="BF327" i="2" s="1"/>
  <c r="BI326" i="2"/>
  <c r="BH326" i="2"/>
  <c r="BG326" i="2"/>
  <c r="BE326" i="2"/>
  <c r="AA326" i="2"/>
  <c r="Y326" i="2"/>
  <c r="Y325" i="2"/>
  <c r="W326" i="2"/>
  <c r="BK326" i="2"/>
  <c r="N326" i="2"/>
  <c r="BF326" i="2" s="1"/>
  <c r="BI324" i="2"/>
  <c r="BH324" i="2"/>
  <c r="BG324" i="2"/>
  <c r="BE324" i="2"/>
  <c r="AA324" i="2"/>
  <c r="AA305" i="2" s="1"/>
  <c r="Y324" i="2"/>
  <c r="W324" i="2"/>
  <c r="W305" i="2" s="1"/>
  <c r="BK324" i="2"/>
  <c r="N324" i="2"/>
  <c r="BF324" i="2" s="1"/>
  <c r="BI323" i="2"/>
  <c r="BH323" i="2"/>
  <c r="BG323" i="2"/>
  <c r="BE323" i="2"/>
  <c r="AA323" i="2"/>
  <c r="Y323" i="2"/>
  <c r="W323" i="2"/>
  <c r="BK323" i="2"/>
  <c r="N323" i="2"/>
  <c r="BF323" i="2" s="1"/>
  <c r="BI322" i="2"/>
  <c r="BH322" i="2"/>
  <c r="BG322" i="2"/>
  <c r="BE322" i="2"/>
  <c r="AA322" i="2"/>
  <c r="Y322" i="2"/>
  <c r="W322" i="2"/>
  <c r="BK322" i="2"/>
  <c r="N322" i="2"/>
  <c r="BF322" i="2" s="1"/>
  <c r="BI321" i="2"/>
  <c r="BH321" i="2"/>
  <c r="BG321" i="2"/>
  <c r="BE321" i="2"/>
  <c r="AA321" i="2"/>
  <c r="Y321" i="2"/>
  <c r="W321" i="2"/>
  <c r="BK321" i="2"/>
  <c r="N321" i="2"/>
  <c r="BF321" i="2" s="1"/>
  <c r="BI320" i="2"/>
  <c r="BH320" i="2"/>
  <c r="BG320" i="2"/>
  <c r="BE320" i="2"/>
  <c r="AA320" i="2"/>
  <c r="Y320" i="2"/>
  <c r="W320" i="2"/>
  <c r="BK320" i="2"/>
  <c r="N320" i="2"/>
  <c r="BF320" i="2" s="1"/>
  <c r="BI319" i="2"/>
  <c r="BH319" i="2"/>
  <c r="BG319" i="2"/>
  <c r="BE319" i="2"/>
  <c r="AA319" i="2"/>
  <c r="Y319" i="2"/>
  <c r="W319" i="2"/>
  <c r="BK319" i="2"/>
  <c r="N319" i="2"/>
  <c r="BF319" i="2" s="1"/>
  <c r="BI318" i="2"/>
  <c r="BH318" i="2"/>
  <c r="BG318" i="2"/>
  <c r="BE318" i="2"/>
  <c r="AA318" i="2"/>
  <c r="Y318" i="2"/>
  <c r="W318" i="2"/>
  <c r="BK318" i="2"/>
  <c r="N318" i="2"/>
  <c r="BF318" i="2" s="1"/>
  <c r="BI317" i="2"/>
  <c r="BH317" i="2"/>
  <c r="BG317" i="2"/>
  <c r="BE317" i="2"/>
  <c r="AA317" i="2"/>
  <c r="Y317" i="2"/>
  <c r="W317" i="2"/>
  <c r="BK317" i="2"/>
  <c r="N317" i="2"/>
  <c r="BF317" i="2" s="1"/>
  <c r="BI316" i="2"/>
  <c r="BH316" i="2"/>
  <c r="BG316" i="2"/>
  <c r="BE316" i="2"/>
  <c r="AA316" i="2"/>
  <c r="Y316" i="2"/>
  <c r="W316" i="2"/>
  <c r="BK316" i="2"/>
  <c r="N316" i="2"/>
  <c r="BF316" i="2" s="1"/>
  <c r="BI315" i="2"/>
  <c r="BH315" i="2"/>
  <c r="BG315" i="2"/>
  <c r="BE315" i="2"/>
  <c r="AA315" i="2"/>
  <c r="Y315" i="2"/>
  <c r="W315" i="2"/>
  <c r="BK315" i="2"/>
  <c r="N315" i="2"/>
  <c r="BF315" i="2" s="1"/>
  <c r="BI314" i="2"/>
  <c r="BH314" i="2"/>
  <c r="BG314" i="2"/>
  <c r="BE314" i="2"/>
  <c r="AA314" i="2"/>
  <c r="Y314" i="2"/>
  <c r="W314" i="2"/>
  <c r="BK314" i="2"/>
  <c r="N314" i="2"/>
  <c r="BF314" i="2" s="1"/>
  <c r="BI313" i="2"/>
  <c r="BH313" i="2"/>
  <c r="BG313" i="2"/>
  <c r="BE313" i="2"/>
  <c r="AA313" i="2"/>
  <c r="Y313" i="2"/>
  <c r="W313" i="2"/>
  <c r="BK313" i="2"/>
  <c r="N313" i="2"/>
  <c r="BF313" i="2" s="1"/>
  <c r="BI312" i="2"/>
  <c r="BH312" i="2"/>
  <c r="BG312" i="2"/>
  <c r="BE312" i="2"/>
  <c r="AA312" i="2"/>
  <c r="Y312" i="2"/>
  <c r="W312" i="2"/>
  <c r="BK312" i="2"/>
  <c r="N312" i="2"/>
  <c r="BF312" i="2" s="1"/>
  <c r="BI311" i="2"/>
  <c r="BH311" i="2"/>
  <c r="BG311" i="2"/>
  <c r="BE311" i="2"/>
  <c r="AA311" i="2"/>
  <c r="Y311" i="2"/>
  <c r="W311" i="2"/>
  <c r="BK311" i="2"/>
  <c r="N311" i="2"/>
  <c r="BF311" i="2" s="1"/>
  <c r="BI310" i="2"/>
  <c r="BH310" i="2"/>
  <c r="BG310" i="2"/>
  <c r="BE310" i="2"/>
  <c r="AA310" i="2"/>
  <c r="Y310" i="2"/>
  <c r="W310" i="2"/>
  <c r="BK310" i="2"/>
  <c r="N310" i="2"/>
  <c r="BF310" i="2" s="1"/>
  <c r="BI309" i="2"/>
  <c r="BH309" i="2"/>
  <c r="BG309" i="2"/>
  <c r="BE309" i="2"/>
  <c r="AA309" i="2"/>
  <c r="Y309" i="2"/>
  <c r="W309" i="2"/>
  <c r="BK309" i="2"/>
  <c r="N309" i="2"/>
  <c r="BF309" i="2" s="1"/>
  <c r="BI308" i="2"/>
  <c r="BH308" i="2"/>
  <c r="BG308" i="2"/>
  <c r="BE308" i="2"/>
  <c r="AA308" i="2"/>
  <c r="Y308" i="2"/>
  <c r="W308" i="2"/>
  <c r="BK308" i="2"/>
  <c r="N308" i="2"/>
  <c r="BF308" i="2" s="1"/>
  <c r="BI307" i="2"/>
  <c r="BH307" i="2"/>
  <c r="BG307" i="2"/>
  <c r="BE307" i="2"/>
  <c r="AA307" i="2"/>
  <c r="Y307" i="2"/>
  <c r="W307" i="2"/>
  <c r="BK307" i="2"/>
  <c r="N307" i="2"/>
  <c r="BF307" i="2" s="1"/>
  <c r="BI306" i="2"/>
  <c r="BH306" i="2"/>
  <c r="BG306" i="2"/>
  <c r="BE306" i="2"/>
  <c r="AA306" i="2"/>
  <c r="Y306" i="2"/>
  <c r="Y305" i="2"/>
  <c r="W306" i="2"/>
  <c r="BK306" i="2"/>
  <c r="N306" i="2"/>
  <c r="BF306" i="2" s="1"/>
  <c r="BI304" i="2"/>
  <c r="BH304" i="2"/>
  <c r="BG304" i="2"/>
  <c r="BE304" i="2"/>
  <c r="AA304" i="2"/>
  <c r="Y304" i="2"/>
  <c r="W304" i="2"/>
  <c r="BK304" i="2"/>
  <c r="N304" i="2"/>
  <c r="BF304" i="2" s="1"/>
  <c r="BI303" i="2"/>
  <c r="BH303" i="2"/>
  <c r="BG303" i="2"/>
  <c r="BE303" i="2"/>
  <c r="AA303" i="2"/>
  <c r="Y303" i="2"/>
  <c r="W303" i="2"/>
  <c r="BK303" i="2"/>
  <c r="N303" i="2"/>
  <c r="BF303" i="2" s="1"/>
  <c r="BI302" i="2"/>
  <c r="BH302" i="2"/>
  <c r="BG302" i="2"/>
  <c r="BE302" i="2"/>
  <c r="AA302" i="2"/>
  <c r="Y302" i="2"/>
  <c r="W302" i="2"/>
  <c r="BK302" i="2"/>
  <c r="N302" i="2"/>
  <c r="BF302" i="2" s="1"/>
  <c r="BI301" i="2"/>
  <c r="BH301" i="2"/>
  <c r="BG301" i="2"/>
  <c r="BE301" i="2"/>
  <c r="AA301" i="2"/>
  <c r="Y301" i="2"/>
  <c r="W301" i="2"/>
  <c r="BK301" i="2"/>
  <c r="N301" i="2"/>
  <c r="BF301" i="2" s="1"/>
  <c r="BI300" i="2"/>
  <c r="BH300" i="2"/>
  <c r="BG300" i="2"/>
  <c r="BE300" i="2"/>
  <c r="AA300" i="2"/>
  <c r="Y300" i="2"/>
  <c r="W300" i="2"/>
  <c r="BK300" i="2"/>
  <c r="N300" i="2"/>
  <c r="BF300" i="2" s="1"/>
  <c r="BI299" i="2"/>
  <c r="BH299" i="2"/>
  <c r="BG299" i="2"/>
  <c r="BE299" i="2"/>
  <c r="AA299" i="2"/>
  <c r="Y299" i="2"/>
  <c r="W299" i="2"/>
  <c r="BK299" i="2"/>
  <c r="N299" i="2"/>
  <c r="BF299" i="2" s="1"/>
  <c r="BI298" i="2"/>
  <c r="BH298" i="2"/>
  <c r="BG298" i="2"/>
  <c r="BE298" i="2"/>
  <c r="AA298" i="2"/>
  <c r="Y298" i="2"/>
  <c r="W298" i="2"/>
  <c r="BK298" i="2"/>
  <c r="N298" i="2"/>
  <c r="BF298" i="2" s="1"/>
  <c r="BI297" i="2"/>
  <c r="BH297" i="2"/>
  <c r="BG297" i="2"/>
  <c r="BE297" i="2"/>
  <c r="AA297" i="2"/>
  <c r="Y297" i="2"/>
  <c r="W297" i="2"/>
  <c r="BK297" i="2"/>
  <c r="N297" i="2"/>
  <c r="BF297" i="2" s="1"/>
  <c r="BI296" i="2"/>
  <c r="BH296" i="2"/>
  <c r="BG296" i="2"/>
  <c r="BE296" i="2"/>
  <c r="AA296" i="2"/>
  <c r="Y296" i="2"/>
  <c r="W296" i="2"/>
  <c r="BK296" i="2"/>
  <c r="N296" i="2"/>
  <c r="BF296" i="2" s="1"/>
  <c r="BI295" i="2"/>
  <c r="BH295" i="2"/>
  <c r="BG295" i="2"/>
  <c r="BE295" i="2"/>
  <c r="AA295" i="2"/>
  <c r="Y295" i="2"/>
  <c r="W295" i="2"/>
  <c r="BK295" i="2"/>
  <c r="N295" i="2"/>
  <c r="BF295" i="2" s="1"/>
  <c r="BI294" i="2"/>
  <c r="BH294" i="2"/>
  <c r="BG294" i="2"/>
  <c r="BE294" i="2"/>
  <c r="AA294" i="2"/>
  <c r="Y294" i="2"/>
  <c r="W294" i="2"/>
  <c r="BK294" i="2"/>
  <c r="N294" i="2"/>
  <c r="BF294" i="2" s="1"/>
  <c r="BI293" i="2"/>
  <c r="BH293" i="2"/>
  <c r="BG293" i="2"/>
  <c r="BE293" i="2"/>
  <c r="AA293" i="2"/>
  <c r="AA292" i="2"/>
  <c r="Y293" i="2"/>
  <c r="W293" i="2"/>
  <c r="W292" i="2"/>
  <c r="BK293" i="2"/>
  <c r="BK292" i="2" s="1"/>
  <c r="N293" i="2"/>
  <c r="BF293" i="2" s="1"/>
  <c r="BI290" i="2"/>
  <c r="BH290" i="2"/>
  <c r="BG290" i="2"/>
  <c r="BE290" i="2"/>
  <c r="AA290" i="2"/>
  <c r="AA289" i="2"/>
  <c r="Y290" i="2"/>
  <c r="Y289" i="2"/>
  <c r="W290" i="2"/>
  <c r="W289" i="2"/>
  <c r="BK290" i="2"/>
  <c r="BK289" i="2" s="1"/>
  <c r="N289" i="2" s="1"/>
  <c r="N98" i="2" s="1"/>
  <c r="N290" i="2"/>
  <c r="BF290" i="2" s="1"/>
  <c r="BI288" i="2"/>
  <c r="BH288" i="2"/>
  <c r="BG288" i="2"/>
  <c r="BE288" i="2"/>
  <c r="AA288" i="2"/>
  <c r="Y288" i="2"/>
  <c r="W288" i="2"/>
  <c r="BK288" i="2"/>
  <c r="N288" i="2"/>
  <c r="BF288" i="2" s="1"/>
  <c r="BI287" i="2"/>
  <c r="BH287" i="2"/>
  <c r="BG287" i="2"/>
  <c r="BE287" i="2"/>
  <c r="AA287" i="2"/>
  <c r="Y287" i="2"/>
  <c r="W287" i="2"/>
  <c r="BK287" i="2"/>
  <c r="N287" i="2"/>
  <c r="BF287" i="2" s="1"/>
  <c r="BI286" i="2"/>
  <c r="BH286" i="2"/>
  <c r="BG286" i="2"/>
  <c r="BE286" i="2"/>
  <c r="AA286" i="2"/>
  <c r="Y286" i="2"/>
  <c r="W286" i="2"/>
  <c r="BK286" i="2"/>
  <c r="N286" i="2"/>
  <c r="BF286" i="2" s="1"/>
  <c r="BI285" i="2"/>
  <c r="BH285" i="2"/>
  <c r="BG285" i="2"/>
  <c r="BE285" i="2"/>
  <c r="AA285" i="2"/>
  <c r="Y285" i="2"/>
  <c r="W285" i="2"/>
  <c r="BK285" i="2"/>
  <c r="N285" i="2"/>
  <c r="BF285" i="2" s="1"/>
  <c r="BI284" i="2"/>
  <c r="BH284" i="2"/>
  <c r="BG284" i="2"/>
  <c r="BE284" i="2"/>
  <c r="AA284" i="2"/>
  <c r="Y284" i="2"/>
  <c r="W284" i="2"/>
  <c r="BK284" i="2"/>
  <c r="N284" i="2"/>
  <c r="BF284" i="2" s="1"/>
  <c r="BI283" i="2"/>
  <c r="BH283" i="2"/>
  <c r="BG283" i="2"/>
  <c r="BE283" i="2"/>
  <c r="AA283" i="2"/>
  <c r="Y283" i="2"/>
  <c r="W283" i="2"/>
  <c r="BK283" i="2"/>
  <c r="N283" i="2"/>
  <c r="BF283" i="2" s="1"/>
  <c r="BI282" i="2"/>
  <c r="BH282" i="2"/>
  <c r="BG282" i="2"/>
  <c r="BE282" i="2"/>
  <c r="AA282" i="2"/>
  <c r="Y282" i="2"/>
  <c r="W282" i="2"/>
  <c r="BK282" i="2"/>
  <c r="N282" i="2"/>
  <c r="BF282" i="2" s="1"/>
  <c r="BI281" i="2"/>
  <c r="BH281" i="2"/>
  <c r="BG281" i="2"/>
  <c r="BE281" i="2"/>
  <c r="AA281" i="2"/>
  <c r="Y281" i="2"/>
  <c r="W281" i="2"/>
  <c r="BK281" i="2"/>
  <c r="N281" i="2"/>
  <c r="BF281" i="2" s="1"/>
  <c r="BI280" i="2"/>
  <c r="BH280" i="2"/>
  <c r="BG280" i="2"/>
  <c r="BE280" i="2"/>
  <c r="AA280" i="2"/>
  <c r="Y280" i="2"/>
  <c r="W280" i="2"/>
  <c r="BK280" i="2"/>
  <c r="N280" i="2"/>
  <c r="BF280" i="2" s="1"/>
  <c r="BI279" i="2"/>
  <c r="BH279" i="2"/>
  <c r="BG279" i="2"/>
  <c r="BE279" i="2"/>
  <c r="AA279" i="2"/>
  <c r="Y279" i="2"/>
  <c r="W279" i="2"/>
  <c r="BK279" i="2"/>
  <c r="N279" i="2"/>
  <c r="BF279" i="2" s="1"/>
  <c r="BI278" i="2"/>
  <c r="BH278" i="2"/>
  <c r="BG278" i="2"/>
  <c r="BE278" i="2"/>
  <c r="AA278" i="2"/>
  <c r="Y278" i="2"/>
  <c r="W278" i="2"/>
  <c r="BK278" i="2"/>
  <c r="N278" i="2"/>
  <c r="BF278" i="2" s="1"/>
  <c r="BI277" i="2"/>
  <c r="BH277" i="2"/>
  <c r="BG277" i="2"/>
  <c r="BE277" i="2"/>
  <c r="AA277" i="2"/>
  <c r="Y277" i="2"/>
  <c r="W277" i="2"/>
  <c r="BK277" i="2"/>
  <c r="N277" i="2"/>
  <c r="BF277" i="2" s="1"/>
  <c r="BI276" i="2"/>
  <c r="BH276" i="2"/>
  <c r="BG276" i="2"/>
  <c r="BE276" i="2"/>
  <c r="AA276" i="2"/>
  <c r="Y276" i="2"/>
  <c r="W276" i="2"/>
  <c r="BK276" i="2"/>
  <c r="N276" i="2"/>
  <c r="BF276" i="2" s="1"/>
  <c r="BI275" i="2"/>
  <c r="BH275" i="2"/>
  <c r="BG275" i="2"/>
  <c r="BE275" i="2"/>
  <c r="AA275" i="2"/>
  <c r="Y275" i="2"/>
  <c r="W275" i="2"/>
  <c r="BK275" i="2"/>
  <c r="N275" i="2"/>
  <c r="BF275" i="2" s="1"/>
  <c r="BI274" i="2"/>
  <c r="BH274" i="2"/>
  <c r="BG274" i="2"/>
  <c r="BE274" i="2"/>
  <c r="AA274" i="2"/>
  <c r="Y274" i="2"/>
  <c r="W274" i="2"/>
  <c r="BK274" i="2"/>
  <c r="N274" i="2"/>
  <c r="BF274" i="2" s="1"/>
  <c r="BI273" i="2"/>
  <c r="BH273" i="2"/>
  <c r="BG273" i="2"/>
  <c r="BE273" i="2"/>
  <c r="AA273" i="2"/>
  <c r="Y273" i="2"/>
  <c r="W273" i="2"/>
  <c r="BK273" i="2"/>
  <c r="N273" i="2"/>
  <c r="BF273" i="2" s="1"/>
  <c r="BI272" i="2"/>
  <c r="BH272" i="2"/>
  <c r="BG272" i="2"/>
  <c r="BE272" i="2"/>
  <c r="AA272" i="2"/>
  <c r="Y272" i="2"/>
  <c r="W272" i="2"/>
  <c r="BK272" i="2"/>
  <c r="N272" i="2"/>
  <c r="BF272" i="2" s="1"/>
  <c r="BI271" i="2"/>
  <c r="BH271" i="2"/>
  <c r="BG271" i="2"/>
  <c r="BE271" i="2"/>
  <c r="AA271" i="2"/>
  <c r="Y271" i="2"/>
  <c r="W271" i="2"/>
  <c r="BK271" i="2"/>
  <c r="N271" i="2"/>
  <c r="BF271" i="2" s="1"/>
  <c r="BI270" i="2"/>
  <c r="BH270" i="2"/>
  <c r="BG270" i="2"/>
  <c r="BE270" i="2"/>
  <c r="AA270" i="2"/>
  <c r="Y270" i="2"/>
  <c r="W270" i="2"/>
  <c r="BK270" i="2"/>
  <c r="N270" i="2"/>
  <c r="BF270" i="2" s="1"/>
  <c r="BI269" i="2"/>
  <c r="BH269" i="2"/>
  <c r="BG269" i="2"/>
  <c r="BE269" i="2"/>
  <c r="AA269" i="2"/>
  <c r="Y269" i="2"/>
  <c r="W269" i="2"/>
  <c r="BK269" i="2"/>
  <c r="N269" i="2"/>
  <c r="BF269" i="2" s="1"/>
  <c r="BI268" i="2"/>
  <c r="BH268" i="2"/>
  <c r="BG268" i="2"/>
  <c r="BE268" i="2"/>
  <c r="AA268" i="2"/>
  <c r="Y268" i="2"/>
  <c r="W268" i="2"/>
  <c r="BK268" i="2"/>
  <c r="N268" i="2"/>
  <c r="BF268" i="2" s="1"/>
  <c r="BI267" i="2"/>
  <c r="BH267" i="2"/>
  <c r="BG267" i="2"/>
  <c r="BE267" i="2"/>
  <c r="AA267" i="2"/>
  <c r="Y267" i="2"/>
  <c r="W267" i="2"/>
  <c r="BK267" i="2"/>
  <c r="N267" i="2"/>
  <c r="BF267" i="2" s="1"/>
  <c r="BI266" i="2"/>
  <c r="BH266" i="2"/>
  <c r="BG266" i="2"/>
  <c r="BE266" i="2"/>
  <c r="AA266" i="2"/>
  <c r="Y266" i="2"/>
  <c r="W266" i="2"/>
  <c r="BK266" i="2"/>
  <c r="N266" i="2"/>
  <c r="BF266" i="2" s="1"/>
  <c r="BI265" i="2"/>
  <c r="BH265" i="2"/>
  <c r="BG265" i="2"/>
  <c r="BE265" i="2"/>
  <c r="AA265" i="2"/>
  <c r="Y265" i="2"/>
  <c r="W265" i="2"/>
  <c r="BK265" i="2"/>
  <c r="N265" i="2"/>
  <c r="BF265" i="2" s="1"/>
  <c r="BI264" i="2"/>
  <c r="BH264" i="2"/>
  <c r="BG264" i="2"/>
  <c r="BE264" i="2"/>
  <c r="AA264" i="2"/>
  <c r="Y264" i="2"/>
  <c r="W264" i="2"/>
  <c r="BK264" i="2"/>
  <c r="N264" i="2"/>
  <c r="BF264" i="2" s="1"/>
  <c r="BI263" i="2"/>
  <c r="BH263" i="2"/>
  <c r="BG263" i="2"/>
  <c r="BE263" i="2"/>
  <c r="AA263" i="2"/>
  <c r="Y263" i="2"/>
  <c r="W263" i="2"/>
  <c r="BK263" i="2"/>
  <c r="N263" i="2"/>
  <c r="BF263" i="2" s="1"/>
  <c r="BI262" i="2"/>
  <c r="BH262" i="2"/>
  <c r="BG262" i="2"/>
  <c r="BE262" i="2"/>
  <c r="AA262" i="2"/>
  <c r="Y262" i="2"/>
  <c r="W262" i="2"/>
  <c r="BK262" i="2"/>
  <c r="N262" i="2"/>
  <c r="BF262" i="2" s="1"/>
  <c r="BI261" i="2"/>
  <c r="BH261" i="2"/>
  <c r="BG261" i="2"/>
  <c r="BE261" i="2"/>
  <c r="AA261" i="2"/>
  <c r="Y261" i="2"/>
  <c r="W261" i="2"/>
  <c r="BK261" i="2"/>
  <c r="N261" i="2"/>
  <c r="BF261" i="2" s="1"/>
  <c r="BI260" i="2"/>
  <c r="BH260" i="2"/>
  <c r="BG260" i="2"/>
  <c r="BE260" i="2"/>
  <c r="AA260" i="2"/>
  <c r="Y260" i="2"/>
  <c r="W260" i="2"/>
  <c r="BK260" i="2"/>
  <c r="N260" i="2"/>
  <c r="BF260" i="2" s="1"/>
  <c r="BI259" i="2"/>
  <c r="BH259" i="2"/>
  <c r="BG259" i="2"/>
  <c r="BE259" i="2"/>
  <c r="AA259" i="2"/>
  <c r="Y259" i="2"/>
  <c r="W259" i="2"/>
  <c r="BK259" i="2"/>
  <c r="N259" i="2"/>
  <c r="BF259" i="2" s="1"/>
  <c r="BI258" i="2"/>
  <c r="BH258" i="2"/>
  <c r="BG258" i="2"/>
  <c r="BE258" i="2"/>
  <c r="AA258" i="2"/>
  <c r="Y258" i="2"/>
  <c r="W258" i="2"/>
  <c r="BK258" i="2"/>
  <c r="N258" i="2"/>
  <c r="BF258" i="2" s="1"/>
  <c r="BI257" i="2"/>
  <c r="BH257" i="2"/>
  <c r="BG257" i="2"/>
  <c r="BE257" i="2"/>
  <c r="AA257" i="2"/>
  <c r="Y257" i="2"/>
  <c r="W257" i="2"/>
  <c r="BK257" i="2"/>
  <c r="N257" i="2"/>
  <c r="BF257" i="2" s="1"/>
  <c r="BI256" i="2"/>
  <c r="BH256" i="2"/>
  <c r="BG256" i="2"/>
  <c r="BE256" i="2"/>
  <c r="AA256" i="2"/>
  <c r="Y256" i="2"/>
  <c r="W256" i="2"/>
  <c r="BK256" i="2"/>
  <c r="N256" i="2"/>
  <c r="BF256" i="2" s="1"/>
  <c r="BI255" i="2"/>
  <c r="BH255" i="2"/>
  <c r="BG255" i="2"/>
  <c r="BE255" i="2"/>
  <c r="AA255" i="2"/>
  <c r="Y255" i="2"/>
  <c r="W255" i="2"/>
  <c r="BK255" i="2"/>
  <c r="N255" i="2"/>
  <c r="BF255" i="2" s="1"/>
  <c r="BI254" i="2"/>
  <c r="BH254" i="2"/>
  <c r="BG254" i="2"/>
  <c r="BE254" i="2"/>
  <c r="AA254" i="2"/>
  <c r="Y254" i="2"/>
  <c r="W254" i="2"/>
  <c r="BK254" i="2"/>
  <c r="N254" i="2"/>
  <c r="BF254" i="2" s="1"/>
  <c r="BI253" i="2"/>
  <c r="BH253" i="2"/>
  <c r="BG253" i="2"/>
  <c r="BE253" i="2"/>
  <c r="AA253" i="2"/>
  <c r="Y253" i="2"/>
  <c r="W253" i="2"/>
  <c r="BK253" i="2"/>
  <c r="N253" i="2"/>
  <c r="BF253" i="2" s="1"/>
  <c r="BI252" i="2"/>
  <c r="BH252" i="2"/>
  <c r="BG252" i="2"/>
  <c r="BE252" i="2"/>
  <c r="AA252" i="2"/>
  <c r="Y252" i="2"/>
  <c r="W252" i="2"/>
  <c r="BK252" i="2"/>
  <c r="N252" i="2"/>
  <c r="BF252" i="2" s="1"/>
  <c r="BI251" i="2"/>
  <c r="BH251" i="2"/>
  <c r="BG251" i="2"/>
  <c r="BE251" i="2"/>
  <c r="AA251" i="2"/>
  <c r="AA250" i="2"/>
  <c r="Y251" i="2"/>
  <c r="Y250" i="2"/>
  <c r="W251" i="2"/>
  <c r="W250" i="2"/>
  <c r="BK251" i="2"/>
  <c r="N251" i="2"/>
  <c r="BF251" i="2" s="1"/>
  <c r="BI249" i="2"/>
  <c r="BH249" i="2"/>
  <c r="BG249" i="2"/>
  <c r="BE249" i="2"/>
  <c r="AA249" i="2"/>
  <c r="Y249" i="2"/>
  <c r="W249" i="2"/>
  <c r="BK249" i="2"/>
  <c r="N249" i="2"/>
  <c r="BF249" i="2"/>
  <c r="BI248" i="2"/>
  <c r="BH248" i="2"/>
  <c r="BG248" i="2"/>
  <c r="BE248" i="2"/>
  <c r="AA248" i="2"/>
  <c r="Y248" i="2"/>
  <c r="W248" i="2"/>
  <c r="BK248" i="2"/>
  <c r="N248" i="2"/>
  <c r="BF248" i="2"/>
  <c r="BI247" i="2"/>
  <c r="BH247" i="2"/>
  <c r="BG247" i="2"/>
  <c r="BE247" i="2"/>
  <c r="AA247" i="2"/>
  <c r="Y247" i="2"/>
  <c r="W247" i="2"/>
  <c r="BK247" i="2"/>
  <c r="N247" i="2"/>
  <c r="BF247" i="2"/>
  <c r="BI246" i="2"/>
  <c r="BH246" i="2"/>
  <c r="BG246" i="2"/>
  <c r="BE246" i="2"/>
  <c r="AA246" i="2"/>
  <c r="Y246" i="2"/>
  <c r="W246" i="2"/>
  <c r="BK246" i="2"/>
  <c r="N246" i="2"/>
  <c r="BF246" i="2"/>
  <c r="BI245" i="2"/>
  <c r="BH245" i="2"/>
  <c r="BG245" i="2"/>
  <c r="BE245" i="2"/>
  <c r="AA245" i="2"/>
  <c r="Y245" i="2"/>
  <c r="W245" i="2"/>
  <c r="BK245" i="2"/>
  <c r="N245" i="2"/>
  <c r="BF245" i="2"/>
  <c r="BI244" i="2"/>
  <c r="BH244" i="2"/>
  <c r="BG244" i="2"/>
  <c r="BE244" i="2"/>
  <c r="AA244" i="2"/>
  <c r="Y244" i="2"/>
  <c r="W244" i="2"/>
  <c r="BK244" i="2"/>
  <c r="N244" i="2"/>
  <c r="BF244" i="2"/>
  <c r="BI243" i="2"/>
  <c r="BH243" i="2"/>
  <c r="BG243" i="2"/>
  <c r="BE243" i="2"/>
  <c r="AA243" i="2"/>
  <c r="Y243" i="2"/>
  <c r="W243" i="2"/>
  <c r="BK243" i="2"/>
  <c r="N243" i="2"/>
  <c r="BF243" i="2"/>
  <c r="BI242" i="2"/>
  <c r="BH242" i="2"/>
  <c r="BG242" i="2"/>
  <c r="BE242" i="2"/>
  <c r="AA242" i="2"/>
  <c r="Y242" i="2"/>
  <c r="W242" i="2"/>
  <c r="BK242" i="2"/>
  <c r="N242" i="2"/>
  <c r="BF242" i="2"/>
  <c r="BI241" i="2"/>
  <c r="BH241" i="2"/>
  <c r="BG241" i="2"/>
  <c r="BE241" i="2"/>
  <c r="AA241" i="2"/>
  <c r="Y241" i="2"/>
  <c r="W241" i="2"/>
  <c r="BK241" i="2"/>
  <c r="N241" i="2"/>
  <c r="BF241" i="2"/>
  <c r="BI240" i="2"/>
  <c r="BH240" i="2"/>
  <c r="BG240" i="2"/>
  <c r="BE240" i="2"/>
  <c r="AA240" i="2"/>
  <c r="Y240" i="2"/>
  <c r="W240" i="2"/>
  <c r="BK240" i="2"/>
  <c r="N240" i="2"/>
  <c r="BF240" i="2"/>
  <c r="BI239" i="2"/>
  <c r="BH239" i="2"/>
  <c r="BG239" i="2"/>
  <c r="BE239" i="2"/>
  <c r="AA239" i="2"/>
  <c r="Y239" i="2"/>
  <c r="W239" i="2"/>
  <c r="BK239" i="2"/>
  <c r="N239" i="2"/>
  <c r="BF239" i="2"/>
  <c r="BI238" i="2"/>
  <c r="BH238" i="2"/>
  <c r="BG238" i="2"/>
  <c r="BE238" i="2"/>
  <c r="AA238" i="2"/>
  <c r="Y238" i="2"/>
  <c r="W238" i="2"/>
  <c r="BK238" i="2"/>
  <c r="N238" i="2"/>
  <c r="BF238" i="2"/>
  <c r="BI237" i="2"/>
  <c r="BH237" i="2"/>
  <c r="BG237" i="2"/>
  <c r="BE237" i="2"/>
  <c r="AA237" i="2"/>
  <c r="Y237" i="2"/>
  <c r="W237" i="2"/>
  <c r="BK237" i="2"/>
  <c r="N237" i="2"/>
  <c r="BF237" i="2"/>
  <c r="BI236" i="2"/>
  <c r="BH236" i="2"/>
  <c r="BG236" i="2"/>
  <c r="BE236" i="2"/>
  <c r="AA236" i="2"/>
  <c r="Y236" i="2"/>
  <c r="W236" i="2"/>
  <c r="BK236" i="2"/>
  <c r="N236" i="2"/>
  <c r="BF236" i="2"/>
  <c r="BI235" i="2"/>
  <c r="BH235" i="2"/>
  <c r="BG235" i="2"/>
  <c r="BE235" i="2"/>
  <c r="AA235" i="2"/>
  <c r="Y235" i="2"/>
  <c r="W235" i="2"/>
  <c r="BK235" i="2"/>
  <c r="N235" i="2"/>
  <c r="BF235" i="2"/>
  <c r="BI234" i="2"/>
  <c r="BH234" i="2"/>
  <c r="BG234" i="2"/>
  <c r="BE234" i="2"/>
  <c r="AA234" i="2"/>
  <c r="Y234" i="2"/>
  <c r="W234" i="2"/>
  <c r="BK234" i="2"/>
  <c r="N234" i="2"/>
  <c r="BF234" i="2"/>
  <c r="BI233" i="2"/>
  <c r="BH233" i="2"/>
  <c r="BG233" i="2"/>
  <c r="BE233" i="2"/>
  <c r="AA233" i="2"/>
  <c r="Y233" i="2"/>
  <c r="W233" i="2"/>
  <c r="BK233" i="2"/>
  <c r="N233" i="2"/>
  <c r="BF233" i="2"/>
  <c r="BI232" i="2"/>
  <c r="BH232" i="2"/>
  <c r="BG232" i="2"/>
  <c r="BE232" i="2"/>
  <c r="AA232" i="2"/>
  <c r="Y232" i="2"/>
  <c r="W232" i="2"/>
  <c r="BK232" i="2"/>
  <c r="N232" i="2"/>
  <c r="BF232" i="2"/>
  <c r="BI231" i="2"/>
  <c r="BH231" i="2"/>
  <c r="BG231" i="2"/>
  <c r="BE231" i="2"/>
  <c r="AA231" i="2"/>
  <c r="Y231" i="2"/>
  <c r="W231" i="2"/>
  <c r="BK231" i="2"/>
  <c r="N231" i="2"/>
  <c r="BF231" i="2" s="1"/>
  <c r="BI230" i="2"/>
  <c r="BH230" i="2"/>
  <c r="BG230" i="2"/>
  <c r="BE230" i="2"/>
  <c r="AA230" i="2"/>
  <c r="Y230" i="2"/>
  <c r="W230" i="2"/>
  <c r="BK230" i="2"/>
  <c r="N230" i="2"/>
  <c r="BF230" i="2" s="1"/>
  <c r="BI229" i="2"/>
  <c r="BH229" i="2"/>
  <c r="BG229" i="2"/>
  <c r="BE229" i="2"/>
  <c r="AA229" i="2"/>
  <c r="Y229" i="2"/>
  <c r="W229" i="2"/>
  <c r="BK229" i="2"/>
  <c r="N229" i="2"/>
  <c r="BF229" i="2" s="1"/>
  <c r="BI228" i="2"/>
  <c r="BH228" i="2"/>
  <c r="BG228" i="2"/>
  <c r="BE228" i="2"/>
  <c r="AA228" i="2"/>
  <c r="Y228" i="2"/>
  <c r="W228" i="2"/>
  <c r="BK228" i="2"/>
  <c r="N228" i="2"/>
  <c r="BF228" i="2" s="1"/>
  <c r="BI227" i="2"/>
  <c r="BH227" i="2"/>
  <c r="BG227" i="2"/>
  <c r="BE227" i="2"/>
  <c r="AA227" i="2"/>
  <c r="Y227" i="2"/>
  <c r="W227" i="2"/>
  <c r="BK227" i="2"/>
  <c r="N227" i="2"/>
  <c r="BF227" i="2" s="1"/>
  <c r="BI226" i="2"/>
  <c r="BH226" i="2"/>
  <c r="BG226" i="2"/>
  <c r="BE226" i="2"/>
  <c r="AA226" i="2"/>
  <c r="Y226" i="2"/>
  <c r="W226" i="2"/>
  <c r="BK226" i="2"/>
  <c r="N226" i="2"/>
  <c r="BF226" i="2" s="1"/>
  <c r="BI225" i="2"/>
  <c r="BH225" i="2"/>
  <c r="BG225" i="2"/>
  <c r="BE225" i="2"/>
  <c r="AA225" i="2"/>
  <c r="Y225" i="2"/>
  <c r="W225" i="2"/>
  <c r="BK225" i="2"/>
  <c r="N225" i="2"/>
  <c r="BF225" i="2" s="1"/>
  <c r="BI224" i="2"/>
  <c r="BH224" i="2"/>
  <c r="BG224" i="2"/>
  <c r="BE224" i="2"/>
  <c r="AA224" i="2"/>
  <c r="Y224" i="2"/>
  <c r="W224" i="2"/>
  <c r="BK224" i="2"/>
  <c r="N224" i="2"/>
  <c r="BF224" i="2" s="1"/>
  <c r="BI223" i="2"/>
  <c r="BH223" i="2"/>
  <c r="BG223" i="2"/>
  <c r="BE223" i="2"/>
  <c r="AA223" i="2"/>
  <c r="Y223" i="2"/>
  <c r="W223" i="2"/>
  <c r="BK223" i="2"/>
  <c r="N223" i="2"/>
  <c r="BF223" i="2" s="1"/>
  <c r="BI222" i="2"/>
  <c r="BH222" i="2"/>
  <c r="BG222" i="2"/>
  <c r="BE222" i="2"/>
  <c r="AA222" i="2"/>
  <c r="Y222" i="2"/>
  <c r="W222" i="2"/>
  <c r="BK222" i="2"/>
  <c r="N222" i="2"/>
  <c r="BF222" i="2" s="1"/>
  <c r="BI221" i="2"/>
  <c r="BH221" i="2"/>
  <c r="BG221" i="2"/>
  <c r="BE221" i="2"/>
  <c r="AA221" i="2"/>
  <c r="AA220" i="2"/>
  <c r="Y221" i="2"/>
  <c r="Y220" i="2"/>
  <c r="W221" i="2"/>
  <c r="W220" i="2"/>
  <c r="BK221" i="2"/>
  <c r="N221" i="2"/>
  <c r="BF221" i="2" s="1"/>
  <c r="BI219" i="2"/>
  <c r="BH219" i="2"/>
  <c r="BG219" i="2"/>
  <c r="BE219" i="2"/>
  <c r="AA219" i="2"/>
  <c r="Y219" i="2"/>
  <c r="W219" i="2"/>
  <c r="BK219" i="2"/>
  <c r="N219" i="2"/>
  <c r="BF219" i="2" s="1"/>
  <c r="BI218" i="2"/>
  <c r="BH218" i="2"/>
  <c r="BG218" i="2"/>
  <c r="BE218" i="2"/>
  <c r="AA218" i="2"/>
  <c r="Y218" i="2"/>
  <c r="W218" i="2"/>
  <c r="BK218" i="2"/>
  <c r="N218" i="2"/>
  <c r="BF218" i="2" s="1"/>
  <c r="BI217" i="2"/>
  <c r="BH217" i="2"/>
  <c r="BG217" i="2"/>
  <c r="BE217" i="2"/>
  <c r="AA217" i="2"/>
  <c r="Y217" i="2"/>
  <c r="W217" i="2"/>
  <c r="BK217" i="2"/>
  <c r="N217" i="2"/>
  <c r="BF217" i="2" s="1"/>
  <c r="BI216" i="2"/>
  <c r="BH216" i="2"/>
  <c r="BG216" i="2"/>
  <c r="BE216" i="2"/>
  <c r="AA216" i="2"/>
  <c r="Y216" i="2"/>
  <c r="W216" i="2"/>
  <c r="BK216" i="2"/>
  <c r="N216" i="2"/>
  <c r="BF216" i="2" s="1"/>
  <c r="BI215" i="2"/>
  <c r="BH215" i="2"/>
  <c r="BG215" i="2"/>
  <c r="BE215" i="2"/>
  <c r="AA215" i="2"/>
  <c r="Y215" i="2"/>
  <c r="W215" i="2"/>
  <c r="BK215" i="2"/>
  <c r="N215" i="2"/>
  <c r="BF215" i="2" s="1"/>
  <c r="BI214" i="2"/>
  <c r="BH214" i="2"/>
  <c r="BG214" i="2"/>
  <c r="BE214" i="2"/>
  <c r="AA214" i="2"/>
  <c r="AA213" i="2"/>
  <c r="Y214" i="2"/>
  <c r="Y213" i="2"/>
  <c r="W214" i="2"/>
  <c r="W213" i="2"/>
  <c r="BK214" i="2"/>
  <c r="N214" i="2"/>
  <c r="BF214" i="2" s="1"/>
  <c r="BI212" i="2"/>
  <c r="BH212" i="2"/>
  <c r="BG212" i="2"/>
  <c r="BE212" i="2"/>
  <c r="AA212" i="2"/>
  <c r="Y212" i="2"/>
  <c r="W212" i="2"/>
  <c r="BK212" i="2"/>
  <c r="N212" i="2"/>
  <c r="BF212" i="2"/>
  <c r="BI211" i="2"/>
  <c r="BH211" i="2"/>
  <c r="BG211" i="2"/>
  <c r="BE211" i="2"/>
  <c r="AA211" i="2"/>
  <c r="Y211" i="2"/>
  <c r="W211" i="2"/>
  <c r="BK211" i="2"/>
  <c r="N211" i="2"/>
  <c r="BF211" i="2"/>
  <c r="BI210" i="2"/>
  <c r="BH210" i="2"/>
  <c r="BG210" i="2"/>
  <c r="BE210" i="2"/>
  <c r="AA210" i="2"/>
  <c r="Y210" i="2"/>
  <c r="W210" i="2"/>
  <c r="BK210" i="2"/>
  <c r="N210" i="2"/>
  <c r="BF210" i="2"/>
  <c r="BI209" i="2"/>
  <c r="BH209" i="2"/>
  <c r="BG209" i="2"/>
  <c r="BE209" i="2"/>
  <c r="AA209" i="2"/>
  <c r="Y209" i="2"/>
  <c r="W209" i="2"/>
  <c r="BK209" i="2"/>
  <c r="N209" i="2"/>
  <c r="BF209" i="2"/>
  <c r="BI208" i="2"/>
  <c r="BH208" i="2"/>
  <c r="BG208" i="2"/>
  <c r="BE208" i="2"/>
  <c r="AA208" i="2"/>
  <c r="Y208" i="2"/>
  <c r="W208" i="2"/>
  <c r="BK208" i="2"/>
  <c r="N208" i="2"/>
  <c r="BF208" i="2"/>
  <c r="BI207" i="2"/>
  <c r="BH207" i="2"/>
  <c r="BG207" i="2"/>
  <c r="BE207" i="2"/>
  <c r="AA207" i="2"/>
  <c r="Y207" i="2"/>
  <c r="W207" i="2"/>
  <c r="BK207" i="2"/>
  <c r="N207" i="2"/>
  <c r="BF207" i="2"/>
  <c r="BI206" i="2"/>
  <c r="BH206" i="2"/>
  <c r="BG206" i="2"/>
  <c r="BE206" i="2"/>
  <c r="AA206" i="2"/>
  <c r="Y206" i="2"/>
  <c r="W206" i="2"/>
  <c r="BK206" i="2"/>
  <c r="N206" i="2"/>
  <c r="BF206" i="2"/>
  <c r="BI205" i="2"/>
  <c r="BH205" i="2"/>
  <c r="BG205" i="2"/>
  <c r="BE205" i="2"/>
  <c r="AA205" i="2"/>
  <c r="Y205" i="2"/>
  <c r="W205" i="2"/>
  <c r="BK205" i="2"/>
  <c r="N205" i="2"/>
  <c r="BF205" i="2"/>
  <c r="BI204" i="2"/>
  <c r="BH204" i="2"/>
  <c r="BG204" i="2"/>
  <c r="BE204" i="2"/>
  <c r="AA204" i="2"/>
  <c r="Y204" i="2"/>
  <c r="W204" i="2"/>
  <c r="BK204" i="2"/>
  <c r="N204" i="2"/>
  <c r="BF204" i="2"/>
  <c r="BI203" i="2"/>
  <c r="BH203" i="2"/>
  <c r="BG203" i="2"/>
  <c r="BE203" i="2"/>
  <c r="AA203" i="2"/>
  <c r="Y203" i="2"/>
  <c r="W203" i="2"/>
  <c r="BK203" i="2"/>
  <c r="N203" i="2"/>
  <c r="BF203" i="2"/>
  <c r="BI202" i="2"/>
  <c r="BH202" i="2"/>
  <c r="BG202" i="2"/>
  <c r="BE202" i="2"/>
  <c r="AA202" i="2"/>
  <c r="Y202" i="2"/>
  <c r="W202" i="2"/>
  <c r="BK202" i="2"/>
  <c r="N202" i="2"/>
  <c r="BF202" i="2"/>
  <c r="BI201" i="2"/>
  <c r="BH201" i="2"/>
  <c r="BG201" i="2"/>
  <c r="BE201" i="2"/>
  <c r="AA201" i="2"/>
  <c r="AA200" i="2"/>
  <c r="Y201" i="2"/>
  <c r="Y200" i="2"/>
  <c r="W201" i="2"/>
  <c r="W200" i="2"/>
  <c r="BK201" i="2"/>
  <c r="BK200" i="2"/>
  <c r="N200" i="2" s="1"/>
  <c r="N94" i="2" s="1"/>
  <c r="N201" i="2"/>
  <c r="BF201" i="2" s="1"/>
  <c r="BI199" i="2"/>
  <c r="BH199" i="2"/>
  <c r="BG199" i="2"/>
  <c r="BE199" i="2"/>
  <c r="AA199" i="2"/>
  <c r="Y199" i="2"/>
  <c r="W199" i="2"/>
  <c r="BK199" i="2"/>
  <c r="N199" i="2"/>
  <c r="BF199" i="2" s="1"/>
  <c r="BI198" i="2"/>
  <c r="BH198" i="2"/>
  <c r="BG198" i="2"/>
  <c r="BE198" i="2"/>
  <c r="AA198" i="2"/>
  <c r="Y198" i="2"/>
  <c r="W198" i="2"/>
  <c r="BK198" i="2"/>
  <c r="N198" i="2"/>
  <c r="BF198" i="2" s="1"/>
  <c r="BI197" i="2"/>
  <c r="BH197" i="2"/>
  <c r="BG197" i="2"/>
  <c r="BE197" i="2"/>
  <c r="AA197" i="2"/>
  <c r="Y197" i="2"/>
  <c r="W197" i="2"/>
  <c r="BK197" i="2"/>
  <c r="N197" i="2"/>
  <c r="BF197" i="2" s="1"/>
  <c r="BI196" i="2"/>
  <c r="BH196" i="2"/>
  <c r="BG196" i="2"/>
  <c r="BE196" i="2"/>
  <c r="AA196" i="2"/>
  <c r="Y196" i="2"/>
  <c r="W196" i="2"/>
  <c r="BK196" i="2"/>
  <c r="N196" i="2"/>
  <c r="BF196" i="2" s="1"/>
  <c r="BI195" i="2"/>
  <c r="BH195" i="2"/>
  <c r="BG195" i="2"/>
  <c r="BE195" i="2"/>
  <c r="AA195" i="2"/>
  <c r="Y195" i="2"/>
  <c r="W195" i="2"/>
  <c r="BK195" i="2"/>
  <c r="N195" i="2"/>
  <c r="BF195" i="2" s="1"/>
  <c r="BI194" i="2"/>
  <c r="BH194" i="2"/>
  <c r="BG194" i="2"/>
  <c r="BE194" i="2"/>
  <c r="AA194" i="2"/>
  <c r="Y194" i="2"/>
  <c r="W194" i="2"/>
  <c r="BK194" i="2"/>
  <c r="N194" i="2"/>
  <c r="BF194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 s="1"/>
  <c r="BI191" i="2"/>
  <c r="BH191" i="2"/>
  <c r="BG191" i="2"/>
  <c r="BE191" i="2"/>
  <c r="AA191" i="2"/>
  <c r="Y191" i="2"/>
  <c r="W191" i="2"/>
  <c r="BK191" i="2"/>
  <c r="N191" i="2"/>
  <c r="BF191" i="2" s="1"/>
  <c r="BI190" i="2"/>
  <c r="BH190" i="2"/>
  <c r="BG190" i="2"/>
  <c r="BE190" i="2"/>
  <c r="AA190" i="2"/>
  <c r="Y190" i="2"/>
  <c r="W190" i="2"/>
  <c r="BK190" i="2"/>
  <c r="N190" i="2"/>
  <c r="BF190" i="2" s="1"/>
  <c r="BI189" i="2"/>
  <c r="BH189" i="2"/>
  <c r="BG189" i="2"/>
  <c r="BE189" i="2"/>
  <c r="AA189" i="2"/>
  <c r="Y189" i="2"/>
  <c r="W189" i="2"/>
  <c r="BK189" i="2"/>
  <c r="N189" i="2"/>
  <c r="BF189" i="2" s="1"/>
  <c r="BI188" i="2"/>
  <c r="BH188" i="2"/>
  <c r="BG188" i="2"/>
  <c r="BE188" i="2"/>
  <c r="AA188" i="2"/>
  <c r="Y188" i="2"/>
  <c r="W188" i="2"/>
  <c r="BK188" i="2"/>
  <c r="N188" i="2"/>
  <c r="BF188" i="2" s="1"/>
  <c r="BI187" i="2"/>
  <c r="BH187" i="2"/>
  <c r="BG187" i="2"/>
  <c r="BE187" i="2"/>
  <c r="AA187" i="2"/>
  <c r="Y187" i="2"/>
  <c r="W187" i="2"/>
  <c r="BK187" i="2"/>
  <c r="N187" i="2"/>
  <c r="BF187" i="2" s="1"/>
  <c r="BI186" i="2"/>
  <c r="BH186" i="2"/>
  <c r="BG186" i="2"/>
  <c r="BE186" i="2"/>
  <c r="AA186" i="2"/>
  <c r="Y186" i="2"/>
  <c r="W186" i="2"/>
  <c r="BK186" i="2"/>
  <c r="N186" i="2"/>
  <c r="BF186" i="2" s="1"/>
  <c r="BI185" i="2"/>
  <c r="BH185" i="2"/>
  <c r="BG185" i="2"/>
  <c r="BE185" i="2"/>
  <c r="AA185" i="2"/>
  <c r="Y185" i="2"/>
  <c r="W185" i="2"/>
  <c r="BK185" i="2"/>
  <c r="N185" i="2"/>
  <c r="BF185" i="2" s="1"/>
  <c r="BI184" i="2"/>
  <c r="BH184" i="2"/>
  <c r="BG184" i="2"/>
  <c r="BE184" i="2"/>
  <c r="AA184" i="2"/>
  <c r="Y184" i="2"/>
  <c r="W184" i="2"/>
  <c r="BK184" i="2"/>
  <c r="N184" i="2"/>
  <c r="BF184" i="2" s="1"/>
  <c r="BI183" i="2"/>
  <c r="BH183" i="2"/>
  <c r="BG183" i="2"/>
  <c r="BE183" i="2"/>
  <c r="AA183" i="2"/>
  <c r="Y183" i="2"/>
  <c r="W183" i="2"/>
  <c r="BK183" i="2"/>
  <c r="N183" i="2"/>
  <c r="BF183" i="2" s="1"/>
  <c r="BI182" i="2"/>
  <c r="BH182" i="2"/>
  <c r="BG182" i="2"/>
  <c r="BE182" i="2"/>
  <c r="AA182" i="2"/>
  <c r="Y182" i="2"/>
  <c r="W182" i="2"/>
  <c r="BK182" i="2"/>
  <c r="N182" i="2"/>
  <c r="BF182" i="2" s="1"/>
  <c r="BI181" i="2"/>
  <c r="BH181" i="2"/>
  <c r="BG181" i="2"/>
  <c r="BE181" i="2"/>
  <c r="AA181" i="2"/>
  <c r="Y181" i="2"/>
  <c r="W181" i="2"/>
  <c r="BK181" i="2"/>
  <c r="N181" i="2"/>
  <c r="BF181" i="2" s="1"/>
  <c r="BI180" i="2"/>
  <c r="BH180" i="2"/>
  <c r="BG180" i="2"/>
  <c r="BE180" i="2"/>
  <c r="AA180" i="2"/>
  <c r="Y180" i="2"/>
  <c r="W180" i="2"/>
  <c r="BK180" i="2"/>
  <c r="N180" i="2"/>
  <c r="BF180" i="2" s="1"/>
  <c r="BI179" i="2"/>
  <c r="BH179" i="2"/>
  <c r="BG179" i="2"/>
  <c r="BE179" i="2"/>
  <c r="AA179" i="2"/>
  <c r="Y179" i="2"/>
  <c r="W179" i="2"/>
  <c r="BK179" i="2"/>
  <c r="N179" i="2"/>
  <c r="BF179" i="2" s="1"/>
  <c r="BI178" i="2"/>
  <c r="BH178" i="2"/>
  <c r="BG178" i="2"/>
  <c r="BE178" i="2"/>
  <c r="AA178" i="2"/>
  <c r="Y178" i="2"/>
  <c r="W178" i="2"/>
  <c r="BK178" i="2"/>
  <c r="N178" i="2"/>
  <c r="BF178" i="2" s="1"/>
  <c r="BI177" i="2"/>
  <c r="BH177" i="2"/>
  <c r="BG177" i="2"/>
  <c r="BE177" i="2"/>
  <c r="AA177" i="2"/>
  <c r="Y177" i="2"/>
  <c r="W177" i="2"/>
  <c r="BK177" i="2"/>
  <c r="N177" i="2"/>
  <c r="BF177" i="2" s="1"/>
  <c r="BI176" i="2"/>
  <c r="BH176" i="2"/>
  <c r="BG176" i="2"/>
  <c r="BE176" i="2"/>
  <c r="AA176" i="2"/>
  <c r="Y176" i="2"/>
  <c r="W176" i="2"/>
  <c r="BK176" i="2"/>
  <c r="N176" i="2"/>
  <c r="BF176" i="2" s="1"/>
  <c r="BI175" i="2"/>
  <c r="BH175" i="2"/>
  <c r="BG175" i="2"/>
  <c r="BE175" i="2"/>
  <c r="AA175" i="2"/>
  <c r="Y175" i="2"/>
  <c r="W175" i="2"/>
  <c r="BK175" i="2"/>
  <c r="N175" i="2"/>
  <c r="BF175" i="2" s="1"/>
  <c r="BI174" i="2"/>
  <c r="BH174" i="2"/>
  <c r="BG174" i="2"/>
  <c r="BE174" i="2"/>
  <c r="AA174" i="2"/>
  <c r="Y174" i="2"/>
  <c r="W174" i="2"/>
  <c r="BK174" i="2"/>
  <c r="N174" i="2"/>
  <c r="BF174" i="2" s="1"/>
  <c r="BI173" i="2"/>
  <c r="BH173" i="2"/>
  <c r="BG173" i="2"/>
  <c r="BE173" i="2"/>
  <c r="AA173" i="2"/>
  <c r="Y173" i="2"/>
  <c r="W173" i="2"/>
  <c r="BK173" i="2"/>
  <c r="N173" i="2"/>
  <c r="BF173" i="2" s="1"/>
  <c r="BI172" i="2"/>
  <c r="BH172" i="2"/>
  <c r="BG172" i="2"/>
  <c r="BE172" i="2"/>
  <c r="AA172" i="2"/>
  <c r="Y172" i="2"/>
  <c r="W172" i="2"/>
  <c r="BK172" i="2"/>
  <c r="N172" i="2"/>
  <c r="BF172" i="2" s="1"/>
  <c r="BI171" i="2"/>
  <c r="BH171" i="2"/>
  <c r="BG171" i="2"/>
  <c r="BE171" i="2"/>
  <c r="AA171" i="2"/>
  <c r="Y171" i="2"/>
  <c r="W171" i="2"/>
  <c r="BK171" i="2"/>
  <c r="N171" i="2"/>
  <c r="BF171" i="2" s="1"/>
  <c r="BI170" i="2"/>
  <c r="BH170" i="2"/>
  <c r="BG170" i="2"/>
  <c r="BE170" i="2"/>
  <c r="AA170" i="2"/>
  <c r="AA169" i="2"/>
  <c r="Y170" i="2"/>
  <c r="Y169" i="2"/>
  <c r="W170" i="2"/>
  <c r="W169" i="2"/>
  <c r="BK170" i="2"/>
  <c r="N170" i="2"/>
  <c r="BF170" i="2" s="1"/>
  <c r="BI168" i="2"/>
  <c r="BH168" i="2"/>
  <c r="BG168" i="2"/>
  <c r="BE168" i="2"/>
  <c r="AA168" i="2"/>
  <c r="Y168" i="2"/>
  <c r="W168" i="2"/>
  <c r="BK168" i="2"/>
  <c r="N168" i="2"/>
  <c r="BF168" i="2"/>
  <c r="BI167" i="2"/>
  <c r="BH167" i="2"/>
  <c r="BG167" i="2"/>
  <c r="BE167" i="2"/>
  <c r="AA167" i="2"/>
  <c r="Y167" i="2"/>
  <c r="W167" i="2"/>
  <c r="BK167" i="2"/>
  <c r="N167" i="2"/>
  <c r="BF167" i="2"/>
  <c r="BI166" i="2"/>
  <c r="BH166" i="2"/>
  <c r="BG166" i="2"/>
  <c r="BE166" i="2"/>
  <c r="AA166" i="2"/>
  <c r="Y166" i="2"/>
  <c r="W166" i="2"/>
  <c r="BK166" i="2"/>
  <c r="N166" i="2"/>
  <c r="BF166" i="2"/>
  <c r="BI165" i="2"/>
  <c r="BH165" i="2"/>
  <c r="BG165" i="2"/>
  <c r="BE165" i="2"/>
  <c r="AA165" i="2"/>
  <c r="Y165" i="2"/>
  <c r="W165" i="2"/>
  <c r="BK165" i="2"/>
  <c r="N165" i="2"/>
  <c r="BF165" i="2"/>
  <c r="BI164" i="2"/>
  <c r="BH164" i="2"/>
  <c r="BG164" i="2"/>
  <c r="BE164" i="2"/>
  <c r="AA164" i="2"/>
  <c r="Y164" i="2"/>
  <c r="W164" i="2"/>
  <c r="BK164" i="2"/>
  <c r="N164" i="2"/>
  <c r="BF164" i="2"/>
  <c r="BI163" i="2"/>
  <c r="BH163" i="2"/>
  <c r="BG163" i="2"/>
  <c r="BE163" i="2"/>
  <c r="AA163" i="2"/>
  <c r="Y163" i="2"/>
  <c r="W163" i="2"/>
  <c r="BK163" i="2"/>
  <c r="N163" i="2"/>
  <c r="BF163" i="2"/>
  <c r="BI162" i="2"/>
  <c r="BH162" i="2"/>
  <c r="BG162" i="2"/>
  <c r="BE162" i="2"/>
  <c r="AA162" i="2"/>
  <c r="Y162" i="2"/>
  <c r="W162" i="2"/>
  <c r="BK162" i="2"/>
  <c r="N162" i="2"/>
  <c r="BF162" i="2"/>
  <c r="BI161" i="2"/>
  <c r="BH161" i="2"/>
  <c r="BG161" i="2"/>
  <c r="BE161" i="2"/>
  <c r="AA161" i="2"/>
  <c r="Y161" i="2"/>
  <c r="W161" i="2"/>
  <c r="BK161" i="2"/>
  <c r="N161" i="2"/>
  <c r="BF161" i="2"/>
  <c r="BI160" i="2"/>
  <c r="BH160" i="2"/>
  <c r="BG160" i="2"/>
  <c r="BE160" i="2"/>
  <c r="AA160" i="2"/>
  <c r="Y160" i="2"/>
  <c r="W160" i="2"/>
  <c r="BK160" i="2"/>
  <c r="N160" i="2"/>
  <c r="BF160" i="2"/>
  <c r="BI159" i="2"/>
  <c r="BH159" i="2"/>
  <c r="BG159" i="2"/>
  <c r="BE159" i="2"/>
  <c r="AA159" i="2"/>
  <c r="Y159" i="2"/>
  <c r="W159" i="2"/>
  <c r="BK159" i="2"/>
  <c r="N159" i="2"/>
  <c r="BF159" i="2"/>
  <c r="BI158" i="2"/>
  <c r="BH158" i="2"/>
  <c r="BG158" i="2"/>
  <c r="BE158" i="2"/>
  <c r="AA158" i="2"/>
  <c r="AA157" i="2"/>
  <c r="Y158" i="2"/>
  <c r="Y157" i="2"/>
  <c r="W158" i="2"/>
  <c r="W157" i="2"/>
  <c r="BK158" i="2"/>
  <c r="BK157" i="2"/>
  <c r="N157" i="2" s="1"/>
  <c r="N92" i="2" s="1"/>
  <c r="N158" i="2"/>
  <c r="BF158" i="2" s="1"/>
  <c r="BI156" i="2"/>
  <c r="BH156" i="2"/>
  <c r="BG156" i="2"/>
  <c r="BE156" i="2"/>
  <c r="AA156" i="2"/>
  <c r="Y156" i="2"/>
  <c r="W156" i="2"/>
  <c r="BK156" i="2"/>
  <c r="N156" i="2"/>
  <c r="BF156" i="2" s="1"/>
  <c r="BI155" i="2"/>
  <c r="BH155" i="2"/>
  <c r="BG155" i="2"/>
  <c r="BE155" i="2"/>
  <c r="AA155" i="2"/>
  <c r="Y155" i="2"/>
  <c r="W155" i="2"/>
  <c r="BK155" i="2"/>
  <c r="N155" i="2"/>
  <c r="BF155" i="2" s="1"/>
  <c r="BI154" i="2"/>
  <c r="BH154" i="2"/>
  <c r="BG154" i="2"/>
  <c r="BE154" i="2"/>
  <c r="AA154" i="2"/>
  <c r="Y154" i="2"/>
  <c r="W154" i="2"/>
  <c r="BK154" i="2"/>
  <c r="N154" i="2"/>
  <c r="BF154" i="2" s="1"/>
  <c r="BI153" i="2"/>
  <c r="BH153" i="2"/>
  <c r="BG153" i="2"/>
  <c r="BE153" i="2"/>
  <c r="AA153" i="2"/>
  <c r="Y153" i="2"/>
  <c r="W153" i="2"/>
  <c r="BK153" i="2"/>
  <c r="N153" i="2"/>
  <c r="BF153" i="2" s="1"/>
  <c r="BI152" i="2"/>
  <c r="BH152" i="2"/>
  <c r="BG152" i="2"/>
  <c r="BE152" i="2"/>
  <c r="AA152" i="2"/>
  <c r="Y152" i="2"/>
  <c r="W152" i="2"/>
  <c r="BK152" i="2"/>
  <c r="N152" i="2"/>
  <c r="BF152" i="2" s="1"/>
  <c r="BI151" i="2"/>
  <c r="BH151" i="2"/>
  <c r="BG151" i="2"/>
  <c r="BE151" i="2"/>
  <c r="AA151" i="2"/>
  <c r="Y151" i="2"/>
  <c r="W151" i="2"/>
  <c r="BK151" i="2"/>
  <c r="N151" i="2"/>
  <c r="BF151" i="2" s="1"/>
  <c r="BI150" i="2"/>
  <c r="BH150" i="2"/>
  <c r="BG150" i="2"/>
  <c r="BE150" i="2"/>
  <c r="AA150" i="2"/>
  <c r="Y150" i="2"/>
  <c r="W150" i="2"/>
  <c r="BK150" i="2"/>
  <c r="N150" i="2"/>
  <c r="BF150" i="2" s="1"/>
  <c r="BI149" i="2"/>
  <c r="BH149" i="2"/>
  <c r="BG149" i="2"/>
  <c r="BE149" i="2"/>
  <c r="AA149" i="2"/>
  <c r="Y149" i="2"/>
  <c r="W149" i="2"/>
  <c r="BK149" i="2"/>
  <c r="N149" i="2"/>
  <c r="BF149" i="2" s="1"/>
  <c r="BI148" i="2"/>
  <c r="BH148" i="2"/>
  <c r="BG148" i="2"/>
  <c r="BE148" i="2"/>
  <c r="AA148" i="2"/>
  <c r="Y148" i="2"/>
  <c r="W148" i="2"/>
  <c r="BK148" i="2"/>
  <c r="N148" i="2"/>
  <c r="BF148" i="2" s="1"/>
  <c r="BI147" i="2"/>
  <c r="BH147" i="2"/>
  <c r="BG147" i="2"/>
  <c r="BE147" i="2"/>
  <c r="AA147" i="2"/>
  <c r="Y147" i="2"/>
  <c r="W147" i="2"/>
  <c r="BK147" i="2"/>
  <c r="N147" i="2"/>
  <c r="BF147" i="2" s="1"/>
  <c r="BI146" i="2"/>
  <c r="BH146" i="2"/>
  <c r="BG146" i="2"/>
  <c r="BE146" i="2"/>
  <c r="AA146" i="2"/>
  <c r="Y146" i="2"/>
  <c r="W146" i="2"/>
  <c r="BK146" i="2"/>
  <c r="N146" i="2"/>
  <c r="BF146" i="2" s="1"/>
  <c r="BI145" i="2"/>
  <c r="BH145" i="2"/>
  <c r="BG145" i="2"/>
  <c r="BE145" i="2"/>
  <c r="AA145" i="2"/>
  <c r="Y145" i="2"/>
  <c r="W145" i="2"/>
  <c r="BK145" i="2"/>
  <c r="N145" i="2"/>
  <c r="BF145" i="2" s="1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 s="1"/>
  <c r="BI142" i="2"/>
  <c r="BH142" i="2"/>
  <c r="BG142" i="2"/>
  <c r="BE142" i="2"/>
  <c r="AA142" i="2"/>
  <c r="Y142" i="2"/>
  <c r="W142" i="2"/>
  <c r="BK142" i="2"/>
  <c r="N142" i="2"/>
  <c r="BF142" i="2" s="1"/>
  <c r="BI141" i="2"/>
  <c r="BH141" i="2"/>
  <c r="BG141" i="2"/>
  <c r="BE141" i="2"/>
  <c r="AA141" i="2"/>
  <c r="AA140" i="2"/>
  <c r="AA139" i="2" s="1"/>
  <c r="Y141" i="2"/>
  <c r="Y140" i="2"/>
  <c r="Y139" i="2" s="1"/>
  <c r="W141" i="2"/>
  <c r="W140" i="2"/>
  <c r="W139" i="2" s="1"/>
  <c r="M135" i="2"/>
  <c r="M134" i="2"/>
  <c r="F134" i="2"/>
  <c r="F132" i="2"/>
  <c r="F130" i="2"/>
  <c r="M29" i="2"/>
  <c r="AS89" i="1" s="1"/>
  <c r="M85" i="2"/>
  <c r="M84" i="2"/>
  <c r="F84" i="2"/>
  <c r="F82" i="2"/>
  <c r="F80" i="2"/>
  <c r="O16" i="2"/>
  <c r="E16" i="2"/>
  <c r="F135" i="2" s="1"/>
  <c r="O15" i="2"/>
  <c r="O10" i="2"/>
  <c r="M132" i="2" s="1"/>
  <c r="M82" i="2"/>
  <c r="F6" i="2"/>
  <c r="F128" i="2"/>
  <c r="F78" i="2"/>
  <c r="AK27" i="1"/>
  <c r="AU99" i="1"/>
  <c r="AS99" i="1"/>
  <c r="AS97" i="1" s="1"/>
  <c r="AM83" i="1"/>
  <c r="L83" i="1"/>
  <c r="AM82" i="1"/>
  <c r="L82" i="1"/>
  <c r="AM80" i="1"/>
  <c r="L80" i="1"/>
  <c r="L78" i="1"/>
  <c r="L77" i="1"/>
  <c r="BK207" i="9" l="1"/>
  <c r="N207" i="9" s="1"/>
  <c r="N101" i="9" s="1"/>
  <c r="BH126" i="5"/>
  <c r="BK119" i="4"/>
  <c r="N119" i="4" s="1"/>
  <c r="N91" i="4" s="1"/>
  <c r="BK169" i="2"/>
  <c r="N169" i="2" s="1"/>
  <c r="N93" i="2" s="1"/>
  <c r="BK213" i="2"/>
  <c r="N213" i="2" s="1"/>
  <c r="N95" i="2" s="1"/>
  <c r="BK250" i="2"/>
  <c r="N250" i="2" s="1"/>
  <c r="N97" i="2" s="1"/>
  <c r="BK325" i="2"/>
  <c r="N325" i="2" s="1"/>
  <c r="N102" i="2" s="1"/>
  <c r="BK347" i="2"/>
  <c r="N347" i="2" s="1"/>
  <c r="N103" i="2" s="1"/>
  <c r="BK380" i="2"/>
  <c r="N380" i="2" s="1"/>
  <c r="N107" i="2" s="1"/>
  <c r="BK390" i="2"/>
  <c r="N390" i="2" s="1"/>
  <c r="N108" i="2" s="1"/>
  <c r="BK463" i="2"/>
  <c r="N463" i="2" s="1"/>
  <c r="N113" i="2" s="1"/>
  <c r="BK220" i="2"/>
  <c r="N220" i="2" s="1"/>
  <c r="N96" i="2" s="1"/>
  <c r="H36" i="7"/>
  <c r="BC95" i="1" s="1"/>
  <c r="BK142" i="12"/>
  <c r="N142" i="12" s="1"/>
  <c r="N98" i="12" s="1"/>
  <c r="H36" i="12"/>
  <c r="BC102" i="1" s="1"/>
  <c r="BK128" i="12"/>
  <c r="N128" i="12" s="1"/>
  <c r="N91" i="12" s="1"/>
  <c r="M34" i="12"/>
  <c r="AW102" i="1" s="1"/>
  <c r="H34" i="12"/>
  <c r="BA102" i="1" s="1"/>
  <c r="BK125" i="12"/>
  <c r="BK168" i="11"/>
  <c r="N168" i="11" s="1"/>
  <c r="N94" i="11" s="1"/>
  <c r="BK135" i="11"/>
  <c r="N135" i="11" s="1"/>
  <c r="N92" i="11" s="1"/>
  <c r="M34" i="11"/>
  <c r="AV101" i="1" s="1"/>
  <c r="H38" i="11"/>
  <c r="BD101" i="1" s="1"/>
  <c r="H34" i="11"/>
  <c r="AZ101" i="1" s="1"/>
  <c r="H36" i="11"/>
  <c r="BB101" i="1" s="1"/>
  <c r="BK118" i="11"/>
  <c r="BK117" i="11" s="1"/>
  <c r="N117" i="11" s="1"/>
  <c r="N90" i="11" s="1"/>
  <c r="H37" i="11"/>
  <c r="BC101" i="1" s="1"/>
  <c r="BK119" i="10"/>
  <c r="N119" i="10" s="1"/>
  <c r="N91" i="10" s="1"/>
  <c r="BK134" i="10"/>
  <c r="N134" i="10" s="1"/>
  <c r="N93" i="10" s="1"/>
  <c r="M34" i="10"/>
  <c r="AV100" i="1" s="1"/>
  <c r="H37" i="10"/>
  <c r="BC100" i="1" s="1"/>
  <c r="BC99" i="1" s="1"/>
  <c r="AY99" i="1" s="1"/>
  <c r="H36" i="10"/>
  <c r="BB100" i="1" s="1"/>
  <c r="H38" i="10"/>
  <c r="BD100" i="1" s="1"/>
  <c r="BD99" i="1" s="1"/>
  <c r="M35" i="10"/>
  <c r="AW100" i="1" s="1"/>
  <c r="AT100" i="1" s="1"/>
  <c r="BK453" i="2"/>
  <c r="N453" i="2" s="1"/>
  <c r="N111" i="2" s="1"/>
  <c r="BK224" i="9"/>
  <c r="N224" i="9" s="1"/>
  <c r="N104" i="9" s="1"/>
  <c r="BK218" i="9"/>
  <c r="N218" i="9" s="1"/>
  <c r="N102" i="9" s="1"/>
  <c r="Y163" i="9"/>
  <c r="Y127" i="9" s="1"/>
  <c r="BK182" i="9"/>
  <c r="N182" i="9" s="1"/>
  <c r="N100" i="9" s="1"/>
  <c r="AA163" i="9"/>
  <c r="AA127" i="9" s="1"/>
  <c r="W163" i="9"/>
  <c r="W127" i="9" s="1"/>
  <c r="AU98" i="1" s="1"/>
  <c r="BK170" i="9"/>
  <c r="N170" i="9" s="1"/>
  <c r="N97" i="9" s="1"/>
  <c r="BK164" i="9"/>
  <c r="N164" i="9" s="1"/>
  <c r="N96" i="9" s="1"/>
  <c r="BK144" i="9"/>
  <c r="N144" i="9" s="1"/>
  <c r="N93" i="9" s="1"/>
  <c r="H35" i="9"/>
  <c r="BB98" i="1" s="1"/>
  <c r="M34" i="9"/>
  <c r="AW98" i="1" s="1"/>
  <c r="H37" i="9"/>
  <c r="BD98" i="1" s="1"/>
  <c r="H34" i="9"/>
  <c r="BA98" i="1" s="1"/>
  <c r="BK148" i="8"/>
  <c r="N148" i="8" s="1"/>
  <c r="N97" i="8" s="1"/>
  <c r="H36" i="8"/>
  <c r="BC96" i="1" s="1"/>
  <c r="BK144" i="8"/>
  <c r="N144" i="8" s="1"/>
  <c r="N96" i="8" s="1"/>
  <c r="H35" i="8"/>
  <c r="BB96" i="1" s="1"/>
  <c r="H37" i="8"/>
  <c r="BD96" i="1" s="1"/>
  <c r="M33" i="8"/>
  <c r="AV96" i="1" s="1"/>
  <c r="H35" i="7"/>
  <c r="BB95" i="1" s="1"/>
  <c r="BK126" i="7"/>
  <c r="BK125" i="7" s="1"/>
  <c r="N125" i="7" s="1"/>
  <c r="N92" i="7" s="1"/>
  <c r="H37" i="7"/>
  <c r="BD95" i="1" s="1"/>
  <c r="M33" i="7"/>
  <c r="AV95" i="1" s="1"/>
  <c r="M33" i="6"/>
  <c r="AV94" i="1" s="1"/>
  <c r="H35" i="6"/>
  <c r="BB94" i="1" s="1"/>
  <c r="H33" i="6"/>
  <c r="AZ94" i="1" s="1"/>
  <c r="BK124" i="6"/>
  <c r="BK123" i="6" s="1"/>
  <c r="N123" i="6" s="1"/>
  <c r="N92" i="6" s="1"/>
  <c r="H37" i="6"/>
  <c r="BD94" i="1" s="1"/>
  <c r="M34" i="6"/>
  <c r="AW94" i="1" s="1"/>
  <c r="H36" i="6"/>
  <c r="BC94" i="1" s="1"/>
  <c r="AA153" i="5"/>
  <c r="AS88" i="1"/>
  <c r="AS87" i="1" s="1"/>
  <c r="Y121" i="5"/>
  <c r="AA126" i="5"/>
  <c r="W131" i="5"/>
  <c r="W125" i="5" s="1"/>
  <c r="W121" i="5" s="1"/>
  <c r="AU93" i="1" s="1"/>
  <c r="AA131" i="5"/>
  <c r="W136" i="5"/>
  <c r="AA136" i="5"/>
  <c r="W146" i="5"/>
  <c r="AA146" i="5"/>
  <c r="BH153" i="5"/>
  <c r="N153" i="5" s="1"/>
  <c r="N97" i="5" s="1"/>
  <c r="H36" i="5"/>
  <c r="BC93" i="1" s="1"/>
  <c r="H37" i="5"/>
  <c r="BD93" i="1" s="1"/>
  <c r="M33" i="5"/>
  <c r="AV93" i="1" s="1"/>
  <c r="H34" i="5"/>
  <c r="BA93" i="1" s="1"/>
  <c r="M34" i="5"/>
  <c r="AW93" i="1" s="1"/>
  <c r="AT93" i="1" s="1"/>
  <c r="H35" i="5"/>
  <c r="BB93" i="1" s="1"/>
  <c r="BK159" i="4"/>
  <c r="N159" i="4" s="1"/>
  <c r="N93" i="4" s="1"/>
  <c r="BK138" i="4"/>
  <c r="N138" i="4" s="1"/>
  <c r="N92" i="4" s="1"/>
  <c r="M34" i="4"/>
  <c r="AV92" i="1" s="1"/>
  <c r="H37" i="4"/>
  <c r="BC92" i="1" s="1"/>
  <c r="H36" i="4"/>
  <c r="BB92" i="1" s="1"/>
  <c r="H38" i="4"/>
  <c r="BD92" i="1" s="1"/>
  <c r="M35" i="4"/>
  <c r="AW92" i="1" s="1"/>
  <c r="BK183" i="3"/>
  <c r="N183" i="3" s="1"/>
  <c r="N103" i="3" s="1"/>
  <c r="BK178" i="3"/>
  <c r="N178" i="3" s="1"/>
  <c r="N102" i="3" s="1"/>
  <c r="BK165" i="3"/>
  <c r="N165" i="3" s="1"/>
  <c r="N100" i="3" s="1"/>
  <c r="H37" i="3"/>
  <c r="BC91" i="1" s="1"/>
  <c r="H38" i="3"/>
  <c r="BD91" i="1" s="1"/>
  <c r="BK150" i="3"/>
  <c r="N150" i="3" s="1"/>
  <c r="N96" i="3" s="1"/>
  <c r="AV91" i="1"/>
  <c r="AZ91" i="1"/>
  <c r="AW91" i="1"/>
  <c r="AT91" i="1" s="1"/>
  <c r="H36" i="3"/>
  <c r="BB91" i="1" s="1"/>
  <c r="BK128" i="3"/>
  <c r="N128" i="3" s="1"/>
  <c r="N92" i="3" s="1"/>
  <c r="AA291" i="2"/>
  <c r="AA138" i="2" s="1"/>
  <c r="W291" i="2"/>
  <c r="W138" i="2" s="1"/>
  <c r="AU89" i="1" s="1"/>
  <c r="BK305" i="2"/>
  <c r="N305" i="2" s="1"/>
  <c r="N101" i="2" s="1"/>
  <c r="Y292" i="2"/>
  <c r="Y291" i="2" s="1"/>
  <c r="Y138" i="2" s="1"/>
  <c r="BK355" i="2"/>
  <c r="N355" i="2" s="1"/>
  <c r="N105" i="2" s="1"/>
  <c r="M33" i="2"/>
  <c r="AV89" i="1" s="1"/>
  <c r="H36" i="2"/>
  <c r="BC89" i="1" s="1"/>
  <c r="H35" i="2"/>
  <c r="BB89" i="1" s="1"/>
  <c r="H37" i="2"/>
  <c r="BD89" i="1" s="1"/>
  <c r="M82" i="9"/>
  <c r="AT92" i="1"/>
  <c r="N126" i="5"/>
  <c r="N92" i="5" s="1"/>
  <c r="N292" i="2"/>
  <c r="N100" i="2" s="1"/>
  <c r="N141" i="3"/>
  <c r="N93" i="3" s="1"/>
  <c r="N163" i="3"/>
  <c r="N99" i="3" s="1"/>
  <c r="F85" i="2"/>
  <c r="H33" i="2"/>
  <c r="AZ89" i="1" s="1"/>
  <c r="BA91" i="1"/>
  <c r="H35" i="4"/>
  <c r="BA92" i="1" s="1"/>
  <c r="H34" i="4"/>
  <c r="AZ92" i="1" s="1"/>
  <c r="AZ90" i="1" s="1"/>
  <c r="AV90" i="1" s="1"/>
  <c r="H33" i="5"/>
  <c r="AZ93" i="1" s="1"/>
  <c r="N120" i="6"/>
  <c r="N91" i="6" s="1"/>
  <c r="BK119" i="6"/>
  <c r="M34" i="7"/>
  <c r="AW95" i="1" s="1"/>
  <c r="H34" i="7"/>
  <c r="BA95" i="1" s="1"/>
  <c r="N126" i="7"/>
  <c r="N93" i="7" s="1"/>
  <c r="N139" i="7"/>
  <c r="N97" i="7" s="1"/>
  <c r="BK138" i="7"/>
  <c r="N138" i="7" s="1"/>
  <c r="N96" i="7" s="1"/>
  <c r="M34" i="8"/>
  <c r="AW96" i="1" s="1"/>
  <c r="H34" i="8"/>
  <c r="BA96" i="1" s="1"/>
  <c r="N126" i="8"/>
  <c r="N93" i="8" s="1"/>
  <c r="N124" i="6"/>
  <c r="N93" i="6" s="1"/>
  <c r="N123" i="7"/>
  <c r="N91" i="7" s="1"/>
  <c r="BK122" i="7"/>
  <c r="N123" i="8"/>
  <c r="N91" i="8" s="1"/>
  <c r="BK122" i="8"/>
  <c r="H34" i="6"/>
  <c r="BA94" i="1" s="1"/>
  <c r="H33" i="7"/>
  <c r="AZ95" i="1" s="1"/>
  <c r="H33" i="8"/>
  <c r="AZ96" i="1" s="1"/>
  <c r="F85" i="9"/>
  <c r="BK129" i="9"/>
  <c r="M33" i="9"/>
  <c r="AV98" i="1" s="1"/>
  <c r="H33" i="9"/>
  <c r="AZ98" i="1" s="1"/>
  <c r="H36" i="9"/>
  <c r="BC98" i="1" s="1"/>
  <c r="M35" i="11"/>
  <c r="AW101" i="1" s="1"/>
  <c r="H35" i="11"/>
  <c r="BA101" i="1" s="1"/>
  <c r="N125" i="12"/>
  <c r="N90" i="12" s="1"/>
  <c r="M33" i="12"/>
  <c r="AV102" i="1" s="1"/>
  <c r="H33" i="12"/>
  <c r="AZ102" i="1" s="1"/>
  <c r="H35" i="10"/>
  <c r="BA100" i="1" s="1"/>
  <c r="H34" i="10"/>
  <c r="AZ100" i="1" s="1"/>
  <c r="F78" i="12"/>
  <c r="H35" i="12"/>
  <c r="BB102" i="1" s="1"/>
  <c r="H37" i="12"/>
  <c r="BD102" i="1" s="1"/>
  <c r="Y125" i="12"/>
  <c r="Y128" i="12"/>
  <c r="W137" i="12"/>
  <c r="W128" i="12" s="1"/>
  <c r="W124" i="12" s="1"/>
  <c r="AU102" i="1" s="1"/>
  <c r="AA137" i="12"/>
  <c r="AA128" i="12" s="1"/>
  <c r="AA124" i="12" s="1"/>
  <c r="W142" i="12"/>
  <c r="AA142" i="12"/>
  <c r="W158" i="12"/>
  <c r="AA158" i="12"/>
  <c r="AT101" i="1" l="1"/>
  <c r="BK127" i="3"/>
  <c r="AT95" i="1"/>
  <c r="BK124" i="12"/>
  <c r="N124" i="12" s="1"/>
  <c r="N89" i="12" s="1"/>
  <c r="M28" i="12" s="1"/>
  <c r="M31" i="12" s="1"/>
  <c r="AT102" i="1"/>
  <c r="AZ99" i="1"/>
  <c r="AV99" i="1" s="1"/>
  <c r="BB99" i="1"/>
  <c r="AX99" i="1" s="1"/>
  <c r="N118" i="11"/>
  <c r="N91" i="11" s="1"/>
  <c r="BA99" i="1"/>
  <c r="AW99" i="1" s="1"/>
  <c r="BK118" i="10"/>
  <c r="N118" i="10" s="1"/>
  <c r="N90" i="10" s="1"/>
  <c r="L99" i="10" s="1"/>
  <c r="BC97" i="1"/>
  <c r="AY97" i="1" s="1"/>
  <c r="M29" i="10"/>
  <c r="M32" i="10" s="1"/>
  <c r="AG100" i="1" s="1"/>
  <c r="BK153" i="3"/>
  <c r="N153" i="3" s="1"/>
  <c r="N97" i="3" s="1"/>
  <c r="AU97" i="1"/>
  <c r="BD97" i="1"/>
  <c r="AT98" i="1"/>
  <c r="BK163" i="9"/>
  <c r="N163" i="9" s="1"/>
  <c r="N95" i="9" s="1"/>
  <c r="BK125" i="8"/>
  <c r="N125" i="8" s="1"/>
  <c r="N92" i="8" s="1"/>
  <c r="AT96" i="1"/>
  <c r="AT94" i="1"/>
  <c r="AU88" i="1"/>
  <c r="AU87" i="1" s="1"/>
  <c r="AA125" i="5"/>
  <c r="AA121" i="5" s="1"/>
  <c r="BH125" i="5"/>
  <c r="N125" i="5" s="1"/>
  <c r="N91" i="5" s="1"/>
  <c r="BC90" i="1"/>
  <c r="AY90" i="1" s="1"/>
  <c r="BK118" i="4"/>
  <c r="N118" i="4" s="1"/>
  <c r="N90" i="4" s="1"/>
  <c r="BB90" i="1"/>
  <c r="AX90" i="1" s="1"/>
  <c r="BD90" i="1"/>
  <c r="BD88" i="1" s="1"/>
  <c r="BB88" i="1"/>
  <c r="AX88" i="1" s="1"/>
  <c r="BK291" i="2"/>
  <c r="N291" i="2" s="1"/>
  <c r="N99" i="2" s="1"/>
  <c r="L106" i="12"/>
  <c r="BA90" i="1"/>
  <c r="AW90" i="1" s="1"/>
  <c r="AT90" i="1" s="1"/>
  <c r="Y124" i="12"/>
  <c r="BK128" i="9"/>
  <c r="N129" i="9"/>
  <c r="N91" i="9" s="1"/>
  <c r="M29" i="11"/>
  <c r="M32" i="11" s="1"/>
  <c r="L98" i="11"/>
  <c r="N122" i="8"/>
  <c r="N90" i="8" s="1"/>
  <c r="BK121" i="8"/>
  <c r="N121" i="8" s="1"/>
  <c r="N122" i="7"/>
  <c r="N90" i="7" s="1"/>
  <c r="BK121" i="7"/>
  <c r="N121" i="7" s="1"/>
  <c r="N89" i="7" s="1"/>
  <c r="N119" i="6"/>
  <c r="N90" i="6" s="1"/>
  <c r="BK118" i="6"/>
  <c r="N118" i="6" s="1"/>
  <c r="N89" i="6" s="1"/>
  <c r="AZ88" i="1"/>
  <c r="N127" i="3"/>
  <c r="N91" i="3" s="1"/>
  <c r="BH121" i="5"/>
  <c r="N121" i="5" s="1"/>
  <c r="N89" i="5" s="1"/>
  <c r="AZ97" i="1" l="1"/>
  <c r="AV97" i="1" s="1"/>
  <c r="AT99" i="1"/>
  <c r="BA97" i="1"/>
  <c r="AW97" i="1" s="1"/>
  <c r="AT97" i="1" s="1"/>
  <c r="BB97" i="1"/>
  <c r="AX97" i="1" s="1"/>
  <c r="L40" i="10"/>
  <c r="BK126" i="3"/>
  <c r="N126" i="3" s="1"/>
  <c r="N90" i="3" s="1"/>
  <c r="M29" i="3" s="1"/>
  <c r="M32" i="3" s="1"/>
  <c r="BD87" i="1"/>
  <c r="W35" i="1" s="1"/>
  <c r="N89" i="8"/>
  <c r="BC88" i="1"/>
  <c r="AY88" i="1" s="1"/>
  <c r="L99" i="4"/>
  <c r="M29" i="4"/>
  <c r="M32" i="4" s="1"/>
  <c r="L107" i="3"/>
  <c r="L100" i="6"/>
  <c r="M28" i="6"/>
  <c r="M31" i="6" s="1"/>
  <c r="L103" i="7"/>
  <c r="M28" i="7"/>
  <c r="M31" i="7" s="1"/>
  <c r="L103" i="8"/>
  <c r="M28" i="8"/>
  <c r="M31" i="8" s="1"/>
  <c r="AN100" i="1"/>
  <c r="L103" i="5"/>
  <c r="M28" i="5"/>
  <c r="M31" i="5" s="1"/>
  <c r="AZ87" i="1"/>
  <c r="AV88" i="1"/>
  <c r="L40" i="11"/>
  <c r="AG101" i="1"/>
  <c r="AN101" i="1" s="1"/>
  <c r="BK127" i="9"/>
  <c r="N127" i="9" s="1"/>
  <c r="N89" i="9" s="1"/>
  <c r="N128" i="9"/>
  <c r="N90" i="9" s="1"/>
  <c r="AG102" i="1"/>
  <c r="AN102" i="1" s="1"/>
  <c r="L39" i="12"/>
  <c r="BB87" i="1" l="1"/>
  <c r="W33" i="1" s="1"/>
  <c r="BC87" i="1"/>
  <c r="W34" i="1" s="1"/>
  <c r="AG92" i="1"/>
  <c r="AN92" i="1" s="1"/>
  <c r="L40" i="4"/>
  <c r="AX87" i="1"/>
  <c r="L39" i="5"/>
  <c r="AG93" i="1"/>
  <c r="AN93" i="1" s="1"/>
  <c r="L39" i="8"/>
  <c r="AG96" i="1"/>
  <c r="AN96" i="1" s="1"/>
  <c r="L39" i="7"/>
  <c r="AG95" i="1"/>
  <c r="AN95" i="1" s="1"/>
  <c r="L39" i="6"/>
  <c r="AG94" i="1"/>
  <c r="AN94" i="1" s="1"/>
  <c r="AG91" i="1"/>
  <c r="L40" i="3"/>
  <c r="L109" i="9"/>
  <c r="M28" i="9"/>
  <c r="M31" i="9" s="1"/>
  <c r="AV87" i="1"/>
  <c r="W31" i="1"/>
  <c r="AG99" i="1"/>
  <c r="AN99" i="1" s="1"/>
  <c r="AY87" i="1" l="1"/>
  <c r="AK31" i="1"/>
  <c r="AG90" i="1"/>
  <c r="AN90" i="1" s="1"/>
  <c r="AN91" i="1"/>
  <c r="AG98" i="1"/>
  <c r="L39" i="9"/>
  <c r="AN98" i="1" l="1"/>
  <c r="AG97" i="1"/>
  <c r="AN97" i="1" s="1"/>
  <c r="N141" i="2"/>
  <c r="BF141" i="2"/>
  <c r="H34" i="2" s="1"/>
  <c r="BA89" i="1" s="1"/>
  <c r="BA88" i="1" s="1"/>
  <c r="BK141" i="2"/>
  <c r="BK140" i="2" s="1"/>
  <c r="AW88" i="1" l="1"/>
  <c r="AT88" i="1" s="1"/>
  <c r="BA87" i="1"/>
  <c r="N140" i="2"/>
  <c r="N91" i="2" s="1"/>
  <c r="BK139" i="2"/>
  <c r="M34" i="2"/>
  <c r="AW89" i="1" s="1"/>
  <c r="AT89" i="1" s="1"/>
  <c r="BK138" i="2" l="1"/>
  <c r="N138" i="2" s="1"/>
  <c r="N89" i="2" s="1"/>
  <c r="N139" i="2"/>
  <c r="N90" i="2" s="1"/>
  <c r="AW87" i="1"/>
  <c r="W32" i="1"/>
  <c r="AK32" i="1" l="1"/>
  <c r="AT87" i="1"/>
  <c r="L120" i="2"/>
  <c r="M28" i="2"/>
  <c r="M31" i="2" s="1"/>
  <c r="L39" i="2" l="1"/>
  <c r="AG89" i="1"/>
  <c r="AN89" i="1" l="1"/>
  <c r="AG88" i="1"/>
  <c r="AN88" i="1" l="1"/>
  <c r="AG87" i="1"/>
  <c r="AK26" i="1" l="1"/>
  <c r="AK29" i="1" s="1"/>
  <c r="AK37" i="1" s="1"/>
  <c r="AN87" i="1"/>
  <c r="AN106" i="1" s="1"/>
  <c r="AG106" i="1"/>
</calcChain>
</file>

<file path=xl/sharedStrings.xml><?xml version="1.0" encoding="utf-8"?>
<sst xmlns="http://schemas.openxmlformats.org/spreadsheetml/2006/main" count="13370" uniqueCount="2280">
  <si>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</si>
  <si>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</si>
  <si>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</si>
  <si>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</si>
  <si>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</si>
  <si>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</si>
  <si>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</si>
  <si>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</si>
  <si>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</si>
  <si>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</si>
  <si>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</si>
  <si>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</si>
  <si>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</si>
  <si>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0,001</t>
  </si>
  <si>
    <t>Kód:</t>
  </si>
  <si>
    <t>16002u2</t>
  </si>
  <si>
    <t>Stavba:</t>
  </si>
  <si>
    <t>Komunitné centrum - Rekonštrukcia, prístavba ku kultúrnemu domu v obci Bačkov-(stupeň PSP)</t>
  </si>
  <si>
    <t>JKSO:</t>
  </si>
  <si>
    <t>KS:</t>
  </si>
  <si>
    <t>Miesto:</t>
  </si>
  <si>
    <t>Bačkov</t>
  </si>
  <si>
    <t>Dátum:</t>
  </si>
  <si>
    <t>Objednávateľ:</t>
  </si>
  <si>
    <t>IČO:</t>
  </si>
  <si>
    <t>obec Bačkov</t>
  </si>
  <si>
    <t>IČO DPH:</t>
  </si>
  <si>
    <t>Zhotoviteľ:</t>
  </si>
  <si>
    <t xml:space="preserve"> </t>
  </si>
  <si>
    <t>Projektant:</t>
  </si>
  <si>
    <t>Ing.arch.Lorinc, Ing.Soták</t>
  </si>
  <si>
    <t>True</t>
  </si>
  <si>
    <t>Spracovateľ:</t>
  </si>
  <si>
    <t>Ing.Ivana Brecková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</si>
  <si>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</si>
  <si>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</si>
  <si>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</si>
  <si>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</si>
  <si>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</si>
  <si>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</si>
  <si>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</si>
  <si>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</si>
  <si>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</si>
  <si>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</si>
  <si>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</si>
  <si>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</si>
  <si>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</si>
  <si>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</si>
  <si>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</si>
  <si>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</si>
  <si>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</si>
  <si>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</si>
  <si>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</si>
  <si>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</si>
  <si>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</si>
  <si>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</si>
  <si>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</si>
  <si>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</si>
  <si>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</si>
  <si>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</si>
  <si>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</si>
  <si>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</si>
  <si>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</si>
  <si>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</si>
  <si>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</si>
  <si>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</si>
  <si>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</si>
  <si>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</si>
  <si>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</si>
  <si>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</si>
  <si>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</si>
  <si>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</si>
  <si>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</si>
  <si>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</si>
  <si>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</si>
  <si>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</si>
  <si>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</si>
  <si>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{4bb2e555-6a0d-4a64-a4a6-0ad98d043ea5}</t>
  </si>
  <si>
    <t>{00000000-0000-0000-0000-000000000000}</t>
  </si>
  <si>
    <t>001</t>
  </si>
  <si>
    <t>SO 01 - Hlavný objekt - oprávnené náklady</t>
  </si>
  <si>
    <t>1</t>
  </si>
  <si>
    <t>{44504741-f750-4dad-b3f3-33a4d5884d60}</t>
  </si>
  <si>
    <t>/</t>
  </si>
  <si>
    <t>001.1</t>
  </si>
  <si>
    <t>1. časť ASR + ST (jestvujúca časť + prístavba)</t>
  </si>
  <si>
    <t>2</t>
  </si>
  <si>
    <t>{45a8b59b-f4c1-4d20-bd38-b9c3c0aea05b}</t>
  </si>
  <si>
    <t>001.2</t>
  </si>
  <si>
    <t>2. časť ZTI</t>
  </si>
  <si>
    <t>{8b895b2f-b148-431e-918a-dfc44ec35117}</t>
  </si>
  <si>
    <t>001.2.1</t>
  </si>
  <si>
    <t>Kanalizačná prípojka a dažďová kanalizácia</t>
  </si>
  <si>
    <t>3</t>
  </si>
  <si>
    <t>{91dd44f2-554c-4d03-a834-fd1fd54924f6}</t>
  </si>
  <si>
    <t>001.2.2</t>
  </si>
  <si>
    <t>Vnútorné inštalácie</t>
  </si>
  <si>
    <t>{6e275df5-bd0e-4266-8544-d0e9ab135279}</t>
  </si>
  <si>
    <t>001.3</t>
  </si>
  <si>
    <t>3. časť UVK</t>
  </si>
  <si>
    <t>{d6d928da-277a-475b-bb45-9e96b7059fc0}</t>
  </si>
  <si>
    <t>001.4</t>
  </si>
  <si>
    <t>4. časť ELI</t>
  </si>
  <si>
    <t>{0614dfe1-19fc-4eb1-901c-a4b77ede3903}</t>
  </si>
  <si>
    <t>001.5</t>
  </si>
  <si>
    <t>5. časť PL</t>
  </si>
  <si>
    <t>{95109e4f-686b-47de-9a87-7d4e3e997a30}</t>
  </si>
  <si>
    <t>001.6</t>
  </si>
  <si>
    <t>6. časť Kotolňa</t>
  </si>
  <si>
    <t>{4508129e-4f7e-47ab-9e06-0b13e058ba92}</t>
  </si>
  <si>
    <t>002</t>
  </si>
  <si>
    <t>SO 01 - Hlavný objekt - neoprávnené náklady</t>
  </si>
  <si>
    <t>{cbbfa61c-7590-4bdc-8e2b-018e39a4f5ee}</t>
  </si>
  <si>
    <t>002.1</t>
  </si>
  <si>
    <t>1. časť ASR + ST - jestvujúci objekt</t>
  </si>
  <si>
    <t>{7b5d9b17-72b3-49c1-9338-464b1ef28d4e}</t>
  </si>
  <si>
    <t>002.2</t>
  </si>
  <si>
    <t>{88e423ce-46b7-4363-bd79-dd5242ac6054}</t>
  </si>
  <si>
    <t>002.2.1</t>
  </si>
  <si>
    <t>Kanalizačná prípojka</t>
  </si>
  <si>
    <t>{2669fddf-0063-406b-87d0-c0be29dfe06f}</t>
  </si>
  <si>
    <t>002.2.2</t>
  </si>
  <si>
    <t>{85248146-7fab-435b-a981-ca1d46658917}</t>
  </si>
  <si>
    <t>002.3</t>
  </si>
  <si>
    <t>{7c284a67-b606-4f1f-a0ac-d2aee871b8b0}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</si>
  <si>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</si>
  <si>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</si>
  <si>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</si>
  <si>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</si>
  <si>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</si>
  <si>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</si>
  <si>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</si>
  <si>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</si>
  <si>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</si>
  <si>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</si>
  <si>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</si>
  <si>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001 - SO 01 - Hlavný objekt - oprávnené náklady</t>
  </si>
  <si>
    <t>Časť:</t>
  </si>
  <si>
    <t>001.1 - 1. časť ASR + ST (jestvujúca časť + prístavba)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</si>
  <si>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</si>
  <si>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</si>
  <si>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</si>
  <si>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</si>
  <si>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</si>
  <si>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</si>
  <si>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</si>
  <si>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</si>
  <si>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</si>
  <si>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</si>
  <si>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</si>
  <si>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</si>
  <si>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</si>
  <si>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</si>
  <si>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</si>
  <si>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</si>
  <si>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</si>
  <si>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</si>
  <si>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</si>
  <si>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</si>
  <si>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</si>
  <si>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725 - Zdravotechnika - zariaď.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</si>
  <si>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</si>
  <si>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</si>
  <si>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</si>
  <si>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</si>
  <si>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</si>
  <si>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</si>
  <si>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</si>
  <si>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prírod.a konglomer.kameňa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</si>
  <si>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</si>
  <si>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</si>
  <si>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</si>
  <si>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HZS - Hodinové zúčtovacie sadzby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</si>
  <si>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</si>
  <si>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</si>
  <si>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</si>
  <si>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</si>
  <si>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</si>
  <si>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</si>
  <si>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</si>
  <si>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</si>
  <si>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</si>
  <si>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</si>
  <si>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</si>
  <si>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</si>
  <si>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</si>
  <si>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</si>
  <si>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</si>
  <si>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</si>
  <si>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</si>
  <si>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113106612</t>
  </si>
  <si>
    <t>Rozoberanie zámkovej dlažby všetkých druhov v ploche nad 20 m2,  -0,26000t</t>
  </si>
  <si>
    <t>m2</t>
  </si>
  <si>
    <t>4</t>
  </si>
  <si>
    <t>759382886</t>
  </si>
  <si>
    <t>113107122</t>
  </si>
  <si>
    <t>Odstránenie krytu v ploche do 200 m2 z kameniva hrubého drveného, hr.100 do 200 mm,  -0,23500t</t>
  </si>
  <si>
    <t>1648791865</t>
  </si>
  <si>
    <t>113107142</t>
  </si>
  <si>
    <t>Odstránenie  krytu asfaltového v ploche do 200 m2, hr. nad 50 do 100 mm,  -0,18100t</t>
  </si>
  <si>
    <t>1591163779</t>
  </si>
  <si>
    <t>113201111</t>
  </si>
  <si>
    <t>Vytrhanie obrúb kamenných, chodníkových ležatých,  -0,23000t</t>
  </si>
  <si>
    <t>m</t>
  </si>
  <si>
    <t>-2017892784</t>
  </si>
  <si>
    <t>5</t>
  </si>
  <si>
    <t>113307112</t>
  </si>
  <si>
    <t>Odstránenie podkladu v ploche do 200m2 z kameniva ťaženého, hr.100- 200mm,  -0,24000t</t>
  </si>
  <si>
    <t>646071059</t>
  </si>
  <si>
    <t>6</t>
  </si>
  <si>
    <t>113307131</t>
  </si>
  <si>
    <t>Odstránenie podkladu v ploche do 200 m2 z betónu prostého, hr. vrstvy do 150 mm,  -0,22500t</t>
  </si>
  <si>
    <t>-478734779</t>
  </si>
  <si>
    <t>7</t>
  </si>
  <si>
    <t>121101002</t>
  </si>
  <si>
    <t>Odstránenie ornice ručne s vodorov. premiest., na hromady do 50 m hr. nad 150 mm</t>
  </si>
  <si>
    <t>m3</t>
  </si>
  <si>
    <t>1629086135</t>
  </si>
  <si>
    <t>8</t>
  </si>
  <si>
    <t>132211101</t>
  </si>
  <si>
    <t>Hĺbenie rýh šírky do 600 mm v  hornine tr.3 súdržných - ručným náradím</t>
  </si>
  <si>
    <t>-1453702743</t>
  </si>
  <si>
    <t>9</t>
  </si>
  <si>
    <t>132211119</t>
  </si>
  <si>
    <t>Príplatok za lepivosť pri hĺbení rýh š do 600 mm ručným náradím v hornine tr. 3</t>
  </si>
  <si>
    <t>1146624497</t>
  </si>
  <si>
    <t>10</t>
  </si>
  <si>
    <t>139711101</t>
  </si>
  <si>
    <t>Výkop v uzavretých priestoroch s naložením výkopu na dopravný prostriedok v hornine 1 až 4</t>
  </si>
  <si>
    <t>1075267214</t>
  </si>
  <si>
    <t>11</t>
  </si>
  <si>
    <t>162201211</t>
  </si>
  <si>
    <t>Vodorovné premiestnenie výkopku horniny tr. 1 až 4 stavebným fúrikom do 10 m v rovine alebo vo svahu do 1:5, s vyprázdnením</t>
  </si>
  <si>
    <t>641068885</t>
  </si>
  <si>
    <t>12</t>
  </si>
  <si>
    <t>162201219</t>
  </si>
  <si>
    <t>Vodorovné premiestneniu výkopku horniny tr. 1 až 4 stavebným fúrikom príplatok za k. ď. 10 m v rovine alebo vo svahu do 1:5</t>
  </si>
  <si>
    <t>802138608</t>
  </si>
  <si>
    <t>13</t>
  </si>
  <si>
    <t>167101100</t>
  </si>
  <si>
    <t>Nakladanie výkopku tr.1-4 ručne</t>
  </si>
  <si>
    <t>-157082250</t>
  </si>
  <si>
    <t>14</t>
  </si>
  <si>
    <t>174101001</t>
  </si>
  <si>
    <t>Zásyp sypaninou so zhutnením jám, šachiet, rýh, zárezov alebo okolo objektov do 100 m3 (zemina z výkopov ASR + ZTI)</t>
  </si>
  <si>
    <t>-1008340443</t>
  </si>
  <si>
    <t>15</t>
  </si>
  <si>
    <t>175101102</t>
  </si>
  <si>
    <t>Obsyp potrubia sypaninou z vhodných hornín 1 až 4 s prehodením sypaniny</t>
  </si>
  <si>
    <t>1969088700</t>
  </si>
  <si>
    <t>16</t>
  </si>
  <si>
    <t>M</t>
  </si>
  <si>
    <t>5833749700</t>
  </si>
  <si>
    <t>Štrkopiesok preddrvený 0-32 n</t>
  </si>
  <si>
    <t>833195575</t>
  </si>
  <si>
    <t>17</t>
  </si>
  <si>
    <t>215901101</t>
  </si>
  <si>
    <t>Zhutnenie podložia z rastlej horniny 1 až 4 pod násypy, z hornina súdržných do 92 % PS a nesúdržných</t>
  </si>
  <si>
    <t>427545085</t>
  </si>
  <si>
    <t>18</t>
  </si>
  <si>
    <t>271571111</t>
  </si>
  <si>
    <t>Vankúše zhutnené pod základy zo štrkopiesku</t>
  </si>
  <si>
    <t>-88192838</t>
  </si>
  <si>
    <t>19</t>
  </si>
  <si>
    <t>271573001</t>
  </si>
  <si>
    <t>Násyp pod základové  konštrukcie so zhutnením zo štrkopiesku fr.0-32 mm</t>
  </si>
  <si>
    <t>638265990</t>
  </si>
  <si>
    <t>273321312</t>
  </si>
  <si>
    <t>Betón základových dosiek, železový (bez výstuže), tr. C 20/25</t>
  </si>
  <si>
    <t>34567423</t>
  </si>
  <si>
    <t>21</t>
  </si>
  <si>
    <t>273351215</t>
  </si>
  <si>
    <t>Debnenie stien základových dosiek, zhotovenie-dielce</t>
  </si>
  <si>
    <t>1239951943</t>
  </si>
  <si>
    <t>22</t>
  </si>
  <si>
    <t>273351216</t>
  </si>
  <si>
    <t>Debnenie stien základových dosiek, odstránenie-dielce</t>
  </si>
  <si>
    <t>1501623018</t>
  </si>
  <si>
    <t>23</t>
  </si>
  <si>
    <t>273362422</t>
  </si>
  <si>
    <t>Výstuž základových dosiek zo zvár. sietí KARI, priemer drôtu 6/6 mm, veľkosť oka 150x150 mm</t>
  </si>
  <si>
    <t>-2071842659</t>
  </si>
  <si>
    <t>24</t>
  </si>
  <si>
    <t>274271303</t>
  </si>
  <si>
    <t>Murivo základových pásov z DT 50x30x25 s betónovou výplňou C 16/20 hr. 30 cm (m3)</t>
  </si>
  <si>
    <t>1895398714</t>
  </si>
  <si>
    <t>25</t>
  </si>
  <si>
    <t>274271304</t>
  </si>
  <si>
    <t>Murivo základových pásov z DT 50x40x25 s betónovou výplňou C 16/20 hr. 40 cm (m3)</t>
  </si>
  <si>
    <t>-1547978212</t>
  </si>
  <si>
    <t>26</t>
  </si>
  <si>
    <t>274313612</t>
  </si>
  <si>
    <t>Betón základových pásov, prostý tr. C 20/25</t>
  </si>
  <si>
    <t>437172616</t>
  </si>
  <si>
    <t>27</t>
  </si>
  <si>
    <t>274361825</t>
  </si>
  <si>
    <t>Výstuž pre murivo základových pásov z DT s betónovou výplňou z ocele 10505</t>
  </si>
  <si>
    <t>t</t>
  </si>
  <si>
    <t>450775533</t>
  </si>
  <si>
    <t>28</t>
  </si>
  <si>
    <t>310237261</t>
  </si>
  <si>
    <t>Zamurovanie otvoru s plochou nad 0,09 do 0.25 m2 v murive nadzákladného tehlami nad 450 do 600 mm</t>
  </si>
  <si>
    <t>ks</t>
  </si>
  <si>
    <t>1857663242</t>
  </si>
  <si>
    <t>29</t>
  </si>
  <si>
    <t>311271302</t>
  </si>
  <si>
    <t>Murivo nosné (m3) z DT 50x25x25 s betónovou výplňou hr. 25 cm</t>
  </si>
  <si>
    <t>18643002</t>
  </si>
  <si>
    <t>30</t>
  </si>
  <si>
    <t>311273118</t>
  </si>
  <si>
    <t>Murivo nosné (m3) z tvárnic hr. 375 mm P2-350 PDK Lambda+, na MVC a maltu (375x249x599)</t>
  </si>
  <si>
    <t>-312782300</t>
  </si>
  <si>
    <t>31</t>
  </si>
  <si>
    <t>311273500</t>
  </si>
  <si>
    <t>Murivo nosné (m3) z tvárnic hr. 250 mm P4-500 PD, na MVC a maltu (250x249x599)</t>
  </si>
  <si>
    <t>352505318</t>
  </si>
  <si>
    <t>32</t>
  </si>
  <si>
    <t>311361825</t>
  </si>
  <si>
    <t>Výstuž pre murivo nosné z DT s betónovou výplňou z ocele 10505 - zahrnuté vo výstuž zákl.pásov!!!</t>
  </si>
  <si>
    <t>269128832</t>
  </si>
  <si>
    <t>33</t>
  </si>
  <si>
    <t>317162109</t>
  </si>
  <si>
    <t>Keramický predpätý preklad KPP, šírky 120 mm, výšky 65 mm, dĺžky 3000 mm</t>
  </si>
  <si>
    <t>-1468537173</t>
  </si>
  <si>
    <t>34</t>
  </si>
  <si>
    <t>317165201</t>
  </si>
  <si>
    <t>Nosný preklad šírky 250 mm, výšky 249 mm, dĺžky 1300 mm</t>
  </si>
  <si>
    <t>1008922994</t>
  </si>
  <si>
    <t>35</t>
  </si>
  <si>
    <t>317165202</t>
  </si>
  <si>
    <t>Nosný preklad šírky 250 mm, výšky 249 mm, dĺžky 1500 mm</t>
  </si>
  <si>
    <t>-445467120</t>
  </si>
  <si>
    <t>36</t>
  </si>
  <si>
    <t>317165205</t>
  </si>
  <si>
    <t>Nosný preklad šírky 250 mm, výšky 249 mm, dĺžky 2250 mm</t>
  </si>
  <si>
    <t>-748914278</t>
  </si>
  <si>
    <t>37</t>
  </si>
  <si>
    <t>317165206</t>
  </si>
  <si>
    <t>Nosný preklad šírky 250 mm, výšky 249 mm, dĺžky 2500 mm</t>
  </si>
  <si>
    <t>914792756</t>
  </si>
  <si>
    <t>38</t>
  </si>
  <si>
    <t>317165241</t>
  </si>
  <si>
    <t>Nosný preklad šírky 375 mm, výšky 249 mm, dĺžky 1300 mm</t>
  </si>
  <si>
    <t>1956795433</t>
  </si>
  <si>
    <t>39</t>
  </si>
  <si>
    <t>317165243</t>
  </si>
  <si>
    <t>Nosný preklad šírky 375 mm, výšky 249 mm, dĺžky 1750 mm</t>
  </si>
  <si>
    <t>-65279393</t>
  </si>
  <si>
    <t>40</t>
  </si>
  <si>
    <t>317165245</t>
  </si>
  <si>
    <t>Nosný preklad šírky 375 mm, výšky 249 mm, dĺžky 2250 mm</t>
  </si>
  <si>
    <t>1883853564</t>
  </si>
  <si>
    <t>41</t>
  </si>
  <si>
    <t>317165303.1</t>
  </si>
  <si>
    <t>Nenosný preklad YTONG šírky 150 mm, výšky 249 mm, dĺžky 1250 mm</t>
  </si>
  <si>
    <t>-332758749</t>
  </si>
  <si>
    <t>42</t>
  </si>
  <si>
    <t>317321315</t>
  </si>
  <si>
    <t>Betón prekladov železový (bez výstuže) tr.C 20/25</t>
  </si>
  <si>
    <t>1753056584</t>
  </si>
  <si>
    <t>43</t>
  </si>
  <si>
    <t>317351107</t>
  </si>
  <si>
    <t>Debnenie prekladu  vrátane podpornej konštrukcie výšky do 4 m zhotovenie</t>
  </si>
  <si>
    <t>1102525651</t>
  </si>
  <si>
    <t>44</t>
  </si>
  <si>
    <t>317351108</t>
  </si>
  <si>
    <t>Debnenie prekladu  vrátane podpornej konštrukcie výšky do 4 m odstránenie</t>
  </si>
  <si>
    <t>-881790818</t>
  </si>
  <si>
    <t>45</t>
  </si>
  <si>
    <t>317361821</t>
  </si>
  <si>
    <t>Výstuž prekladov z ocele 10505 - zahrnuté vov výstuži vencov!!!</t>
  </si>
  <si>
    <t>703528368</t>
  </si>
  <si>
    <t>46</t>
  </si>
  <si>
    <t>317944311</t>
  </si>
  <si>
    <t>Valcované nosníky dodatočne osadzované do pripravených otvorov bez zamurovania hláv do č.12 + pásovina</t>
  </si>
  <si>
    <t>-890879213</t>
  </si>
  <si>
    <t>47</t>
  </si>
  <si>
    <t>331231127</t>
  </si>
  <si>
    <t>Murivo pilierov viachranných z tehál dľ.290 mm P 20-P 25 M I, pod omietku,na MC-10</t>
  </si>
  <si>
    <t>-2075985676</t>
  </si>
  <si>
    <t>48</t>
  </si>
  <si>
    <t>34000PC01</t>
  </si>
  <si>
    <t>Rezanie stenových konštrukcií - postupné narezanie muriva pre vybúranie</t>
  </si>
  <si>
    <t>87213113</t>
  </si>
  <si>
    <t>49</t>
  </si>
  <si>
    <t>340238240</t>
  </si>
  <si>
    <t>Zamurovanie otvorov plochy od 0,25 do 1 m2 tvárnicami (450x599x249)</t>
  </si>
  <si>
    <t>693362718</t>
  </si>
  <si>
    <t>50</t>
  </si>
  <si>
    <t>340239236</t>
  </si>
  <si>
    <t>Zamurovanie otvorov plochy nad 1 do 4 m2 tvárnicami (200x599x249)</t>
  </si>
  <si>
    <t>-2110916181</t>
  </si>
  <si>
    <t>51</t>
  </si>
  <si>
    <t>340239237</t>
  </si>
  <si>
    <t>Zamurovanie otvorov plochy nad 1 do 4 m2 tvárnicami (250x499x249)</t>
  </si>
  <si>
    <t>994575061</t>
  </si>
  <si>
    <t>52</t>
  </si>
  <si>
    <t>340239239</t>
  </si>
  <si>
    <t>Zamurovanie otvorov plochy nad 1 do 4 m2 tvárnicami (375x599x249)</t>
  </si>
  <si>
    <t>-1400140388</t>
  </si>
  <si>
    <t>53</t>
  </si>
  <si>
    <t>340239240</t>
  </si>
  <si>
    <t>Zamurovanie otvorov plochy nad 1 do 4 m2 tvárnicami (450x599x249)</t>
  </si>
  <si>
    <t>1683145325</t>
  </si>
  <si>
    <t>54</t>
  </si>
  <si>
    <t>340291122</t>
  </si>
  <si>
    <t>Dodatočné ukotvenie priečok k tehelným konštrukciam plochými nerezovými kotvami hr. priečky nad 100 mm</t>
  </si>
  <si>
    <t>1424675649</t>
  </si>
  <si>
    <t>55</t>
  </si>
  <si>
    <t>342272104</t>
  </si>
  <si>
    <t>Priečky z tvárnic hr. 150 mm P2-500 hladkých, na MVC a maltu (150x249x599)</t>
  </si>
  <si>
    <t>1028037529</t>
  </si>
  <si>
    <t>56</t>
  </si>
  <si>
    <t>38938PC01</t>
  </si>
  <si>
    <t>Podbetónovanie - vankúše oceľových prekladov, s debnením a oddebnením, betón C16/20</t>
  </si>
  <si>
    <t>-2115523125</t>
  </si>
  <si>
    <t>57</t>
  </si>
  <si>
    <t>38938PC02</t>
  </si>
  <si>
    <t>Podloženie - vankúše oceľových prekladov z dosiek XPS hr.50mm</t>
  </si>
  <si>
    <t>1450590307</t>
  </si>
  <si>
    <t>58</t>
  </si>
  <si>
    <t>413232211</t>
  </si>
  <si>
    <t>Zamurovanie zhlavia akýmikoľvek pálenými tehlami valcovaných nosníkov, výšky do 150 mm</t>
  </si>
  <si>
    <t>1093759319</t>
  </si>
  <si>
    <t>59</t>
  </si>
  <si>
    <t>413941123</t>
  </si>
  <si>
    <t>Osadenie oceľových valcovaných nosníkov I, IE, U, UE, L č. 14-22, alebo výšky do 220 mm</t>
  </si>
  <si>
    <t>-175951227</t>
  </si>
  <si>
    <t>60</t>
  </si>
  <si>
    <t>1348051500</t>
  </si>
  <si>
    <t>Tyč oceľová hrubá prierezu I 200 mm + kotevné platne KP1+KP2</t>
  </si>
  <si>
    <t>-1171745780</t>
  </si>
  <si>
    <t>61</t>
  </si>
  <si>
    <t>417321414</t>
  </si>
  <si>
    <t>Betón stužujúcich pásov a vencov železový tr. C 20/25</t>
  </si>
  <si>
    <t>-306510125</t>
  </si>
  <si>
    <t>62</t>
  </si>
  <si>
    <t>417351115</t>
  </si>
  <si>
    <t>Debnenie bočníc stužujúcich pásov a vencov vrátane vzpier zhotovenie</t>
  </si>
  <si>
    <t>512205823</t>
  </si>
  <si>
    <t>63</t>
  </si>
  <si>
    <t>417351116</t>
  </si>
  <si>
    <t>Debnenie bočníc stužujúcich pásov a vencov vrátane vzpier odstránenie</t>
  </si>
  <si>
    <t>-191159019</t>
  </si>
  <si>
    <t>64</t>
  </si>
  <si>
    <t>417361821</t>
  </si>
  <si>
    <t>Výstuž stužujúcich pásov a vencov z betonárskej ocele 10505</t>
  </si>
  <si>
    <t>1259224412</t>
  </si>
  <si>
    <t>65</t>
  </si>
  <si>
    <t>430321315</t>
  </si>
  <si>
    <t>Schodiskové konštrukcie, betón železový tr. C 20/25</t>
  </si>
  <si>
    <t>-834018428</t>
  </si>
  <si>
    <t>66</t>
  </si>
  <si>
    <t>430362021</t>
  </si>
  <si>
    <t>Výstuž schodiskových konštrukcií zo zváraných sietí z drôtov typu KARI</t>
  </si>
  <si>
    <t>-134927292</t>
  </si>
  <si>
    <t>67</t>
  </si>
  <si>
    <t>434351141</t>
  </si>
  <si>
    <t>Debnenie stupňov na podstupňovej doske alebo na teréne pôdorysne priamočiarych zhotovenie</t>
  </si>
  <si>
    <t>-65199941</t>
  </si>
  <si>
    <t>68</t>
  </si>
  <si>
    <t>434351142</t>
  </si>
  <si>
    <t>Debnenie stupňov na podstupňovej doske alebo na teréne pôdorysne priamočiarych odstránenie</t>
  </si>
  <si>
    <t>575087227</t>
  </si>
  <si>
    <t>69</t>
  </si>
  <si>
    <t>451573111</t>
  </si>
  <si>
    <t>Lôžko pod potrubie, stoky a drobné objekty, v otvorenom výkope z piesku</t>
  </si>
  <si>
    <t>-595582766</t>
  </si>
  <si>
    <t>70</t>
  </si>
  <si>
    <t>564251111</t>
  </si>
  <si>
    <t>Podklad alebo podsyp zo štrkopiesku s rozprestretím, vlhčením a zhutnením, po zhutnení hr. 150 mm</t>
  </si>
  <si>
    <t>1207237773</t>
  </si>
  <si>
    <t>71</t>
  </si>
  <si>
    <t>567125115.1</t>
  </si>
  <si>
    <t>Podklad z prostého betónu tr. C 16/20 hr. 150 mm</t>
  </si>
  <si>
    <t>-520936962</t>
  </si>
  <si>
    <t>72</t>
  </si>
  <si>
    <t>596811111</t>
  </si>
  <si>
    <t>Kladenie dlažby betónovej komunikácií pre peších do lôžka z kameniva ťaženého hr.30mm</t>
  </si>
  <si>
    <t>468947510</t>
  </si>
  <si>
    <t>73</t>
  </si>
  <si>
    <t>596841112</t>
  </si>
  <si>
    <t>Kladenie dlažby betónovej komunikácií pre peších do flexibilného lepidla</t>
  </si>
  <si>
    <t>530169727</t>
  </si>
  <si>
    <t>74</t>
  </si>
  <si>
    <t>5921957010.1</t>
  </si>
  <si>
    <t>Platne betónové mrazuvzdorné 40/40/4 cm</t>
  </si>
  <si>
    <t>198285230</t>
  </si>
  <si>
    <t>75</t>
  </si>
  <si>
    <t>631362422</t>
  </si>
  <si>
    <t>Výstuž mazanín z betónov (z kameniva) a z ľahkých betónov, zo zváraných sietí KARI, priemer drôtu 6/6 mm, veľkosť oka 150x150 mm</t>
  </si>
  <si>
    <t>1651398006</t>
  </si>
  <si>
    <t>76</t>
  </si>
  <si>
    <t>610991111</t>
  </si>
  <si>
    <t>Zakrývanie výplní vnútorných okenných otvorov, predmetov a konštrukcií</t>
  </si>
  <si>
    <t>1260871737</t>
  </si>
  <si>
    <t>77</t>
  </si>
  <si>
    <t>612465116</t>
  </si>
  <si>
    <t>Príprava vnútorného podkladu stien Univerzálny základ</t>
  </si>
  <si>
    <t>-1608329099</t>
  </si>
  <si>
    <t>78</t>
  </si>
  <si>
    <t>612465181.1</t>
  </si>
  <si>
    <t>Vnútorná omietka stien štuková strojné miešanie, ručné nanášanie, hr. 3 mm</t>
  </si>
  <si>
    <t>-322097863</t>
  </si>
  <si>
    <t>79</t>
  </si>
  <si>
    <t>612481119</t>
  </si>
  <si>
    <t>Potiahnutie vnútorných stien, sklotextílnou mriežkou</t>
  </si>
  <si>
    <t>-3870765</t>
  </si>
  <si>
    <t>80</t>
  </si>
  <si>
    <t>615981132.1</t>
  </si>
  <si>
    <t>Obklad vnútorných, vonkajších stien betónových konštrukcií do debnenia XPS hr. 50 mm</t>
  </si>
  <si>
    <t>-1214800581</t>
  </si>
  <si>
    <t>81</t>
  </si>
  <si>
    <t>620991121</t>
  </si>
  <si>
    <t>Zakrývanie výplní vonkajších otvorov s rámami a zárubňami, zábradlí, oplechovania, atď. zhotovené z lešenia akýmkoľvek spôsobom</t>
  </si>
  <si>
    <t>-146747638</t>
  </si>
  <si>
    <t>82</t>
  </si>
  <si>
    <t>621462222</t>
  </si>
  <si>
    <t>Vonkajšia omietka podhľadov tenkovrstvová silikátová, škrabaná, hr. 2 mm</t>
  </si>
  <si>
    <t>-898149548</t>
  </si>
  <si>
    <t>83</t>
  </si>
  <si>
    <t>621481119</t>
  </si>
  <si>
    <t>Potiahnutie vonkajších podhľadov sklotextílnou mriežkou</t>
  </si>
  <si>
    <t>-790064123</t>
  </si>
  <si>
    <t>84</t>
  </si>
  <si>
    <t>622462593</t>
  </si>
  <si>
    <t>Vonkajšia omietka stien - príplatok za farebný odtieň</t>
  </si>
  <si>
    <t>317773892</t>
  </si>
  <si>
    <t>85</t>
  </si>
  <si>
    <t>622464222</t>
  </si>
  <si>
    <t>Vonkajšia omietka stien tenkovrstvová silikátová, škrabaná, hr. 2 mm</t>
  </si>
  <si>
    <t>-581049800</t>
  </si>
  <si>
    <t>86</t>
  </si>
  <si>
    <t>622464310</t>
  </si>
  <si>
    <t>Vonkajšia omietka stien mozaiková ručné miešanie a nanášanie, Mozaiková omietka</t>
  </si>
  <si>
    <t>-1095449006</t>
  </si>
  <si>
    <t>87</t>
  </si>
  <si>
    <t>622466116</t>
  </si>
  <si>
    <t>Príprava vonkajšieho podkladu stien Univerzálny základ</t>
  </si>
  <si>
    <t>-1154300736</t>
  </si>
  <si>
    <t>88</t>
  </si>
  <si>
    <t>622466135</t>
  </si>
  <si>
    <t xml:space="preserve">Vonkajšia omietka stien vápennocementová, strojné miešanie, ručné nanášanie, Jadrová omietka hr. 20 mm </t>
  </si>
  <si>
    <t>-346191785</t>
  </si>
  <si>
    <t>89</t>
  </si>
  <si>
    <t>624601111</t>
  </si>
  <si>
    <t>Tmelenie škár (s dodaním hmôt) penou, tmelom</t>
  </si>
  <si>
    <t>-226470762</t>
  </si>
  <si>
    <t>90</t>
  </si>
  <si>
    <t>625251305</t>
  </si>
  <si>
    <t>Kontaktný zatepľovací systém hr. 80 mm - štandardné riešenie (EPS-F), lepiace kotvy</t>
  </si>
  <si>
    <t>-793874725</t>
  </si>
  <si>
    <t>91</t>
  </si>
  <si>
    <t>625251323</t>
  </si>
  <si>
    <t>Kontaktný zatepľovací systém ostenia hr. 30 mm - štandardné riešenie (EPS-F)</t>
  </si>
  <si>
    <t>-213607262</t>
  </si>
  <si>
    <t>92</t>
  </si>
  <si>
    <t>625251335</t>
  </si>
  <si>
    <t>Kontaktný zatepľovací systém hr. 80 mm - minerálne riešenie, skrutkovacie kotvy</t>
  </si>
  <si>
    <t>55234729</t>
  </si>
  <si>
    <t>93</t>
  </si>
  <si>
    <t>625251383</t>
  </si>
  <si>
    <t>Kontaktný zatepľovací systém hr. 60 mm - riešenie pre sokel (XPS), skrutkovacie kotvy</t>
  </si>
  <si>
    <t>1964072759</t>
  </si>
  <si>
    <t>94</t>
  </si>
  <si>
    <t>629451111</t>
  </si>
  <si>
    <t>Vyrovnávacia vrstva z akejkoľvek cementovej malty pod klampiarskymi prvkami šírky do 150 mm</t>
  </si>
  <si>
    <t>-734199730</t>
  </si>
  <si>
    <t>95</t>
  </si>
  <si>
    <t>631312141</t>
  </si>
  <si>
    <t>Doplnenie existujúcich mazanín prostým betónom (s dodaním hmôt) bez poteru rýh v mazaninách</t>
  </si>
  <si>
    <t>-974521509</t>
  </si>
  <si>
    <t>96</t>
  </si>
  <si>
    <t>631315661</t>
  </si>
  <si>
    <t>Mazanina z betónu prostého (m3) tr.C 20/25 hr.nad 120 do 240 mm</t>
  </si>
  <si>
    <t>-1976816716</t>
  </si>
  <si>
    <t>97</t>
  </si>
  <si>
    <t>631319155</t>
  </si>
  <si>
    <t>Príplatok za prehlad. povrchu betónovej mazaniny min. tr.C 8/10 oceľ. hlad. hr. 120-240 mm</t>
  </si>
  <si>
    <t>-1708351652</t>
  </si>
  <si>
    <t>98</t>
  </si>
  <si>
    <t>631319175</t>
  </si>
  <si>
    <t>Príplatok za strhnutie povrchu mazaniny latou pre hr. obidvoch vrstiev mazaniny nad 120 do 240 mm</t>
  </si>
  <si>
    <t>-1444611043</t>
  </si>
  <si>
    <t>99</t>
  </si>
  <si>
    <t>-1224408506</t>
  </si>
  <si>
    <t>100</t>
  </si>
  <si>
    <t>631571003</t>
  </si>
  <si>
    <t>Násyp zo štrkopiesku 0-32 (pre spevnenie podkladu)</t>
  </si>
  <si>
    <t>-1868050595</t>
  </si>
  <si>
    <t>101</t>
  </si>
  <si>
    <t>632440030</t>
  </si>
  <si>
    <t>Penetračný náter podláh (jednonásobný)</t>
  </si>
  <si>
    <t>-1097755970</t>
  </si>
  <si>
    <t>102</t>
  </si>
  <si>
    <t>632477110</t>
  </si>
  <si>
    <t>Samonivelačný poter - hmota - na báze anhydritu hr.35mm</t>
  </si>
  <si>
    <t>-1749797890</t>
  </si>
  <si>
    <t>103</t>
  </si>
  <si>
    <t>648922441.1</t>
  </si>
  <si>
    <t>Osadenie krycích dosiek hr. 20 až 30 mm rôznej dľžky</t>
  </si>
  <si>
    <t>-904920346</t>
  </si>
  <si>
    <t>104</t>
  </si>
  <si>
    <t>592195PC01</t>
  </si>
  <si>
    <t>Krycia platňa  40x26x4-5,5 cm</t>
  </si>
  <si>
    <t>-758338598</t>
  </si>
  <si>
    <t>105</t>
  </si>
  <si>
    <t>919735123</t>
  </si>
  <si>
    <t>Rezanie betónového krytu alebo podkladu tr. nad C 12/15 hr. nad 100 do 150 mm</t>
  </si>
  <si>
    <t>-517930509</t>
  </si>
  <si>
    <t>106</t>
  </si>
  <si>
    <t>931961116</t>
  </si>
  <si>
    <t>Vložky do dilatačných škár zvislé, z polystyrénovej dosky hr. 20 mm</t>
  </si>
  <si>
    <t>-2143469709</t>
  </si>
  <si>
    <t>107</t>
  </si>
  <si>
    <t>941941041</t>
  </si>
  <si>
    <t>Montáž lešenia ľahkého pracovného radového s podlahami šírky nad 1,00 do 1,20 m, výšky do 10 m</t>
  </si>
  <si>
    <t>-564783124</t>
  </si>
  <si>
    <t>108</t>
  </si>
  <si>
    <t>941941291</t>
  </si>
  <si>
    <t>Príplatok za prvý a každý ďalší i začatý mesiac použitia lešenia ľahkého pracovného radového s podlahami šírky nad 1,00 do 1,20 m, výšky do 10 m</t>
  </si>
  <si>
    <t>114684381</t>
  </si>
  <si>
    <t>109</t>
  </si>
  <si>
    <t>941941841</t>
  </si>
  <si>
    <t>Demontáž lešenia ľahkého pracovného radového s podlahami šírky nad 1,00 do 1,20 m, výšky do 10 m</t>
  </si>
  <si>
    <t>-1301680751</t>
  </si>
  <si>
    <t>110</t>
  </si>
  <si>
    <t>941955001</t>
  </si>
  <si>
    <t>Lešenie ľahké pracovné pomocné, s výškou lešeňovej podlahy do 1,20 m</t>
  </si>
  <si>
    <t>-1692785527</t>
  </si>
  <si>
    <t>111</t>
  </si>
  <si>
    <t>944944103</t>
  </si>
  <si>
    <t>Ochranná sieť na boku lešenia zo siete Baumit</t>
  </si>
  <si>
    <t>-1857694266</t>
  </si>
  <si>
    <t>112</t>
  </si>
  <si>
    <t>944944803</t>
  </si>
  <si>
    <t>Demontáž ochrannej siete na boku lešenia zo siete Baumit</t>
  </si>
  <si>
    <t>-1464737575</t>
  </si>
  <si>
    <t>113</t>
  </si>
  <si>
    <t>952901111</t>
  </si>
  <si>
    <t>Vyčistenie budov pri výške podlaží do 4m</t>
  </si>
  <si>
    <t>-1638030790</t>
  </si>
  <si>
    <t>114</t>
  </si>
  <si>
    <t>953945106</t>
  </si>
  <si>
    <t>Soklový profil SL 8 (hliníkový)</t>
  </si>
  <si>
    <t>-422332213</t>
  </si>
  <si>
    <t>115</t>
  </si>
  <si>
    <t>953945109</t>
  </si>
  <si>
    <t>Dilatačný profil V</t>
  </si>
  <si>
    <t>-1786415700</t>
  </si>
  <si>
    <t>116</t>
  </si>
  <si>
    <t>953945110</t>
  </si>
  <si>
    <t>Dilatačný profil E</t>
  </si>
  <si>
    <t>63894533</t>
  </si>
  <si>
    <t>117</t>
  </si>
  <si>
    <t>953945111</t>
  </si>
  <si>
    <t>Rohová lišta hliníková</t>
  </si>
  <si>
    <t>277063821</t>
  </si>
  <si>
    <t>118</t>
  </si>
  <si>
    <t>953945211</t>
  </si>
  <si>
    <t>Nadokenná lišta s odkvapovým nosom Premium (nerezová)</t>
  </si>
  <si>
    <t>-474922481</t>
  </si>
  <si>
    <t>119</t>
  </si>
  <si>
    <t>959941021.1</t>
  </si>
  <si>
    <t>Chemická kotva s kotevným svorníkom tesnená polyesterovou živicou do muriva z plných tehál, s vyvŕtaním otvoru M12/600mm</t>
  </si>
  <si>
    <t>-1891619321</t>
  </si>
  <si>
    <t>120</t>
  </si>
  <si>
    <t>962032231</t>
  </si>
  <si>
    <t>Búranie muriva nadzákladového z tehál pálených, vápenopieskových,cementových na maltu,  -1,90500t</t>
  </si>
  <si>
    <t>1247609214</t>
  </si>
  <si>
    <t>121</t>
  </si>
  <si>
    <t>963042819</t>
  </si>
  <si>
    <t>Búranie akýchkoľvek betónových schodiskových stupňov zhotovených na mieste,  -0,07000t</t>
  </si>
  <si>
    <t>1829212876</t>
  </si>
  <si>
    <t>122</t>
  </si>
  <si>
    <t>965043341</t>
  </si>
  <si>
    <t>Búranie podkladov pod dlažby, liatych dlažieb a mazanín,betón s poterom,teracom hr.do 100 mm, plochy nad 4 m2  -2,20000t</t>
  </si>
  <si>
    <t>-493870628</t>
  </si>
  <si>
    <t>123</t>
  </si>
  <si>
    <t>965043441</t>
  </si>
  <si>
    <t>Búranie podkladov pod dlažby, liatych dlažieb a mazanín,betón s poterom,teracom hr.do 150 mm,  plochy nad 4 m2 -2,20000t</t>
  </si>
  <si>
    <t>225593477</t>
  </si>
  <si>
    <t>124</t>
  </si>
  <si>
    <t>965081812</t>
  </si>
  <si>
    <t>Búranie dlažieb, z kamen., cement., terazzových, čadičových alebo keram. dĺžky , hr.nad 10 mm,  -0,06500t</t>
  </si>
  <si>
    <t>732026656</t>
  </si>
  <si>
    <t>125</t>
  </si>
  <si>
    <t>968061112</t>
  </si>
  <si>
    <t>Vyvesenie dreveného okenného krídla do suti plochy do 1, 5 m2, -0,01200t</t>
  </si>
  <si>
    <t>-1894889640</t>
  </si>
  <si>
    <t>126</t>
  </si>
  <si>
    <t>968061113</t>
  </si>
  <si>
    <t>Vyvesenie dreveného okenného krídla do suti plochy nad 1, 5 m2, -0,01600t</t>
  </si>
  <si>
    <t>614518096</t>
  </si>
  <si>
    <t>127</t>
  </si>
  <si>
    <t>968061125</t>
  </si>
  <si>
    <t>Vyvesenie dreveného dverného krídla do suti plochy do 2 m2, -0,02400t</t>
  </si>
  <si>
    <t>337233597</t>
  </si>
  <si>
    <t>128</t>
  </si>
  <si>
    <t>968062245</t>
  </si>
  <si>
    <t>Vybúranie drevených rámov okien jednoduchých plochy do 2 m2,  -0,03100t</t>
  </si>
  <si>
    <t>1766851716</t>
  </si>
  <si>
    <t>129</t>
  </si>
  <si>
    <t>968062354</t>
  </si>
  <si>
    <t>Vybúranie drevených rámov okien dvojitých alebo zdvojených, plochy do 1 m2,  -0,07500t</t>
  </si>
  <si>
    <t>260221459</t>
  </si>
  <si>
    <t>130</t>
  </si>
  <si>
    <t>968062455</t>
  </si>
  <si>
    <t>Vybúranie drevených dverových zárubní plochy do 2 m2,  -0,08800t</t>
  </si>
  <si>
    <t>-87076183</t>
  </si>
  <si>
    <t>131</t>
  </si>
  <si>
    <t>968062456</t>
  </si>
  <si>
    <t>Vybúranie drevených dverových zárubní plochy nad 2 m2,  -0,06700t</t>
  </si>
  <si>
    <t>-375722980</t>
  </si>
  <si>
    <t>132</t>
  </si>
  <si>
    <t>968072455</t>
  </si>
  <si>
    <t>Vybúranie kovových dverových zárubní plochy do 2 m2,  -0,07600t</t>
  </si>
  <si>
    <t>-1735373070</t>
  </si>
  <si>
    <t>133</t>
  </si>
  <si>
    <t>971033651</t>
  </si>
  <si>
    <t>Vybúranie otvorov v murive tehl. plochy hr.do 600 mm,  -1,87500t</t>
  </si>
  <si>
    <t>1652980630</t>
  </si>
  <si>
    <t>134</t>
  </si>
  <si>
    <t>973031335</t>
  </si>
  <si>
    <t>Vysekanie kapsy z tehál plochy do 0, 25 m2, hl.do 300 mm,  -0,08000t</t>
  </si>
  <si>
    <t>684811674</t>
  </si>
  <si>
    <t>135</t>
  </si>
  <si>
    <t>974031285</t>
  </si>
  <si>
    <t>Vysekanie rýh v murive tehlovom na akúkoľvek maltu v priestore priľahlom k stropnej konštrukcii do hĺbky 300 mm a š. do 200 mm,  -0,07100 t</t>
  </si>
  <si>
    <t>1212905180</t>
  </si>
  <si>
    <t>136</t>
  </si>
  <si>
    <t>978059531</t>
  </si>
  <si>
    <t>Odsekanie a odobratie stien z obkladačiek vnútorných nad 2 m2,  -0,06800t</t>
  </si>
  <si>
    <t>-438705440</t>
  </si>
  <si>
    <t>137</t>
  </si>
  <si>
    <t>979081111</t>
  </si>
  <si>
    <t>Odvoz sutiny a vybúraných hmôt na skládku do 1 km</t>
  </si>
  <si>
    <t>-507060890</t>
  </si>
  <si>
    <t>138</t>
  </si>
  <si>
    <t>979081121</t>
  </si>
  <si>
    <t>Odvoz sutiny a vybúraných hmôt na skládku za každý ďalší 1 km</t>
  </si>
  <si>
    <t>-795068573</t>
  </si>
  <si>
    <t>139</t>
  </si>
  <si>
    <t>979082111</t>
  </si>
  <si>
    <t>Vnútrostavenisková doprava sutiny a vybúraných hmôt do 10 m</t>
  </si>
  <si>
    <t>-1246085929</t>
  </si>
  <si>
    <t>140</t>
  </si>
  <si>
    <t>979082121</t>
  </si>
  <si>
    <t>Vnútrostavenisková doprava sutiny a vybúraných hmôt za každých ďalších 5 m</t>
  </si>
  <si>
    <t>-1926042178</t>
  </si>
  <si>
    <t>141</t>
  </si>
  <si>
    <t>979086112</t>
  </si>
  <si>
    <t>Nakladanie alebo prekladanie na dopravný prostriedok pri vodorovnej doprave sutiny a vybúraných hmôt</t>
  </si>
  <si>
    <t>-1516118404</t>
  </si>
  <si>
    <t>142</t>
  </si>
  <si>
    <t>979089012</t>
  </si>
  <si>
    <t>Poplatok za skladovanie - betón, tehly, dlaždice (17 01 ), ostatné</t>
  </si>
  <si>
    <t>-319916207</t>
  </si>
  <si>
    <t>143</t>
  </si>
  <si>
    <t>999281111</t>
  </si>
  <si>
    <t>Presun hmôt pre opravy a údržbu objektov vrátane vonkajších plášťov výšky do 25 m</t>
  </si>
  <si>
    <t>-1518916779</t>
  </si>
  <si>
    <t>144</t>
  </si>
  <si>
    <t>711111001</t>
  </si>
  <si>
    <t>Zhotovenie izolácie proti zemnej vlhkosti vodorovná náterom penetračným za studena</t>
  </si>
  <si>
    <t>2084060066</t>
  </si>
  <si>
    <t>145</t>
  </si>
  <si>
    <t>1116315000</t>
  </si>
  <si>
    <t>Lak asfaltový v sudoch</t>
  </si>
  <si>
    <t>-880878915</t>
  </si>
  <si>
    <t>146</t>
  </si>
  <si>
    <t>711112001</t>
  </si>
  <si>
    <t>Zhotovenie  izolácie proti zemnej vlhkosti zvislá penetračným náterom za studena</t>
  </si>
  <si>
    <t>-370307593</t>
  </si>
  <si>
    <t>147</t>
  </si>
  <si>
    <t>922478478</t>
  </si>
  <si>
    <t>148</t>
  </si>
  <si>
    <t>711141559</t>
  </si>
  <si>
    <t>Zhotovenie  izolácie proti zemnej vlhkosti a tlakovej vode vodorovná NAIP pritavením</t>
  </si>
  <si>
    <t>-1992160699</t>
  </si>
  <si>
    <t>149</t>
  </si>
  <si>
    <t>6285212301</t>
  </si>
  <si>
    <t>Pás asfaltovaný modifikovaný</t>
  </si>
  <si>
    <t>-2057287755</t>
  </si>
  <si>
    <t>150</t>
  </si>
  <si>
    <t>711142559</t>
  </si>
  <si>
    <t>Zhotovenie  izolácie proti zemnej vlhkosti a tlakovej vode zvislá NAIP pritavením</t>
  </si>
  <si>
    <t>824936178</t>
  </si>
  <si>
    <t>151</t>
  </si>
  <si>
    <t>-1674418969</t>
  </si>
  <si>
    <t>152</t>
  </si>
  <si>
    <t>711210200</t>
  </si>
  <si>
    <t>Zhotovenie dvojnásobnej izol. stierky  terás na ploche vodorovnej</t>
  </si>
  <si>
    <t>-83494671</t>
  </si>
  <si>
    <t>153</t>
  </si>
  <si>
    <t>5856051355</t>
  </si>
  <si>
    <t>Izolačná stierka</t>
  </si>
  <si>
    <t>kg</t>
  </si>
  <si>
    <t>1024606890</t>
  </si>
  <si>
    <t>154</t>
  </si>
  <si>
    <t>5856051360</t>
  </si>
  <si>
    <t>Tesniací pás</t>
  </si>
  <si>
    <t>-1083376468</t>
  </si>
  <si>
    <t>155</t>
  </si>
  <si>
    <t>998711202</t>
  </si>
  <si>
    <t>Presun hmôt pre izoláciu proti vode v objektoch výšky nad 6 do 12 m</t>
  </si>
  <si>
    <t>%</t>
  </si>
  <si>
    <t>-992429375</t>
  </si>
  <si>
    <t>156</t>
  </si>
  <si>
    <t>712370070</t>
  </si>
  <si>
    <t>Zhotovenie povlakovej krytiny striech plochých do 10° PVC-P fóliou upevnenou prikotvením so zvarením spoju</t>
  </si>
  <si>
    <t>983083236</t>
  </si>
  <si>
    <t>157</t>
  </si>
  <si>
    <t>2455162032</t>
  </si>
  <si>
    <t>STRECHY PVC fólie Kotvený PVC systém hr.2mm</t>
  </si>
  <si>
    <t>1425757482</t>
  </si>
  <si>
    <t>158</t>
  </si>
  <si>
    <t>2832990650</t>
  </si>
  <si>
    <t>Kotviaca technika</t>
  </si>
  <si>
    <t>780107796</t>
  </si>
  <si>
    <t>159</t>
  </si>
  <si>
    <t>712431101</t>
  </si>
  <si>
    <t>Zhotovenie povlak. krytiny striech šikmých do 30° pásmi na sucho AIP, NAIP alebo tkaniny</t>
  </si>
  <si>
    <t>697585798</t>
  </si>
  <si>
    <t>160</t>
  </si>
  <si>
    <t>6281121000</t>
  </si>
  <si>
    <t>Pás asfaltový bez krycej vrstvy, vložka strojná lepenka A 500/SH</t>
  </si>
  <si>
    <t>-1020057909</t>
  </si>
  <si>
    <t>161</t>
  </si>
  <si>
    <t>712491597</t>
  </si>
  <si>
    <t>Pripevnenie pásov AIP na streche šikmej do 30° klincami, drôtenkami</t>
  </si>
  <si>
    <t>-1814624007</t>
  </si>
  <si>
    <t>162</t>
  </si>
  <si>
    <t>3141151000</t>
  </si>
  <si>
    <t>Klinec do krytiny 2/20 mm</t>
  </si>
  <si>
    <t>1768035497</t>
  </si>
  <si>
    <t>163</t>
  </si>
  <si>
    <t>712873240</t>
  </si>
  <si>
    <t xml:space="preserve">Zhotovenie povlakovej krytiny vytiahnutím izol. povlaku  PVC-P na konštrukcie prevyšujúce úroveň strechy nad 50 cm prikotvením so zváraným spojom </t>
  </si>
  <si>
    <t>-67906565</t>
  </si>
  <si>
    <t>164</t>
  </si>
  <si>
    <t>-365797657</t>
  </si>
  <si>
    <t>165</t>
  </si>
  <si>
    <t>-1864378639</t>
  </si>
  <si>
    <t>166</t>
  </si>
  <si>
    <t>712973220</t>
  </si>
  <si>
    <t>Detaily k PVC-P fóliam osadenie hotovej strešnej vpuste</t>
  </si>
  <si>
    <t>-1421766919</t>
  </si>
  <si>
    <t>167</t>
  </si>
  <si>
    <t>2832990380</t>
  </si>
  <si>
    <t>Strešná vpusť  - priemer 100mm, dĺ.400mm</t>
  </si>
  <si>
    <t>1007266762</t>
  </si>
  <si>
    <t>168</t>
  </si>
  <si>
    <t>1768757132</t>
  </si>
  <si>
    <t>169</t>
  </si>
  <si>
    <t>712973781</t>
  </si>
  <si>
    <t>Detaily k termoplastom všeobecne, stenový kotviaci pásik z hrubopoplast. plechu RŠ 70 mm</t>
  </si>
  <si>
    <t>199148184</t>
  </si>
  <si>
    <t>170</t>
  </si>
  <si>
    <t>712973895</t>
  </si>
  <si>
    <t>Detaily k termoplastom všeobecne, oplechovanie okraja odkvapovou lištou z hrubopolpast. plechu  do RŠ 330 mm</t>
  </si>
  <si>
    <t>59973883</t>
  </si>
  <si>
    <t>171</t>
  </si>
  <si>
    <t>2019909748</t>
  </si>
  <si>
    <t>172</t>
  </si>
  <si>
    <t>712990040</t>
  </si>
  <si>
    <t xml:space="preserve">Položenie geotextílie vodorovne alebo zvislo na strechy ploché do 10° </t>
  </si>
  <si>
    <t>-1490417086</t>
  </si>
  <si>
    <t>173</t>
  </si>
  <si>
    <t>6936651300</t>
  </si>
  <si>
    <t>Geotextília netkaná polypropylénová 300g/m2</t>
  </si>
  <si>
    <t>1179015751</t>
  </si>
  <si>
    <t>174</t>
  </si>
  <si>
    <t>998712202</t>
  </si>
  <si>
    <t>Presun hmôt pre izoláciu povlakovej krytiny v objektoch výšky nad 6 do 12 m</t>
  </si>
  <si>
    <t>-923562117</t>
  </si>
  <si>
    <t>175</t>
  </si>
  <si>
    <t>713111111</t>
  </si>
  <si>
    <t>Montáž tepelnej izolácie stropov minerálnou vlnou, vrchom kladenou voľne</t>
  </si>
  <si>
    <t>57053131</t>
  </si>
  <si>
    <t>176</t>
  </si>
  <si>
    <t>6314150091</t>
  </si>
  <si>
    <t>Tepelné izolácie stropné podhľady a stropy  čadičová minerálna izolácia - doska 160x600x1000 (lambda 0,038W/m2K)</t>
  </si>
  <si>
    <t>-381774322</t>
  </si>
  <si>
    <t>177</t>
  </si>
  <si>
    <t>-455513819</t>
  </si>
  <si>
    <t>178</t>
  </si>
  <si>
    <t>6314150071</t>
  </si>
  <si>
    <t>Tepelné izolácie stropné podhľady a stropy čadičová minerálna izolácia - doska 140x600x1000 (lambda 0,038 W/m2K)</t>
  </si>
  <si>
    <t>174460579</t>
  </si>
  <si>
    <t>179</t>
  </si>
  <si>
    <t>713111121</t>
  </si>
  <si>
    <t>Montáž tepelnej izolácie stropov rovných minerálnou vlnou, spodkom s úpravou viazacím drôtom</t>
  </si>
  <si>
    <t>35268265</t>
  </si>
  <si>
    <t>180</t>
  </si>
  <si>
    <t>6314150071.1</t>
  </si>
  <si>
    <t>Tepelné izolácie stropné podhľady a stropy  čadičová minerálna izolácia - doska 140x600x1000 (lambda 0,038E/m2K)</t>
  </si>
  <si>
    <t>-1465760702</t>
  </si>
  <si>
    <t>181</t>
  </si>
  <si>
    <t>713111125</t>
  </si>
  <si>
    <t>Montáž tepelnej izolácie stropov rovných minerálnou vlnou, spodkom prilepením</t>
  </si>
  <si>
    <t>-53622489</t>
  </si>
  <si>
    <t>182</t>
  </si>
  <si>
    <t>2832901001</t>
  </si>
  <si>
    <t>Parozábrana s prelepením spojov páskou</t>
  </si>
  <si>
    <t>1036276240</t>
  </si>
  <si>
    <t>183</t>
  </si>
  <si>
    <t>713120010</t>
  </si>
  <si>
    <t xml:space="preserve">Zakrývanie tepelnej izolácie podláh fóliou </t>
  </si>
  <si>
    <t>1564790400</t>
  </si>
  <si>
    <t>184</t>
  </si>
  <si>
    <t>2830010400</t>
  </si>
  <si>
    <t>Parozábrana - fólia  PE hrúbka 0,2 mm</t>
  </si>
  <si>
    <t>894133977</t>
  </si>
  <si>
    <t>185</t>
  </si>
  <si>
    <t>713122111</t>
  </si>
  <si>
    <t>Montáž tepelnej izolácie podláh polystyrénom, kladeným voľne v jednej vrstve</t>
  </si>
  <si>
    <t>-1200895945</t>
  </si>
  <si>
    <t>186</t>
  </si>
  <si>
    <t>2837640640</t>
  </si>
  <si>
    <t>Podlahový polystyrén EPS 150 S hr. 8 cm</t>
  </si>
  <si>
    <t>730684700</t>
  </si>
  <si>
    <t>187</t>
  </si>
  <si>
    <t>713131132</t>
  </si>
  <si>
    <t>Montáž tepelnej izolácie stien minerálnou vlnou, celoplošným prilepením - atika (veniec)</t>
  </si>
  <si>
    <t>367572905</t>
  </si>
  <si>
    <t>188</t>
  </si>
  <si>
    <t>6314150050</t>
  </si>
  <si>
    <t>Tepelné izolácie stropné podhľady a stropy  čadičová minerálna izolácia - doska 100x600x1000</t>
  </si>
  <si>
    <t>1457093588</t>
  </si>
  <si>
    <t>189</t>
  </si>
  <si>
    <t>713132132</t>
  </si>
  <si>
    <t>Montáž tepelnej izolácie stien polystyrénom, celoplošným prilepením - atika (veniec)</t>
  </si>
  <si>
    <t>-517370060</t>
  </si>
  <si>
    <t>190</t>
  </si>
  <si>
    <t>2837650240</t>
  </si>
  <si>
    <t>Extrudovaný polystyrén - XPS hrúbka  50mm</t>
  </si>
  <si>
    <t>538533633</t>
  </si>
  <si>
    <t>191</t>
  </si>
  <si>
    <t>713142151</t>
  </si>
  <si>
    <t>Montáž tepelnej izolácie striech plochých do 10° polystyrénom, jednovrstvová kladenými voľne</t>
  </si>
  <si>
    <t>218604935</t>
  </si>
  <si>
    <t>192</t>
  </si>
  <si>
    <t>2837653423</t>
  </si>
  <si>
    <t>EPS Roof 100S penový polystyrén hrúbka 120 mm</t>
  </si>
  <si>
    <t>-2138161468</t>
  </si>
  <si>
    <t>193</t>
  </si>
  <si>
    <t>713142165</t>
  </si>
  <si>
    <t>Montáž tepelnej izolácie striech plochých do 10° - atikové kliny z polystyrénu</t>
  </si>
  <si>
    <t>-1065519691</t>
  </si>
  <si>
    <t>194</t>
  </si>
  <si>
    <t>6314151870.1</t>
  </si>
  <si>
    <t>Atikový klin z EPS 150S 80/80 mm</t>
  </si>
  <si>
    <t>-1889667426</t>
  </si>
  <si>
    <t>195</t>
  </si>
  <si>
    <t>998713202</t>
  </si>
  <si>
    <t>Presun hmôt pre izolácie tepelné v objektoch výšky nad 6 m do 12 m</t>
  </si>
  <si>
    <t>220508780</t>
  </si>
  <si>
    <t>196</t>
  </si>
  <si>
    <t>72225PC01</t>
  </si>
  <si>
    <t>Požiarne príslušenstvo - PHP práškový s náplňou 6kg, piktogram</t>
  </si>
  <si>
    <t>505355541</t>
  </si>
  <si>
    <t>197</t>
  </si>
  <si>
    <t>998722202</t>
  </si>
  <si>
    <t>Presun hmôt pre vnútorný vodovod v objektoch výšky nad 6 do 12 m</t>
  </si>
  <si>
    <t>739700304</t>
  </si>
  <si>
    <t>198</t>
  </si>
  <si>
    <t>725110811</t>
  </si>
  <si>
    <t>Demontáž záchoda splachovacieho s nádržou alebo s tlakovým splachovačom,  -0,01933t</t>
  </si>
  <si>
    <t>súb.</t>
  </si>
  <si>
    <t>-945616165</t>
  </si>
  <si>
    <t>199</t>
  </si>
  <si>
    <t>725130811</t>
  </si>
  <si>
    <t>Demontáž pisoárového státia 1 dielnych,  -0,03968t</t>
  </si>
  <si>
    <t>-2133132872</t>
  </si>
  <si>
    <t>200</t>
  </si>
  <si>
    <t>725210821</t>
  </si>
  <si>
    <t>Demontáž umývadiel alebo umývadielok bez výtokovej armatúry,  -0,01946t</t>
  </si>
  <si>
    <t>-2013218342</t>
  </si>
  <si>
    <t>201</t>
  </si>
  <si>
    <t>725820810</t>
  </si>
  <si>
    <t>Demontáž batérie drezovej, umývadlovej nástennej,  -0,0026t</t>
  </si>
  <si>
    <t>-53724473</t>
  </si>
  <si>
    <t>202</t>
  </si>
  <si>
    <t>762311103</t>
  </si>
  <si>
    <t>Montáž kotevných želiez, príložiek, pätiek, ťahadiel, s pripojením k drevenej konštrukcii</t>
  </si>
  <si>
    <t>1898526329</t>
  </si>
  <si>
    <t>203</t>
  </si>
  <si>
    <t>533956PC01</t>
  </si>
  <si>
    <t>Kotvenie - oceľové pásnice 5x50x150mm, oceľové svorníky d.100mm dl.100mm</t>
  </si>
  <si>
    <t>-719171621</t>
  </si>
  <si>
    <t>204</t>
  </si>
  <si>
    <t>-967027082</t>
  </si>
  <si>
    <t>205</t>
  </si>
  <si>
    <t>533956PC02</t>
  </si>
  <si>
    <t>Kotvenie - závitová tyč M20 dl.370mm + kotevná platňa P5-100 (cca 1,96kg/ks)</t>
  </si>
  <si>
    <t>1477784382</t>
  </si>
  <si>
    <t>206</t>
  </si>
  <si>
    <t>762332110</t>
  </si>
  <si>
    <t>Montáž viazaných konštrukcií krovov striech z reziva priemernej plochy do 120 cm2</t>
  </si>
  <si>
    <t>527697216</t>
  </si>
  <si>
    <t>207</t>
  </si>
  <si>
    <t>762332120</t>
  </si>
  <si>
    <t>Montáž viazaných konštrukcií krovov striech z reziva priemernej plochy 120-224 cm2</t>
  </si>
  <si>
    <t>622649574</t>
  </si>
  <si>
    <t>208</t>
  </si>
  <si>
    <t>762332130</t>
  </si>
  <si>
    <t>Montáž viazaných konštrukcií krovov striech z reziva priemernej plochy 224-288 cm2</t>
  </si>
  <si>
    <t>589350975</t>
  </si>
  <si>
    <t>209</t>
  </si>
  <si>
    <t>6051599900</t>
  </si>
  <si>
    <t>Hranol mäkké rezivo</t>
  </si>
  <si>
    <t>891107108</t>
  </si>
  <si>
    <t>210</t>
  </si>
  <si>
    <t>762341004</t>
  </si>
  <si>
    <t>Montáž debnenia jednoduchých striech, na krokvy a kontralaty z dosiek na zraz</t>
  </si>
  <si>
    <t>-1754494726</t>
  </si>
  <si>
    <t>211</t>
  </si>
  <si>
    <t>762341021</t>
  </si>
  <si>
    <t>Montáž debnenia odkvapov z dosiek pre všetky druhy striech</t>
  </si>
  <si>
    <t>1793008027</t>
  </si>
  <si>
    <t>212</t>
  </si>
  <si>
    <t>6051250001</t>
  </si>
  <si>
    <t>Dosky a fošne mäkké rezivo - smrek akosť I hr.18-22mm</t>
  </si>
  <si>
    <t>-919055900</t>
  </si>
  <si>
    <t>213</t>
  </si>
  <si>
    <t>762341251</t>
  </si>
  <si>
    <t>Montáž kontralát pre sklon do 22°</t>
  </si>
  <si>
    <t>-840081167</t>
  </si>
  <si>
    <t>214</t>
  </si>
  <si>
    <t>6051718001.1</t>
  </si>
  <si>
    <t>Lata podkladná 60/60mm</t>
  </si>
  <si>
    <t>-1077665885</t>
  </si>
  <si>
    <t>215</t>
  </si>
  <si>
    <t>762341811</t>
  </si>
  <si>
    <t>Demontáž debnenia striech rovných, oblúkových do 60°, z dosiek hrubých, hobľovaných,  -0.01600t</t>
  </si>
  <si>
    <t>925250535</t>
  </si>
  <si>
    <t>216</t>
  </si>
  <si>
    <t>762341924</t>
  </si>
  <si>
    <t>Debnenie a latovanie striech vyrezanie otvorov v debnení z dosiek do hr. 32 mm plochy otvoru nad 4m2 -0,01700t</t>
  </si>
  <si>
    <t>-643255429</t>
  </si>
  <si>
    <t>217</t>
  </si>
  <si>
    <t>762342812</t>
  </si>
  <si>
    <t>Demontáž latovania striech so sklonom do 60 st., pri osovej vzdialenosti lát 0,22-0,50 m,  -0.00500t</t>
  </si>
  <si>
    <t>42676695</t>
  </si>
  <si>
    <t>218</t>
  </si>
  <si>
    <t>762395000</t>
  </si>
  <si>
    <t>Spojovacie prostriedky  pre viazané konštrukcie krovov, debnenie a laťovanie, nadstrešné konštr., spádové kliny - svorky, dosky, klince, pásová oceľ, vruty</t>
  </si>
  <si>
    <t>892773251</t>
  </si>
  <si>
    <t>219</t>
  </si>
  <si>
    <t>762431302</t>
  </si>
  <si>
    <t>Obloženie stien z dosiek OSB skrutkovaných na zraz hr. dosky 12 mm</t>
  </si>
  <si>
    <t>-901714796</t>
  </si>
  <si>
    <t>220</t>
  </si>
  <si>
    <t>998762202</t>
  </si>
  <si>
    <t>Presun hmôt pre konštrukcie tesárske v objektoch výšky do 12 m</t>
  </si>
  <si>
    <t>-257009041</t>
  </si>
  <si>
    <t>221</t>
  </si>
  <si>
    <t>763126652.1.1</t>
  </si>
  <si>
    <t>Predsadená SDK stena hr. 150 mm, opláštená doskou RBI 12.5 mm bez T.I.u, voľne stojaca na podkonštrukcií CW100</t>
  </si>
  <si>
    <t>1403186679</t>
  </si>
  <si>
    <t>222</t>
  </si>
  <si>
    <t>763138114</t>
  </si>
  <si>
    <t>Podhľad RF 1x12, 5-DK,strop trámový drevený,upevnenie na závesoch</t>
  </si>
  <si>
    <t>-2077777042</t>
  </si>
  <si>
    <t>223</t>
  </si>
  <si>
    <t>763138314.1</t>
  </si>
  <si>
    <t>Podhľad strechy S4 z OSB dosiek hr.12mm strop oceľový,upevnenie na závesoch CD + T.I.20mm</t>
  </si>
  <si>
    <t>-109069616</t>
  </si>
  <si>
    <t>224</t>
  </si>
  <si>
    <t>998763403</t>
  </si>
  <si>
    <t>Presun hmôt pre sádrokartónové konštrukcie v stavbách(objektoch )výšky od 7 do 24 m</t>
  </si>
  <si>
    <t>-1682545762</t>
  </si>
  <si>
    <t>225</t>
  </si>
  <si>
    <t>764323221</t>
  </si>
  <si>
    <t>Oplechovanie z poplast. plechu, odkvapov na strechách s lepenkovou krytinou r.š. 250 mm</t>
  </si>
  <si>
    <t>537968683</t>
  </si>
  <si>
    <t>226</t>
  </si>
  <si>
    <t>764352300</t>
  </si>
  <si>
    <t>Žľaby pododkvapové polkruhové priemer 150 mm,vrátane čela, hákov, rohov, kútov</t>
  </si>
  <si>
    <t>2104701008</t>
  </si>
  <si>
    <t>227</t>
  </si>
  <si>
    <t>764352810</t>
  </si>
  <si>
    <t>Demontáž žľabov pododkvapových polkruhových so sklonom do 30st. rš 330 mm,  -0,00330t</t>
  </si>
  <si>
    <t>-1969526735</t>
  </si>
  <si>
    <t>228</t>
  </si>
  <si>
    <t>764359221</t>
  </si>
  <si>
    <t>Kotlík žľabový priemer 150 mm</t>
  </si>
  <si>
    <t>1082395835</t>
  </si>
  <si>
    <t>229</t>
  </si>
  <si>
    <t>764410850</t>
  </si>
  <si>
    <t>Demontáž oplechovania parapetov rš od 100 do 330 mm,  -0,00135t</t>
  </si>
  <si>
    <t>-1732436127</t>
  </si>
  <si>
    <t>230</t>
  </si>
  <si>
    <t>764454212</t>
  </si>
  <si>
    <t>Odpadové rúry priemer 100 mm, vrátane objímky, kolena a prípojky ku kanalizácii</t>
  </si>
  <si>
    <t>-1936822487</t>
  </si>
  <si>
    <t>231</t>
  </si>
  <si>
    <t>764711112</t>
  </si>
  <si>
    <t>Oplechovanie parapetov z poplast. plechu r.š. 160 mm</t>
  </si>
  <si>
    <t>1424302246</t>
  </si>
  <si>
    <t>232</t>
  </si>
  <si>
    <t>998764202</t>
  </si>
  <si>
    <t>Presun hmôt pre konštrukcie klampiarske v objektoch výšky nad 6 do 12 m</t>
  </si>
  <si>
    <t>770248819</t>
  </si>
  <si>
    <t>233</t>
  </si>
  <si>
    <t>HZS000764</t>
  </si>
  <si>
    <t>Úpravy jestvujúcich klampiarskych prvkov (skrátenie žľabov, napojenie na jestvuj.prvky, vyspádovanie jestvuj.žľabov, vyústenia na strechu, zasekania do muriva a iné...vr. potrebného materiálu)</t>
  </si>
  <si>
    <t>hod</t>
  </si>
  <si>
    <t>-1277090335</t>
  </si>
  <si>
    <t>234</t>
  </si>
  <si>
    <t>765361000</t>
  </si>
  <si>
    <t>Krytina z asfaltových šindľov , sklon strechy do 21°</t>
  </si>
  <si>
    <t>-1897368754</t>
  </si>
  <si>
    <t>235</t>
  </si>
  <si>
    <t>765361805</t>
  </si>
  <si>
    <t>Demontáž krytiny z asfaltových šindľov, do sutiny, sklon strechy do 45°, -0,012t</t>
  </si>
  <si>
    <t>1765009604</t>
  </si>
  <si>
    <t>236</t>
  </si>
  <si>
    <t>765901081</t>
  </si>
  <si>
    <t>Montáž strešnej fólie, na plné debnenie</t>
  </si>
  <si>
    <t>1824011403</t>
  </si>
  <si>
    <t>237</t>
  </si>
  <si>
    <t>2832208024</t>
  </si>
  <si>
    <t>-64164244</t>
  </si>
  <si>
    <t>238</t>
  </si>
  <si>
    <t>765901082</t>
  </si>
  <si>
    <t>Montáž strešnej fólie do 35°, na krokvy</t>
  </si>
  <si>
    <t>419092539</t>
  </si>
  <si>
    <t>239</t>
  </si>
  <si>
    <t>2832208000</t>
  </si>
  <si>
    <t>Podstrešná fólia paropriepustná</t>
  </si>
  <si>
    <t>1573594029</t>
  </si>
  <si>
    <t>240</t>
  </si>
  <si>
    <t>998765202</t>
  </si>
  <si>
    <t>Presun hmôt pre tvrdé krytiny v objektoch výšky nad 6 do 12 m</t>
  </si>
  <si>
    <t>-1929262229</t>
  </si>
  <si>
    <t>241</t>
  </si>
  <si>
    <t>76612PC01</t>
  </si>
  <si>
    <t>Montáž a dodávky deliacich priečok v.2120mm s dvernými krídlami (4ks-600/1970mm) z MDF hr.25mm, kotvené pomocou nerez.antikor.kovania 120mm na podlahu ,</t>
  </si>
  <si>
    <t>-1242562204</t>
  </si>
  <si>
    <t>242</t>
  </si>
  <si>
    <t>76623PC01</t>
  </si>
  <si>
    <t>Demontáž  dreveného rebríkového schodiska a medzistropu</t>
  </si>
  <si>
    <t>-261917722</t>
  </si>
  <si>
    <t>243</t>
  </si>
  <si>
    <t>766411811</t>
  </si>
  <si>
    <t xml:space="preserve">Demontáž obloženia stien panelmi, veľ. do 1,5 m2,  -0,02465t   </t>
  </si>
  <si>
    <t>1532000506</t>
  </si>
  <si>
    <t>244</t>
  </si>
  <si>
    <t>766411822</t>
  </si>
  <si>
    <t>Demontáž obloženia stien panelmi, podkladových roštov,  -0,00800t</t>
  </si>
  <si>
    <t>1097491704</t>
  </si>
  <si>
    <t>245</t>
  </si>
  <si>
    <t>766621081</t>
  </si>
  <si>
    <t xml:space="preserve">Montáž okna plastového pre občiansku a bytovú výstavbu, za 1 bm montáže   </t>
  </si>
  <si>
    <t>-356223646</t>
  </si>
  <si>
    <t>246</t>
  </si>
  <si>
    <t>611412P03</t>
  </si>
  <si>
    <t>Plastové okno  H/B 2200/2100 mm dvojkrídlové pevné, otvaravo-sklopné, 6-komorový profil, zvnútra biele, zvonku imitácia dreva, izol.trojsklo     "P3"</t>
  </si>
  <si>
    <t>-464740021</t>
  </si>
  <si>
    <t>247</t>
  </si>
  <si>
    <t>611410P05</t>
  </si>
  <si>
    <t>Plastové okno  H/B 750/600 mm jednokrídlové otváravo-sklopné, 6-komorvý profil, zvnútra biele, zvonku imitácia dreva, izoltrojsklo     "P5"</t>
  </si>
  <si>
    <t>-998749179</t>
  </si>
  <si>
    <t>248</t>
  </si>
  <si>
    <t>611411P06</t>
  </si>
  <si>
    <t>Plastové okno  H/B 1400/1750 mm dvojkrídlové otvaravo-sklopné, 6-komorový profil, zvnútra biele, zvonku imitácia dreva, izol.trojsklo     "P6"</t>
  </si>
  <si>
    <t>-644251292</t>
  </si>
  <si>
    <t>249</t>
  </si>
  <si>
    <t>611411P07</t>
  </si>
  <si>
    <t>Plastové okno  H/B 1400/  800 mm jednokrídlové otváravo-sklopné, 6-komorový profil, zvnútra biele, zvonku imitácia dreva, izol.trojsklo     "P7"</t>
  </si>
  <si>
    <t>1418766201</t>
  </si>
  <si>
    <t>250</t>
  </si>
  <si>
    <t>611411P08</t>
  </si>
  <si>
    <t>Plastové okno  H/B 1400/1350 mm jednokrídlové otváravo-sklopné, 6-komorový profil, zvnútra biele, zvonku imitácia dreva, izol.trojsklo    "P8"</t>
  </si>
  <si>
    <t>2075498647</t>
  </si>
  <si>
    <t>251</t>
  </si>
  <si>
    <t>766621264</t>
  </si>
  <si>
    <t xml:space="preserve">Montáž oknien kompletizovaných jednoduchých do zamurovaných okenných rámov, pevných nad 1,50 m2   </t>
  </si>
  <si>
    <t>-283098953</t>
  </si>
  <si>
    <t>252</t>
  </si>
  <si>
    <t>611276T09</t>
  </si>
  <si>
    <t>Okno drevené interiérové, jednokrídlové,  pevné 800/2300mm, zasklenie jednoduché, číre     "T9"</t>
  </si>
  <si>
    <t>1764984015</t>
  </si>
  <si>
    <t>253</t>
  </si>
  <si>
    <t>766641161</t>
  </si>
  <si>
    <t>Montáž dverí plastových, vchodových jednodielnych, so zasklením, za 1 m obvodu dverí</t>
  </si>
  <si>
    <t>619722530</t>
  </si>
  <si>
    <t>254</t>
  </si>
  <si>
    <t>611412P08</t>
  </si>
  <si>
    <t>Plastové vchodové dvere  H/B 2250/1800 mm  dvojkrídlové, 6-komorový profil, zvnútra biela farba, zvonku imitácia dreva, izol.trojsklo, prah, zámok, kovanie     "P8"</t>
  </si>
  <si>
    <t>-1472253479</t>
  </si>
  <si>
    <t>255</t>
  </si>
  <si>
    <t>76664P12</t>
  </si>
  <si>
    <t>D+M posuvné dvere dvojkrídlové 2600/2270mm, horná vodiaca koľajnica, krídla z MDF profilov hr.18mm, obložková zárubeň na hr.ostenia 740mm    "T12 - viď nákres"</t>
  </si>
  <si>
    <t>-1732147291</t>
  </si>
  <si>
    <t>256</t>
  </si>
  <si>
    <t>76664P13</t>
  </si>
  <si>
    <t>D+M interiérová zaskl.stena 1800/2250mm s dvojkr.dverami, drevené profily, lamino povrch.úprava, zasklenie čírym jednoduchým sklom, zámok, kovanie     "T13"</t>
  </si>
  <si>
    <t>-2112241442</t>
  </si>
  <si>
    <t>257</t>
  </si>
  <si>
    <t>76664P17</t>
  </si>
  <si>
    <t>D+M posuvné dvere jednokrídlové 750/2000mm, horná vodiaca koľajnica, krídlo hladké, plné, lamino povrch.úprava    "T17 - viď nákres""</t>
  </si>
  <si>
    <t>-417691837</t>
  </si>
  <si>
    <t>258</t>
  </si>
  <si>
    <t>76664P19</t>
  </si>
  <si>
    <t>D+M interiérová zaskl.stena 2000/2250mm s jednokr.dverami a bočným svetlíkom, drevené profily, lamino povrch.úprava, zasklenie nepriehľadným jednoduchým sklom, zámok, kovanie     "T19"</t>
  </si>
  <si>
    <t>1262780991</t>
  </si>
  <si>
    <t>259</t>
  </si>
  <si>
    <t>611710P14</t>
  </si>
  <si>
    <t>Dvere  vnútorné jednokrídlové , lamino povrch.úprava, plné 700/1970mm     "T14, T15"</t>
  </si>
  <si>
    <t>-666188748</t>
  </si>
  <si>
    <t>260</t>
  </si>
  <si>
    <t>766661112</t>
  </si>
  <si>
    <t>Montáž dverového krídla kompletiz. otváravého do zárubne, jednokrídlové</t>
  </si>
  <si>
    <t>-1580488464</t>
  </si>
  <si>
    <t>261</t>
  </si>
  <si>
    <t>611710P04</t>
  </si>
  <si>
    <t>Dvere  vnútorné jednokrídlové , lamino povrch.úprava, plné 800/1970mm     "T6, T7, T8, T11, T11b"</t>
  </si>
  <si>
    <t>-790600269</t>
  </si>
  <si>
    <t>262</t>
  </si>
  <si>
    <t>766661132</t>
  </si>
  <si>
    <t>Montáž dverového krídla kompletiz.otváravého do zárubne, dvojkrídlové</t>
  </si>
  <si>
    <t>1777472518</t>
  </si>
  <si>
    <t>263</t>
  </si>
  <si>
    <t>611710P05</t>
  </si>
  <si>
    <t>Dvere  vnútorné, lamino povrch.úprava, dvojkrídlové,  2/3 presklenie čírym sklom 1550/2250mm     "T5"</t>
  </si>
  <si>
    <t>39313084</t>
  </si>
  <si>
    <t>264</t>
  </si>
  <si>
    <t>766662811</t>
  </si>
  <si>
    <t>Demontáž dverného krídla, dokovanie prahu dverí jednokrídlových,  -0,00100t</t>
  </si>
  <si>
    <t>1072962124</t>
  </si>
  <si>
    <t>265</t>
  </si>
  <si>
    <t>766662812</t>
  </si>
  <si>
    <t>Demontáž dverného krídla, dokovanie prahu dverí dvojkrídlových,  -0,00200t</t>
  </si>
  <si>
    <t>1633549436</t>
  </si>
  <si>
    <t>266</t>
  </si>
  <si>
    <t>766669111</t>
  </si>
  <si>
    <t>Montáž dverných krídiel kompletiz., dokovanie závesu na univerzálnu zárubňu pre dvere jednokrídlové</t>
  </si>
  <si>
    <t>1317565601</t>
  </si>
  <si>
    <t>267</t>
  </si>
  <si>
    <t>549663P01</t>
  </si>
  <si>
    <t>Kovanie - štítok, kľučky, zámok pre jednokrídlové dvere (podľa výberu investora)</t>
  </si>
  <si>
    <t>-1135108199</t>
  </si>
  <si>
    <t>268</t>
  </si>
  <si>
    <t>766669112</t>
  </si>
  <si>
    <t>Montáž dverných krídiel kompletiz., dokovanie závesu na univerzálnu zárubňu pre dvere dvojkrídlové</t>
  </si>
  <si>
    <t>240584497</t>
  </si>
  <si>
    <t>269</t>
  </si>
  <si>
    <t>549663P05</t>
  </si>
  <si>
    <t>Kovanie - štítok, kľučky, zámok pre dvojkrídlové dvere (podľa výberu investora)</t>
  </si>
  <si>
    <t>1706947384</t>
  </si>
  <si>
    <t>270</t>
  </si>
  <si>
    <t>766671007.1</t>
  </si>
  <si>
    <t>Montáž strešného výlezu 120x120 cm do plochej strechy</t>
  </si>
  <si>
    <t>-1497539384</t>
  </si>
  <si>
    <t>271</t>
  </si>
  <si>
    <t>6113902711</t>
  </si>
  <si>
    <t>Strešný výlez 120x120 cm  pre plochú strechu     "P9"</t>
  </si>
  <si>
    <t>1023870982</t>
  </si>
  <si>
    <t>272</t>
  </si>
  <si>
    <t>766694141</t>
  </si>
  <si>
    <t>Montáž parapetnej dosky plastovej šírky do 300 mm, dĺžky do 1000 mm</t>
  </si>
  <si>
    <t>-1240535489</t>
  </si>
  <si>
    <t>273</t>
  </si>
  <si>
    <t>766694142</t>
  </si>
  <si>
    <t>Montáž parapetnej dosky plastovej šírky do 300 mm, dĺžky 1000-1600 mm</t>
  </si>
  <si>
    <t>125397267</t>
  </si>
  <si>
    <t>274</t>
  </si>
  <si>
    <t>766694143</t>
  </si>
  <si>
    <t>Montáž parapetnej dosky plastovej šírky do 300 mm, dĺžky 1600-2600 mm</t>
  </si>
  <si>
    <t>-1390308241</t>
  </si>
  <si>
    <t>275</t>
  </si>
  <si>
    <t>6119000980</t>
  </si>
  <si>
    <t>Vnútorné parapetné dosky plastové komôrkové,B=300mm biela, mramor, buk, zlatý dub</t>
  </si>
  <si>
    <t>-515406636</t>
  </si>
  <si>
    <t>276</t>
  </si>
  <si>
    <t>6119001030</t>
  </si>
  <si>
    <t>Plastové krytky k vnútorným parapetom plastovým, pár vo farbe biela, zlatý dub, buk</t>
  </si>
  <si>
    <t>-1948079875</t>
  </si>
  <si>
    <t>277</t>
  </si>
  <si>
    <t>766695212</t>
  </si>
  <si>
    <t>Montáž prahu dverí, jednokrídlových</t>
  </si>
  <si>
    <t>1992470759</t>
  </si>
  <si>
    <t>278</t>
  </si>
  <si>
    <t>6118716100</t>
  </si>
  <si>
    <t>Prah dubový L=82 B=15 cm</t>
  </si>
  <si>
    <t>628012849</t>
  </si>
  <si>
    <t>279</t>
  </si>
  <si>
    <t>6118714100</t>
  </si>
  <si>
    <t>Prah dubový L=72 B=15 cm</t>
  </si>
  <si>
    <t>-1226414063</t>
  </si>
  <si>
    <t>280</t>
  </si>
  <si>
    <t>766695232</t>
  </si>
  <si>
    <t>Montáž prahu dverí, dvojkrídlových</t>
  </si>
  <si>
    <t>161039281</t>
  </si>
  <si>
    <t>281</t>
  </si>
  <si>
    <t>6118726101</t>
  </si>
  <si>
    <t>Prah dubový L=157 B=15 cm</t>
  </si>
  <si>
    <t>1993520232</t>
  </si>
  <si>
    <t>282</t>
  </si>
  <si>
    <t>766702111</t>
  </si>
  <si>
    <t>Montáž zárubní obložkových pre dvere jednokrídlové hr.steny do 170 mm</t>
  </si>
  <si>
    <t>605847627</t>
  </si>
  <si>
    <t>283</t>
  </si>
  <si>
    <t>6117103142.2</t>
  </si>
  <si>
    <t>Zárubňa  vnútorná, normal, lamino povrch.úprava, hrúbka steny do 17 cm, š.60, 70, 80, 90cm/pre jednokríldové dvere     "T7, T8, T15"</t>
  </si>
  <si>
    <t>-618074509</t>
  </si>
  <si>
    <t>284</t>
  </si>
  <si>
    <t>766702112</t>
  </si>
  <si>
    <t>Montáž zárubní obložkových pre dvere jednokrídlové hr.steny nad 170 do 350 mm</t>
  </si>
  <si>
    <t>1743165407</t>
  </si>
  <si>
    <t>285</t>
  </si>
  <si>
    <t>6117103143.2</t>
  </si>
  <si>
    <t>Zárubňa  vnútorná, normal, lamino povrch.úpr., hrúbka steny od 19 cm, š.60, 70, 80, 90cm/pre jednokrídlové dvere     "T6, T11, T11b,T14, T16, T18"</t>
  </si>
  <si>
    <t>687558782</t>
  </si>
  <si>
    <t>286</t>
  </si>
  <si>
    <t>766702121</t>
  </si>
  <si>
    <t>Montáž zárubní obložkových pre dvere dvojkrídlové hr.steny do 170 mm</t>
  </si>
  <si>
    <t>-322668508</t>
  </si>
  <si>
    <t>287</t>
  </si>
  <si>
    <t>6117103142.1</t>
  </si>
  <si>
    <t>Zárubňa  vnútorná, normal, lamino povrch.úprava, hrúbka steny do 17 cm, š.60, 70, 80, 90cm/ pre dvojkrídlové dvere     "T5"</t>
  </si>
  <si>
    <t>1961912011</t>
  </si>
  <si>
    <t>288</t>
  </si>
  <si>
    <t>766702123</t>
  </si>
  <si>
    <t>Montáž zárubní obložkových pre dvere dvojkrídlové hr.steny nad 350 mm</t>
  </si>
  <si>
    <t>-570850597</t>
  </si>
  <si>
    <t>289</t>
  </si>
  <si>
    <t>6117103143.1</t>
  </si>
  <si>
    <t>Zárubňa  vnútorná, normal, lamino povrch.úprava, hrúbka steny 51 cm, , rozmer zárubne 1760/2320mm, atyp     "T10"</t>
  </si>
  <si>
    <t>614815366</t>
  </si>
  <si>
    <t>290</t>
  </si>
  <si>
    <t>998766202</t>
  </si>
  <si>
    <t>Presun hmot pre konštrukcie stolárske v objektoch výšky nad 6 do 12 m</t>
  </si>
  <si>
    <t>-2019523386</t>
  </si>
  <si>
    <t>291</t>
  </si>
  <si>
    <t>767163100</t>
  </si>
  <si>
    <t>Montáž zábradlia na terasy a balkóny, výplň rebrovanie, kotvenie do podlahy</t>
  </si>
  <si>
    <t>77020140</t>
  </si>
  <si>
    <t>292</t>
  </si>
  <si>
    <t>5534667241</t>
  </si>
  <si>
    <t>Nerezové zábradlie, horizontálna výplň , madlo kruhové, výška 100 cm, kotvenie do podlahy</t>
  </si>
  <si>
    <t>60132012</t>
  </si>
  <si>
    <t>293</t>
  </si>
  <si>
    <t>998767202</t>
  </si>
  <si>
    <t>Presun hmôt pre kovové stavebné doplnkové konštrukcie v objektoch výšky nad 6 do 12 m</t>
  </si>
  <si>
    <t>1322164659</t>
  </si>
  <si>
    <t>294</t>
  </si>
  <si>
    <t>771415016</t>
  </si>
  <si>
    <t>Montáž soklíkov z obkladačiek do tmelu veľ. 150 x 300 mm</t>
  </si>
  <si>
    <t>1372792543</t>
  </si>
  <si>
    <t>295</t>
  </si>
  <si>
    <t>771575109</t>
  </si>
  <si>
    <t>Montáž podláh z dlaždíc keramických do tmelu veľ. 300 x 300 mm</t>
  </si>
  <si>
    <t>298635158</t>
  </si>
  <si>
    <t>296</t>
  </si>
  <si>
    <t>771575129</t>
  </si>
  <si>
    <t>Montáž podláh z dlaždíc keramických do tmelu v obmedzenom priestore veľ. 300 x 300 mm</t>
  </si>
  <si>
    <t>2108931594</t>
  </si>
  <si>
    <t>297</t>
  </si>
  <si>
    <t>5978650321</t>
  </si>
  <si>
    <t>Keramické dlaždice 300x300mm (podľa výberu investora)</t>
  </si>
  <si>
    <t>1852272709</t>
  </si>
  <si>
    <t>298</t>
  </si>
  <si>
    <t>998771202</t>
  </si>
  <si>
    <t>Presun hmôt pre podlahy z dlaždíc v objektoch výšky nad 6 do 12 m</t>
  </si>
  <si>
    <t>-1914796677</t>
  </si>
  <si>
    <t>299</t>
  </si>
  <si>
    <t>772211303.1</t>
  </si>
  <si>
    <t>Montáž obkladu schodiskových stupňov doskami  hr. 40 - 50 mm</t>
  </si>
  <si>
    <t>306863788</t>
  </si>
  <si>
    <t>300</t>
  </si>
  <si>
    <t>5921957161.1</t>
  </si>
  <si>
    <t>Platne betónové mrazuvzdorné - Schodiskový  stupeň  800/400/40mm</t>
  </si>
  <si>
    <t>-1572875133</t>
  </si>
  <si>
    <t>301</t>
  </si>
  <si>
    <t>998772202</t>
  </si>
  <si>
    <t>Presun hmôt pre kamennú dlažbu v objektoch výšky nad 6 do 12 m</t>
  </si>
  <si>
    <t>448388901</t>
  </si>
  <si>
    <t>302</t>
  </si>
  <si>
    <t>781445017</t>
  </si>
  <si>
    <t>Montáž obkladov vnútor. stien z obkladačiek kladených do tmelu veľ. 300x200 mm</t>
  </si>
  <si>
    <t>-650130358</t>
  </si>
  <si>
    <t>303</t>
  </si>
  <si>
    <t>781445067</t>
  </si>
  <si>
    <t>Montáž obkladov vnútor. stien z obkladačiek kladených do tmelu v obmedzenom priestore veľ. 300x200 mm</t>
  </si>
  <si>
    <t>-1236114846</t>
  </si>
  <si>
    <t>304</t>
  </si>
  <si>
    <t>5976582001</t>
  </si>
  <si>
    <t>Obkladačky keramické 300x200mm (podľa výberu investora)</t>
  </si>
  <si>
    <t>76073881</t>
  </si>
  <si>
    <t>305</t>
  </si>
  <si>
    <t>998781202</t>
  </si>
  <si>
    <t>Presun hmôt pre obklady keramické v objektoch výšky nad 6 do 12 m</t>
  </si>
  <si>
    <t>-617656026</t>
  </si>
  <si>
    <t>306</t>
  </si>
  <si>
    <t>783222100</t>
  </si>
  <si>
    <t>Nátery kov.stav.doplnk.konštr. syntetické farby šedej na vzduchu schnúce dvojnásobné - 70µm</t>
  </si>
  <si>
    <t>-262141066</t>
  </si>
  <si>
    <t>307</t>
  </si>
  <si>
    <t>783226100</t>
  </si>
  <si>
    <t>Nátery kov.stav.doplnk.konštr. syntetické na vzduchu schnúce základný - 35µm</t>
  </si>
  <si>
    <t>-1110174353</t>
  </si>
  <si>
    <t>308</t>
  </si>
  <si>
    <t>783626200</t>
  </si>
  <si>
    <t>Nátery stolárskych výrobkov syntetické lazurovacím lakom 2x lakovaním</t>
  </si>
  <si>
    <t>-1471587805</t>
  </si>
  <si>
    <t>309</t>
  </si>
  <si>
    <t>354659181</t>
  </si>
  <si>
    <t>310</t>
  </si>
  <si>
    <t>783782203</t>
  </si>
  <si>
    <t xml:space="preserve">Nátery tesárskych konštrukcií povrchová impregnácia </t>
  </si>
  <si>
    <t>808133600</t>
  </si>
  <si>
    <t>311</t>
  </si>
  <si>
    <t>783894612</t>
  </si>
  <si>
    <t>Náter farbami ekologickými riediteľnými vodou bielym pre náter sadrokartón. stropov 2x</t>
  </si>
  <si>
    <t>-797555743</t>
  </si>
  <si>
    <t>312</t>
  </si>
  <si>
    <t>784452261</t>
  </si>
  <si>
    <t>Maľby z maliarskych zmesí , ručne nanášané jednonásobné základné na podklad jemnozrnný  výšky do 3, 80 m</t>
  </si>
  <si>
    <t>-100313899</t>
  </si>
  <si>
    <t>313</t>
  </si>
  <si>
    <t>784452361</t>
  </si>
  <si>
    <t>Maľby z maliarskych zmesí , ručne nanášané jednonásobné tónované na podklad jemnozrnný  výšky do 3, 80 m</t>
  </si>
  <si>
    <t>-1867495803</t>
  </si>
  <si>
    <t>314</t>
  </si>
  <si>
    <t>HZS000111</t>
  </si>
  <si>
    <t>Ostatné pomocné a vynúterné práce</t>
  </si>
  <si>
    <t>512</t>
  </si>
  <si>
    <t>-1473046614</t>
  </si>
  <si>
    <t>001.2 - 2. časť ZTI</t>
  </si>
  <si>
    <t>Úroveň 3:</t>
  </si>
  <si>
    <t>001.2.1 - Kanalizačná prípojka a dažďová kanalizácia</t>
  </si>
  <si>
    <t>Ing.Ján Džuba</t>
  </si>
  <si>
    <t>D1 - KANALIZAČNÁ PRÍPOJKA</t>
  </si>
  <si>
    <t xml:space="preserve">    D2 - I.C 01 - ZEMNÉ PRÁCE</t>
  </si>
  <si>
    <t xml:space="preserve">    D3 - II.C 27 - PODKLADNÉ  KONŠTRUKCIE</t>
  </si>
  <si>
    <t xml:space="preserve">    D4 - III.C 27 -  VONKAJŠIE POTRUBNÉ ROZVODY</t>
  </si>
  <si>
    <t xml:space="preserve">    D5 - IV.C 27 PRESUN HMÔT</t>
  </si>
  <si>
    <t xml:space="preserve">    D6 - V.C 11 BETONÁRSKE PRÁCE</t>
  </si>
  <si>
    <t>D7 - DAŽĎOVÁ KANALIZÁCIA</t>
  </si>
  <si>
    <t xml:space="preserve">    D8 - KANALIZAČNÁ ŠACHTA ŠD1</t>
  </si>
  <si>
    <t>0301-0102-0010</t>
  </si>
  <si>
    <t>Hĺbenie zapažených jám v hornine 3 do 100m3</t>
  </si>
  <si>
    <t>0301-0102-0090</t>
  </si>
  <si>
    <t>Príplatok za lepivosť</t>
  </si>
  <si>
    <t>0302-0202-0010</t>
  </si>
  <si>
    <t>Hĺbenie rýh šírky nad 600 mm v hornine 3 do 100m3</t>
  </si>
  <si>
    <t>0302-0202-0090</t>
  </si>
  <si>
    <t>0404-0207-0010</t>
  </si>
  <si>
    <t>Zásyp rýh sypaninou s uložením výkopku vo vrstvách a so zhutnením do 100m3</t>
  </si>
  <si>
    <t>0405-0107-0020</t>
  </si>
  <si>
    <t>Obsyp potrubia sypaninou z vhodného materiálu s prehodením sypaniny</t>
  </si>
  <si>
    <t>PONUKA</t>
  </si>
  <si>
    <t>Kamenivo ťažené drobné 0-4 C</t>
  </si>
  <si>
    <t>0602-0201-0010</t>
  </si>
  <si>
    <t>Vodorovné premiestnenie výkopu do vzdialenosti do 500m</t>
  </si>
  <si>
    <t>0701-0100-0010</t>
  </si>
  <si>
    <t>Zriadenie paženia stien rýh príložného bez rozopretia hĺbky do 2m</t>
  </si>
  <si>
    <t>0701-0100-0070</t>
  </si>
  <si>
    <t>Zriadenie paženia stien výkopu príložného bez rozopretia hĺbky do 4m</t>
  </si>
  <si>
    <t>0701-0100-1010</t>
  </si>
  <si>
    <t>Odstranenie paženia stien rýh príložné, hĺbky do 2m</t>
  </si>
  <si>
    <t>0701-0100-1110</t>
  </si>
  <si>
    <t>Odstranenie paženia stien výkopu príložné, hĺbky do 4m</t>
  </si>
  <si>
    <t>2013-9200-0020</t>
  </si>
  <si>
    <t>Lôžko pod potrubie z piesku a štrkopiesku</t>
  </si>
  <si>
    <t>0304-2204-0010</t>
  </si>
  <si>
    <t>Montáž potrubia PVC v otvorenom výkope DN 150</t>
  </si>
  <si>
    <t>PONUKA.1</t>
  </si>
  <si>
    <t>PVC potrubie 160x4,7</t>
  </si>
  <si>
    <t>0311-7501-0010</t>
  </si>
  <si>
    <t>Skúška tesnosti kanalizácie do DN 150</t>
  </si>
  <si>
    <t>PONUKA.2</t>
  </si>
  <si>
    <t>PP revízna kanalizačná šachta 600</t>
  </si>
  <si>
    <t>9927-0401-1150</t>
  </si>
  <si>
    <t>Presun hmôt pre rúrové vedenie z plastických hmôt</t>
  </si>
  <si>
    <t>2003-0103-1510</t>
  </si>
  <si>
    <t>Dosky z betónu v otvorenom výkope tr. B 15</t>
  </si>
  <si>
    <t>9927-0001-1150</t>
  </si>
  <si>
    <t>Presun hmôt</t>
  </si>
  <si>
    <t>0405-0107-0020.1</t>
  </si>
  <si>
    <t>Obsyp potrubia sypaninou z vhodného materiálu bez prehodenia sypaniny</t>
  </si>
  <si>
    <t>0304-2201-0010</t>
  </si>
  <si>
    <t>0304-2403-1010</t>
  </si>
  <si>
    <t>Montáž tvaroviek na potrubie PVC v otvorenom výkope - odbočných DN 150</t>
  </si>
  <si>
    <t>PONUKA.3</t>
  </si>
  <si>
    <t>PVC odbočka KGEA 150/150</t>
  </si>
  <si>
    <t>0304-2403-1030</t>
  </si>
  <si>
    <t>Montáž tvaroviek na potrubie PVC v otvorenom výkope - jednoosých do DN 150</t>
  </si>
  <si>
    <t>PONUKA.4</t>
  </si>
  <si>
    <t>PVC koleno KGB 150/45st.</t>
  </si>
  <si>
    <t>PONUKA.5</t>
  </si>
  <si>
    <t>PVC redukcia KGR 100/150</t>
  </si>
  <si>
    <t>PONUKA.6</t>
  </si>
  <si>
    <t>Lapač strešných splavenín HL600 DN 100</t>
  </si>
  <si>
    <t>PONUKA.7</t>
  </si>
  <si>
    <t>2003-0103-151</t>
  </si>
  <si>
    <t>2003-1101-1510</t>
  </si>
  <si>
    <t>Debnenie podkladových a zabezpečovacích konštrukcii v otvorenom výkope</t>
  </si>
  <si>
    <t>Výustný objekt VO</t>
  </si>
  <si>
    <t>súb</t>
  </si>
  <si>
    <t>Montáž plastových kanalizačných šachiet</t>
  </si>
  <si>
    <t>PONUKA.8</t>
  </si>
  <si>
    <t>Šachtové dno na vlnovcovú šachtovú rúru - zberné  400 x 160 IF511210</t>
  </si>
  <si>
    <t>PONUKA.9</t>
  </si>
  <si>
    <t>Zátka hrdlová KGM150</t>
  </si>
  <si>
    <t>PONUKA.10</t>
  </si>
  <si>
    <t>Vlnovcová šachtová rúra OD400 IP407600</t>
  </si>
  <si>
    <t>PONUKA.11</t>
  </si>
  <si>
    <t>Plastový poklop A15 na šacht. rúru OD 400 IF501150</t>
  </si>
  <si>
    <t>001.2.2 - Vnútorné inštalácie</t>
  </si>
  <si>
    <t>Ing. Ján Džuba</t>
  </si>
  <si>
    <t>D4 - C 88A1 KANALIZÁCIA</t>
  </si>
  <si>
    <t>D5 - C 88A2 VODOVOD</t>
  </si>
  <si>
    <t>D6 - C 88A5 ZARIAĎOVACIE PREDMETY</t>
  </si>
  <si>
    <t>D7 - C 61B4 TEPELNE IZOLÁCIE</t>
  </si>
  <si>
    <t>D8 - C 88O2 OPRAVA A ÚDRŽBA - VODOVOD</t>
  </si>
  <si>
    <t>PP potrubie - odpadové hrdlové HT50</t>
  </si>
  <si>
    <t>PONUKA.1.1</t>
  </si>
  <si>
    <t>PP potrubie - odpadové hrdlové HT70</t>
  </si>
  <si>
    <t>PP potrubie - odpadové hrdlové HT100</t>
  </si>
  <si>
    <t>Čistiaca tvarovka PP HTRE70</t>
  </si>
  <si>
    <t>Čistiaca tvarovka PP HTRE100</t>
  </si>
  <si>
    <t>Montáž čistiacej tvarovky pre potrubia D 75</t>
  </si>
  <si>
    <t>PONUKA.</t>
  </si>
  <si>
    <t>Montáž čistiacej tvarovky pre potrubia D 110</t>
  </si>
  <si>
    <t>1298407434</t>
  </si>
  <si>
    <t>PVC potrubie KG100</t>
  </si>
  <si>
    <t>PONUKA.5.1</t>
  </si>
  <si>
    <t>PVC potrubie KG125</t>
  </si>
  <si>
    <t>PVC potrubie KG150</t>
  </si>
  <si>
    <t>0101-0500-0130</t>
  </si>
  <si>
    <t>Vyvedenie a upevnenie odpadových výpustiek 50x1,8</t>
  </si>
  <si>
    <t>0101-0500-0160</t>
  </si>
  <si>
    <t>Vyvedenie a upevnenie odpadových výpustiek 110x2,3</t>
  </si>
  <si>
    <t>-869260150</t>
  </si>
  <si>
    <t>0101-9000-5010</t>
  </si>
  <si>
    <t>Skúška tesnosti kanalizácie vodou do DN 125</t>
  </si>
  <si>
    <t>0101-9000-5020</t>
  </si>
  <si>
    <t>Skúška tesnosti kanalizácie vodou do DN 200</t>
  </si>
  <si>
    <t>0101-9000-5040.</t>
  </si>
  <si>
    <t>Skúška tesnosti kanalizácie dymom do DN 300</t>
  </si>
  <si>
    <t>-1077538294</t>
  </si>
  <si>
    <t>Ventilačná hlavica strešná - plastová HL 810</t>
  </si>
  <si>
    <t>9988-0101-6010</t>
  </si>
  <si>
    <t>Presun hmôt pre vnútornú kanalizáciu v stavbe výšky do 7m</t>
  </si>
  <si>
    <t>9988-0102-7010</t>
  </si>
  <si>
    <t>Príplatok za zväčšený presun nad vymedzenú najväčšiu dopravnú vzdialenosť po stavenisku do 1km</t>
  </si>
  <si>
    <t>0201-0301-0040</t>
  </si>
  <si>
    <t>Potrubie z oceľových rúr závitových pozinkovaných DN 32</t>
  </si>
  <si>
    <t>Viacvrstvové potrubie 20x2,25</t>
  </si>
  <si>
    <t>PONUKA.6.1</t>
  </si>
  <si>
    <t>Viacvrstvové potrubie 25x2,5</t>
  </si>
  <si>
    <t>PONUKA.6.2</t>
  </si>
  <si>
    <t>Viacvrstvové potrubie 32x3,0</t>
  </si>
  <si>
    <t>PONUKA.6.3</t>
  </si>
  <si>
    <t>Viacvrstvové potrubie 40x4,0</t>
  </si>
  <si>
    <t>0201-9000-2010</t>
  </si>
  <si>
    <t>Preplachnutie potrubia do DN 80</t>
  </si>
  <si>
    <t>0201-9000-5010</t>
  </si>
  <si>
    <t>Tlakové skúšky vodovodného potrubia do DN 50</t>
  </si>
  <si>
    <t>0202-2102-0010</t>
  </si>
  <si>
    <t>Nástenky pre výtokový ventil DN 15</t>
  </si>
  <si>
    <t>0202-2102-0030</t>
  </si>
  <si>
    <t>Nástenky pre batériu DN 15</t>
  </si>
  <si>
    <t>pár</t>
  </si>
  <si>
    <t>PONUKA.7.1</t>
  </si>
  <si>
    <t>Guľové kohúty s pákou - GK, vnútorný - vnútorný závit DN 20</t>
  </si>
  <si>
    <t>Guľové kohúty s pákou - GK, vnútorný - vnútorný závit DN 32</t>
  </si>
  <si>
    <t>0202-2102-1015</t>
  </si>
  <si>
    <t>Montáž guľového kohúta závitového priameho DN 20</t>
  </si>
  <si>
    <t>0202-2102-1025</t>
  </si>
  <si>
    <t>Montáž guľového kohúta závitového priameho DN 32</t>
  </si>
  <si>
    <t>Spätné klapky  - SK DN 32</t>
  </si>
  <si>
    <t>0202-2102-1320</t>
  </si>
  <si>
    <t>Montáž spätnej klapky závitovej DN 32</t>
  </si>
  <si>
    <t>Poistný ventil  - PV DN 15</t>
  </si>
  <si>
    <t>0202-2102-1170</t>
  </si>
  <si>
    <t>Montáž poistného ventilu DN 15</t>
  </si>
  <si>
    <t>Hydrantový systém s tvarovo stálou hadicou</t>
  </si>
  <si>
    <t>9988-0201-6010</t>
  </si>
  <si>
    <t>Presun hmôt pre vnútorný vodovod v stavbe výšky do 7m</t>
  </si>
  <si>
    <t>9988-0202-7010</t>
  </si>
  <si>
    <t>Keramický záchod závesný, vonkajší odpad vodorovný WC1</t>
  </si>
  <si>
    <t>PONUKA.12</t>
  </si>
  <si>
    <t>Keramický záchod závesný pre telesne postihnutých WCi</t>
  </si>
  <si>
    <t>PONUKA.13</t>
  </si>
  <si>
    <t>Sedátko biele  (WC1, WC2, WCi)</t>
  </si>
  <si>
    <t>PONUKA.14</t>
  </si>
  <si>
    <t>Inštalačný systém pre závesné WC (WC1)</t>
  </si>
  <si>
    <t>PONUKA.15</t>
  </si>
  <si>
    <t>Inštalačný systém pre závesné WC, pre telesne postihnutých (WCi)</t>
  </si>
  <si>
    <t>PONUKA.16</t>
  </si>
  <si>
    <t>Ovládacie tlačidlo - lesklý chróm (WCi)</t>
  </si>
  <si>
    <t>0501-4100-0130</t>
  </si>
  <si>
    <t>Montáž záchodovových mís zavesených</t>
  </si>
  <si>
    <t>0501-4100-1110</t>
  </si>
  <si>
    <t>Montáž záchodovej dosky</t>
  </si>
  <si>
    <t>0501-4201-0101</t>
  </si>
  <si>
    <t>Montáž predstenového systému záchodov</t>
  </si>
  <si>
    <t>0501-4201-0111</t>
  </si>
  <si>
    <t>Montáž záchoda do predstenového systému</t>
  </si>
  <si>
    <t>PONUKA.17</t>
  </si>
  <si>
    <t>Nástenný keramický pisoár s automatickým vodivostným splachovačom, s odsávacím zariadením PM</t>
  </si>
  <si>
    <t>0501-4201-0010</t>
  </si>
  <si>
    <t>Montáž pisoárov</t>
  </si>
  <si>
    <t>0501-4201-0050</t>
  </si>
  <si>
    <t>Montáž pisoárov s automat. splachovaním</t>
  </si>
  <si>
    <t>PONUKA.18</t>
  </si>
  <si>
    <t>Keramické umývadlo 550x445x215 mm U</t>
  </si>
  <si>
    <t>PONUKA.19</t>
  </si>
  <si>
    <t>Keramické umývadlo pre telesne postihnutých 600x555x175 mm Ui</t>
  </si>
  <si>
    <t>0502-4300-0010</t>
  </si>
  <si>
    <t>Montáž umývadiel</t>
  </si>
  <si>
    <t>PONUKA.20</t>
  </si>
  <si>
    <t>Výlevka s mriežkou VL</t>
  </si>
  <si>
    <t>PONUKA.21</t>
  </si>
  <si>
    <t>Zápachová uzavierka (VL)</t>
  </si>
  <si>
    <t>0503-4800-0010</t>
  </si>
  <si>
    <t>Montáž výleviek závesných keramických</t>
  </si>
  <si>
    <t>PONUKA.22</t>
  </si>
  <si>
    <t>Elektrický zásobníkový ohrievač EO 50 EL</t>
  </si>
  <si>
    <t>0505-6102-1120</t>
  </si>
  <si>
    <t>Montáž elektrických zásobníkov do 50 litrov</t>
  </si>
  <si>
    <t>PONUKA.23</t>
  </si>
  <si>
    <t>Elektrický tlakový ohrievač MK-1</t>
  </si>
  <si>
    <t>0505-6102-1240</t>
  </si>
  <si>
    <t>Montáž elektrických prietokových ohrievačov</t>
  </si>
  <si>
    <t>PONUKA.24</t>
  </si>
  <si>
    <t>Rohový ventil RV 15</t>
  </si>
  <si>
    <t>0507-7103-0010</t>
  </si>
  <si>
    <t>Montáž rohových ventilov s pripojovacou rúrkou</t>
  </si>
  <si>
    <t>PONUKA.25</t>
  </si>
  <si>
    <t>Nástenná batéria (VL)</t>
  </si>
  <si>
    <t>0507-7201-0010</t>
  </si>
  <si>
    <t>Montáž batérii nástenných</t>
  </si>
  <si>
    <t>PONUKA.26</t>
  </si>
  <si>
    <t>Drezová stojančeková batéria</t>
  </si>
  <si>
    <t>PONUKA.27</t>
  </si>
  <si>
    <t>Umyvadlová stojančeková batéria (U, Ui)</t>
  </si>
  <si>
    <t>0507-7202-0010</t>
  </si>
  <si>
    <t>Montáž batérii stojančekových</t>
  </si>
  <si>
    <t>PONUKA.28</t>
  </si>
  <si>
    <t>Zdroj napätia</t>
  </si>
  <si>
    <t>PONUKA.29</t>
  </si>
  <si>
    <t>Montáž zdroja napätia</t>
  </si>
  <si>
    <t>PONUKA.30</t>
  </si>
  <si>
    <t>Zápachová uzávierka plastová pre umývadlo HL 132</t>
  </si>
  <si>
    <t>0507-7601-0111</t>
  </si>
  <si>
    <t>Montáž zápachových uzávierok umývadlových</t>
  </si>
  <si>
    <t>PONUKA.31</t>
  </si>
  <si>
    <t>Zápachová uzávierka plastová pre drez HL 100G</t>
  </si>
  <si>
    <t>0507-7601-0121</t>
  </si>
  <si>
    <t>Montáž zápachových uzávierok drezových pre jeden drez</t>
  </si>
  <si>
    <t>0507-7601-0161</t>
  </si>
  <si>
    <t>Montáž zápachových uzávierok výlevkových</t>
  </si>
  <si>
    <t>0507-7601-0180</t>
  </si>
  <si>
    <t>Montáž zápachových uzávierok pisoárových</t>
  </si>
  <si>
    <t>PONUKA.32</t>
  </si>
  <si>
    <t>Odpadový ventil HL 15</t>
  </si>
  <si>
    <t>PONUKA.33</t>
  </si>
  <si>
    <t>Dvierka krycie  15/30 cm</t>
  </si>
  <si>
    <t>0508-6301-0010</t>
  </si>
  <si>
    <t>Montáž dvierok</t>
  </si>
  <si>
    <t>9988-0501-6010</t>
  </si>
  <si>
    <t>Presun hmôt pre zariaďovacie predmety v stavbe výšky do 7m</t>
  </si>
  <si>
    <t>9988-0502-7010</t>
  </si>
  <si>
    <t>PONUKA.34</t>
  </si>
  <si>
    <t>Tepelná izolácia, tep. izolačne trubice - hr.5mm D 20</t>
  </si>
  <si>
    <t>PONUKA.35</t>
  </si>
  <si>
    <t xml:space="preserve">Tepelná izolácia, tep. izolačne trubice - hr.5mm D 25               </t>
  </si>
  <si>
    <t>PONUKA.36</t>
  </si>
  <si>
    <t>Tepelná izolácia, tep. izolačne trubice - hr.9mm D 25</t>
  </si>
  <si>
    <t>PONUKA.37</t>
  </si>
  <si>
    <t xml:space="preserve">Tepelná izolácia, tep. izolačne trubice - hr.9mm D 32          </t>
  </si>
  <si>
    <t>PONUKA.37.1</t>
  </si>
  <si>
    <t xml:space="preserve">Tepelná izolácia, tep. izolačne trubice - hr.9mm D 40    </t>
  </si>
  <si>
    <t>0305-1301-0010</t>
  </si>
  <si>
    <t>Montáž trubíc z PE, hr.do 10 mm, vnútorný priemer do 38mm</t>
  </si>
  <si>
    <t>0305-1301-0020</t>
  </si>
  <si>
    <t>Montáž trubíc z PE, hr.do 10 mm, vnútorný priemer do 39-70mm</t>
  </si>
  <si>
    <t>-517753000</t>
  </si>
  <si>
    <t>0201-0301-8620</t>
  </si>
  <si>
    <t>Prepojenie doterajšieho potrubia DN 20</t>
  </si>
  <si>
    <t>0201-0301-8640</t>
  </si>
  <si>
    <t>Prepojenie doterajšieho potrubia DN 32</t>
  </si>
  <si>
    <t>-1517357279</t>
  </si>
  <si>
    <t>001.3 - 3. časť UVK</t>
  </si>
  <si>
    <t>Gasotherm plus s.r.o.</t>
  </si>
  <si>
    <t>D1 - PRÁCE A DODÁVKY HSV</t>
  </si>
  <si>
    <t>D2 - PRÁCE A DODÁVKY PSV</t>
  </si>
  <si>
    <t xml:space="preserve">    723 - Vnútorný plynovod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</si>
  <si>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</si>
  <si>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</si>
  <si>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</si>
  <si>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</si>
  <si>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>D3 - PRÁCE A DODÁVKY INÉ</t>
  </si>
  <si>
    <t>Prevádzkové vplyvy</t>
  </si>
  <si>
    <t>VRN</t>
  </si>
  <si>
    <t>OST-HZS-0001</t>
  </si>
  <si>
    <t>Vykurovacia skúška dvaja robotníci</t>
  </si>
  <si>
    <t>nh</t>
  </si>
  <si>
    <t>OST-HZS-0004</t>
  </si>
  <si>
    <t>Vyregulovanie systému</t>
  </si>
  <si>
    <t>súbor</t>
  </si>
  <si>
    <t>713462132</t>
  </si>
  <si>
    <t>Montáž tep. izolácie potrubia skružami</t>
  </si>
  <si>
    <t>283771020</t>
  </si>
  <si>
    <t>Izolácia potrubia</t>
  </si>
  <si>
    <t>723.121</t>
  </si>
  <si>
    <t>Plynová inštalácia - opravnené náklady</t>
  </si>
  <si>
    <t>7321108113</t>
  </si>
  <si>
    <t>Kotolňa - oprávnené náklady</t>
  </si>
  <si>
    <t>732429113</t>
  </si>
  <si>
    <t>Montáž čerpadlových skupín</t>
  </si>
  <si>
    <t>4261A1046</t>
  </si>
  <si>
    <t>Čerpadlo 25-40</t>
  </si>
  <si>
    <t>kus</t>
  </si>
  <si>
    <t>4261A1317</t>
  </si>
  <si>
    <t>Čerpadlová skupina LV-KS-125, DN25</t>
  </si>
  <si>
    <t>733321201</t>
  </si>
  <si>
    <t>Potrubie plastové PVC+PE spojené zváraním priem. 16</t>
  </si>
  <si>
    <t>2861G0002</t>
  </si>
  <si>
    <t>Rúrka plasthliníková PE-RT hr.Al-0,4 mm - 16x2 -</t>
  </si>
  <si>
    <t>733321202</t>
  </si>
  <si>
    <t>Potrubie plastové PVC+PE spojené zváraním priem. 20</t>
  </si>
  <si>
    <t>2861G0004</t>
  </si>
  <si>
    <t>Rúrka plasthliníková PE-RT hr.Al-0,4 mm - 20x2 -</t>
  </si>
  <si>
    <t>7333212031</t>
  </si>
  <si>
    <t>Potrubie plastové PVC+PE spojené zváraním priem. 25</t>
  </si>
  <si>
    <t>2861G0005</t>
  </si>
  <si>
    <t>Rúrka plasthliníková PE-RT hr.Al-0,4 mm - 26x3 -</t>
  </si>
  <si>
    <t>733321204</t>
  </si>
  <si>
    <t>Potrubie plastové PVC+PE spojené zváraním priem. 32</t>
  </si>
  <si>
    <t>2861G0006</t>
  </si>
  <si>
    <t>Rúrka plasthliníková PE-RT hr.Al-0,4 mm - 32x3</t>
  </si>
  <si>
    <t>733391101</t>
  </si>
  <si>
    <t>Tlaková skúška potrubia plastového do d 32</t>
  </si>
  <si>
    <t>734209103</t>
  </si>
  <si>
    <t>Montáž armatúr s jedným závitom G 1/2</t>
  </si>
  <si>
    <t>5512D0351</t>
  </si>
  <si>
    <t xml:space="preserve">Hlavica termostatická </t>
  </si>
  <si>
    <t>734209113</t>
  </si>
  <si>
    <t>Montáž armatúr s dvoma závitmi G 1/2</t>
  </si>
  <si>
    <t>5512D1602</t>
  </si>
  <si>
    <t>Ventil TS-90,  1/2"-</t>
  </si>
  <si>
    <t>5512D2102</t>
  </si>
  <si>
    <t>Ventil spiatočkový RL-5, 1/2"-</t>
  </si>
  <si>
    <t>734291113</t>
  </si>
  <si>
    <t>Kohúty plniace a vypúšťacie G 1/2</t>
  </si>
  <si>
    <t>7351518112</t>
  </si>
  <si>
    <t>Montážny balíček</t>
  </si>
  <si>
    <t>735154543</t>
  </si>
  <si>
    <t>VYKUR TEL - KOMPLET</t>
  </si>
  <si>
    <t>4849D0492</t>
  </si>
  <si>
    <t>Vykurovacie teleso, Typ 11K - dĺž.500 x výš.600 mm</t>
  </si>
  <si>
    <t>4849D0921</t>
  </si>
  <si>
    <t>Vykurovacie teleso, Typ 21K - dĺž.400 x výš.600 mm</t>
  </si>
  <si>
    <t>4849D1123</t>
  </si>
  <si>
    <t>Vykurovacie teleso, Typ 22K - dĺž.600 x výš.600 mm</t>
  </si>
  <si>
    <t>4849D1125</t>
  </si>
  <si>
    <t>Vykurovacie teleso, Typ 22K - dĺž.800 x výš.600 mm</t>
  </si>
  <si>
    <t>4849D1127</t>
  </si>
  <si>
    <t>Vykurovacie teleso, Typ 22K - dĺž.1000 x výš.600 mm</t>
  </si>
  <si>
    <t>4849D1129</t>
  </si>
  <si>
    <t>Vykurovacie teleso, Typ 22K - dĺž.1200 x výš.600 mm</t>
  </si>
  <si>
    <t>4849D1131</t>
  </si>
  <si>
    <t>Vykurovacie teleso, Typ 22K - dĺž.1400 x výš.600 mm</t>
  </si>
  <si>
    <t>010111170</t>
  </si>
  <si>
    <t>Mimostavenisková doprava</t>
  </si>
  <si>
    <t>001.4 - 4. časť ELI</t>
  </si>
  <si>
    <t>Ing.Ján Titko</t>
  </si>
  <si>
    <t>HSV -  Práce a dodávky HSV</t>
  </si>
  <si>
    <t xml:space="preserve">    9 -  Ostatné konštrukcie a práce-búranie</t>
  </si>
  <si>
    <t>M -  Práce a dodávky M</t>
  </si>
  <si>
    <t xml:space="preserve">    21-M -  Elektromontáže</t>
  </si>
  <si>
    <t xml:space="preserve">    22-M -  Montáže oznam. a zabezp. zariadení</t>
  </si>
  <si>
    <t>HZS -  Hodinové zúčtovacie sadzby</t>
  </si>
  <si>
    <t>Iné VRN</t>
  </si>
  <si>
    <t>973031616</t>
  </si>
  <si>
    <t>Vysekanie kapsy pre klátiky a krabice, veľkosti do 100x100x50 mm,  -0,00100t</t>
  </si>
  <si>
    <t>2143412410</t>
  </si>
  <si>
    <t>974032831</t>
  </si>
  <si>
    <t>Vyrezanie rýh frézovaním v murive z plných pálených tehál hĺbky 2,5 cm, šírky 4 cm -0,00180 t</t>
  </si>
  <si>
    <t>-1833560842</t>
  </si>
  <si>
    <t>210010306</t>
  </si>
  <si>
    <t xml:space="preserve">Krabica prístrojová KU 68/71 L1, KU 68 LA/1, do dutých stien,bez zapojenia </t>
  </si>
  <si>
    <t>-1964735735</t>
  </si>
  <si>
    <t>3410300448</t>
  </si>
  <si>
    <t>Krabica univerzálna sadr.  okrová  KPR 68/L NA</t>
  </si>
  <si>
    <t>1613604436</t>
  </si>
  <si>
    <t>210010311</t>
  </si>
  <si>
    <t xml:space="preserve">Krabica odbočná s viečkom kruhová , bez zapojenia </t>
  </si>
  <si>
    <t>-1964414032</t>
  </si>
  <si>
    <t>210100001</t>
  </si>
  <si>
    <t>Ukončenie vodičov v rozvádzač. vrátane zapojenia a vodičovej koncovky do 2.5 mm2</t>
  </si>
  <si>
    <t>1067868645</t>
  </si>
  <si>
    <t>210100002</t>
  </si>
  <si>
    <t>Ukončenie vodičov v rozvádzač. vrátane zapojenia a vodičovej koncovky do 6 mm2</t>
  </si>
  <si>
    <t>2082370716</t>
  </si>
  <si>
    <t>210110041</t>
  </si>
  <si>
    <t>Spínače polozapustené a zapustené vrátane zapojenia jednopólový - radenie 1</t>
  </si>
  <si>
    <t>-1507136934</t>
  </si>
  <si>
    <t>3450201270</t>
  </si>
  <si>
    <t>Spínač 1 3553-01289 B1 lesklý biely</t>
  </si>
  <si>
    <t>-1307812809</t>
  </si>
  <si>
    <t>210110042</t>
  </si>
  <si>
    <t>Spínač polozapustený a zapustený vrátane zapojenia dvojpólový - radenie 5</t>
  </si>
  <si>
    <t>-393319701</t>
  </si>
  <si>
    <t>3450201360</t>
  </si>
  <si>
    <t>Spínač č.5  3553-02289 B1 lesklý biely</t>
  </si>
  <si>
    <t>-430834706</t>
  </si>
  <si>
    <t>210110043</t>
  </si>
  <si>
    <t>Spínač polozapustený a zapustený vrátane zapojenia sériový prep.stried. - radenie 5 A</t>
  </si>
  <si>
    <t>-1087524509</t>
  </si>
  <si>
    <t>3450201430</t>
  </si>
  <si>
    <t>Prepínač 5A 3553-05289 B1 lesklý biely</t>
  </si>
  <si>
    <t>1718101835</t>
  </si>
  <si>
    <t>210110045</t>
  </si>
  <si>
    <t>Spínač polozapustený a zapustený vrátane zapojenia stried.prep.- radenie 6</t>
  </si>
  <si>
    <t>1339308089</t>
  </si>
  <si>
    <t>3450201520</t>
  </si>
  <si>
    <t>Prepínač 6 3553-06289 B1 lesklý biely</t>
  </si>
  <si>
    <t>-354712996</t>
  </si>
  <si>
    <t>210110082</t>
  </si>
  <si>
    <t>Sporáková prípojka typ 39563 - 23C, pre zapustenú montáž vrátane tlejivky</t>
  </si>
  <si>
    <t>-399805877</t>
  </si>
  <si>
    <t>3450663620</t>
  </si>
  <si>
    <t>Šporáková prípojka 39563-23 do steny</t>
  </si>
  <si>
    <t>-611461653</t>
  </si>
  <si>
    <t>210111011</t>
  </si>
  <si>
    <t>Domová zásuvka polozapustená alebo zapustená vrátane zapojenia 10/16 A 250 V 2P + Z</t>
  </si>
  <si>
    <t>1619698037</t>
  </si>
  <si>
    <t>3450317700</t>
  </si>
  <si>
    <t>Zásuvka dvojitá</t>
  </si>
  <si>
    <t>330058839</t>
  </si>
  <si>
    <t>210111012</t>
  </si>
  <si>
    <t>Domová zásuvka polozapustená alebo zapustená, 10/16 A 250 V 2P + Z 2 x zapojenie</t>
  </si>
  <si>
    <t>1434650281</t>
  </si>
  <si>
    <t>3450359300</t>
  </si>
  <si>
    <t>Zásuvka Z 1221 B1 dvojpólová, polozapustená</t>
  </si>
  <si>
    <t>1404177646</t>
  </si>
  <si>
    <t>210111021</t>
  </si>
  <si>
    <t>Domová zásuvka v krabici obyč. alebo do vlhka, vrátane zapojenia 10/16 A 250 V 2P + Z</t>
  </si>
  <si>
    <t>889130684</t>
  </si>
  <si>
    <t>3450365060</t>
  </si>
  <si>
    <t>Jednozásuvka do vlhka 5517-2629</t>
  </si>
  <si>
    <t>-1118269245</t>
  </si>
  <si>
    <t>210190001</t>
  </si>
  <si>
    <t>Montáž oceľoplechovej rozvodnice do váhy 20 kg</t>
  </si>
  <si>
    <t>-1520802983</t>
  </si>
  <si>
    <t>M1</t>
  </si>
  <si>
    <t>Elektrorozvádzač RP,vrátane prístrojov</t>
  </si>
  <si>
    <t>ks1</t>
  </si>
  <si>
    <t>-1529236227</t>
  </si>
  <si>
    <t>210201001</t>
  </si>
  <si>
    <t>Zapojenie svietidlá IP20, 1 x svetelný zdroj, stropného - nástenného interierového so žiarovkou</t>
  </si>
  <si>
    <t>-1137137763</t>
  </si>
  <si>
    <t>3486301200</t>
  </si>
  <si>
    <t>Interiérové svietidlo žiarovkové so senzorom-č.m.126</t>
  </si>
  <si>
    <t>1932411435</t>
  </si>
  <si>
    <t>338001602</t>
  </si>
  <si>
    <t>3486301210</t>
  </si>
  <si>
    <t>Interiérové svietidlo žiarivkové 1x18W, IP40-soc.zariadenia,č.m.120</t>
  </si>
  <si>
    <t>-302785514</t>
  </si>
  <si>
    <t>210201010</t>
  </si>
  <si>
    <t>Zapojenie svietidlá IP54, 1 x svetelný zdroj, stropného - nástenného interierového so žiarovkou</t>
  </si>
  <si>
    <t>182858924</t>
  </si>
  <si>
    <t>3486301450</t>
  </si>
  <si>
    <t>Svietidlo vonk.nástenné so senzorom IP 54-č.m.129</t>
  </si>
  <si>
    <t>-18756503</t>
  </si>
  <si>
    <t>210201040</t>
  </si>
  <si>
    <t>Zapojenie svietidlá IP20, 1 x svetelný zdroj, P=20W, stropného - nástenného interierového s lineárnou žiarivkou</t>
  </si>
  <si>
    <t>-978295808</t>
  </si>
  <si>
    <t>210201041</t>
  </si>
  <si>
    <t>Zapojenie svietidlá IP20, 2 x svetelný zdroj, P=20W, stropného - nástenného interierového s lineárnou žiarivkou</t>
  </si>
  <si>
    <t>-1605012352</t>
  </si>
  <si>
    <t>3486301610</t>
  </si>
  <si>
    <t>Stavebnicové svietidlo s lineárnou  žiarivkou 2x18W, IP20, EVG-č.m.122</t>
  </si>
  <si>
    <t>799624281</t>
  </si>
  <si>
    <t>-683267513</t>
  </si>
  <si>
    <t>822803083</t>
  </si>
  <si>
    <t>210201043</t>
  </si>
  <si>
    <t>Zapojenie svietidlá IP20, 4 x svetelný zdroj, P=20W, stropného - nástenného interierového s lineárnou žiarivkou</t>
  </si>
  <si>
    <t>-2023053499</t>
  </si>
  <si>
    <t>3486301690</t>
  </si>
  <si>
    <t>Stavebnicové svietidlo s lineárnou  žiarivkou 4x18W, IP20, EVG-č.m.127</t>
  </si>
  <si>
    <t>-765682852</t>
  </si>
  <si>
    <t>210201046</t>
  </si>
  <si>
    <t>Zapojenie svietidlá IP20, 2 x svetelný zdroj, P=40W, stropného - nástenného interierového s lineárnou žiarivkou</t>
  </si>
  <si>
    <t>865984591</t>
  </si>
  <si>
    <t>3486301630</t>
  </si>
  <si>
    <t>Stavebnicové svietidlo s lineárnou  žiarivkou 2x36W, IP20, EVG-č.m.112,121</t>
  </si>
  <si>
    <t>-24241649</t>
  </si>
  <si>
    <t>210201226</t>
  </si>
  <si>
    <t>Zapojenie svietidla IP44, 2x svetelný zdroj, zabudovatelné so žiarovkou</t>
  </si>
  <si>
    <t>1372841577</t>
  </si>
  <si>
    <t>3486302440</t>
  </si>
  <si>
    <t>Obdĺžnikové  svietidlo 2x36W, IP54, 1200x170mm, EVG-kuchyňa</t>
  </si>
  <si>
    <t>592102186</t>
  </si>
  <si>
    <t>210220001</t>
  </si>
  <si>
    <t>Uzemňovacie vedenie na povrchu FeZn</t>
  </si>
  <si>
    <t>350511101</t>
  </si>
  <si>
    <t>3544224250</t>
  </si>
  <si>
    <t>Územňovací vodič  lano AlFe  ocelové žiarovo zinkované     prierez  50mm2</t>
  </si>
  <si>
    <t>-1242110925</t>
  </si>
  <si>
    <t>210220020</t>
  </si>
  <si>
    <t>Uzemňovacie vedenie v zemi FeZn vrátane izolácie spojov</t>
  </si>
  <si>
    <t>1640652303</t>
  </si>
  <si>
    <t>3544223850</t>
  </si>
  <si>
    <t>Územňovacia pásovina   ocelová žiarovo zinkovaná  označenie   30 x 4 mm</t>
  </si>
  <si>
    <t>1962235798</t>
  </si>
  <si>
    <t>210220021</t>
  </si>
  <si>
    <t>Uzemňovacie vedenie v zemi FeZn vrátane izolácie spojov O 10mm</t>
  </si>
  <si>
    <t>-1032683677</t>
  </si>
  <si>
    <t>3544224150</t>
  </si>
  <si>
    <t>Územňovací vodič    ocelový žiarovo zinkovaný  označenie     O 10</t>
  </si>
  <si>
    <t>-524110225</t>
  </si>
  <si>
    <t>3544247920</t>
  </si>
  <si>
    <t>Štítok orientačný 0, obj. č. EBL000000358; bleskozvodný a uzemňovací materiál</t>
  </si>
  <si>
    <t>1159572462</t>
  </si>
  <si>
    <t>210220050</t>
  </si>
  <si>
    <t>Označenie zvodov číselnými štítkami</t>
  </si>
  <si>
    <t>-1835475258</t>
  </si>
  <si>
    <t>210220101</t>
  </si>
  <si>
    <t>Podpery vedenia FeZn na plochú strechu PV21</t>
  </si>
  <si>
    <t>48758764</t>
  </si>
  <si>
    <t>3544217850</t>
  </si>
  <si>
    <t>Podpera vedenia na rovné strechy  ocelová žiarovo zinkovaná  označenie  PV 21</t>
  </si>
  <si>
    <t>1483745383</t>
  </si>
  <si>
    <t>3544217900</t>
  </si>
  <si>
    <t>Podložka k podperam PV 21 na rovné strechy  plastová</t>
  </si>
  <si>
    <t>-1509336812</t>
  </si>
  <si>
    <t>210220107</t>
  </si>
  <si>
    <t>Podpery vedenia FeZn  PV17 na zateplené fasády</t>
  </si>
  <si>
    <t>1456574313</t>
  </si>
  <si>
    <t>3544217500</t>
  </si>
  <si>
    <t>Podpera vedenia na vonkajšie izolácie  ocelová žiarovo zinkovaná  označenie  PV 17-2</t>
  </si>
  <si>
    <t>-950365106</t>
  </si>
  <si>
    <t>210220243</t>
  </si>
  <si>
    <t>Svorka FeZn spojovacia SS</t>
  </si>
  <si>
    <t>1232765504</t>
  </si>
  <si>
    <t>3544219500</t>
  </si>
  <si>
    <t>Svorka  spojovacia  ocelová žiarovo zinkovaná  označenie  SS s p. 2 skr</t>
  </si>
  <si>
    <t>549998962</t>
  </si>
  <si>
    <t>210220247</t>
  </si>
  <si>
    <t>Svorka FeZn skúšobná SZ</t>
  </si>
  <si>
    <t>-1780576817</t>
  </si>
  <si>
    <t>3544220000</t>
  </si>
  <si>
    <t>Svorka  skušobná  ocelová žiarovo zinkovaná  označenie  SZ</t>
  </si>
  <si>
    <t>1090462907</t>
  </si>
  <si>
    <t>210220253</t>
  </si>
  <si>
    <t>Svorka FeZn uzemňovacia SR03</t>
  </si>
  <si>
    <t>-1887537492</t>
  </si>
  <si>
    <t>3544221300</t>
  </si>
  <si>
    <t>Svorka  odbočná spojovacia  ocelová žiarovo zinkovaná  označenie  SR 03 A</t>
  </si>
  <si>
    <t>1945185096</t>
  </si>
  <si>
    <t>210220260</t>
  </si>
  <si>
    <t>Ochranný uholník FeZn   OU</t>
  </si>
  <si>
    <t>-477122680</t>
  </si>
  <si>
    <t>3544221600</t>
  </si>
  <si>
    <t>Ochraný uholník   ocelový žiarovo zinkovaný  označenie  OU 1,7 m</t>
  </si>
  <si>
    <t>-1694144570</t>
  </si>
  <si>
    <t>210220261</t>
  </si>
  <si>
    <t xml:space="preserve">Držiak ochranného uholníka FeZn   DU-Z,D a DOU </t>
  </si>
  <si>
    <t>1838314819</t>
  </si>
  <si>
    <t>3544221750</t>
  </si>
  <si>
    <t>Držiak ochranného uholníka   ocelový žiarovo zinkovaný  označenie  DU Z</t>
  </si>
  <si>
    <t>211641595</t>
  </si>
  <si>
    <t>210800115</t>
  </si>
  <si>
    <t>Kábel medený uložený voľne CYKY 450/750 V 5x4</t>
  </si>
  <si>
    <t>-1040248126</t>
  </si>
  <si>
    <t>3410350093</t>
  </si>
  <si>
    <t>CYKY 5x4    Kábel pre pevné uloženie, medený STN</t>
  </si>
  <si>
    <t>-930953020</t>
  </si>
  <si>
    <t>210800146</t>
  </si>
  <si>
    <t>Kábel medený uložený pevne CYKY 450/750 V 3x1,5</t>
  </si>
  <si>
    <t>-1397779156</t>
  </si>
  <si>
    <t>3410350085</t>
  </si>
  <si>
    <t>CYKY 3x1,5    Kábel pre pevné uloženie, medený STN</t>
  </si>
  <si>
    <t>1498449240</t>
  </si>
  <si>
    <t>210800147</t>
  </si>
  <si>
    <t>Kábel medený uložený pevne CYKY 450/750 V 3x2,5</t>
  </si>
  <si>
    <t>1499570048</t>
  </si>
  <si>
    <t>3410350086</t>
  </si>
  <si>
    <t>CYKY 3x2,5    Kábel pre pevné uloženie, medený STN</t>
  </si>
  <si>
    <t>-704314611</t>
  </si>
  <si>
    <t>210800155</t>
  </si>
  <si>
    <t>Kábel medený uložený pevne CYKY 450/750 V 4x10</t>
  </si>
  <si>
    <t>-602780322</t>
  </si>
  <si>
    <t>3410350094</t>
  </si>
  <si>
    <t>CYKY 4x10   Kábel pre pevné uloženie, medený STN</t>
  </si>
  <si>
    <t>-1569481411</t>
  </si>
  <si>
    <t>M2</t>
  </si>
  <si>
    <t>Drobný spotrebný materiál (skrutky,hmoždinky,sťahovacie pásky...)</t>
  </si>
  <si>
    <t>sada</t>
  </si>
  <si>
    <t>490567365</t>
  </si>
  <si>
    <t>5850001000</t>
  </si>
  <si>
    <t>Sádra stavebná</t>
  </si>
  <si>
    <t>159023965</t>
  </si>
  <si>
    <t>220300921</t>
  </si>
  <si>
    <t>Svorkovnice do krabíc, montáž svorkovnice,zapojenie vodičov na svorky, svorka 1 pólová</t>
  </si>
  <si>
    <t>-1588683571</t>
  </si>
  <si>
    <t>3450644900</t>
  </si>
  <si>
    <t>Svorka WAGO 273-253</t>
  </si>
  <si>
    <t>488958891</t>
  </si>
  <si>
    <t>HZS000112</t>
  </si>
  <si>
    <t>Stavebno montážne práce náročnejšie, ucelené, obtiažne, rutinné -demontáže</t>
  </si>
  <si>
    <t>1579835271</t>
  </si>
  <si>
    <t>HZS000114</t>
  </si>
  <si>
    <t>Stavebno montážne práce najnáročnejšie na odbornosť - prehliadky pracoviska a revízie (Tr 4) v rozsahu viac ako 8 hodín</t>
  </si>
  <si>
    <t>-134329519</t>
  </si>
  <si>
    <t>001.5 - 5. časť PL</t>
  </si>
  <si>
    <t xml:space="preserve">    0 - ZAKLADANIE</t>
  </si>
  <si>
    <t xml:space="preserve">    783 - Nátery</t>
  </si>
  <si>
    <t>D3 - PRÁCE A DODÁVKY M</t>
  </si>
  <si>
    <t xml:space="preserve">    272 - Vedenia rúrové vonkajšie - plynovody</t>
  </si>
  <si>
    <t>D4 - PRÁCE A DODÁVKY INÉ</t>
  </si>
  <si>
    <t>035978111</t>
  </si>
  <si>
    <t>Odvoz sute na skládku do 1 km</t>
  </si>
  <si>
    <t>723.122</t>
  </si>
  <si>
    <t>Revízna správa plynovod</t>
  </si>
  <si>
    <t>723110203</t>
  </si>
  <si>
    <t>Potrubie plyn. z ocel. rúrok závit. čiernych 11353 DN 20</t>
  </si>
  <si>
    <t>723120804</t>
  </si>
  <si>
    <t>Demontáž potrubia z oceľ. rúrok závitových zvar. DN do 25</t>
  </si>
  <si>
    <t>723150367</t>
  </si>
  <si>
    <t>Chránička plyn. potrubia D 57/2.9</t>
  </si>
  <si>
    <t>723190914</t>
  </si>
  <si>
    <t>Opr. plyn. potrubia, navarenie odbočky na potrubie DN 25</t>
  </si>
  <si>
    <t>723230155</t>
  </si>
  <si>
    <t>Flexibilná hadica na plyn  dĺžky 1000 mm</t>
  </si>
  <si>
    <t>723231113</t>
  </si>
  <si>
    <t>Armat. plyn. s 2 závitmi, kohút priamy K 800 G 3/4</t>
  </si>
  <si>
    <t>735151832</t>
  </si>
  <si>
    <t>Demontáž  plyn. vykurovacích telies</t>
  </si>
  <si>
    <t>783424340</t>
  </si>
  <si>
    <t>Nátery synt. potrubia do DN 50mm dvojnás. 1x email +zákl.</t>
  </si>
  <si>
    <t>803410010</t>
  </si>
  <si>
    <t>Príprava na tlakovú skúšku</t>
  </si>
  <si>
    <t>803430040</t>
  </si>
  <si>
    <t>Skúška tesnosti potrubia DN do 40</t>
  </si>
  <si>
    <t>0101111701</t>
  </si>
  <si>
    <t>001.6 - 6. časť Kotolňa</t>
  </si>
  <si>
    <t xml:space="preserve">    721 - Vnútorná kanalizácia</t>
  </si>
  <si>
    <t xml:space="preserve">    731 - Kotolne</t>
  </si>
  <si>
    <t>0788811111</t>
  </si>
  <si>
    <t>Revízna správa komína</t>
  </si>
  <si>
    <t>721177008</t>
  </si>
  <si>
    <t>Odvod kondenzátu</t>
  </si>
  <si>
    <t>731119000</t>
  </si>
  <si>
    <t>Sprevádzkovanie kotla do prevádzky</t>
  </si>
  <si>
    <t>731249125</t>
  </si>
  <si>
    <t>Montáž kotlov ocel. na kvapalné a plynné palivo do 50 kW</t>
  </si>
  <si>
    <t>484A014550</t>
  </si>
  <si>
    <t>Kotol kondenzačný  CGB 50</t>
  </si>
  <si>
    <t>484A092040</t>
  </si>
  <si>
    <t>Prípojky kotla prívod/spiatočka</t>
  </si>
  <si>
    <t>484A09225</t>
  </si>
  <si>
    <t>poistný ventil k CGB 50</t>
  </si>
  <si>
    <t>484A092251</t>
  </si>
  <si>
    <t>Plynový guľový kohút pre CGB50</t>
  </si>
  <si>
    <t>484B09301</t>
  </si>
  <si>
    <t>Hydr. vyrovnávač tlakov anuloid Lv-CP70 DN25</t>
  </si>
  <si>
    <t>484B09304</t>
  </si>
  <si>
    <t>Rozdeľovač/zberač 3-okr. LV C70/2R DN25</t>
  </si>
  <si>
    <t>484B09310</t>
  </si>
  <si>
    <t>Prepojovacie trubky</t>
  </si>
  <si>
    <t>484B09313</t>
  </si>
  <si>
    <t>Konzola na upevn. rozd./zb.</t>
  </si>
  <si>
    <t>484J00613</t>
  </si>
  <si>
    <t>Dymovod - koncentr. 80/125</t>
  </si>
  <si>
    <t>484J006341</t>
  </si>
  <si>
    <t>Zvislý komín</t>
  </si>
  <si>
    <t>7312491251</t>
  </si>
  <si>
    <t>Meranie a regulácia kotolne</t>
  </si>
  <si>
    <t>732331522</t>
  </si>
  <si>
    <t>Nádoba expanzná NG80</t>
  </si>
  <si>
    <t>733111115</t>
  </si>
  <si>
    <t>Potrubie z rúrok záv. bezoš. bežných v kotolni, stroj. DN 25</t>
  </si>
  <si>
    <t>733111116</t>
  </si>
  <si>
    <t>Potrubie z rúrok záv. bezoš. bežných v kotolni, stroj. DN 32</t>
  </si>
  <si>
    <t>733190107</t>
  </si>
  <si>
    <t>Tlaková skúška potrubia a ocel. rúrok závitových do DN 40</t>
  </si>
  <si>
    <t>734211120</t>
  </si>
  <si>
    <t>Ventil závitový odvzdušňovací G 1/2 PN 14 do 120°C automatický</t>
  </si>
  <si>
    <t>734242216</t>
  </si>
  <si>
    <t>Ventily spätné závitové G 5/4</t>
  </si>
  <si>
    <t>734251125</t>
  </si>
  <si>
    <t>Ventily poistné závitové  G 1</t>
  </si>
  <si>
    <t>734291245</t>
  </si>
  <si>
    <t>Filter závitový priamy s vnút. závitmi G 1 1/4</t>
  </si>
  <si>
    <t>734292766</t>
  </si>
  <si>
    <t>Kohút guľový priamy G 1 1/4 PN 42 do 185°C vonkajší a vnútorný závit</t>
  </si>
  <si>
    <t>734421130</t>
  </si>
  <si>
    <t>Tlakomery deformačné so spodným prípojom</t>
  </si>
  <si>
    <t>734424911</t>
  </si>
  <si>
    <t>Príslušenstvo tlakomerov, kohúty čapové K70-181-716 M 12x1,5</t>
  </si>
  <si>
    <t>734424932</t>
  </si>
  <si>
    <t>Príslušenstvo tlakomerov, prípojky tlakomerov</t>
  </si>
  <si>
    <t>002 - SO 01 - Hlavný objekt - neoprávnené náklady</t>
  </si>
  <si>
    <t>002.1 - 1. časť ASR + ST - jestvujúci objekt</t>
  </si>
  <si>
    <t xml:space="preserve">    775 - Podlahy vlysové a parketové</t>
  </si>
  <si>
    <t xml:space="preserve">    785 - Dokončovacie práce - tapetovanie</t>
  </si>
  <si>
    <t>-1712176021</t>
  </si>
  <si>
    <t>340239235</t>
  </si>
  <si>
    <t>Zamurovanie otvorov plochy nad 1 do 4 m2 tvárnicami (150x599x249)</t>
  </si>
  <si>
    <t>-2138395409</t>
  </si>
  <si>
    <t>340239238</t>
  </si>
  <si>
    <t>Zamurovanie otvorov plochy nad 1 do 4 m2 tvárnicami (300x499x249)</t>
  </si>
  <si>
    <t>-87581786</t>
  </si>
  <si>
    <t>-968412942</t>
  </si>
  <si>
    <t>612421421</t>
  </si>
  <si>
    <t>Oprava vnútorných vápenných omietok stien, v množstve opravenej plochy nad 30 do 50 % hladkých</t>
  </si>
  <si>
    <t>518462416</t>
  </si>
  <si>
    <t>182102411</t>
  </si>
  <si>
    <t>612465181</t>
  </si>
  <si>
    <t>Vnútorná omietka stien štuková strojné miešanie, ručné nanášanie hr. 3 mm</t>
  </si>
  <si>
    <t>963485013</t>
  </si>
  <si>
    <t>-1281101535</t>
  </si>
  <si>
    <t>625251372</t>
  </si>
  <si>
    <t>Kontaktný zatepľovací systém ostenia hr. 30 mm - minerálne riešenie</t>
  </si>
  <si>
    <t>-363693335</t>
  </si>
  <si>
    <t>471486283</t>
  </si>
  <si>
    <t>632440031</t>
  </si>
  <si>
    <t>886668478</t>
  </si>
  <si>
    <t>632477006</t>
  </si>
  <si>
    <t>Nivelačná stierka podlahová hrúbky 2mm</t>
  </si>
  <si>
    <t>-530274957</t>
  </si>
  <si>
    <t>-1736510826</t>
  </si>
  <si>
    <t>-945123602</t>
  </si>
  <si>
    <t>779406596</t>
  </si>
  <si>
    <t>1631503101</t>
  </si>
  <si>
    <t>971033631</t>
  </si>
  <si>
    <t>Vybúranie otvorov v murive tehl. plochy do 4 m2 hr.do 150 mm,  -0,27000t</t>
  </si>
  <si>
    <t>1883729565</t>
  </si>
  <si>
    <t>974031664</t>
  </si>
  <si>
    <t>Vysekávanie rýh v tehl. murive pre vťahov. nosníkov hĺbke do 150 mm,  -0,04200t</t>
  </si>
  <si>
    <t>-1031313071</t>
  </si>
  <si>
    <t>1404499406</t>
  </si>
  <si>
    <t>-1989798790</t>
  </si>
  <si>
    <t>-1105767467</t>
  </si>
  <si>
    <t>88142497</t>
  </si>
  <si>
    <t>-534829942</t>
  </si>
  <si>
    <t>-2035060022</t>
  </si>
  <si>
    <t>208367243</t>
  </si>
  <si>
    <t>-1625301487</t>
  </si>
  <si>
    <t>-1240147235</t>
  </si>
  <si>
    <t>-1240925705</t>
  </si>
  <si>
    <t>-1416806928</t>
  </si>
  <si>
    <t>766416133</t>
  </si>
  <si>
    <t>Montáž oblož. stien, stĺpov a pilierov nad 5 m2 panelmi obkladovými</t>
  </si>
  <si>
    <t>-187885100</t>
  </si>
  <si>
    <t>6071141001</t>
  </si>
  <si>
    <t>Doska drevovláknitá MDF hr.18mm - lamino (podľa výberu investora)</t>
  </si>
  <si>
    <t>-761576399</t>
  </si>
  <si>
    <t>766417111</t>
  </si>
  <si>
    <t>Montáž obloženia stien, stĺpov a pilierov podkladový rošt</t>
  </si>
  <si>
    <t>561636882</t>
  </si>
  <si>
    <t>6051718001</t>
  </si>
  <si>
    <t>Lata podkladná 60/60</t>
  </si>
  <si>
    <t>-365267436</t>
  </si>
  <si>
    <t>408219664</t>
  </si>
  <si>
    <t>611411P02</t>
  </si>
  <si>
    <t>Plastové okno  H/B 1570/1200 mm jednokrídlové otváravo-sklopné, 6-komorvý profil, zvnútra biele, zvonku imitácia dreva, izol.trojsklo     "P2"</t>
  </si>
  <si>
    <t>-102174669</t>
  </si>
  <si>
    <t>1986208988</t>
  </si>
  <si>
    <t>611412P01</t>
  </si>
  <si>
    <t>Plastové vchodové dvere  H/B 2200/1470 mm  jednokrídlové s bočným svetlíkom, 6-komorový profil, zvnútra biela farba, zvonku imitácia dreva, izol.nepriehľadné trojsklo, prah, zámok, kovanie     "P1"</t>
  </si>
  <si>
    <t>-1353111466</t>
  </si>
  <si>
    <t>-7322632</t>
  </si>
  <si>
    <t>Dvere  vnútorné jednokrídlové , lamino povrch.úprava, plné 800/1970mm     "T1, T4"</t>
  </si>
  <si>
    <t>-1130765606</t>
  </si>
  <si>
    <t>611710P03</t>
  </si>
  <si>
    <t>Dvere  vnútorné jednokrídlové, lamino povrch.úprava, presklený pás pri kľučke 800/1970mm     "T2, T3"</t>
  </si>
  <si>
    <t>-2109230654</t>
  </si>
  <si>
    <t>-491138748</t>
  </si>
  <si>
    <t>-1818618835</t>
  </si>
  <si>
    <t>1284997121</t>
  </si>
  <si>
    <t>-1863462922</t>
  </si>
  <si>
    <t>-1811046111</t>
  </si>
  <si>
    <t>497061710</t>
  </si>
  <si>
    <t>-1310821852</t>
  </si>
  <si>
    <t>6117103142</t>
  </si>
  <si>
    <t>Zárubňa  vnútorná, normal, lamino pvrch.úprava, hrúbka steny do 17 cm, š.60, 70, 80, 90cm/pre jednokríldové dvere     "T2, T3, T4, T7, T8"</t>
  </si>
  <si>
    <t>-1014376985</t>
  </si>
  <si>
    <t>-287257373</t>
  </si>
  <si>
    <t>6117103143</t>
  </si>
  <si>
    <t>Zárubňa  vnútorná, normal, lamino povrch.úprava, hrúbka steny od 19 cm, š.60, 70, 80, 90cm/pre jednokrídlové dvere     "T1, T6, T11"</t>
  </si>
  <si>
    <t>-680558007</t>
  </si>
  <si>
    <t>775413120</t>
  </si>
  <si>
    <t>Montáž podlahových soklíkov alebo líšt obvodových skrutkovaním</t>
  </si>
  <si>
    <t>-964864800</t>
  </si>
  <si>
    <t>6119800951</t>
  </si>
  <si>
    <t>Lišta soklová, - drevená lišta, typ: profil, drevený masív,dub, buk a parený buk (30x18 mm) dĺž. 2,0 a viac m</t>
  </si>
  <si>
    <t>885061956</t>
  </si>
  <si>
    <t>775511800</t>
  </si>
  <si>
    <t>Demontáž podláh vlysových a parketových tabúľ lepených vrátane líšt -0,02500t</t>
  </si>
  <si>
    <t>-1395544130</t>
  </si>
  <si>
    <t>775524953</t>
  </si>
  <si>
    <t>Doplnenie podláh vlysových pribíjaných hr. 21 mm, v ploche do 2 m2</t>
  </si>
  <si>
    <t>1618808567</t>
  </si>
  <si>
    <t>775550100</t>
  </si>
  <si>
    <t>Montáž podlahy z laminátových a drevených parkiet, šírka nad 190 mm, položená voľne</t>
  </si>
  <si>
    <t>2011951757</t>
  </si>
  <si>
    <t>6119800601</t>
  </si>
  <si>
    <t>Laminátové parkety 1285x195x8,1mm (podľa výberu inhvestora)</t>
  </si>
  <si>
    <t>-721685540</t>
  </si>
  <si>
    <t>775591902</t>
  </si>
  <si>
    <t>Ostatné opravy na nášľapnej ploche brúsenie podláh parketových, stredné</t>
  </si>
  <si>
    <t>-1376740304</t>
  </si>
  <si>
    <t>775592142</t>
  </si>
  <si>
    <t>Montáž podložky vyrovnávacej a tlmiacej hr. 5 mm pod plávajúce podlahy</t>
  </si>
  <si>
    <t>2014414553</t>
  </si>
  <si>
    <t>283771PC01</t>
  </si>
  <si>
    <t>Podložka pod plávajúce podlahy XPS hr.5mm</t>
  </si>
  <si>
    <t>-111132358</t>
  </si>
  <si>
    <t>998775202</t>
  </si>
  <si>
    <t>Presun hmôt pre podlahy vlysové a parketové v objektoch výšky nad 6 do 12 m</t>
  </si>
  <si>
    <t>-1139994856</t>
  </si>
  <si>
    <t>783626300</t>
  </si>
  <si>
    <t>Nátery stolárskych výrobkov syntetické lazurovacím lakom 3x lakovaním - parkety</t>
  </si>
  <si>
    <t>-1076226654</t>
  </si>
  <si>
    <t>785010111</t>
  </si>
  <si>
    <t>Lepenie folie HPL</t>
  </si>
  <si>
    <t>2134058302</t>
  </si>
  <si>
    <t>624612PC01</t>
  </si>
  <si>
    <t>Fólia HPL 0,4mm</t>
  </si>
  <si>
    <t>-566847280</t>
  </si>
  <si>
    <t>002.2 - 2. časť ZTI</t>
  </si>
  <si>
    <t>002.2.1 - Kanalizačná prípojka</t>
  </si>
  <si>
    <t>D2 - I.C 01 - ZEMNÉ PRÁCE</t>
  </si>
  <si>
    <t>D3 - II.C 27 - PODKLADNÉ  KONŠTRUKCIE</t>
  </si>
  <si>
    <t>D4 - III.C 27 -  VONKAJŠIE POTRUBNÉ ROZVODY</t>
  </si>
  <si>
    <t>D5 - IV.C 27 PRESUN HMÔT</t>
  </si>
  <si>
    <t>D6 - V.C 11 BETONÁRSKE PRÁCE</t>
  </si>
  <si>
    <t>002.2.2 - Vnútorné inštalácie</t>
  </si>
  <si>
    <t>Montáž čistiacej tvarovky pre potrubia D110</t>
  </si>
  <si>
    <t>PONUKA.41</t>
  </si>
  <si>
    <t>2098644790</t>
  </si>
  <si>
    <t xml:space="preserve">Skúška tesnosti kanalizácie vodou do DN 125 </t>
  </si>
  <si>
    <t xml:space="preserve">Skúška tesnosti kanalizácie vodou do DN 20 </t>
  </si>
  <si>
    <t>-840902510</t>
  </si>
  <si>
    <t>0101-9000-5040</t>
  </si>
  <si>
    <t>Privzdušňovací ventil HL 900</t>
  </si>
  <si>
    <t>0102-0801-0012</t>
  </si>
  <si>
    <t>Montáž privzdušňovacieho ventilu pre odpadové potrubia D 110</t>
  </si>
  <si>
    <t>Presun hmôt pre vnútornú kanalizáciu v stavbe výšky</t>
  </si>
  <si>
    <t>Príplatok za zväčšený presun nad vymedzenú najväčšiu dopravnú vzdialenosť po stavenisku</t>
  </si>
  <si>
    <t>PONUKA.51</t>
  </si>
  <si>
    <t>Guľové kohúty s pákou - GK, vnútorný - vonkajší závit DN 15</t>
  </si>
  <si>
    <t>0202-2102-1010</t>
  </si>
  <si>
    <t>Montáž guľového kohúta závitového priameho DN 15</t>
  </si>
  <si>
    <t>Keramický záchod kombinovaný, vonkajší odpad vodorovný WC2</t>
  </si>
  <si>
    <t>0501-4100-0151</t>
  </si>
  <si>
    <t>Montáž záchodovových mís kombinovaných</t>
  </si>
  <si>
    <t>Elektrický tlakový ohrievač MK-2</t>
  </si>
  <si>
    <t>Rohový ventil RV-15</t>
  </si>
  <si>
    <t>Umyvadlová stojančeková batéria (U)</t>
  </si>
  <si>
    <t>Pružná krycia ružica pre WC HL 7EL</t>
  </si>
  <si>
    <t>Koleno pre pripojenie WC HL 210</t>
  </si>
  <si>
    <t>Tepelná izolácia, tep. izolačne trubice - hr.5mm  D 25</t>
  </si>
  <si>
    <t>Montáž trubíc z PE, hr.do 10 mm, vnútorný priemer</t>
  </si>
  <si>
    <t>002.3 - 3. časť UVK</t>
  </si>
  <si>
    <t xml:space="preserve">    71 - IZOLÁCIE</t>
  </si>
  <si>
    <t xml:space="preserve">    72 - ZDRAVOTNO - TECHNICKÉ INŠTALÁCIE</t>
  </si>
  <si>
    <t xml:space="preserve">    73 - ÚSTREDNE VYKUROVANIE</t>
  </si>
  <si>
    <t>Plynová inštalácia - neoprávnené náklady</t>
  </si>
  <si>
    <t>Kotolňa - neoprávnené náklady</t>
  </si>
  <si>
    <t>VYKUR TEL PANL- KOMPLET</t>
  </si>
  <si>
    <t>4849D0221</t>
  </si>
  <si>
    <t>Vykurovacie teleso, Typ 10 - dĺž.400 x výš.600 mm</t>
  </si>
  <si>
    <t>4849D1137</t>
  </si>
  <si>
    <t>Vykurovacie teleso, Typ 22K - dĺž.2000 x výš.600 mm</t>
  </si>
  <si>
    <t>4849D1171</t>
  </si>
  <si>
    <t>Vykurovacie teleso, Typ 22K - dĺž.1400 x výš.900 mm</t>
  </si>
  <si>
    <t>Žabia klapka HL715.0 DN 150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</si>
</sst>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i/>
      <sz val="8"/>
      <color rgb="FF0000FF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9" fillId="0" borderId="16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166" fontId="19" fillId="0" borderId="17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14" fontId="2" fillId="0" borderId="0" xfId="0" applyNumberFormat="1" applyFont="1" applyBorder="1" applyAlignment="1">
      <alignment horizontal="left" vertical="center"/>
    </xf>
    <xf numFmtId="2" fontId="0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right"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Border="1" applyAlignment="1"/>
    <xf numFmtId="4" fontId="7" fillId="0" borderId="12" xfId="0" applyNumberFormat="1" applyFont="1" applyBorder="1" applyAlignment="1"/>
    <xf numFmtId="4" fontId="7" fillId="0" borderId="12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7"/>
  <sheetViews>
    <sheetView showGridLines="0" tabSelected="1" workbookViewId="0">
      <pane ySplit="1" topLeftCell="A2" activePane="bottomLeft" state="frozen"/>
      <selection pane="bottomLeft" activeCell="K90" sqref="K90:AF9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R2" s="208" t="s">
        <v>8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10</v>
      </c>
    </row>
    <row r="4" spans="1:73" ht="36.950000000000003" customHeight="1">
      <c r="B4" s="23"/>
      <c r="C4" s="172" t="s">
        <v>11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24"/>
      <c r="AS4" s="18" t="s">
        <v>12</v>
      </c>
      <c r="BS4" s="19" t="s">
        <v>13</v>
      </c>
    </row>
    <row r="5" spans="1:73" ht="14.45" customHeight="1">
      <c r="B5" s="23"/>
      <c r="C5" s="25"/>
      <c r="D5" s="26" t="s">
        <v>14</v>
      </c>
      <c r="E5" s="25"/>
      <c r="F5" s="25"/>
      <c r="G5" s="25"/>
      <c r="H5" s="25"/>
      <c r="I5" s="25"/>
      <c r="J5" s="25"/>
      <c r="K5" s="174" t="s">
        <v>15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25"/>
      <c r="AQ5" s="24"/>
      <c r="BS5" s="19" t="s">
        <v>9</v>
      </c>
    </row>
    <row r="6" spans="1:73" ht="36.950000000000003" customHeight="1">
      <c r="B6" s="23"/>
      <c r="C6" s="25"/>
      <c r="D6" s="28" t="s">
        <v>16</v>
      </c>
      <c r="E6" s="25"/>
      <c r="F6" s="25"/>
      <c r="G6" s="25"/>
      <c r="H6" s="25"/>
      <c r="I6" s="25"/>
      <c r="J6" s="25"/>
      <c r="K6" s="176" t="s">
        <v>17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25"/>
      <c r="AQ6" s="24"/>
      <c r="BS6" s="19" t="s">
        <v>9</v>
      </c>
    </row>
    <row r="7" spans="1:73" ht="14.45" customHeight="1">
      <c r="B7" s="23"/>
      <c r="C7" s="25"/>
      <c r="D7" s="29" t="s">
        <v>18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19</v>
      </c>
      <c r="AL7" s="25"/>
      <c r="AM7" s="25"/>
      <c r="AN7" s="27" t="s">
        <v>5</v>
      </c>
      <c r="AO7" s="25"/>
      <c r="AP7" s="25"/>
      <c r="AQ7" s="24"/>
      <c r="BS7" s="19" t="s">
        <v>9</v>
      </c>
    </row>
    <row r="8" spans="1:73" ht="14.45" customHeight="1">
      <c r="B8" s="23"/>
      <c r="C8" s="25"/>
      <c r="D8" s="29" t="s">
        <v>20</v>
      </c>
      <c r="E8" s="25"/>
      <c r="F8" s="25"/>
      <c r="G8" s="25"/>
      <c r="H8" s="25"/>
      <c r="I8" s="25"/>
      <c r="J8" s="25"/>
      <c r="K8" s="27" t="s">
        <v>21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22</v>
      </c>
      <c r="AL8" s="25"/>
      <c r="AM8" s="25"/>
      <c r="AN8" s="168">
        <v>43718</v>
      </c>
      <c r="AO8" s="25"/>
      <c r="AP8" s="25"/>
      <c r="AQ8" s="24"/>
      <c r="BS8" s="19" t="s">
        <v>9</v>
      </c>
    </row>
    <row r="9" spans="1:73" ht="14.45" customHeight="1">
      <c r="B9" s="23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4"/>
      <c r="BS9" s="19" t="s">
        <v>9</v>
      </c>
    </row>
    <row r="10" spans="1:73" ht="14.45" customHeight="1">
      <c r="B10" s="23"/>
      <c r="C10" s="25"/>
      <c r="D10" s="29" t="s">
        <v>23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24</v>
      </c>
      <c r="AL10" s="25"/>
      <c r="AM10" s="25"/>
      <c r="AN10" s="27" t="s">
        <v>5</v>
      </c>
      <c r="AO10" s="25"/>
      <c r="AP10" s="25"/>
      <c r="AQ10" s="24"/>
      <c r="BS10" s="19" t="s">
        <v>9</v>
      </c>
    </row>
    <row r="11" spans="1:73" ht="18.399999999999999" customHeight="1">
      <c r="B11" s="23"/>
      <c r="C11" s="25"/>
      <c r="D11" s="25"/>
      <c r="E11" s="27" t="s">
        <v>25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26</v>
      </c>
      <c r="AL11" s="25"/>
      <c r="AM11" s="25"/>
      <c r="AN11" s="27" t="s">
        <v>5</v>
      </c>
      <c r="AO11" s="25"/>
      <c r="AP11" s="25"/>
      <c r="AQ11" s="24"/>
      <c r="BS11" s="19" t="s">
        <v>9</v>
      </c>
    </row>
    <row r="12" spans="1:73" ht="6.95" customHeight="1">
      <c r="B12" s="23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4"/>
      <c r="BS12" s="19" t="s">
        <v>9</v>
      </c>
    </row>
    <row r="13" spans="1:73" ht="14.45" customHeight="1">
      <c r="B13" s="23"/>
      <c r="C13" s="25"/>
      <c r="D13" s="29" t="s">
        <v>27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24</v>
      </c>
      <c r="AL13" s="25"/>
      <c r="AM13" s="25"/>
      <c r="AN13" s="27" t="s">
        <v>5</v>
      </c>
      <c r="AO13" s="25"/>
      <c r="AP13" s="25"/>
      <c r="AQ13" s="24"/>
      <c r="BS13" s="19" t="s">
        <v>9</v>
      </c>
    </row>
    <row r="14" spans="1:73" ht="15">
      <c r="B14" s="23"/>
      <c r="C14" s="25"/>
      <c r="D14" s="25"/>
      <c r="E14" s="27" t="s">
        <v>28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26</v>
      </c>
      <c r="AL14" s="25"/>
      <c r="AM14" s="25"/>
      <c r="AN14" s="27" t="s">
        <v>5</v>
      </c>
      <c r="AO14" s="25"/>
      <c r="AP14" s="25"/>
      <c r="AQ14" s="24"/>
      <c r="BS14" s="19" t="s">
        <v>9</v>
      </c>
    </row>
    <row r="15" spans="1:73" ht="6.95" customHeight="1">
      <c r="B15" s="2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4"/>
      <c r="BS15" s="19" t="s">
        <v>6</v>
      </c>
    </row>
    <row r="16" spans="1:73" ht="14.45" customHeight="1">
      <c r="B16" s="23"/>
      <c r="C16" s="25"/>
      <c r="D16" s="29" t="s">
        <v>29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24</v>
      </c>
      <c r="AL16" s="25"/>
      <c r="AM16" s="25"/>
      <c r="AN16" s="27" t="s">
        <v>5</v>
      </c>
      <c r="AO16" s="25"/>
      <c r="AP16" s="25"/>
      <c r="AQ16" s="24"/>
      <c r="BS16" s="19" t="s">
        <v>6</v>
      </c>
    </row>
    <row r="17" spans="2:71" ht="18.399999999999999" customHeight="1">
      <c r="B17" s="23"/>
      <c r="C17" s="25"/>
      <c r="D17" s="25"/>
      <c r="E17" s="27" t="s">
        <v>30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26</v>
      </c>
      <c r="AL17" s="25"/>
      <c r="AM17" s="25"/>
      <c r="AN17" s="27" t="s">
        <v>5</v>
      </c>
      <c r="AO17" s="25"/>
      <c r="AP17" s="25"/>
      <c r="AQ17" s="24"/>
      <c r="BS17" s="19" t="s">
        <v>31</v>
      </c>
    </row>
    <row r="18" spans="2:71" ht="6.95" customHeight="1">
      <c r="B18" s="2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4"/>
      <c r="BS18" s="19" t="s">
        <v>9</v>
      </c>
    </row>
    <row r="19" spans="2:71" ht="14.45" customHeight="1">
      <c r="B19" s="23"/>
      <c r="C19" s="25"/>
      <c r="D19" s="29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24</v>
      </c>
      <c r="AL19" s="25"/>
      <c r="AM19" s="25"/>
      <c r="AN19" s="27" t="s">
        <v>5</v>
      </c>
      <c r="AO19" s="25"/>
      <c r="AP19" s="25"/>
      <c r="AQ19" s="24"/>
      <c r="BS19" s="19" t="s">
        <v>9</v>
      </c>
    </row>
    <row r="20" spans="2:71" ht="18.399999999999999" customHeight="1">
      <c r="B20" s="23"/>
      <c r="C20" s="25"/>
      <c r="D20" s="25"/>
      <c r="E20" s="27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26</v>
      </c>
      <c r="AL20" s="25"/>
      <c r="AM20" s="25"/>
      <c r="AN20" s="27" t="s">
        <v>5</v>
      </c>
      <c r="AO20" s="25"/>
      <c r="AP20" s="25"/>
      <c r="AQ20" s="24"/>
    </row>
    <row r="21" spans="2:71" ht="6.95" customHeight="1">
      <c r="B21" s="2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4"/>
    </row>
    <row r="22" spans="2:71" ht="15">
      <c r="B22" s="23"/>
      <c r="C22" s="25"/>
      <c r="D22" s="29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4"/>
    </row>
    <row r="23" spans="2:71" ht="16.5" customHeight="1">
      <c r="B23" s="23"/>
      <c r="C23" s="25"/>
      <c r="D23" s="25"/>
      <c r="E23" s="177" t="s">
        <v>5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25"/>
      <c r="AP23" s="25"/>
      <c r="AQ23" s="24"/>
    </row>
    <row r="24" spans="2:71" ht="6.95" customHeight="1">
      <c r="B24" s="23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4"/>
    </row>
    <row r="25" spans="2:71" ht="6.95" customHeight="1">
      <c r="B25" s="23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4"/>
    </row>
    <row r="26" spans="2:71" ht="14.45" customHeight="1">
      <c r="B26" s="23"/>
      <c r="C26" s="25"/>
      <c r="D26" s="31" t="s">
        <v>35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78">
        <f>ROUND(AG87,2)</f>
        <v>0</v>
      </c>
      <c r="AL26" s="175"/>
      <c r="AM26" s="175"/>
      <c r="AN26" s="175"/>
      <c r="AO26" s="175"/>
      <c r="AP26" s="25"/>
      <c r="AQ26" s="24"/>
    </row>
    <row r="27" spans="2:71" ht="14.45" customHeight="1">
      <c r="B27" s="23"/>
      <c r="C27" s="25"/>
      <c r="D27" s="31" t="s">
        <v>36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78">
        <f>ROUND(AG104,2)</f>
        <v>0</v>
      </c>
      <c r="AL27" s="178"/>
      <c r="AM27" s="178"/>
      <c r="AN27" s="178"/>
      <c r="AO27" s="178"/>
      <c r="AP27" s="25"/>
      <c r="AQ27" s="24"/>
    </row>
    <row r="28" spans="2:71" s="1" customFormat="1" ht="6.95" customHeight="1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" customHeight="1">
      <c r="B29" s="32"/>
      <c r="C29" s="33"/>
      <c r="D29" s="35" t="s">
        <v>37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179">
        <f>ROUND(AK26+AK27,2)</f>
        <v>0</v>
      </c>
      <c r="AL29" s="180"/>
      <c r="AM29" s="180"/>
      <c r="AN29" s="180"/>
      <c r="AO29" s="180"/>
      <c r="AP29" s="33"/>
      <c r="AQ29" s="34"/>
    </row>
    <row r="30" spans="2:71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5" customHeight="1">
      <c r="B31" s="37"/>
      <c r="C31" s="38"/>
      <c r="D31" s="39" t="s">
        <v>38</v>
      </c>
      <c r="E31" s="38"/>
      <c r="F31" s="39" t="s">
        <v>39</v>
      </c>
      <c r="G31" s="38"/>
      <c r="H31" s="38"/>
      <c r="I31" s="38"/>
      <c r="J31" s="38"/>
      <c r="K31" s="38"/>
      <c r="L31" s="181">
        <v>0.2</v>
      </c>
      <c r="M31" s="182"/>
      <c r="N31" s="182"/>
      <c r="O31" s="182"/>
      <c r="P31" s="38"/>
      <c r="Q31" s="38"/>
      <c r="R31" s="38"/>
      <c r="S31" s="38"/>
      <c r="T31" s="41" t="s">
        <v>40</v>
      </c>
      <c r="U31" s="38"/>
      <c r="V31" s="38"/>
      <c r="W31" s="183">
        <f>ROUND(AZ87+SUM(CD105),2)</f>
        <v>0</v>
      </c>
      <c r="X31" s="182"/>
      <c r="Y31" s="182"/>
      <c r="Z31" s="182"/>
      <c r="AA31" s="182"/>
      <c r="AB31" s="182"/>
      <c r="AC31" s="182"/>
      <c r="AD31" s="182"/>
      <c r="AE31" s="182"/>
      <c r="AF31" s="38"/>
      <c r="AG31" s="38"/>
      <c r="AH31" s="38"/>
      <c r="AI31" s="38"/>
      <c r="AJ31" s="38"/>
      <c r="AK31" s="183">
        <f>ROUND(AV87+SUM(BY105),2)</f>
        <v>0</v>
      </c>
      <c r="AL31" s="182"/>
      <c r="AM31" s="182"/>
      <c r="AN31" s="182"/>
      <c r="AO31" s="182"/>
      <c r="AP31" s="38"/>
      <c r="AQ31" s="42"/>
    </row>
    <row r="32" spans="2:71" s="2" customFormat="1" ht="14.45" customHeight="1">
      <c r="B32" s="37"/>
      <c r="C32" s="38"/>
      <c r="D32" s="38"/>
      <c r="E32" s="38"/>
      <c r="F32" s="39" t="s">
        <v>41</v>
      </c>
      <c r="G32" s="38"/>
      <c r="H32" s="38"/>
      <c r="I32" s="38"/>
      <c r="J32" s="38"/>
      <c r="K32" s="38"/>
      <c r="L32" s="181">
        <v>0.2</v>
      </c>
      <c r="M32" s="182"/>
      <c r="N32" s="182"/>
      <c r="O32" s="182"/>
      <c r="P32" s="38"/>
      <c r="Q32" s="38"/>
      <c r="R32" s="38"/>
      <c r="S32" s="38"/>
      <c r="T32" s="41" t="s">
        <v>40</v>
      </c>
      <c r="U32" s="38"/>
      <c r="V32" s="38"/>
      <c r="W32" s="183">
        <f>ROUND(BA87+SUM(CE105),2)</f>
        <v>0</v>
      </c>
      <c r="X32" s="182"/>
      <c r="Y32" s="182"/>
      <c r="Z32" s="182"/>
      <c r="AA32" s="182"/>
      <c r="AB32" s="182"/>
      <c r="AC32" s="182"/>
      <c r="AD32" s="182"/>
      <c r="AE32" s="182"/>
      <c r="AF32" s="38"/>
      <c r="AG32" s="38"/>
      <c r="AH32" s="38"/>
      <c r="AI32" s="38"/>
      <c r="AJ32" s="38"/>
      <c r="AK32" s="183">
        <f>ROUND(AW87+SUM(BZ105),2)</f>
        <v>0</v>
      </c>
      <c r="AL32" s="182"/>
      <c r="AM32" s="182"/>
      <c r="AN32" s="182"/>
      <c r="AO32" s="182"/>
      <c r="AP32" s="38"/>
      <c r="AQ32" s="42"/>
    </row>
    <row r="33" spans="2:43" s="2" customFormat="1" ht="14.45" hidden="1" customHeight="1">
      <c r="B33" s="37"/>
      <c r="C33" s="38"/>
      <c r="D33" s="38"/>
      <c r="E33" s="38"/>
      <c r="F33" s="39" t="s">
        <v>42</v>
      </c>
      <c r="G33" s="38"/>
      <c r="H33" s="38"/>
      <c r="I33" s="38"/>
      <c r="J33" s="38"/>
      <c r="K33" s="38"/>
      <c r="L33" s="181">
        <v>0.2</v>
      </c>
      <c r="M33" s="182"/>
      <c r="N33" s="182"/>
      <c r="O33" s="182"/>
      <c r="P33" s="38"/>
      <c r="Q33" s="38"/>
      <c r="R33" s="38"/>
      <c r="S33" s="38"/>
      <c r="T33" s="41" t="s">
        <v>40</v>
      </c>
      <c r="U33" s="38"/>
      <c r="V33" s="38"/>
      <c r="W33" s="183">
        <f>ROUND(BB87+SUM(CF105),2)</f>
        <v>0</v>
      </c>
      <c r="X33" s="182"/>
      <c r="Y33" s="182"/>
      <c r="Z33" s="182"/>
      <c r="AA33" s="182"/>
      <c r="AB33" s="182"/>
      <c r="AC33" s="182"/>
      <c r="AD33" s="182"/>
      <c r="AE33" s="182"/>
      <c r="AF33" s="38"/>
      <c r="AG33" s="38"/>
      <c r="AH33" s="38"/>
      <c r="AI33" s="38"/>
      <c r="AJ33" s="38"/>
      <c r="AK33" s="183">
        <v>0</v>
      </c>
      <c r="AL33" s="182"/>
      <c r="AM33" s="182"/>
      <c r="AN33" s="182"/>
      <c r="AO33" s="182"/>
      <c r="AP33" s="38"/>
      <c r="AQ33" s="42"/>
    </row>
    <row r="34" spans="2:43" s="2" customFormat="1" ht="14.45" hidden="1" customHeight="1">
      <c r="B34" s="37"/>
      <c r="C34" s="38"/>
      <c r="D34" s="38"/>
      <c r="E34" s="38"/>
      <c r="F34" s="39" t="s">
        <v>43</v>
      </c>
      <c r="G34" s="38"/>
      <c r="H34" s="38"/>
      <c r="I34" s="38"/>
      <c r="J34" s="38"/>
      <c r="K34" s="38"/>
      <c r="L34" s="181">
        <v>0.2</v>
      </c>
      <c r="M34" s="182"/>
      <c r="N34" s="182"/>
      <c r="O34" s="182"/>
      <c r="P34" s="38"/>
      <c r="Q34" s="38"/>
      <c r="R34" s="38"/>
      <c r="S34" s="38"/>
      <c r="T34" s="41" t="s">
        <v>40</v>
      </c>
      <c r="U34" s="38"/>
      <c r="V34" s="38"/>
      <c r="W34" s="183">
        <f>ROUND(BC87+SUM(CG105),2)</f>
        <v>0</v>
      </c>
      <c r="X34" s="182"/>
      <c r="Y34" s="182"/>
      <c r="Z34" s="182"/>
      <c r="AA34" s="182"/>
      <c r="AB34" s="182"/>
      <c r="AC34" s="182"/>
      <c r="AD34" s="182"/>
      <c r="AE34" s="182"/>
      <c r="AF34" s="38"/>
      <c r="AG34" s="38"/>
      <c r="AH34" s="38"/>
      <c r="AI34" s="38"/>
      <c r="AJ34" s="38"/>
      <c r="AK34" s="183">
        <v>0</v>
      </c>
      <c r="AL34" s="182"/>
      <c r="AM34" s="182"/>
      <c r="AN34" s="182"/>
      <c r="AO34" s="182"/>
      <c r="AP34" s="38"/>
      <c r="AQ34" s="42"/>
    </row>
    <row r="35" spans="2:43" s="2" customFormat="1" ht="14.45" hidden="1" customHeight="1">
      <c r="B35" s="37"/>
      <c r="C35" s="38"/>
      <c r="D35" s="38"/>
      <c r="E35" s="38"/>
      <c r="F35" s="39" t="s">
        <v>44</v>
      </c>
      <c r="G35" s="38"/>
      <c r="H35" s="38"/>
      <c r="I35" s="38"/>
      <c r="J35" s="38"/>
      <c r="K35" s="38"/>
      <c r="L35" s="181">
        <v>0</v>
      </c>
      <c r="M35" s="182"/>
      <c r="N35" s="182"/>
      <c r="O35" s="182"/>
      <c r="P35" s="38"/>
      <c r="Q35" s="38"/>
      <c r="R35" s="38"/>
      <c r="S35" s="38"/>
      <c r="T35" s="41" t="s">
        <v>40</v>
      </c>
      <c r="U35" s="38"/>
      <c r="V35" s="38"/>
      <c r="W35" s="183">
        <f>ROUND(BD87+SUM(CH105),2)</f>
        <v>0</v>
      </c>
      <c r="X35" s="182"/>
      <c r="Y35" s="182"/>
      <c r="Z35" s="182"/>
      <c r="AA35" s="182"/>
      <c r="AB35" s="182"/>
      <c r="AC35" s="182"/>
      <c r="AD35" s="182"/>
      <c r="AE35" s="182"/>
      <c r="AF35" s="38"/>
      <c r="AG35" s="38"/>
      <c r="AH35" s="38"/>
      <c r="AI35" s="38"/>
      <c r="AJ35" s="38"/>
      <c r="AK35" s="183">
        <v>0</v>
      </c>
      <c r="AL35" s="182"/>
      <c r="AM35" s="182"/>
      <c r="AN35" s="182"/>
      <c r="AO35" s="182"/>
      <c r="AP35" s="38"/>
      <c r="AQ35" s="42"/>
    </row>
    <row r="36" spans="2:43" s="1" customFormat="1" ht="6.95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" customHeight="1">
      <c r="B37" s="32"/>
      <c r="C37" s="43"/>
      <c r="D37" s="44" t="s">
        <v>45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46</v>
      </c>
      <c r="U37" s="45"/>
      <c r="V37" s="45"/>
      <c r="W37" s="45"/>
      <c r="X37" s="184" t="s">
        <v>47</v>
      </c>
      <c r="Y37" s="185"/>
      <c r="Z37" s="185"/>
      <c r="AA37" s="185"/>
      <c r="AB37" s="185"/>
      <c r="AC37" s="45"/>
      <c r="AD37" s="45"/>
      <c r="AE37" s="45"/>
      <c r="AF37" s="45"/>
      <c r="AG37" s="45"/>
      <c r="AH37" s="45"/>
      <c r="AI37" s="45"/>
      <c r="AJ37" s="45"/>
      <c r="AK37" s="186">
        <f>SUM(AK29:AK35)</f>
        <v>0</v>
      </c>
      <c r="AL37" s="185"/>
      <c r="AM37" s="185"/>
      <c r="AN37" s="185"/>
      <c r="AO37" s="187"/>
      <c r="AP37" s="43"/>
      <c r="AQ37" s="34"/>
    </row>
    <row r="38" spans="2:43" s="1" customFormat="1" ht="14.4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>
      <c r="B39" s="2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4"/>
    </row>
    <row r="40" spans="2:43">
      <c r="B40" s="2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4"/>
    </row>
    <row r="41" spans="2:43">
      <c r="B41" s="2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4"/>
    </row>
    <row r="42" spans="2:43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4"/>
    </row>
    <row r="43" spans="2:43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4"/>
    </row>
    <row r="44" spans="2:43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4"/>
    </row>
    <row r="45" spans="2:43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4"/>
    </row>
    <row r="46" spans="2:43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4"/>
    </row>
    <row r="47" spans="2:43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4"/>
    </row>
    <row r="48" spans="2:43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4"/>
    </row>
    <row r="49" spans="2:43" s="1" customFormat="1" ht="15">
      <c r="B49" s="32"/>
      <c r="C49" s="33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49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>
      <c r="B50" s="23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4"/>
    </row>
    <row r="51" spans="2:43">
      <c r="B51" s="23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4"/>
    </row>
    <row r="52" spans="2:43">
      <c r="B52" s="23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4"/>
    </row>
    <row r="53" spans="2:43">
      <c r="B53" s="23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4"/>
    </row>
    <row r="54" spans="2:43">
      <c r="B54" s="23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4"/>
    </row>
    <row r="55" spans="2:43">
      <c r="B55" s="23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4"/>
    </row>
    <row r="56" spans="2:43">
      <c r="B56" s="23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4"/>
    </row>
    <row r="57" spans="2:43">
      <c r="B57" s="23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4"/>
    </row>
    <row r="58" spans="2:43" s="1" customFormat="1" ht="15">
      <c r="B58" s="32"/>
      <c r="C58" s="33"/>
      <c r="D58" s="52" t="s">
        <v>50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51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50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51</v>
      </c>
      <c r="AN58" s="53"/>
      <c r="AO58" s="55"/>
      <c r="AP58" s="33"/>
      <c r="AQ58" s="34"/>
    </row>
    <row r="59" spans="2:43"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4"/>
    </row>
    <row r="60" spans="2:43" s="1" customFormat="1" ht="15">
      <c r="B60" s="32"/>
      <c r="C60" s="33"/>
      <c r="D60" s="47" t="s">
        <v>52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53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>
      <c r="B61" s="23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4"/>
    </row>
    <row r="62" spans="2:43">
      <c r="B62" s="23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4"/>
    </row>
    <row r="63" spans="2:43">
      <c r="B63" s="23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4"/>
    </row>
    <row r="64" spans="2:43">
      <c r="B64" s="23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4"/>
    </row>
    <row r="65" spans="2:43">
      <c r="B65" s="23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4"/>
    </row>
    <row r="66" spans="2:43">
      <c r="B66" s="23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4"/>
    </row>
    <row r="67" spans="2:43">
      <c r="B67" s="23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4"/>
    </row>
    <row r="68" spans="2:43">
      <c r="B68" s="23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4"/>
    </row>
    <row r="69" spans="2:43" s="1" customFormat="1" ht="15">
      <c r="B69" s="32"/>
      <c r="C69" s="33"/>
      <c r="D69" s="52" t="s">
        <v>50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51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50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51</v>
      </c>
      <c r="AN69" s="53"/>
      <c r="AO69" s="55"/>
      <c r="AP69" s="33"/>
      <c r="AQ69" s="34"/>
    </row>
    <row r="70" spans="2:43" s="1" customFormat="1" ht="6.95" customHeight="1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50000000000003" customHeight="1">
      <c r="B76" s="32"/>
      <c r="C76" s="172" t="s">
        <v>54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34"/>
    </row>
    <row r="77" spans="2:43" s="3" customFormat="1" ht="14.45" customHeight="1">
      <c r="B77" s="62"/>
      <c r="C77" s="29" t="s">
        <v>14</v>
      </c>
      <c r="D77" s="63"/>
      <c r="E77" s="63"/>
      <c r="F77" s="63"/>
      <c r="G77" s="63"/>
      <c r="H77" s="63"/>
      <c r="I77" s="63"/>
      <c r="J77" s="63"/>
      <c r="K77" s="63"/>
      <c r="L77" s="63" t="str">
        <f>K5</f>
        <v>16002u2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50000000000003" customHeight="1">
      <c r="B78" s="65"/>
      <c r="C78" s="66" t="s">
        <v>16</v>
      </c>
      <c r="D78" s="67"/>
      <c r="E78" s="67"/>
      <c r="F78" s="67"/>
      <c r="G78" s="67"/>
      <c r="H78" s="67"/>
      <c r="I78" s="67"/>
      <c r="J78" s="67"/>
      <c r="K78" s="67"/>
      <c r="L78" s="188" t="str">
        <f>K6</f>
        <v>Komunitné centrum - Rekonštrukcia, prístavba ku kultúrnemu domu v obci Bačkov-(stupeň PSP)</v>
      </c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67"/>
      <c r="AQ78" s="68"/>
    </row>
    <row r="79" spans="2:43" s="1" customFormat="1" ht="6.95" customHeight="1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5">
      <c r="B80" s="32"/>
      <c r="C80" s="29" t="s">
        <v>20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>Bačkov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22</v>
      </c>
      <c r="AJ80" s="33"/>
      <c r="AK80" s="33"/>
      <c r="AL80" s="33"/>
      <c r="AM80" s="70">
        <f>IF(AN8= "","",AN8)</f>
        <v>43718</v>
      </c>
      <c r="AN80" s="33"/>
      <c r="AO80" s="33"/>
      <c r="AP80" s="33"/>
      <c r="AQ80" s="34"/>
    </row>
    <row r="81" spans="1:76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5">
      <c r="B82" s="32"/>
      <c r="C82" s="29" t="s">
        <v>23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>obec Bačkov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29</v>
      </c>
      <c r="AJ82" s="33"/>
      <c r="AK82" s="33"/>
      <c r="AL82" s="33"/>
      <c r="AM82" s="190" t="str">
        <f>IF(E17="","",E17)</f>
        <v>Ing.arch.Lorinc, Ing.Soták</v>
      </c>
      <c r="AN82" s="190"/>
      <c r="AO82" s="190"/>
      <c r="AP82" s="190"/>
      <c r="AQ82" s="34"/>
      <c r="AS82" s="191" t="s">
        <v>55</v>
      </c>
      <c r="AT82" s="192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5">
      <c r="B83" s="32"/>
      <c r="C83" s="29" t="s">
        <v>27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32</v>
      </c>
      <c r="AJ83" s="33"/>
      <c r="AK83" s="33"/>
      <c r="AL83" s="33"/>
      <c r="AM83" s="190" t="str">
        <f>IF(E20="","",E20)</f>
        <v>Ing.Ivana Brecková</v>
      </c>
      <c r="AN83" s="190"/>
      <c r="AO83" s="190"/>
      <c r="AP83" s="190"/>
      <c r="AQ83" s="34"/>
      <c r="AS83" s="193"/>
      <c r="AT83" s="194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193"/>
      <c r="AT84" s="194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>
      <c r="B85" s="32"/>
      <c r="C85" s="195" t="s">
        <v>56</v>
      </c>
      <c r="D85" s="196"/>
      <c r="E85" s="196"/>
      <c r="F85" s="196"/>
      <c r="G85" s="196"/>
      <c r="H85" s="72"/>
      <c r="I85" s="197" t="s">
        <v>57</v>
      </c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7" t="s">
        <v>58</v>
      </c>
      <c r="AH85" s="196"/>
      <c r="AI85" s="196"/>
      <c r="AJ85" s="196"/>
      <c r="AK85" s="196"/>
      <c r="AL85" s="196"/>
      <c r="AM85" s="196"/>
      <c r="AN85" s="197" t="s">
        <v>59</v>
      </c>
      <c r="AO85" s="196"/>
      <c r="AP85" s="198"/>
      <c r="AQ85" s="34"/>
      <c r="AS85" s="73" t="s">
        <v>60</v>
      </c>
      <c r="AT85" s="74" t="s">
        <v>61</v>
      </c>
      <c r="AU85" s="74" t="s">
        <v>62</v>
      </c>
      <c r="AV85" s="74" t="s">
        <v>63</v>
      </c>
      <c r="AW85" s="74" t="s">
        <v>64</v>
      </c>
      <c r="AX85" s="74" t="s">
        <v>65</v>
      </c>
      <c r="AY85" s="74" t="s">
        <v>66</v>
      </c>
      <c r="AZ85" s="74" t="s">
        <v>67</v>
      </c>
      <c r="BA85" s="74" t="s">
        <v>68</v>
      </c>
      <c r="BB85" s="74" t="s">
        <v>69</v>
      </c>
      <c r="BC85" s="74" t="s">
        <v>70</v>
      </c>
      <c r="BD85" s="75" t="s">
        <v>71</v>
      </c>
    </row>
    <row r="86" spans="1:76" s="1" customFormat="1" ht="10.9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50000000000003" customHeight="1">
      <c r="B87" s="65"/>
      <c r="C87" s="77" t="s">
        <v>72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210">
        <f>ROUND(AG88+AG97,2)</f>
        <v>0</v>
      </c>
      <c r="AH87" s="210"/>
      <c r="AI87" s="210"/>
      <c r="AJ87" s="210"/>
      <c r="AK87" s="210"/>
      <c r="AL87" s="210"/>
      <c r="AM87" s="210"/>
      <c r="AN87" s="211">
        <f t="shared" ref="AN87:AN102" si="0">SUM(AG87,AT87)</f>
        <v>0</v>
      </c>
      <c r="AO87" s="211"/>
      <c r="AP87" s="211"/>
      <c r="AQ87" s="68"/>
      <c r="AS87" s="79">
        <f>ROUND(AS88+AS97,2)</f>
        <v>0</v>
      </c>
      <c r="AT87" s="80">
        <f t="shared" ref="AT87:AT102" si="1">ROUND(SUM(AV87:AW87),2)</f>
        <v>0</v>
      </c>
      <c r="AU87" s="81">
        <f>ROUND(AU88+AU97,5)</f>
        <v>7370.8742099999999</v>
      </c>
      <c r="AV87" s="80">
        <f>ROUND(AZ87*L31,2)</f>
        <v>0</v>
      </c>
      <c r="AW87" s="80">
        <f>ROUND(BA87*L32,2)</f>
        <v>0</v>
      </c>
      <c r="AX87" s="80">
        <f>ROUND(BB87*L31,2)</f>
        <v>0</v>
      </c>
      <c r="AY87" s="80">
        <f>ROUND(BC87*L32,2)</f>
        <v>0</v>
      </c>
      <c r="AZ87" s="80">
        <f>ROUND(AZ88+AZ97,2)</f>
        <v>0</v>
      </c>
      <c r="BA87" s="80">
        <f>ROUND(BA88+BA97,2)</f>
        <v>0</v>
      </c>
      <c r="BB87" s="80">
        <f>ROUND(BB88+BB97,2)</f>
        <v>0</v>
      </c>
      <c r="BC87" s="80">
        <f>ROUND(BC88+BC97,2)</f>
        <v>0</v>
      </c>
      <c r="BD87" s="82">
        <f>ROUND(BD88+BD97,2)</f>
        <v>0</v>
      </c>
      <c r="BS87" s="83" t="s">
        <v>73</v>
      </c>
      <c r="BT87" s="83" t="s">
        <v>74</v>
      </c>
      <c r="BU87" s="84" t="s">
        <v>75</v>
      </c>
      <c r="BV87" s="83" t="s">
        <v>76</v>
      </c>
      <c r="BW87" s="83" t="s">
        <v>77</v>
      </c>
      <c r="BX87" s="83" t="s">
        <v>78</v>
      </c>
    </row>
    <row r="88" spans="1:76" s="5" customFormat="1" ht="31.5" customHeight="1">
      <c r="B88" s="85"/>
      <c r="C88" s="86"/>
      <c r="D88" s="202" t="s">
        <v>79</v>
      </c>
      <c r="E88" s="202"/>
      <c r="F88" s="202"/>
      <c r="G88" s="202"/>
      <c r="H88" s="202"/>
      <c r="I88" s="87"/>
      <c r="J88" s="202" t="s">
        <v>80</v>
      </c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1">
        <f>ROUND(AG89+AG90+SUM(AG93:AG96),2)</f>
        <v>0</v>
      </c>
      <c r="AH88" s="200"/>
      <c r="AI88" s="200"/>
      <c r="AJ88" s="200"/>
      <c r="AK88" s="200"/>
      <c r="AL88" s="200"/>
      <c r="AM88" s="200"/>
      <c r="AN88" s="199">
        <f t="shared" si="0"/>
        <v>0</v>
      </c>
      <c r="AO88" s="200"/>
      <c r="AP88" s="200"/>
      <c r="AQ88" s="88"/>
      <c r="AS88" s="89">
        <f>ROUND(AS89+AS90+SUM(AS93:AS96),2)</f>
        <v>0</v>
      </c>
      <c r="AT88" s="90">
        <f t="shared" si="1"/>
        <v>0</v>
      </c>
      <c r="AU88" s="91">
        <f>ROUND(AU89+AU90+SUM(AU93:AU96),5)</f>
        <v>6796.65589</v>
      </c>
      <c r="AV88" s="90">
        <f>ROUND(AZ88*L31,2)</f>
        <v>0</v>
      </c>
      <c r="AW88" s="90">
        <f>ROUND(BA88*L32,2)</f>
        <v>0</v>
      </c>
      <c r="AX88" s="90">
        <f>ROUND(BB88*L31,2)</f>
        <v>0</v>
      </c>
      <c r="AY88" s="90">
        <f>ROUND(BC88*L32,2)</f>
        <v>0</v>
      </c>
      <c r="AZ88" s="90">
        <f>ROUND(AZ89+AZ90+SUM(AZ93:AZ96),2)</f>
        <v>0</v>
      </c>
      <c r="BA88" s="90">
        <f>ROUND(BA89+BA90+SUM(BA93:BA96),2)</f>
        <v>0</v>
      </c>
      <c r="BB88" s="90">
        <f>ROUND(BB89+BB90+SUM(BB93:BB96),2)</f>
        <v>0</v>
      </c>
      <c r="BC88" s="90">
        <f>ROUND(BC89+BC90+SUM(BC93:BC96),2)</f>
        <v>0</v>
      </c>
      <c r="BD88" s="92">
        <f>ROUND(BD89+BD90+SUM(BD93:BD96),2)</f>
        <v>0</v>
      </c>
      <c r="BS88" s="93" t="s">
        <v>73</v>
      </c>
      <c r="BT88" s="93" t="s">
        <v>81</v>
      </c>
      <c r="BU88" s="93" t="s">
        <v>75</v>
      </c>
      <c r="BV88" s="93" t="s">
        <v>76</v>
      </c>
      <c r="BW88" s="93" t="s">
        <v>82</v>
      </c>
      <c r="BX88" s="93" t="s">
        <v>77</v>
      </c>
    </row>
    <row r="89" spans="1:76" s="6" customFormat="1" ht="28.5" customHeight="1">
      <c r="A89" s="94" t="s">
        <v>83</v>
      </c>
      <c r="B89" s="95"/>
      <c r="C89" s="96"/>
      <c r="D89" s="96"/>
      <c r="E89" s="205" t="s">
        <v>84</v>
      </c>
      <c r="F89" s="205"/>
      <c r="G89" s="205"/>
      <c r="H89" s="205"/>
      <c r="I89" s="205"/>
      <c r="J89" s="96"/>
      <c r="K89" s="205" t="s">
        <v>85</v>
      </c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3">
        <f>'001.1 - 1. časť ASR + ST ...'!M31</f>
        <v>0</v>
      </c>
      <c r="AH89" s="204"/>
      <c r="AI89" s="204"/>
      <c r="AJ89" s="204"/>
      <c r="AK89" s="204"/>
      <c r="AL89" s="204"/>
      <c r="AM89" s="204"/>
      <c r="AN89" s="203">
        <f t="shared" si="0"/>
        <v>0</v>
      </c>
      <c r="AO89" s="204"/>
      <c r="AP89" s="204"/>
      <c r="AQ89" s="97"/>
      <c r="AS89" s="98">
        <f>'001.1 - 1. časť ASR + ST ...'!M29</f>
        <v>0</v>
      </c>
      <c r="AT89" s="99">
        <f t="shared" si="1"/>
        <v>0</v>
      </c>
      <c r="AU89" s="100">
        <f>'001.1 - 1. časť ASR + ST ...'!W138</f>
        <v>6660.9544905300008</v>
      </c>
      <c r="AV89" s="99">
        <f>'001.1 - 1. časť ASR + ST ...'!M33</f>
        <v>0</v>
      </c>
      <c r="AW89" s="99">
        <f>'001.1 - 1. časť ASR + ST ...'!M34</f>
        <v>0</v>
      </c>
      <c r="AX89" s="99">
        <f>'001.1 - 1. časť ASR + ST ...'!M35</f>
        <v>0</v>
      </c>
      <c r="AY89" s="99">
        <f>'001.1 - 1. časť ASR + ST ...'!M36</f>
        <v>0</v>
      </c>
      <c r="AZ89" s="99">
        <f>'001.1 - 1. časť ASR + ST ...'!H33</f>
        <v>0</v>
      </c>
      <c r="BA89" s="99">
        <f>'001.1 - 1. časť ASR + ST ...'!H34</f>
        <v>0</v>
      </c>
      <c r="BB89" s="99">
        <f>'001.1 - 1. časť ASR + ST ...'!H35</f>
        <v>0</v>
      </c>
      <c r="BC89" s="99">
        <f>'001.1 - 1. časť ASR + ST ...'!H36</f>
        <v>0</v>
      </c>
      <c r="BD89" s="101">
        <f>'001.1 - 1. časť ASR + ST ...'!H37</f>
        <v>0</v>
      </c>
      <c r="BT89" s="102" t="s">
        <v>86</v>
      </c>
      <c r="BV89" s="102" t="s">
        <v>76</v>
      </c>
      <c r="BW89" s="102" t="s">
        <v>87</v>
      </c>
      <c r="BX89" s="102" t="s">
        <v>82</v>
      </c>
    </row>
    <row r="90" spans="1:76" s="6" customFormat="1" ht="16.5" customHeight="1">
      <c r="B90" s="95"/>
      <c r="C90" s="96"/>
      <c r="D90" s="96"/>
      <c r="E90" s="205" t="s">
        <v>88</v>
      </c>
      <c r="F90" s="205"/>
      <c r="G90" s="205"/>
      <c r="H90" s="205"/>
      <c r="I90" s="205"/>
      <c r="J90" s="96"/>
      <c r="K90" s="205" t="s">
        <v>89</v>
      </c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6">
        <f>ROUND(SUM(AG91:AG92),2)</f>
        <v>0</v>
      </c>
      <c r="AH90" s="204"/>
      <c r="AI90" s="204"/>
      <c r="AJ90" s="204"/>
      <c r="AK90" s="204"/>
      <c r="AL90" s="204"/>
      <c r="AM90" s="204"/>
      <c r="AN90" s="203">
        <f t="shared" si="0"/>
        <v>0</v>
      </c>
      <c r="AO90" s="204"/>
      <c r="AP90" s="204"/>
      <c r="AQ90" s="97"/>
      <c r="AS90" s="98">
        <f>ROUND(SUM(AS91:AS92),2)</f>
        <v>0</v>
      </c>
      <c r="AT90" s="99">
        <f t="shared" si="1"/>
        <v>0</v>
      </c>
      <c r="AU90" s="100">
        <f>ROUND(SUM(AU91:AU92),5)</f>
        <v>0</v>
      </c>
      <c r="AV90" s="99">
        <f>ROUND(AZ90*L31,2)</f>
        <v>0</v>
      </c>
      <c r="AW90" s="99">
        <f>ROUND(BA90*L32,2)</f>
        <v>0</v>
      </c>
      <c r="AX90" s="99">
        <f>ROUND(BB90*L31,2)</f>
        <v>0</v>
      </c>
      <c r="AY90" s="99">
        <f>ROUND(BC90*L32,2)</f>
        <v>0</v>
      </c>
      <c r="AZ90" s="99">
        <f>ROUND(SUM(AZ91:AZ92),2)</f>
        <v>0</v>
      </c>
      <c r="BA90" s="99">
        <f>ROUND(SUM(BA91:BA92),2)</f>
        <v>0</v>
      </c>
      <c r="BB90" s="99">
        <f>ROUND(SUM(BB91:BB92),2)</f>
        <v>0</v>
      </c>
      <c r="BC90" s="99">
        <f>ROUND(SUM(BC91:BC92),2)</f>
        <v>0</v>
      </c>
      <c r="BD90" s="101">
        <f>ROUND(SUM(BD91:BD92),2)</f>
        <v>0</v>
      </c>
      <c r="BS90" s="102" t="s">
        <v>73</v>
      </c>
      <c r="BT90" s="102" t="s">
        <v>86</v>
      </c>
      <c r="BU90" s="102" t="s">
        <v>75</v>
      </c>
      <c r="BV90" s="102" t="s">
        <v>76</v>
      </c>
      <c r="BW90" s="102" t="s">
        <v>90</v>
      </c>
      <c r="BX90" s="102" t="s">
        <v>82</v>
      </c>
    </row>
    <row r="91" spans="1:76" s="6" customFormat="1" ht="28.5" customHeight="1">
      <c r="A91" s="94" t="s">
        <v>83</v>
      </c>
      <c r="B91" s="95"/>
      <c r="C91" s="96"/>
      <c r="D91" s="96"/>
      <c r="E91" s="96"/>
      <c r="F91" s="205" t="s">
        <v>91</v>
      </c>
      <c r="G91" s="205"/>
      <c r="H91" s="205"/>
      <c r="I91" s="205"/>
      <c r="J91" s="205"/>
      <c r="K91" s="96"/>
      <c r="L91" s="205" t="s">
        <v>92</v>
      </c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3">
        <f>'001.2.1 - Kanalizačná prí...'!M32</f>
        <v>0</v>
      </c>
      <c r="AH91" s="204"/>
      <c r="AI91" s="204"/>
      <c r="AJ91" s="204"/>
      <c r="AK91" s="204"/>
      <c r="AL91" s="204"/>
      <c r="AM91" s="204"/>
      <c r="AN91" s="203">
        <f t="shared" si="0"/>
        <v>0</v>
      </c>
      <c r="AO91" s="204"/>
      <c r="AP91" s="204"/>
      <c r="AQ91" s="97"/>
      <c r="AS91" s="98">
        <f>'001.2.1 - Kanalizačná prí...'!M30</f>
        <v>0</v>
      </c>
      <c r="AT91" s="99">
        <f t="shared" si="1"/>
        <v>0</v>
      </c>
      <c r="AU91" s="100">
        <f>'001.2.1 - Kanalizačná prí...'!W126</f>
        <v>0</v>
      </c>
      <c r="AV91" s="99">
        <f>'001.2.1 - Kanalizačná prí...'!M34</f>
        <v>0</v>
      </c>
      <c r="AW91" s="99">
        <f>'001.2.1 - Kanalizačná prí...'!M35</f>
        <v>0</v>
      </c>
      <c r="AX91" s="99">
        <f>'001.2.1 - Kanalizačná prí...'!M36</f>
        <v>0</v>
      </c>
      <c r="AY91" s="99">
        <f>'001.2.1 - Kanalizačná prí...'!M37</f>
        <v>0</v>
      </c>
      <c r="AZ91" s="99">
        <f>'001.2.1 - Kanalizačná prí...'!H34</f>
        <v>0</v>
      </c>
      <c r="BA91" s="99">
        <f>'001.2.1 - Kanalizačná prí...'!H35</f>
        <v>0</v>
      </c>
      <c r="BB91" s="99">
        <f>'001.2.1 - Kanalizačná prí...'!H36</f>
        <v>0</v>
      </c>
      <c r="BC91" s="99">
        <f>'001.2.1 - Kanalizačná prí...'!H37</f>
        <v>0</v>
      </c>
      <c r="BD91" s="101">
        <f>'001.2.1 - Kanalizačná prí...'!H38</f>
        <v>0</v>
      </c>
      <c r="BT91" s="102" t="s">
        <v>93</v>
      </c>
      <c r="BV91" s="102" t="s">
        <v>76</v>
      </c>
      <c r="BW91" s="102" t="s">
        <v>94</v>
      </c>
      <c r="BX91" s="102" t="s">
        <v>90</v>
      </c>
    </row>
    <row r="92" spans="1:76" s="6" customFormat="1" ht="16.5" customHeight="1">
      <c r="A92" s="94" t="s">
        <v>83</v>
      </c>
      <c r="B92" s="95"/>
      <c r="C92" s="96"/>
      <c r="D92" s="96"/>
      <c r="E92" s="96"/>
      <c r="F92" s="205" t="s">
        <v>95</v>
      </c>
      <c r="G92" s="205"/>
      <c r="H92" s="205"/>
      <c r="I92" s="205"/>
      <c r="J92" s="205"/>
      <c r="K92" s="96"/>
      <c r="L92" s="205" t="s">
        <v>96</v>
      </c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3">
        <f>'001.2.2 - Vnútorné inštal...'!M32</f>
        <v>0</v>
      </c>
      <c r="AH92" s="204"/>
      <c r="AI92" s="204"/>
      <c r="AJ92" s="204"/>
      <c r="AK92" s="204"/>
      <c r="AL92" s="204"/>
      <c r="AM92" s="204"/>
      <c r="AN92" s="203">
        <f t="shared" si="0"/>
        <v>0</v>
      </c>
      <c r="AO92" s="204"/>
      <c r="AP92" s="204"/>
      <c r="AQ92" s="97"/>
      <c r="AS92" s="98">
        <f>'001.2.2 - Vnútorné inštal...'!M30</f>
        <v>0</v>
      </c>
      <c r="AT92" s="99">
        <f t="shared" si="1"/>
        <v>0</v>
      </c>
      <c r="AU92" s="100">
        <f>'001.2.2 - Vnútorné inštal...'!W118</f>
        <v>0</v>
      </c>
      <c r="AV92" s="99">
        <f>'001.2.2 - Vnútorné inštal...'!M34</f>
        <v>0</v>
      </c>
      <c r="AW92" s="99">
        <f>'001.2.2 - Vnútorné inštal...'!M35</f>
        <v>0</v>
      </c>
      <c r="AX92" s="99">
        <f>'001.2.2 - Vnútorné inštal...'!M36</f>
        <v>0</v>
      </c>
      <c r="AY92" s="99">
        <f>'001.2.2 - Vnútorné inštal...'!M37</f>
        <v>0</v>
      </c>
      <c r="AZ92" s="99">
        <f>'001.2.2 - Vnútorné inštal...'!H34</f>
        <v>0</v>
      </c>
      <c r="BA92" s="99">
        <f>'001.2.2 - Vnútorné inštal...'!H35</f>
        <v>0</v>
      </c>
      <c r="BB92" s="99">
        <f>'001.2.2 - Vnútorné inštal...'!H36</f>
        <v>0</v>
      </c>
      <c r="BC92" s="99">
        <f>'001.2.2 - Vnútorné inštal...'!H37</f>
        <v>0</v>
      </c>
      <c r="BD92" s="101">
        <f>'001.2.2 - Vnútorné inštal...'!H38</f>
        <v>0</v>
      </c>
      <c r="BT92" s="102" t="s">
        <v>93</v>
      </c>
      <c r="BV92" s="102" t="s">
        <v>76</v>
      </c>
      <c r="BW92" s="102" t="s">
        <v>97</v>
      </c>
      <c r="BX92" s="102" t="s">
        <v>90</v>
      </c>
    </row>
    <row r="93" spans="1:76" s="6" customFormat="1" ht="16.5" customHeight="1">
      <c r="A93" s="94" t="s">
        <v>83</v>
      </c>
      <c r="B93" s="95"/>
      <c r="C93" s="96"/>
      <c r="D93" s="96"/>
      <c r="E93" s="205" t="s">
        <v>98</v>
      </c>
      <c r="F93" s="205"/>
      <c r="G93" s="205"/>
      <c r="H93" s="205"/>
      <c r="I93" s="205"/>
      <c r="J93" s="96"/>
      <c r="K93" s="205" t="s">
        <v>99</v>
      </c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3">
        <f>'001.3 - 3. časť UVK'!M31</f>
        <v>0</v>
      </c>
      <c r="AH93" s="204"/>
      <c r="AI93" s="204"/>
      <c r="AJ93" s="204"/>
      <c r="AK93" s="204"/>
      <c r="AL93" s="204"/>
      <c r="AM93" s="204"/>
      <c r="AN93" s="203">
        <f t="shared" si="0"/>
        <v>0</v>
      </c>
      <c r="AO93" s="204"/>
      <c r="AP93" s="204"/>
      <c r="AQ93" s="97"/>
      <c r="AS93" s="98">
        <f>'001.3 - 3. časť UVK'!M29</f>
        <v>0</v>
      </c>
      <c r="AT93" s="99">
        <f t="shared" si="1"/>
        <v>0</v>
      </c>
      <c r="AU93" s="100">
        <f>'001.3 - 3. časť UVK'!W121</f>
        <v>0</v>
      </c>
      <c r="AV93" s="99">
        <f>'001.3 - 3. časť UVK'!M33</f>
        <v>0</v>
      </c>
      <c r="AW93" s="99">
        <f>'001.3 - 3. časť UVK'!M34</f>
        <v>0</v>
      </c>
      <c r="AX93" s="99">
        <f>'001.3 - 3. časť UVK'!M35</f>
        <v>0</v>
      </c>
      <c r="AY93" s="99">
        <f>'001.3 - 3. časť UVK'!M36</f>
        <v>0</v>
      </c>
      <c r="AZ93" s="99">
        <f>'001.3 - 3. časť UVK'!H33</f>
        <v>0</v>
      </c>
      <c r="BA93" s="99">
        <f>'001.3 - 3. časť UVK'!H34</f>
        <v>0</v>
      </c>
      <c r="BB93" s="99">
        <f>'001.3 - 3. časť UVK'!H35</f>
        <v>0</v>
      </c>
      <c r="BC93" s="99">
        <f>'001.3 - 3. časť UVK'!H36</f>
        <v>0</v>
      </c>
      <c r="BD93" s="101">
        <f>'001.3 - 3. časť UVK'!H37</f>
        <v>0</v>
      </c>
      <c r="BT93" s="102" t="s">
        <v>86</v>
      </c>
      <c r="BV93" s="102" t="s">
        <v>76</v>
      </c>
      <c r="BW93" s="102" t="s">
        <v>100</v>
      </c>
      <c r="BX93" s="102" t="s">
        <v>82</v>
      </c>
    </row>
    <row r="94" spans="1:76" s="6" customFormat="1" ht="16.5" customHeight="1">
      <c r="A94" s="94" t="s">
        <v>83</v>
      </c>
      <c r="B94" s="95"/>
      <c r="C94" s="96"/>
      <c r="D94" s="96"/>
      <c r="E94" s="205" t="s">
        <v>101</v>
      </c>
      <c r="F94" s="205"/>
      <c r="G94" s="205"/>
      <c r="H94" s="205"/>
      <c r="I94" s="205"/>
      <c r="J94" s="96"/>
      <c r="K94" s="205" t="s">
        <v>102</v>
      </c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3">
        <f>'001.4 - 4. časť ELI'!M31</f>
        <v>0</v>
      </c>
      <c r="AH94" s="204"/>
      <c r="AI94" s="204"/>
      <c r="AJ94" s="204"/>
      <c r="AK94" s="204"/>
      <c r="AL94" s="204"/>
      <c r="AM94" s="204"/>
      <c r="AN94" s="203">
        <f t="shared" si="0"/>
        <v>0</v>
      </c>
      <c r="AO94" s="204"/>
      <c r="AP94" s="204"/>
      <c r="AQ94" s="97"/>
      <c r="AS94" s="98">
        <f>'001.4 - 4. časť ELI'!M29</f>
        <v>0</v>
      </c>
      <c r="AT94" s="99">
        <f t="shared" si="1"/>
        <v>0</v>
      </c>
      <c r="AU94" s="100">
        <f>'001.4 - 4. časť ELI'!W118</f>
        <v>135.70140000000001</v>
      </c>
      <c r="AV94" s="99">
        <f>'001.4 - 4. časť ELI'!M33</f>
        <v>0</v>
      </c>
      <c r="AW94" s="99">
        <f>'001.4 - 4. časť ELI'!M34</f>
        <v>0</v>
      </c>
      <c r="AX94" s="99">
        <f>'001.4 - 4. časť ELI'!M35</f>
        <v>0</v>
      </c>
      <c r="AY94" s="99">
        <f>'001.4 - 4. časť ELI'!M36</f>
        <v>0</v>
      </c>
      <c r="AZ94" s="99">
        <f>'001.4 - 4. časť ELI'!H33</f>
        <v>0</v>
      </c>
      <c r="BA94" s="99">
        <f>'001.4 - 4. časť ELI'!H34</f>
        <v>0</v>
      </c>
      <c r="BB94" s="99">
        <f>'001.4 - 4. časť ELI'!H35</f>
        <v>0</v>
      </c>
      <c r="BC94" s="99">
        <f>'001.4 - 4. časť ELI'!H36</f>
        <v>0</v>
      </c>
      <c r="BD94" s="101">
        <f>'001.4 - 4. časť ELI'!H37</f>
        <v>0</v>
      </c>
      <c r="BT94" s="102" t="s">
        <v>86</v>
      </c>
      <c r="BV94" s="102" t="s">
        <v>76</v>
      </c>
      <c r="BW94" s="102" t="s">
        <v>103</v>
      </c>
      <c r="BX94" s="102" t="s">
        <v>82</v>
      </c>
    </row>
    <row r="95" spans="1:76" s="6" customFormat="1" ht="16.5" customHeight="1">
      <c r="A95" s="94" t="s">
        <v>83</v>
      </c>
      <c r="B95" s="95"/>
      <c r="C95" s="96"/>
      <c r="D95" s="96"/>
      <c r="E95" s="205" t="s">
        <v>104</v>
      </c>
      <c r="F95" s="205"/>
      <c r="G95" s="205"/>
      <c r="H95" s="205"/>
      <c r="I95" s="205"/>
      <c r="J95" s="96"/>
      <c r="K95" s="205" t="s">
        <v>105</v>
      </c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'001.5 - 5. časť PL'!M31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97"/>
      <c r="AS95" s="98">
        <f>'001.5 - 5. časť PL'!M29</f>
        <v>0</v>
      </c>
      <c r="AT95" s="99">
        <f t="shared" si="1"/>
        <v>0</v>
      </c>
      <c r="AU95" s="100">
        <f>'001.5 - 5. časť PL'!W121</f>
        <v>0</v>
      </c>
      <c r="AV95" s="99">
        <f>'001.5 - 5. časť PL'!M33</f>
        <v>0</v>
      </c>
      <c r="AW95" s="99">
        <f>'001.5 - 5. časť PL'!M34</f>
        <v>0</v>
      </c>
      <c r="AX95" s="99">
        <f>'001.5 - 5. časť PL'!M35</f>
        <v>0</v>
      </c>
      <c r="AY95" s="99">
        <f>'001.5 - 5. časť PL'!M36</f>
        <v>0</v>
      </c>
      <c r="AZ95" s="99">
        <f>'001.5 - 5. časť PL'!H33</f>
        <v>0</v>
      </c>
      <c r="BA95" s="99">
        <f>'001.5 - 5. časť PL'!H34</f>
        <v>0</v>
      </c>
      <c r="BB95" s="99">
        <f>'001.5 - 5. časť PL'!H35</f>
        <v>0</v>
      </c>
      <c r="BC95" s="99">
        <f>'001.5 - 5. časť PL'!H36</f>
        <v>0</v>
      </c>
      <c r="BD95" s="101">
        <f>'001.5 - 5. časť PL'!H37</f>
        <v>0</v>
      </c>
      <c r="BT95" s="102" t="s">
        <v>86</v>
      </c>
      <c r="BV95" s="102" t="s">
        <v>76</v>
      </c>
      <c r="BW95" s="102" t="s">
        <v>106</v>
      </c>
      <c r="BX95" s="102" t="s">
        <v>82</v>
      </c>
    </row>
    <row r="96" spans="1:76" s="6" customFormat="1" ht="16.5" customHeight="1">
      <c r="A96" s="94" t="s">
        <v>83</v>
      </c>
      <c r="B96" s="95"/>
      <c r="C96" s="96"/>
      <c r="D96" s="96"/>
      <c r="E96" s="205" t="s">
        <v>107</v>
      </c>
      <c r="F96" s="205"/>
      <c r="G96" s="205"/>
      <c r="H96" s="205"/>
      <c r="I96" s="205"/>
      <c r="J96" s="96"/>
      <c r="K96" s="205" t="s">
        <v>108</v>
      </c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'001.6 - 6. časť Kotolňa'!M31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97"/>
      <c r="AS96" s="98">
        <f>'001.6 - 6. časť Kotolňa'!M29</f>
        <v>0</v>
      </c>
      <c r="AT96" s="99">
        <f t="shared" si="1"/>
        <v>0</v>
      </c>
      <c r="AU96" s="100">
        <f>'001.6 - 6. časť Kotolňa'!W121</f>
        <v>0</v>
      </c>
      <c r="AV96" s="99">
        <f>'001.6 - 6. časť Kotolňa'!M33</f>
        <v>0</v>
      </c>
      <c r="AW96" s="99">
        <f>'001.6 - 6. časť Kotolňa'!M34</f>
        <v>0</v>
      </c>
      <c r="AX96" s="99">
        <f>'001.6 - 6. časť Kotolňa'!M35</f>
        <v>0</v>
      </c>
      <c r="AY96" s="99">
        <f>'001.6 - 6. časť Kotolňa'!M36</f>
        <v>0</v>
      </c>
      <c r="AZ96" s="99">
        <f>'001.6 - 6. časť Kotolňa'!H33</f>
        <v>0</v>
      </c>
      <c r="BA96" s="99">
        <f>'001.6 - 6. časť Kotolňa'!H34</f>
        <v>0</v>
      </c>
      <c r="BB96" s="99">
        <f>'001.6 - 6. časť Kotolňa'!H35</f>
        <v>0</v>
      </c>
      <c r="BC96" s="99">
        <f>'001.6 - 6. časť Kotolňa'!H36</f>
        <v>0</v>
      </c>
      <c r="BD96" s="101">
        <f>'001.6 - 6. časť Kotolňa'!H37</f>
        <v>0</v>
      </c>
      <c r="BT96" s="102" t="s">
        <v>86</v>
      </c>
      <c r="BV96" s="102" t="s">
        <v>76</v>
      </c>
      <c r="BW96" s="102" t="s">
        <v>109</v>
      </c>
      <c r="BX96" s="102" t="s">
        <v>82</v>
      </c>
    </row>
    <row r="97" spans="1:76" s="5" customFormat="1" ht="31.5" customHeight="1">
      <c r="B97" s="85"/>
      <c r="C97" s="86"/>
      <c r="D97" s="202" t="s">
        <v>110</v>
      </c>
      <c r="E97" s="202"/>
      <c r="F97" s="202"/>
      <c r="G97" s="202"/>
      <c r="H97" s="202"/>
      <c r="I97" s="87"/>
      <c r="J97" s="202" t="s">
        <v>111</v>
      </c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1">
        <f>ROUND(AG98+AG99+AG102,2)</f>
        <v>0</v>
      </c>
      <c r="AH97" s="200"/>
      <c r="AI97" s="200"/>
      <c r="AJ97" s="200"/>
      <c r="AK97" s="200"/>
      <c r="AL97" s="200"/>
      <c r="AM97" s="200"/>
      <c r="AN97" s="199">
        <f t="shared" si="0"/>
        <v>0</v>
      </c>
      <c r="AO97" s="200"/>
      <c r="AP97" s="200"/>
      <c r="AQ97" s="88"/>
      <c r="AS97" s="89">
        <f>ROUND(AS98+AS99+AS102,2)</f>
        <v>0</v>
      </c>
      <c r="AT97" s="90">
        <f t="shared" si="1"/>
        <v>0</v>
      </c>
      <c r="AU97" s="91">
        <f>ROUND(AU98+AU99+AU102,5)</f>
        <v>574.21831999999995</v>
      </c>
      <c r="AV97" s="90">
        <f>ROUND(AZ97*L31,2)</f>
        <v>0</v>
      </c>
      <c r="AW97" s="90">
        <f>ROUND(BA97*L32,2)</f>
        <v>0</v>
      </c>
      <c r="AX97" s="90">
        <f>ROUND(BB97*L31,2)</f>
        <v>0</v>
      </c>
      <c r="AY97" s="90">
        <f>ROUND(BC97*L32,2)</f>
        <v>0</v>
      </c>
      <c r="AZ97" s="90">
        <f>ROUND(AZ98+AZ99+AZ102,2)</f>
        <v>0</v>
      </c>
      <c r="BA97" s="90">
        <f>ROUND(BA98+BA99+BA102,2)</f>
        <v>0</v>
      </c>
      <c r="BB97" s="90">
        <f>ROUND(BB98+BB99+BB102,2)</f>
        <v>0</v>
      </c>
      <c r="BC97" s="90">
        <f>ROUND(BC98+BC99+BC102,2)</f>
        <v>0</v>
      </c>
      <c r="BD97" s="92">
        <f>ROUND(BD98+BD99+BD102,2)</f>
        <v>0</v>
      </c>
      <c r="BS97" s="93" t="s">
        <v>73</v>
      </c>
      <c r="BT97" s="93" t="s">
        <v>81</v>
      </c>
      <c r="BU97" s="93" t="s">
        <v>75</v>
      </c>
      <c r="BV97" s="93" t="s">
        <v>76</v>
      </c>
      <c r="BW97" s="93" t="s">
        <v>112</v>
      </c>
      <c r="BX97" s="93" t="s">
        <v>77</v>
      </c>
    </row>
    <row r="98" spans="1:76" s="6" customFormat="1" ht="28.5" customHeight="1">
      <c r="A98" s="94" t="s">
        <v>83</v>
      </c>
      <c r="B98" s="95"/>
      <c r="C98" s="96"/>
      <c r="D98" s="96"/>
      <c r="E98" s="205" t="s">
        <v>113</v>
      </c>
      <c r="F98" s="205"/>
      <c r="G98" s="205"/>
      <c r="H98" s="205"/>
      <c r="I98" s="205"/>
      <c r="J98" s="96"/>
      <c r="K98" s="205" t="s">
        <v>114</v>
      </c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>
        <f>'002.1 - 1. časť ASR + ST ...'!M31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97"/>
      <c r="AS98" s="98">
        <f>'002.1 - 1. časť ASR + ST ...'!M29</f>
        <v>0</v>
      </c>
      <c r="AT98" s="99">
        <f t="shared" si="1"/>
        <v>0</v>
      </c>
      <c r="AU98" s="100">
        <f>'002.1 - 1. časť ASR + ST ...'!W127</f>
        <v>574.21832039000003</v>
      </c>
      <c r="AV98" s="99">
        <f>'002.1 - 1. časť ASR + ST ...'!M33</f>
        <v>0</v>
      </c>
      <c r="AW98" s="99">
        <f>'002.1 - 1. časť ASR + ST ...'!M34</f>
        <v>0</v>
      </c>
      <c r="AX98" s="99">
        <f>'002.1 - 1. časť ASR + ST ...'!M35</f>
        <v>0</v>
      </c>
      <c r="AY98" s="99">
        <f>'002.1 - 1. časť ASR + ST ...'!M36</f>
        <v>0</v>
      </c>
      <c r="AZ98" s="99">
        <f>'002.1 - 1. časť ASR + ST ...'!H33</f>
        <v>0</v>
      </c>
      <c r="BA98" s="99">
        <f>'002.1 - 1. časť ASR + ST ...'!H34</f>
        <v>0</v>
      </c>
      <c r="BB98" s="99">
        <f>'002.1 - 1. časť ASR + ST ...'!H35</f>
        <v>0</v>
      </c>
      <c r="BC98" s="99">
        <f>'002.1 - 1. časť ASR + ST ...'!H36</f>
        <v>0</v>
      </c>
      <c r="BD98" s="101">
        <f>'002.1 - 1. časť ASR + ST ...'!H37</f>
        <v>0</v>
      </c>
      <c r="BT98" s="102" t="s">
        <v>86</v>
      </c>
      <c r="BV98" s="102" t="s">
        <v>76</v>
      </c>
      <c r="BW98" s="102" t="s">
        <v>115</v>
      </c>
      <c r="BX98" s="102" t="s">
        <v>112</v>
      </c>
    </row>
    <row r="99" spans="1:76" s="6" customFormat="1" ht="16.5" customHeight="1">
      <c r="B99" s="95"/>
      <c r="C99" s="96"/>
      <c r="D99" s="96"/>
      <c r="E99" s="205" t="s">
        <v>116</v>
      </c>
      <c r="F99" s="205"/>
      <c r="G99" s="205"/>
      <c r="H99" s="205"/>
      <c r="I99" s="205"/>
      <c r="J99" s="96"/>
      <c r="K99" s="205" t="s">
        <v>89</v>
      </c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6">
        <f>ROUND(SUM(AG100:AG101),2)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97"/>
      <c r="AS99" s="98">
        <f>ROUND(SUM(AS100:AS101),2)</f>
        <v>0</v>
      </c>
      <c r="AT99" s="99">
        <f t="shared" si="1"/>
        <v>0</v>
      </c>
      <c r="AU99" s="100">
        <f>ROUND(SUM(AU100:AU101),5)</f>
        <v>0</v>
      </c>
      <c r="AV99" s="99">
        <f>ROUND(AZ99*L31,2)</f>
        <v>0</v>
      </c>
      <c r="AW99" s="99">
        <f>ROUND(BA99*L32,2)</f>
        <v>0</v>
      </c>
      <c r="AX99" s="99">
        <f>ROUND(BB99*L31,2)</f>
        <v>0</v>
      </c>
      <c r="AY99" s="99">
        <f>ROUND(BC99*L32,2)</f>
        <v>0</v>
      </c>
      <c r="AZ99" s="99">
        <f>ROUND(SUM(AZ100:AZ101),2)</f>
        <v>0</v>
      </c>
      <c r="BA99" s="99">
        <f>ROUND(SUM(BA100:BA101),2)</f>
        <v>0</v>
      </c>
      <c r="BB99" s="99">
        <f>ROUND(SUM(BB100:BB101),2)</f>
        <v>0</v>
      </c>
      <c r="BC99" s="99">
        <f>ROUND(SUM(BC100:BC101),2)</f>
        <v>0</v>
      </c>
      <c r="BD99" s="101">
        <f>ROUND(SUM(BD100:BD101),2)</f>
        <v>0</v>
      </c>
      <c r="BS99" s="102" t="s">
        <v>73</v>
      </c>
      <c r="BT99" s="102" t="s">
        <v>86</v>
      </c>
      <c r="BU99" s="102" t="s">
        <v>75</v>
      </c>
      <c r="BV99" s="102" t="s">
        <v>76</v>
      </c>
      <c r="BW99" s="102" t="s">
        <v>117</v>
      </c>
      <c r="BX99" s="102" t="s">
        <v>112</v>
      </c>
    </row>
    <row r="100" spans="1:76" s="6" customFormat="1" ht="16.5" customHeight="1">
      <c r="A100" s="94" t="s">
        <v>83</v>
      </c>
      <c r="B100" s="95"/>
      <c r="C100" s="96"/>
      <c r="D100" s="96"/>
      <c r="E100" s="96"/>
      <c r="F100" s="205" t="s">
        <v>118</v>
      </c>
      <c r="G100" s="205"/>
      <c r="H100" s="205"/>
      <c r="I100" s="205"/>
      <c r="J100" s="205"/>
      <c r="K100" s="96"/>
      <c r="L100" s="205" t="s">
        <v>119</v>
      </c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3">
        <f>'002.2.1 - Kanalizačná prí...'!M32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97"/>
      <c r="AS100" s="98">
        <f>'002.2.1 - Kanalizačná prí...'!M30</f>
        <v>0</v>
      </c>
      <c r="AT100" s="99">
        <f t="shared" si="1"/>
        <v>0</v>
      </c>
      <c r="AU100" s="100">
        <f>'002.2.1 - Kanalizačná prí...'!W118</f>
        <v>0</v>
      </c>
      <c r="AV100" s="99">
        <f>'002.2.1 - Kanalizačná prí...'!M34</f>
        <v>0</v>
      </c>
      <c r="AW100" s="99">
        <f>'002.2.1 - Kanalizačná prí...'!M35</f>
        <v>0</v>
      </c>
      <c r="AX100" s="99">
        <f>'002.2.1 - Kanalizačná prí...'!M36</f>
        <v>0</v>
      </c>
      <c r="AY100" s="99">
        <f>'002.2.1 - Kanalizačná prí...'!M37</f>
        <v>0</v>
      </c>
      <c r="AZ100" s="99">
        <f>'002.2.1 - Kanalizačná prí...'!H34</f>
        <v>0</v>
      </c>
      <c r="BA100" s="99">
        <f>'002.2.1 - Kanalizačná prí...'!H35</f>
        <v>0</v>
      </c>
      <c r="BB100" s="99">
        <f>'002.2.1 - Kanalizačná prí...'!H36</f>
        <v>0</v>
      </c>
      <c r="BC100" s="99">
        <f>'002.2.1 - Kanalizačná prí...'!H37</f>
        <v>0</v>
      </c>
      <c r="BD100" s="101">
        <f>'002.2.1 - Kanalizačná prí...'!H38</f>
        <v>0</v>
      </c>
      <c r="BT100" s="102" t="s">
        <v>93</v>
      </c>
      <c r="BV100" s="102" t="s">
        <v>76</v>
      </c>
      <c r="BW100" s="102" t="s">
        <v>120</v>
      </c>
      <c r="BX100" s="102" t="s">
        <v>117</v>
      </c>
    </row>
    <row r="101" spans="1:76" s="6" customFormat="1" ht="16.5" customHeight="1">
      <c r="A101" s="94" t="s">
        <v>83</v>
      </c>
      <c r="B101" s="95"/>
      <c r="C101" s="96"/>
      <c r="D101" s="96"/>
      <c r="E101" s="96"/>
      <c r="F101" s="205" t="s">
        <v>121</v>
      </c>
      <c r="G101" s="205"/>
      <c r="H101" s="205"/>
      <c r="I101" s="205"/>
      <c r="J101" s="205"/>
      <c r="K101" s="96"/>
      <c r="L101" s="205" t="s">
        <v>96</v>
      </c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3">
        <f>'002.2.2 - Vnútorné inštal...'!M32</f>
        <v>0</v>
      </c>
      <c r="AH101" s="204"/>
      <c r="AI101" s="204"/>
      <c r="AJ101" s="204"/>
      <c r="AK101" s="204"/>
      <c r="AL101" s="204"/>
      <c r="AM101" s="204"/>
      <c r="AN101" s="203">
        <f t="shared" si="0"/>
        <v>0</v>
      </c>
      <c r="AO101" s="204"/>
      <c r="AP101" s="204"/>
      <c r="AQ101" s="97"/>
      <c r="AS101" s="98">
        <f>'002.2.2 - Vnútorné inštal...'!M30</f>
        <v>0</v>
      </c>
      <c r="AT101" s="99">
        <f t="shared" si="1"/>
        <v>0</v>
      </c>
      <c r="AU101" s="100">
        <f>'002.2.2 - Vnútorné inštal...'!W117</f>
        <v>0</v>
      </c>
      <c r="AV101" s="99">
        <f>'002.2.2 - Vnútorné inštal...'!M34</f>
        <v>0</v>
      </c>
      <c r="AW101" s="99">
        <f>'002.2.2 - Vnútorné inštal...'!M35</f>
        <v>0</v>
      </c>
      <c r="AX101" s="99">
        <f>'002.2.2 - Vnútorné inštal...'!M36</f>
        <v>0</v>
      </c>
      <c r="AY101" s="99">
        <f>'002.2.2 - Vnútorné inštal...'!M37</f>
        <v>0</v>
      </c>
      <c r="AZ101" s="99">
        <f>'002.2.2 - Vnútorné inštal...'!H34</f>
        <v>0</v>
      </c>
      <c r="BA101" s="99">
        <f>'002.2.2 - Vnútorné inštal...'!H35</f>
        <v>0</v>
      </c>
      <c r="BB101" s="99">
        <f>'002.2.2 - Vnútorné inštal...'!H36</f>
        <v>0</v>
      </c>
      <c r="BC101" s="99">
        <f>'002.2.2 - Vnútorné inštal...'!H37</f>
        <v>0</v>
      </c>
      <c r="BD101" s="101">
        <f>'002.2.2 - Vnútorné inštal...'!H38</f>
        <v>0</v>
      </c>
      <c r="BT101" s="102" t="s">
        <v>93</v>
      </c>
      <c r="BV101" s="102" t="s">
        <v>76</v>
      </c>
      <c r="BW101" s="102" t="s">
        <v>122</v>
      </c>
      <c r="BX101" s="102" t="s">
        <v>117</v>
      </c>
    </row>
    <row r="102" spans="1:76" s="6" customFormat="1" ht="16.5" customHeight="1">
      <c r="A102" s="94" t="s">
        <v>83</v>
      </c>
      <c r="B102" s="95"/>
      <c r="C102" s="96"/>
      <c r="D102" s="96"/>
      <c r="E102" s="205" t="s">
        <v>123</v>
      </c>
      <c r="F102" s="205"/>
      <c r="G102" s="205"/>
      <c r="H102" s="205"/>
      <c r="I102" s="205"/>
      <c r="J102" s="96"/>
      <c r="K102" s="205" t="s">
        <v>99</v>
      </c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3">
        <f>'002.3 - 3. časť UVK'!M31</f>
        <v>0</v>
      </c>
      <c r="AH102" s="204"/>
      <c r="AI102" s="204"/>
      <c r="AJ102" s="204"/>
      <c r="AK102" s="204"/>
      <c r="AL102" s="204"/>
      <c r="AM102" s="204"/>
      <c r="AN102" s="203">
        <f t="shared" si="0"/>
        <v>0</v>
      </c>
      <c r="AO102" s="204"/>
      <c r="AP102" s="204"/>
      <c r="AQ102" s="97"/>
      <c r="AS102" s="103">
        <f>'002.3 - 3. časť UVK'!M29</f>
        <v>0</v>
      </c>
      <c r="AT102" s="104">
        <f t="shared" si="1"/>
        <v>0</v>
      </c>
      <c r="AU102" s="105">
        <f>'002.3 - 3. časť UVK'!W124</f>
        <v>0</v>
      </c>
      <c r="AV102" s="104">
        <f>'002.3 - 3. časť UVK'!M33</f>
        <v>0</v>
      </c>
      <c r="AW102" s="104">
        <f>'002.3 - 3. časť UVK'!M34</f>
        <v>0</v>
      </c>
      <c r="AX102" s="104">
        <f>'002.3 - 3. časť UVK'!M35</f>
        <v>0</v>
      </c>
      <c r="AY102" s="104">
        <f>'002.3 - 3. časť UVK'!M36</f>
        <v>0</v>
      </c>
      <c r="AZ102" s="104">
        <f>'002.3 - 3. časť UVK'!H33</f>
        <v>0</v>
      </c>
      <c r="BA102" s="104">
        <f>'002.3 - 3. časť UVK'!H34</f>
        <v>0</v>
      </c>
      <c r="BB102" s="104">
        <f>'002.3 - 3. časť UVK'!H35</f>
        <v>0</v>
      </c>
      <c r="BC102" s="104">
        <f>'002.3 - 3. časť UVK'!H36</f>
        <v>0</v>
      </c>
      <c r="BD102" s="106">
        <f>'002.3 - 3. časť UVK'!H37</f>
        <v>0</v>
      </c>
      <c r="BT102" s="102" t="s">
        <v>86</v>
      </c>
      <c r="BV102" s="102" t="s">
        <v>76</v>
      </c>
      <c r="BW102" s="102" t="s">
        <v>124</v>
      </c>
      <c r="BX102" s="102" t="s">
        <v>112</v>
      </c>
    </row>
    <row r="103" spans="1:76">
      <c r="B103" s="23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4"/>
    </row>
    <row r="104" spans="1:76" s="1" customFormat="1" ht="30" customHeight="1">
      <c r="B104" s="32"/>
      <c r="C104" s="77" t="s">
        <v>125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211">
        <v>0</v>
      </c>
      <c r="AH104" s="211"/>
      <c r="AI104" s="211"/>
      <c r="AJ104" s="211"/>
      <c r="AK104" s="211"/>
      <c r="AL104" s="211"/>
      <c r="AM104" s="211"/>
      <c r="AN104" s="211">
        <v>0</v>
      </c>
      <c r="AO104" s="211"/>
      <c r="AP104" s="211"/>
      <c r="AQ104" s="34"/>
      <c r="AS104" s="73" t="s">
        <v>126</v>
      </c>
      <c r="AT104" s="74" t="s">
        <v>127</v>
      </c>
      <c r="AU104" s="74" t="s">
        <v>38</v>
      </c>
      <c r="AV104" s="75" t="s">
        <v>61</v>
      </c>
    </row>
    <row r="105" spans="1:76" s="1" customFormat="1" ht="10.9" customHeight="1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4"/>
      <c r="AS105" s="107"/>
      <c r="AT105" s="53"/>
      <c r="AU105" s="53"/>
      <c r="AV105" s="55"/>
    </row>
    <row r="106" spans="1:76" s="1" customFormat="1" ht="30" customHeight="1">
      <c r="B106" s="32"/>
      <c r="C106" s="108" t="s">
        <v>128</v>
      </c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207">
        <f>ROUND(AG87+AG104,2)</f>
        <v>0</v>
      </c>
      <c r="AH106" s="207"/>
      <c r="AI106" s="207"/>
      <c r="AJ106" s="207"/>
      <c r="AK106" s="207"/>
      <c r="AL106" s="207"/>
      <c r="AM106" s="207"/>
      <c r="AN106" s="207">
        <f>AN87+AN104</f>
        <v>0</v>
      </c>
      <c r="AO106" s="207"/>
      <c r="AP106" s="207"/>
      <c r="AQ106" s="34"/>
    </row>
    <row r="107" spans="1:76" s="1" customFormat="1" ht="6.95" customHeight="1"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8"/>
    </row>
  </sheetData>
  <mergeCells count="101">
    <mergeCell ref="AR2:BE2"/>
    <mergeCell ref="AN102:AP102"/>
    <mergeCell ref="AG102:AM102"/>
    <mergeCell ref="E102:I102"/>
    <mergeCell ref="K102:AF102"/>
    <mergeCell ref="AG87:AM87"/>
    <mergeCell ref="AN87:AP87"/>
    <mergeCell ref="AG104:AM104"/>
    <mergeCell ref="AN104:AP104"/>
    <mergeCell ref="AN96:AP96"/>
    <mergeCell ref="AG96:AM96"/>
    <mergeCell ref="E96:I96"/>
    <mergeCell ref="K96:AF96"/>
    <mergeCell ref="AN97:AP97"/>
    <mergeCell ref="AG97:AM97"/>
    <mergeCell ref="D97:H97"/>
    <mergeCell ref="J97:AF97"/>
    <mergeCell ref="AN98:AP98"/>
    <mergeCell ref="AG98:AM98"/>
    <mergeCell ref="E98:I98"/>
    <mergeCell ref="K98:AF98"/>
    <mergeCell ref="AN93:AP93"/>
    <mergeCell ref="AG93:AM93"/>
    <mergeCell ref="E93:I93"/>
    <mergeCell ref="AG106:AM106"/>
    <mergeCell ref="AN106:AP106"/>
    <mergeCell ref="AN99:AP99"/>
    <mergeCell ref="AG99:AM99"/>
    <mergeCell ref="E99:I99"/>
    <mergeCell ref="K99:AF99"/>
    <mergeCell ref="AN100:AP100"/>
    <mergeCell ref="AG100:AM100"/>
    <mergeCell ref="F100:J100"/>
    <mergeCell ref="L100:AF100"/>
    <mergeCell ref="AN101:AP101"/>
    <mergeCell ref="AG101:AM101"/>
    <mergeCell ref="F101:J101"/>
    <mergeCell ref="L101:AF101"/>
    <mergeCell ref="K93:AF93"/>
    <mergeCell ref="AN94:AP94"/>
    <mergeCell ref="AG94:AM94"/>
    <mergeCell ref="E94:I94"/>
    <mergeCell ref="K94:AF94"/>
    <mergeCell ref="AN95:AP95"/>
    <mergeCell ref="AG95:AM95"/>
    <mergeCell ref="E95:I95"/>
    <mergeCell ref="K95:AF95"/>
    <mergeCell ref="AN90:AP90"/>
    <mergeCell ref="AG90:AM90"/>
    <mergeCell ref="E90:I90"/>
    <mergeCell ref="K90:AF90"/>
    <mergeCell ref="AN91:AP91"/>
    <mergeCell ref="AG91:AM91"/>
    <mergeCell ref="F91:J91"/>
    <mergeCell ref="L91:AF91"/>
    <mergeCell ref="AN92:AP92"/>
    <mergeCell ref="AG92:AM92"/>
    <mergeCell ref="F92:J92"/>
    <mergeCell ref="L92:AF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C2:AP2"/>
    <mergeCell ref="C4:AP4"/>
    <mergeCell ref="K5:AO5"/>
    <mergeCell ref="K6:AO6"/>
    <mergeCell ref="E23:AN23"/>
    <mergeCell ref="AK26:AO26"/>
    <mergeCell ref="AK27:AO27"/>
    <mergeCell ref="AK29:AO29"/>
    <mergeCell ref="L31:O31"/>
    <mergeCell ref="W31:AE31"/>
    <mergeCell ref="AK31:AO31"/>
  </mergeCells>
  <hyperlinks>
    <hyperlink ref="K1:S1" location="C2" display="1) Súhrnný list stavby"/>
    <hyperlink ref="W1:AF1" location="C87" display="2) Rekapitulácia objektov"/>
    <hyperlink ref="A89" location="'001.1 - 1. časť ASR + ST ...'!C2" display="/"/>
    <hyperlink ref="A91" location="'001.2.1 - Kanalizačná prí...'!C2" display="/"/>
    <hyperlink ref="A92" location="'001.2.2 - Vnútorné inštal...'!C2" display="/"/>
    <hyperlink ref="A93" location="'001.3 - 3. časť UVK'!C2" display="/"/>
    <hyperlink ref="A94" location="'001.4 - 4. časť ELI'!C2" display="/"/>
    <hyperlink ref="A95" location="'001.5 - 5. časť PL'!C2" display="/"/>
    <hyperlink ref="A96" location="'001.6 - 6. časť Kotolňa'!C2" display="/"/>
    <hyperlink ref="A98" location="'002.1 - 1. časť ASR + ST ...'!C2" display="/"/>
    <hyperlink ref="A100" location="'002.2.1 - Kanalizačná prí...'!C2" display="/"/>
    <hyperlink ref="A101" location="'002.2.2 - Vnútorné inštal...'!C2" display="/"/>
    <hyperlink ref="A102" location="'002.3 - 3. časť UVK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4"/>
  <sheetViews>
    <sheetView showGridLines="0" workbookViewId="0">
      <pane ySplit="1" topLeftCell="A122" activePane="bottomLeft" state="frozen"/>
      <selection pane="bottomLeft" activeCell="AC120" sqref="AC120:AD14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120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2103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ht="25.35" customHeight="1">
      <c r="B8" s="23"/>
      <c r="C8" s="25"/>
      <c r="D8" s="29" t="s">
        <v>137</v>
      </c>
      <c r="E8" s="25"/>
      <c r="F8" s="212" t="s">
        <v>2232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25"/>
      <c r="R8" s="24"/>
    </row>
    <row r="9" spans="1:66" s="1" customFormat="1" ht="32.85" customHeight="1">
      <c r="B9" s="32"/>
      <c r="C9" s="33"/>
      <c r="D9" s="28" t="s">
        <v>1433</v>
      </c>
      <c r="E9" s="33"/>
      <c r="F9" s="176" t="s">
        <v>2233</v>
      </c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3"/>
      <c r="R9" s="34"/>
    </row>
    <row r="10" spans="1:66" s="1" customFormat="1" ht="14.45" customHeight="1">
      <c r="B10" s="32"/>
      <c r="C10" s="33"/>
      <c r="D10" s="29" t="s">
        <v>18</v>
      </c>
      <c r="E10" s="33"/>
      <c r="F10" s="27" t="s">
        <v>5</v>
      </c>
      <c r="G10" s="33"/>
      <c r="H10" s="33"/>
      <c r="I10" s="33"/>
      <c r="J10" s="33"/>
      <c r="K10" s="33"/>
      <c r="L10" s="33"/>
      <c r="M10" s="29" t="s">
        <v>19</v>
      </c>
      <c r="N10" s="33"/>
      <c r="O10" s="27" t="s">
        <v>5</v>
      </c>
      <c r="P10" s="33"/>
      <c r="Q10" s="33"/>
      <c r="R10" s="34"/>
    </row>
    <row r="11" spans="1:66" s="1" customFormat="1" ht="14.45" customHeight="1">
      <c r="B11" s="32"/>
      <c r="C11" s="33"/>
      <c r="D11" s="29" t="s">
        <v>20</v>
      </c>
      <c r="E11" s="33"/>
      <c r="F11" s="27" t="s">
        <v>21</v>
      </c>
      <c r="G11" s="33"/>
      <c r="H11" s="33"/>
      <c r="I11" s="33"/>
      <c r="J11" s="33"/>
      <c r="K11" s="33"/>
      <c r="L11" s="33"/>
      <c r="M11" s="29" t="s">
        <v>22</v>
      </c>
      <c r="N11" s="33"/>
      <c r="O11" s="215">
        <f>'Rekapitulácia stavby'!AN8</f>
        <v>43718</v>
      </c>
      <c r="P11" s="215"/>
      <c r="Q11" s="33"/>
      <c r="R11" s="34"/>
    </row>
    <row r="12" spans="1:66" s="1" customFormat="1" ht="10.9" customHeight="1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5" customHeight="1">
      <c r="B13" s="32"/>
      <c r="C13" s="33"/>
      <c r="D13" s="29" t="s">
        <v>23</v>
      </c>
      <c r="E13" s="33"/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74" t="str">
        <f>IF('Rekapitulácia stavby'!AN10="","",'Rekapitulácia stavby'!AN10)</f>
        <v/>
      </c>
      <c r="P13" s="174"/>
      <c r="Q13" s="33"/>
      <c r="R13" s="34"/>
    </row>
    <row r="14" spans="1:66" s="1" customFormat="1" ht="18" customHeight="1">
      <c r="B14" s="32"/>
      <c r="C14" s="33"/>
      <c r="D14" s="33"/>
      <c r="E14" s="27" t="str">
        <f>IF('Rekapitulácia stavby'!E11="","",'Rekapitulácia stavby'!E11)</f>
        <v>obec Bačkov</v>
      </c>
      <c r="F14" s="33"/>
      <c r="G14" s="33"/>
      <c r="H14" s="33"/>
      <c r="I14" s="33"/>
      <c r="J14" s="33"/>
      <c r="K14" s="33"/>
      <c r="L14" s="33"/>
      <c r="M14" s="29" t="s">
        <v>26</v>
      </c>
      <c r="N14" s="33"/>
      <c r="O14" s="174" t="str">
        <f>IF('Rekapitulácia stavby'!AN11="","",'Rekapitulácia stavby'!AN11)</f>
        <v/>
      </c>
      <c r="P14" s="174"/>
      <c r="Q14" s="33"/>
      <c r="R14" s="34"/>
    </row>
    <row r="15" spans="1:66" s="1" customFormat="1" ht="6.95" customHeight="1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5" customHeight="1">
      <c r="B16" s="32"/>
      <c r="C16" s="33"/>
      <c r="D16" s="29" t="s">
        <v>27</v>
      </c>
      <c r="E16" s="33"/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74" t="str">
        <f>IF('Rekapitulácia stavby'!AN13="","",'Rekapitulácia stavby'!AN13)</f>
        <v/>
      </c>
      <c r="P16" s="174"/>
      <c r="Q16" s="33"/>
      <c r="R16" s="34"/>
    </row>
    <row r="17" spans="2:18" s="1" customFormat="1" ht="18" customHeight="1">
      <c r="B17" s="32"/>
      <c r="C17" s="33"/>
      <c r="D17" s="33"/>
      <c r="E17" s="27" t="str">
        <f>IF('Rekapitulácia stavby'!E14="","",'Rekapitulácia stavby'!E14)</f>
        <v xml:space="preserve"> </v>
      </c>
      <c r="F17" s="33"/>
      <c r="G17" s="33"/>
      <c r="H17" s="33"/>
      <c r="I17" s="33"/>
      <c r="J17" s="33"/>
      <c r="K17" s="33"/>
      <c r="L17" s="33"/>
      <c r="M17" s="29" t="s">
        <v>26</v>
      </c>
      <c r="N17" s="33"/>
      <c r="O17" s="174" t="str">
        <f>IF('Rekapitulácia stavby'!AN14="","",'Rekapitulácia stavby'!AN14)</f>
        <v/>
      </c>
      <c r="P17" s="174"/>
      <c r="Q17" s="33"/>
      <c r="R17" s="34"/>
    </row>
    <row r="18" spans="2:18" s="1" customFormat="1" ht="6.95" customHeight="1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5" customHeight="1">
      <c r="B19" s="32"/>
      <c r="C19" s="33"/>
      <c r="D19" s="29" t="s">
        <v>29</v>
      </c>
      <c r="E19" s="33"/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74" t="str">
        <f>IF('Rekapitulácia stavby'!AN16="","",'Rekapitulácia stavby'!AN16)</f>
        <v/>
      </c>
      <c r="P19" s="174"/>
      <c r="Q19" s="33"/>
      <c r="R19" s="34"/>
    </row>
    <row r="20" spans="2:18" s="1" customFormat="1" ht="18" customHeight="1">
      <c r="B20" s="32"/>
      <c r="C20" s="33"/>
      <c r="D20" s="33"/>
      <c r="E20" s="27" t="str">
        <f>IF('Rekapitulácia stavby'!E17="","",'Rekapitulácia stavby'!E17)</f>
        <v>Ing.arch.Lorinc, Ing.Soták</v>
      </c>
      <c r="F20" s="33"/>
      <c r="G20" s="33"/>
      <c r="H20" s="33"/>
      <c r="I20" s="33"/>
      <c r="J20" s="33"/>
      <c r="K20" s="33"/>
      <c r="L20" s="33"/>
      <c r="M20" s="29" t="s">
        <v>26</v>
      </c>
      <c r="N20" s="33"/>
      <c r="O20" s="174" t="str">
        <f>IF('Rekapitulácia stavby'!AN17="","",'Rekapitulácia stavby'!AN17)</f>
        <v/>
      </c>
      <c r="P20" s="174"/>
      <c r="Q20" s="33"/>
      <c r="R20" s="34"/>
    </row>
    <row r="21" spans="2:18" s="1" customFormat="1" ht="6.95" customHeight="1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5" customHeight="1">
      <c r="B22" s="32"/>
      <c r="C22" s="33"/>
      <c r="D22" s="29" t="s">
        <v>32</v>
      </c>
      <c r="E22" s="33"/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74" t="s">
        <v>5</v>
      </c>
      <c r="P22" s="174"/>
      <c r="Q22" s="33"/>
      <c r="R22" s="34"/>
    </row>
    <row r="23" spans="2:18" s="1" customFormat="1" ht="18" customHeight="1">
      <c r="B23" s="32"/>
      <c r="C23" s="33"/>
      <c r="D23" s="33"/>
      <c r="E23" s="27" t="s">
        <v>1435</v>
      </c>
      <c r="F23" s="33"/>
      <c r="G23" s="33"/>
      <c r="H23" s="33"/>
      <c r="I23" s="33"/>
      <c r="J23" s="33"/>
      <c r="K23" s="33"/>
      <c r="L23" s="33"/>
      <c r="M23" s="29" t="s">
        <v>26</v>
      </c>
      <c r="N23" s="33"/>
      <c r="O23" s="174" t="s">
        <v>5</v>
      </c>
      <c r="P23" s="174"/>
      <c r="Q23" s="33"/>
      <c r="R23" s="34"/>
    </row>
    <row r="24" spans="2:18" s="1" customFormat="1" ht="6.95" customHeight="1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4.45" customHeight="1">
      <c r="B25" s="32"/>
      <c r="C25" s="33"/>
      <c r="D25" s="29" t="s">
        <v>34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16.5" customHeight="1">
      <c r="B26" s="32"/>
      <c r="C26" s="33"/>
      <c r="D26" s="33"/>
      <c r="E26" s="177" t="s">
        <v>5</v>
      </c>
      <c r="F26" s="177"/>
      <c r="G26" s="177"/>
      <c r="H26" s="177"/>
      <c r="I26" s="177"/>
      <c r="J26" s="177"/>
      <c r="K26" s="177"/>
      <c r="L26" s="177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</row>
    <row r="28" spans="2:18" s="1" customFormat="1" ht="6.95" customHeight="1">
      <c r="B28" s="32"/>
      <c r="C28" s="33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33"/>
      <c r="R28" s="34"/>
    </row>
    <row r="29" spans="2:18" s="1" customFormat="1" ht="14.45" customHeight="1">
      <c r="B29" s="32"/>
      <c r="C29" s="33"/>
      <c r="D29" s="111" t="s">
        <v>139</v>
      </c>
      <c r="E29" s="33"/>
      <c r="F29" s="33"/>
      <c r="G29" s="33"/>
      <c r="H29" s="33"/>
      <c r="I29" s="33"/>
      <c r="J29" s="33"/>
      <c r="K29" s="33"/>
      <c r="L29" s="33"/>
      <c r="M29" s="178">
        <f>N90</f>
        <v>0</v>
      </c>
      <c r="N29" s="178"/>
      <c r="O29" s="178"/>
      <c r="P29" s="178"/>
      <c r="Q29" s="33"/>
      <c r="R29" s="34"/>
    </row>
    <row r="30" spans="2:18" s="1" customFormat="1" ht="14.45" customHeight="1">
      <c r="B30" s="32"/>
      <c r="C30" s="33"/>
      <c r="D30" s="31" t="s">
        <v>140</v>
      </c>
      <c r="E30" s="33"/>
      <c r="F30" s="33"/>
      <c r="G30" s="33"/>
      <c r="H30" s="33"/>
      <c r="I30" s="33"/>
      <c r="J30" s="33"/>
      <c r="K30" s="33"/>
      <c r="L30" s="33"/>
      <c r="M30" s="178">
        <f>N97</f>
        <v>0</v>
      </c>
      <c r="N30" s="178"/>
      <c r="O30" s="178"/>
      <c r="P30" s="178"/>
      <c r="Q30" s="33"/>
      <c r="R30" s="34"/>
    </row>
    <row r="31" spans="2:18" s="1" customFormat="1" ht="6.95" customHeigh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/>
    </row>
    <row r="32" spans="2:18" s="1" customFormat="1" ht="25.35" customHeight="1">
      <c r="B32" s="32"/>
      <c r="C32" s="33"/>
      <c r="D32" s="112" t="s">
        <v>37</v>
      </c>
      <c r="E32" s="33"/>
      <c r="F32" s="33"/>
      <c r="G32" s="33"/>
      <c r="H32" s="33"/>
      <c r="I32" s="33"/>
      <c r="J32" s="33"/>
      <c r="K32" s="33"/>
      <c r="L32" s="33"/>
      <c r="M32" s="216">
        <f>ROUND(M29+M30,2)</f>
        <v>0</v>
      </c>
      <c r="N32" s="214"/>
      <c r="O32" s="214"/>
      <c r="P32" s="214"/>
      <c r="Q32" s="33"/>
      <c r="R32" s="34"/>
    </row>
    <row r="33" spans="2:18" s="1" customFormat="1" ht="6.95" customHeight="1">
      <c r="B33" s="32"/>
      <c r="C33" s="3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33"/>
      <c r="R33" s="34"/>
    </row>
    <row r="34" spans="2:18" s="1" customFormat="1" ht="14.45" customHeight="1">
      <c r="B34" s="32"/>
      <c r="C34" s="33"/>
      <c r="D34" s="39" t="s">
        <v>38</v>
      </c>
      <c r="E34" s="39" t="s">
        <v>39</v>
      </c>
      <c r="F34" s="40">
        <v>0.2</v>
      </c>
      <c r="G34" s="113" t="s">
        <v>40</v>
      </c>
      <c r="H34" s="217">
        <f>ROUND((SUM(BE97:BE98)+SUM(BE118:BE143)), 2)</f>
        <v>0</v>
      </c>
      <c r="I34" s="214"/>
      <c r="J34" s="214"/>
      <c r="K34" s="33"/>
      <c r="L34" s="33"/>
      <c r="M34" s="217">
        <f>ROUND(ROUND((SUM(BE97:BE98)+SUM(BE118:BE143)), 2)*F34, 2)</f>
        <v>0</v>
      </c>
      <c r="N34" s="214"/>
      <c r="O34" s="214"/>
      <c r="P34" s="214"/>
      <c r="Q34" s="33"/>
      <c r="R34" s="34"/>
    </row>
    <row r="35" spans="2:18" s="1" customFormat="1" ht="14.45" customHeight="1">
      <c r="B35" s="32"/>
      <c r="C35" s="33"/>
      <c r="D35" s="33"/>
      <c r="E35" s="39" t="s">
        <v>41</v>
      </c>
      <c r="F35" s="40">
        <v>0.2</v>
      </c>
      <c r="G35" s="113" t="s">
        <v>40</v>
      </c>
      <c r="H35" s="217">
        <f>ROUND((SUM(BF97:BF98)+SUM(BF118:BF143)), 2)</f>
        <v>0</v>
      </c>
      <c r="I35" s="214"/>
      <c r="J35" s="214"/>
      <c r="K35" s="33"/>
      <c r="L35" s="33"/>
      <c r="M35" s="217">
        <f>ROUND(ROUND((SUM(BF97:BF98)+SUM(BF118:BF143)), 2)*F35, 2)</f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42</v>
      </c>
      <c r="F36" s="40">
        <v>0.2</v>
      </c>
      <c r="G36" s="113" t="s">
        <v>40</v>
      </c>
      <c r="H36" s="217">
        <f>ROUND((SUM(BG97:BG98)+SUM(BG118:BG143)),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43</v>
      </c>
      <c r="F37" s="40">
        <v>0.2</v>
      </c>
      <c r="G37" s="113" t="s">
        <v>40</v>
      </c>
      <c r="H37" s="217">
        <f>ROUND((SUM(BH97:BH98)+SUM(BH118:BH143)),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14.45" hidden="1" customHeight="1">
      <c r="B38" s="32"/>
      <c r="C38" s="33"/>
      <c r="D38" s="33"/>
      <c r="E38" s="39" t="s">
        <v>44</v>
      </c>
      <c r="F38" s="40">
        <v>0</v>
      </c>
      <c r="G38" s="113" t="s">
        <v>40</v>
      </c>
      <c r="H38" s="217">
        <f>ROUND((SUM(BI97:BI98)+SUM(BI118:BI143)), 2)</f>
        <v>0</v>
      </c>
      <c r="I38" s="214"/>
      <c r="J38" s="214"/>
      <c r="K38" s="33"/>
      <c r="L38" s="33"/>
      <c r="M38" s="217">
        <v>0</v>
      </c>
      <c r="N38" s="214"/>
      <c r="O38" s="214"/>
      <c r="P38" s="214"/>
      <c r="Q38" s="33"/>
      <c r="R38" s="34"/>
    </row>
    <row r="39" spans="2:18" s="1" customFormat="1" ht="6.95" customHeight="1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25.35" customHeight="1">
      <c r="B40" s="32"/>
      <c r="C40" s="109"/>
      <c r="D40" s="114" t="s">
        <v>45</v>
      </c>
      <c r="E40" s="72"/>
      <c r="F40" s="72"/>
      <c r="G40" s="115" t="s">
        <v>46</v>
      </c>
      <c r="H40" s="116" t="s">
        <v>47</v>
      </c>
      <c r="I40" s="72"/>
      <c r="J40" s="72"/>
      <c r="K40" s="72"/>
      <c r="L40" s="218">
        <f>SUM(M32:M38)</f>
        <v>0</v>
      </c>
      <c r="M40" s="218"/>
      <c r="N40" s="218"/>
      <c r="O40" s="218"/>
      <c r="P40" s="219"/>
      <c r="Q40" s="109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s="1" customFormat="1" ht="14.4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2103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ht="30" customHeight="1">
      <c r="B80" s="23"/>
      <c r="C80" s="29" t="s">
        <v>137</v>
      </c>
      <c r="D80" s="25"/>
      <c r="E80" s="25"/>
      <c r="F80" s="212" t="s">
        <v>2232</v>
      </c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25"/>
      <c r="R80" s="24"/>
    </row>
    <row r="81" spans="2:47" s="1" customFormat="1" ht="36.950000000000003" customHeight="1">
      <c r="B81" s="32"/>
      <c r="C81" s="66" t="s">
        <v>1433</v>
      </c>
      <c r="D81" s="33"/>
      <c r="E81" s="33"/>
      <c r="F81" s="188" t="str">
        <f>F9</f>
        <v>002.2.1 - Kanalizačná prípojka</v>
      </c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33"/>
      <c r="R81" s="34"/>
    </row>
    <row r="82" spans="2:47" s="1" customFormat="1" ht="6.95" customHeight="1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8" customHeight="1">
      <c r="B83" s="32"/>
      <c r="C83" s="29" t="s">
        <v>20</v>
      </c>
      <c r="D83" s="33"/>
      <c r="E83" s="33"/>
      <c r="F83" s="27" t="str">
        <f>F11</f>
        <v>Bačkov</v>
      </c>
      <c r="G83" s="33"/>
      <c r="H83" s="33"/>
      <c r="I83" s="33"/>
      <c r="J83" s="33"/>
      <c r="K83" s="29" t="s">
        <v>22</v>
      </c>
      <c r="L83" s="33"/>
      <c r="M83" s="215">
        <f>IF(O11="","",O11)</f>
        <v>43718</v>
      </c>
      <c r="N83" s="215"/>
      <c r="O83" s="215"/>
      <c r="P83" s="215"/>
      <c r="Q83" s="33"/>
      <c r="R83" s="34"/>
    </row>
    <row r="84" spans="2:47" s="1" customFormat="1" ht="6.95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15">
      <c r="B85" s="32"/>
      <c r="C85" s="29" t="s">
        <v>23</v>
      </c>
      <c r="D85" s="33"/>
      <c r="E85" s="33"/>
      <c r="F85" s="27" t="str">
        <f>E14</f>
        <v>obec Bačkov</v>
      </c>
      <c r="G85" s="33"/>
      <c r="H85" s="33"/>
      <c r="I85" s="33"/>
      <c r="J85" s="33"/>
      <c r="K85" s="29" t="s">
        <v>29</v>
      </c>
      <c r="L85" s="33"/>
      <c r="M85" s="174" t="str">
        <f>E20</f>
        <v>Ing.arch.Lorinc, Ing.Soták</v>
      </c>
      <c r="N85" s="174"/>
      <c r="O85" s="174"/>
      <c r="P85" s="174"/>
      <c r="Q85" s="174"/>
      <c r="R85" s="34"/>
    </row>
    <row r="86" spans="2:47" s="1" customFormat="1" ht="14.45" customHeight="1">
      <c r="B86" s="32"/>
      <c r="C86" s="29" t="s">
        <v>27</v>
      </c>
      <c r="D86" s="33"/>
      <c r="E86" s="33"/>
      <c r="F86" s="27" t="str">
        <f>IF(E17="","",E17)</f>
        <v xml:space="preserve"> </v>
      </c>
      <c r="G86" s="33"/>
      <c r="H86" s="33"/>
      <c r="I86" s="33"/>
      <c r="J86" s="33"/>
      <c r="K86" s="29" t="s">
        <v>32</v>
      </c>
      <c r="L86" s="33"/>
      <c r="M86" s="174" t="str">
        <f>E23</f>
        <v>Ing.Ján Džuba</v>
      </c>
      <c r="N86" s="174"/>
      <c r="O86" s="174"/>
      <c r="P86" s="174"/>
      <c r="Q86" s="174"/>
      <c r="R86" s="34"/>
    </row>
    <row r="87" spans="2:47" s="1" customFormat="1" ht="10.35" customHeight="1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>
      <c r="B88" s="32"/>
      <c r="C88" s="220" t="s">
        <v>142</v>
      </c>
      <c r="D88" s="221"/>
      <c r="E88" s="221"/>
      <c r="F88" s="221"/>
      <c r="G88" s="221"/>
      <c r="H88" s="109"/>
      <c r="I88" s="109"/>
      <c r="J88" s="109"/>
      <c r="K88" s="109"/>
      <c r="L88" s="109"/>
      <c r="M88" s="109"/>
      <c r="N88" s="220" t="s">
        <v>143</v>
      </c>
      <c r="O88" s="221"/>
      <c r="P88" s="221"/>
      <c r="Q88" s="221"/>
      <c r="R88" s="34"/>
    </row>
    <row r="89" spans="2:47" s="1" customFormat="1" ht="10.35" customHeight="1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>
      <c r="B90" s="32"/>
      <c r="C90" s="117" t="s">
        <v>144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11">
        <f>N118</f>
        <v>0</v>
      </c>
      <c r="O90" s="222"/>
      <c r="P90" s="222"/>
      <c r="Q90" s="222"/>
      <c r="R90" s="34"/>
      <c r="AU90" s="19" t="s">
        <v>145</v>
      </c>
    </row>
    <row r="91" spans="2:47" s="7" customFormat="1" ht="24.95" customHeight="1">
      <c r="B91" s="118"/>
      <c r="C91" s="119"/>
      <c r="D91" s="120" t="s">
        <v>2234</v>
      </c>
      <c r="E91" s="119"/>
      <c r="F91" s="119"/>
      <c r="G91" s="119"/>
      <c r="H91" s="119"/>
      <c r="I91" s="119"/>
      <c r="J91" s="119"/>
      <c r="K91" s="119"/>
      <c r="L91" s="119"/>
      <c r="M91" s="119"/>
      <c r="N91" s="223">
        <f>N119</f>
        <v>0</v>
      </c>
      <c r="O91" s="224"/>
      <c r="P91" s="224"/>
      <c r="Q91" s="224"/>
      <c r="R91" s="121"/>
    </row>
    <row r="92" spans="2:47" s="7" customFormat="1" ht="24.95" customHeight="1">
      <c r="B92" s="118"/>
      <c r="C92" s="119"/>
      <c r="D92" s="120" t="s">
        <v>2235</v>
      </c>
      <c r="E92" s="119"/>
      <c r="F92" s="119"/>
      <c r="G92" s="119"/>
      <c r="H92" s="119"/>
      <c r="I92" s="119"/>
      <c r="J92" s="119"/>
      <c r="K92" s="119"/>
      <c r="L92" s="119"/>
      <c r="M92" s="119"/>
      <c r="N92" s="223">
        <f>N132</f>
        <v>0</v>
      </c>
      <c r="O92" s="224"/>
      <c r="P92" s="224"/>
      <c r="Q92" s="224"/>
      <c r="R92" s="121"/>
    </row>
    <row r="93" spans="2:47" s="7" customFormat="1" ht="24.95" customHeight="1">
      <c r="B93" s="118"/>
      <c r="C93" s="119"/>
      <c r="D93" s="120" t="s">
        <v>2236</v>
      </c>
      <c r="E93" s="119"/>
      <c r="F93" s="119"/>
      <c r="G93" s="119"/>
      <c r="H93" s="119"/>
      <c r="I93" s="119"/>
      <c r="J93" s="119"/>
      <c r="K93" s="119"/>
      <c r="L93" s="119"/>
      <c r="M93" s="119"/>
      <c r="N93" s="223">
        <f>N134</f>
        <v>0</v>
      </c>
      <c r="O93" s="224"/>
      <c r="P93" s="224"/>
      <c r="Q93" s="224"/>
      <c r="R93" s="121"/>
    </row>
    <row r="94" spans="2:47" s="7" customFormat="1" ht="24.95" customHeight="1">
      <c r="B94" s="118"/>
      <c r="C94" s="119"/>
      <c r="D94" s="120" t="s">
        <v>2237</v>
      </c>
      <c r="E94" s="119"/>
      <c r="F94" s="119"/>
      <c r="G94" s="119"/>
      <c r="H94" s="119"/>
      <c r="I94" s="119"/>
      <c r="J94" s="119"/>
      <c r="K94" s="119"/>
      <c r="L94" s="119"/>
      <c r="M94" s="119"/>
      <c r="N94" s="223">
        <f>N139</f>
        <v>0</v>
      </c>
      <c r="O94" s="224"/>
      <c r="P94" s="224"/>
      <c r="Q94" s="224"/>
      <c r="R94" s="121"/>
    </row>
    <row r="95" spans="2:47" s="7" customFormat="1" ht="24.95" customHeight="1">
      <c r="B95" s="118"/>
      <c r="C95" s="119"/>
      <c r="D95" s="120" t="s">
        <v>2238</v>
      </c>
      <c r="E95" s="119"/>
      <c r="F95" s="119"/>
      <c r="G95" s="119"/>
      <c r="H95" s="119"/>
      <c r="I95" s="119"/>
      <c r="J95" s="119"/>
      <c r="K95" s="119"/>
      <c r="L95" s="119"/>
      <c r="M95" s="119"/>
      <c r="N95" s="223">
        <f>N141</f>
        <v>0</v>
      </c>
      <c r="O95" s="224"/>
      <c r="P95" s="224"/>
      <c r="Q95" s="224"/>
      <c r="R95" s="121"/>
    </row>
    <row r="96" spans="2:47" s="1" customFormat="1" ht="21.75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/>
    </row>
    <row r="97" spans="2:21" s="1" customFormat="1" ht="29.25" customHeight="1">
      <c r="B97" s="32"/>
      <c r="C97" s="117" t="s">
        <v>173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222">
        <v>0</v>
      </c>
      <c r="O97" s="225"/>
      <c r="P97" s="225"/>
      <c r="Q97" s="225"/>
      <c r="R97" s="34"/>
      <c r="T97" s="125"/>
      <c r="U97" s="126" t="s">
        <v>38</v>
      </c>
    </row>
    <row r="98" spans="2:21" s="1" customFormat="1" ht="18" customHeight="1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21" s="1" customFormat="1" ht="29.25" customHeight="1">
      <c r="B99" s="32"/>
      <c r="C99" s="108" t="s">
        <v>128</v>
      </c>
      <c r="D99" s="109"/>
      <c r="E99" s="109"/>
      <c r="F99" s="109"/>
      <c r="G99" s="109"/>
      <c r="H99" s="109"/>
      <c r="I99" s="109"/>
      <c r="J99" s="109"/>
      <c r="K99" s="109"/>
      <c r="L99" s="207">
        <f>ROUND(SUM(N90+N97),2)</f>
        <v>0</v>
      </c>
      <c r="M99" s="207"/>
      <c r="N99" s="207"/>
      <c r="O99" s="207"/>
      <c r="P99" s="207"/>
      <c r="Q99" s="207"/>
      <c r="R99" s="34"/>
    </row>
    <row r="100" spans="2:21" s="1" customFormat="1" ht="6.95" customHeight="1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8"/>
    </row>
    <row r="104" spans="2:21" s="1" customFormat="1" ht="6.95" customHeight="1"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1"/>
    </row>
    <row r="105" spans="2:21" s="1" customFormat="1" ht="36.950000000000003" customHeight="1">
      <c r="B105" s="32"/>
      <c r="C105" s="172" t="s">
        <v>174</v>
      </c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34"/>
    </row>
    <row r="106" spans="2:21" s="1" customFormat="1" ht="6.95" customHeight="1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/>
    </row>
    <row r="107" spans="2:21" s="1" customFormat="1" ht="30" customHeight="1">
      <c r="B107" s="32"/>
      <c r="C107" s="29" t="s">
        <v>16</v>
      </c>
      <c r="D107" s="33"/>
      <c r="E107" s="33"/>
      <c r="F107" s="212" t="str">
        <f>F6</f>
        <v>Komunitné centrum - Rekonštrukcia, prístavba ku kultúrnemu domu v obci Bačkov-(stupeň PSP)</v>
      </c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33"/>
      <c r="R107" s="34"/>
    </row>
    <row r="108" spans="2:21" ht="30" customHeight="1">
      <c r="B108" s="23"/>
      <c r="C108" s="29" t="s">
        <v>135</v>
      </c>
      <c r="D108" s="25"/>
      <c r="E108" s="25"/>
      <c r="F108" s="212" t="s">
        <v>2103</v>
      </c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25"/>
      <c r="R108" s="24"/>
    </row>
    <row r="109" spans="2:21" ht="30" customHeight="1">
      <c r="B109" s="23"/>
      <c r="C109" s="29" t="s">
        <v>137</v>
      </c>
      <c r="D109" s="25"/>
      <c r="E109" s="25"/>
      <c r="F109" s="212" t="s">
        <v>2232</v>
      </c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25"/>
      <c r="R109" s="24"/>
    </row>
    <row r="110" spans="2:21" s="1" customFormat="1" ht="36.950000000000003" customHeight="1">
      <c r="B110" s="32"/>
      <c r="C110" s="66" t="s">
        <v>1433</v>
      </c>
      <c r="D110" s="33"/>
      <c r="E110" s="33"/>
      <c r="F110" s="188" t="str">
        <f>F9</f>
        <v>002.2.1 - Kanalizačná prípojka</v>
      </c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33"/>
      <c r="R110" s="34"/>
    </row>
    <row r="111" spans="2:21" s="1" customFormat="1" ht="6.95" customHeight="1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4"/>
    </row>
    <row r="112" spans="2:21" s="1" customFormat="1" ht="18" customHeight="1">
      <c r="B112" s="32"/>
      <c r="C112" s="29" t="s">
        <v>20</v>
      </c>
      <c r="D112" s="33"/>
      <c r="E112" s="33"/>
      <c r="F112" s="27" t="str">
        <f>F11</f>
        <v>Bačkov</v>
      </c>
      <c r="G112" s="33"/>
      <c r="H112" s="33"/>
      <c r="I112" s="33"/>
      <c r="J112" s="33"/>
      <c r="K112" s="29" t="s">
        <v>22</v>
      </c>
      <c r="L112" s="33"/>
      <c r="M112" s="215">
        <f>IF(O11="","",O11)</f>
        <v>43718</v>
      </c>
      <c r="N112" s="215"/>
      <c r="O112" s="215"/>
      <c r="P112" s="215"/>
      <c r="Q112" s="33"/>
      <c r="R112" s="34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5">
      <c r="B114" s="32"/>
      <c r="C114" s="29" t="s">
        <v>23</v>
      </c>
      <c r="D114" s="33"/>
      <c r="E114" s="33"/>
      <c r="F114" s="27" t="str">
        <f>E14</f>
        <v>obec Bačkov</v>
      </c>
      <c r="G114" s="33"/>
      <c r="H114" s="33"/>
      <c r="I114" s="33"/>
      <c r="J114" s="33"/>
      <c r="K114" s="29" t="s">
        <v>29</v>
      </c>
      <c r="L114" s="33"/>
      <c r="M114" s="174" t="str">
        <f>E20</f>
        <v>Ing.arch.Lorinc, Ing.Soták</v>
      </c>
      <c r="N114" s="174"/>
      <c r="O114" s="174"/>
      <c r="P114" s="174"/>
      <c r="Q114" s="174"/>
      <c r="R114" s="34"/>
    </row>
    <row r="115" spans="2:65" s="1" customFormat="1" ht="14.45" customHeight="1">
      <c r="B115" s="32"/>
      <c r="C115" s="29" t="s">
        <v>27</v>
      </c>
      <c r="D115" s="33"/>
      <c r="E115" s="33"/>
      <c r="F115" s="27" t="str">
        <f>IF(E17="","",E17)</f>
        <v xml:space="preserve"> </v>
      </c>
      <c r="G115" s="33"/>
      <c r="H115" s="33"/>
      <c r="I115" s="33"/>
      <c r="J115" s="33"/>
      <c r="K115" s="29" t="s">
        <v>32</v>
      </c>
      <c r="L115" s="33"/>
      <c r="M115" s="174" t="str">
        <f>E23</f>
        <v>Ing.Ján Džuba</v>
      </c>
      <c r="N115" s="174"/>
      <c r="O115" s="174"/>
      <c r="P115" s="174"/>
      <c r="Q115" s="174"/>
      <c r="R115" s="34"/>
    </row>
    <row r="116" spans="2:65" s="1" customFormat="1" ht="10.3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5" s="9" customFormat="1" ht="29.25" customHeight="1">
      <c r="B117" s="127"/>
      <c r="C117" s="128" t="s">
        <v>175</v>
      </c>
      <c r="D117" s="129" t="s">
        <v>176</v>
      </c>
      <c r="E117" s="129" t="s">
        <v>56</v>
      </c>
      <c r="F117" s="226" t="s">
        <v>177</v>
      </c>
      <c r="G117" s="226"/>
      <c r="H117" s="226"/>
      <c r="I117" s="226"/>
      <c r="J117" s="129" t="s">
        <v>178</v>
      </c>
      <c r="K117" s="129" t="s">
        <v>179</v>
      </c>
      <c r="L117" s="226" t="s">
        <v>180</v>
      </c>
      <c r="M117" s="226"/>
      <c r="N117" s="226" t="s">
        <v>143</v>
      </c>
      <c r="O117" s="226"/>
      <c r="P117" s="226"/>
      <c r="Q117" s="227"/>
      <c r="R117" s="130"/>
      <c r="T117" s="73" t="s">
        <v>181</v>
      </c>
      <c r="U117" s="74" t="s">
        <v>38</v>
      </c>
      <c r="V117" s="74" t="s">
        <v>182</v>
      </c>
      <c r="W117" s="74" t="s">
        <v>183</v>
      </c>
      <c r="X117" s="74" t="s">
        <v>184</v>
      </c>
      <c r="Y117" s="74" t="s">
        <v>185</v>
      </c>
      <c r="Z117" s="74" t="s">
        <v>186</v>
      </c>
      <c r="AA117" s="75" t="s">
        <v>187</v>
      </c>
    </row>
    <row r="118" spans="2:65" s="1" customFormat="1" ht="29.25" customHeight="1">
      <c r="B118" s="32"/>
      <c r="C118" s="77" t="s">
        <v>139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238">
        <f>BK118</f>
        <v>0</v>
      </c>
      <c r="O118" s="239"/>
      <c r="P118" s="239"/>
      <c r="Q118" s="239"/>
      <c r="R118" s="34"/>
      <c r="T118" s="76"/>
      <c r="U118" s="48"/>
      <c r="V118" s="48"/>
      <c r="W118" s="131">
        <f>W119+W132+W134+W139+W141</f>
        <v>0</v>
      </c>
      <c r="X118" s="48"/>
      <c r="Y118" s="131">
        <f>Y119+Y132+Y134+Y139+Y141</f>
        <v>0</v>
      </c>
      <c r="Z118" s="48"/>
      <c r="AA118" s="132">
        <f>AA119+AA132+AA134+AA139+AA141</f>
        <v>0</v>
      </c>
      <c r="AT118" s="19" t="s">
        <v>73</v>
      </c>
      <c r="AU118" s="19" t="s">
        <v>145</v>
      </c>
      <c r="BK118" s="133">
        <f>BK119+BK132+BK134+BK139+BK141</f>
        <v>0</v>
      </c>
    </row>
    <row r="119" spans="2:65" s="10" customFormat="1" ht="37.35" customHeight="1">
      <c r="B119" s="134"/>
      <c r="C119" s="135"/>
      <c r="D119" s="136" t="s">
        <v>2234</v>
      </c>
      <c r="E119" s="136"/>
      <c r="F119" s="136"/>
      <c r="G119" s="136"/>
      <c r="H119" s="136"/>
      <c r="I119" s="136"/>
      <c r="J119" s="136"/>
      <c r="K119" s="136"/>
      <c r="L119" s="136"/>
      <c r="M119" s="136"/>
      <c r="N119" s="246">
        <f>BK119</f>
        <v>0</v>
      </c>
      <c r="O119" s="247"/>
      <c r="P119" s="247"/>
      <c r="Q119" s="247"/>
      <c r="R119" s="137"/>
      <c r="T119" s="138"/>
      <c r="U119" s="135"/>
      <c r="V119" s="135"/>
      <c r="W119" s="139">
        <f>SUM(W120:W131)</f>
        <v>0</v>
      </c>
      <c r="X119" s="135"/>
      <c r="Y119" s="139">
        <f>SUM(Y120:Y131)</f>
        <v>0</v>
      </c>
      <c r="Z119" s="135"/>
      <c r="AA119" s="140">
        <f>SUM(AA120:AA131)</f>
        <v>0</v>
      </c>
      <c r="AR119" s="141" t="s">
        <v>81</v>
      </c>
      <c r="AT119" s="142" t="s">
        <v>73</v>
      </c>
      <c r="AU119" s="142" t="s">
        <v>74</v>
      </c>
      <c r="AY119" s="141" t="s">
        <v>188</v>
      </c>
      <c r="BK119" s="143">
        <f>SUM(BK120:BK131)</f>
        <v>0</v>
      </c>
    </row>
    <row r="120" spans="2:65" s="1" customFormat="1" ht="25.5" customHeight="1">
      <c r="B120" s="145"/>
      <c r="C120" s="146" t="s">
        <v>81</v>
      </c>
      <c r="D120" s="146" t="s">
        <v>189</v>
      </c>
      <c r="E120" s="147" t="s">
        <v>1444</v>
      </c>
      <c r="F120" s="228" t="s">
        <v>1445</v>
      </c>
      <c r="G120" s="228"/>
      <c r="H120" s="228"/>
      <c r="I120" s="228"/>
      <c r="J120" s="148" t="s">
        <v>216</v>
      </c>
      <c r="K120" s="149">
        <v>11.66</v>
      </c>
      <c r="L120" s="229"/>
      <c r="M120" s="229"/>
      <c r="N120" s="229">
        <f t="shared" ref="N120:N131" si="0">ROUND(L120*K120,2)</f>
        <v>0</v>
      </c>
      <c r="O120" s="229"/>
      <c r="P120" s="229"/>
      <c r="Q120" s="229"/>
      <c r="R120" s="150"/>
      <c r="T120" s="151" t="s">
        <v>5</v>
      </c>
      <c r="U120" s="41" t="s">
        <v>41</v>
      </c>
      <c r="V120" s="152">
        <v>0</v>
      </c>
      <c r="W120" s="152">
        <f t="shared" ref="W120:W131" si="1">V120*K120</f>
        <v>0</v>
      </c>
      <c r="X120" s="152">
        <v>0</v>
      </c>
      <c r="Y120" s="152">
        <f t="shared" ref="Y120:Y131" si="2">X120*K120</f>
        <v>0</v>
      </c>
      <c r="Z120" s="152">
        <v>0</v>
      </c>
      <c r="AA120" s="153">
        <f t="shared" ref="AA120:AA131" si="3">Z120*K120</f>
        <v>0</v>
      </c>
      <c r="AD120" s="154"/>
      <c r="AR120" s="19" t="s">
        <v>193</v>
      </c>
      <c r="AT120" s="19" t="s">
        <v>189</v>
      </c>
      <c r="AU120" s="19" t="s">
        <v>81</v>
      </c>
      <c r="AY120" s="19" t="s">
        <v>188</v>
      </c>
      <c r="BE120" s="154">
        <f t="shared" ref="BE120:BE131" si="4">IF(U120="základná",N120,0)</f>
        <v>0</v>
      </c>
      <c r="BF120" s="154">
        <f t="shared" ref="BF120:BF131" si="5">IF(U120="znížená",N120,0)</f>
        <v>0</v>
      </c>
      <c r="BG120" s="154">
        <f t="shared" ref="BG120:BG131" si="6">IF(U120="zákl. prenesená",N120,0)</f>
        <v>0</v>
      </c>
      <c r="BH120" s="154">
        <f t="shared" ref="BH120:BH131" si="7">IF(U120="zníž. prenesená",N120,0)</f>
        <v>0</v>
      </c>
      <c r="BI120" s="154">
        <f t="shared" ref="BI120:BI131" si="8">IF(U120="nulová",N120,0)</f>
        <v>0</v>
      </c>
      <c r="BJ120" s="19" t="s">
        <v>86</v>
      </c>
      <c r="BK120" s="154">
        <f t="shared" ref="BK120:BK131" si="9">ROUND(L120*K120,2)</f>
        <v>0</v>
      </c>
      <c r="BL120" s="19" t="s">
        <v>193</v>
      </c>
      <c r="BM120" s="19" t="s">
        <v>234</v>
      </c>
    </row>
    <row r="121" spans="2:65" s="1" customFormat="1" ht="16.5" customHeight="1">
      <c r="B121" s="145"/>
      <c r="C121" s="146" t="s">
        <v>86</v>
      </c>
      <c r="D121" s="146" t="s">
        <v>189</v>
      </c>
      <c r="E121" s="147" t="s">
        <v>1446</v>
      </c>
      <c r="F121" s="228" t="s">
        <v>1447</v>
      </c>
      <c r="G121" s="228"/>
      <c r="H121" s="228"/>
      <c r="I121" s="228"/>
      <c r="J121" s="148" t="s">
        <v>806</v>
      </c>
      <c r="K121" s="149">
        <v>3.4980000000000002</v>
      </c>
      <c r="L121" s="229"/>
      <c r="M121" s="229"/>
      <c r="N121" s="229">
        <f t="shared" si="0"/>
        <v>0</v>
      </c>
      <c r="O121" s="229"/>
      <c r="P121" s="229"/>
      <c r="Q121" s="229"/>
      <c r="R121" s="150"/>
      <c r="T121" s="151" t="s">
        <v>5</v>
      </c>
      <c r="U121" s="41" t="s">
        <v>41</v>
      </c>
      <c r="V121" s="152">
        <v>0</v>
      </c>
      <c r="W121" s="152">
        <f t="shared" si="1"/>
        <v>0</v>
      </c>
      <c r="X121" s="152">
        <v>0</v>
      </c>
      <c r="Y121" s="152">
        <f t="shared" si="2"/>
        <v>0</v>
      </c>
      <c r="Z121" s="152">
        <v>0</v>
      </c>
      <c r="AA121" s="153">
        <f t="shared" si="3"/>
        <v>0</v>
      </c>
      <c r="AD121" s="154"/>
      <c r="AR121" s="19" t="s">
        <v>193</v>
      </c>
      <c r="AT121" s="19" t="s">
        <v>189</v>
      </c>
      <c r="AU121" s="19" t="s">
        <v>81</v>
      </c>
      <c r="AY121" s="19" t="s">
        <v>188</v>
      </c>
      <c r="BE121" s="154">
        <f t="shared" si="4"/>
        <v>0</v>
      </c>
      <c r="BF121" s="154">
        <f t="shared" si="5"/>
        <v>0</v>
      </c>
      <c r="BG121" s="154">
        <f t="shared" si="6"/>
        <v>0</v>
      </c>
      <c r="BH121" s="154">
        <f t="shared" si="7"/>
        <v>0</v>
      </c>
      <c r="BI121" s="154">
        <f t="shared" si="8"/>
        <v>0</v>
      </c>
      <c r="BJ121" s="19" t="s">
        <v>86</v>
      </c>
      <c r="BK121" s="154">
        <f t="shared" si="9"/>
        <v>0</v>
      </c>
      <c r="BL121" s="19" t="s">
        <v>193</v>
      </c>
      <c r="BM121" s="19" t="s">
        <v>242</v>
      </c>
    </row>
    <row r="122" spans="2:65" s="1" customFormat="1" ht="25.5" customHeight="1">
      <c r="B122" s="145"/>
      <c r="C122" s="146" t="s">
        <v>93</v>
      </c>
      <c r="D122" s="146" t="s">
        <v>189</v>
      </c>
      <c r="E122" s="147" t="s">
        <v>1448</v>
      </c>
      <c r="F122" s="228" t="s">
        <v>1449</v>
      </c>
      <c r="G122" s="228"/>
      <c r="H122" s="228"/>
      <c r="I122" s="228"/>
      <c r="J122" s="148" t="s">
        <v>216</v>
      </c>
      <c r="K122" s="149">
        <v>31.2</v>
      </c>
      <c r="L122" s="229"/>
      <c r="M122" s="229"/>
      <c r="N122" s="229">
        <f t="shared" si="0"/>
        <v>0</v>
      </c>
      <c r="O122" s="229"/>
      <c r="P122" s="229"/>
      <c r="Q122" s="229"/>
      <c r="R122" s="150"/>
      <c r="T122" s="151" t="s">
        <v>5</v>
      </c>
      <c r="U122" s="41" t="s">
        <v>41</v>
      </c>
      <c r="V122" s="152">
        <v>0</v>
      </c>
      <c r="W122" s="152">
        <f t="shared" si="1"/>
        <v>0</v>
      </c>
      <c r="X122" s="152">
        <v>0</v>
      </c>
      <c r="Y122" s="152">
        <f t="shared" si="2"/>
        <v>0</v>
      </c>
      <c r="Z122" s="152">
        <v>0</v>
      </c>
      <c r="AA122" s="153">
        <f t="shared" si="3"/>
        <v>0</v>
      </c>
      <c r="AD122" s="154"/>
      <c r="AR122" s="19" t="s">
        <v>193</v>
      </c>
      <c r="AT122" s="19" t="s">
        <v>189</v>
      </c>
      <c r="AU122" s="19" t="s">
        <v>81</v>
      </c>
      <c r="AY122" s="19" t="s">
        <v>188</v>
      </c>
      <c r="BE122" s="154">
        <f t="shared" si="4"/>
        <v>0</v>
      </c>
      <c r="BF122" s="154">
        <f t="shared" si="5"/>
        <v>0</v>
      </c>
      <c r="BG122" s="154">
        <f t="shared" si="6"/>
        <v>0</v>
      </c>
      <c r="BH122" s="154">
        <f t="shared" si="7"/>
        <v>0</v>
      </c>
      <c r="BI122" s="154">
        <f t="shared" si="8"/>
        <v>0</v>
      </c>
      <c r="BJ122" s="19" t="s">
        <v>86</v>
      </c>
      <c r="BK122" s="154">
        <f t="shared" si="9"/>
        <v>0</v>
      </c>
      <c r="BL122" s="19" t="s">
        <v>193</v>
      </c>
      <c r="BM122" s="19" t="s">
        <v>250</v>
      </c>
    </row>
    <row r="123" spans="2:65" s="1" customFormat="1" ht="16.5" customHeight="1">
      <c r="B123" s="145"/>
      <c r="C123" s="146" t="s">
        <v>193</v>
      </c>
      <c r="D123" s="146" t="s">
        <v>189</v>
      </c>
      <c r="E123" s="147" t="s">
        <v>1450</v>
      </c>
      <c r="F123" s="228" t="s">
        <v>1447</v>
      </c>
      <c r="G123" s="228"/>
      <c r="H123" s="228"/>
      <c r="I123" s="228"/>
      <c r="J123" s="148" t="s">
        <v>806</v>
      </c>
      <c r="K123" s="149">
        <v>9.36</v>
      </c>
      <c r="L123" s="229"/>
      <c r="M123" s="229"/>
      <c r="N123" s="229">
        <f t="shared" si="0"/>
        <v>0</v>
      </c>
      <c r="O123" s="229"/>
      <c r="P123" s="229"/>
      <c r="Q123" s="229"/>
      <c r="R123" s="150"/>
      <c r="T123" s="151" t="s">
        <v>5</v>
      </c>
      <c r="U123" s="41" t="s">
        <v>41</v>
      </c>
      <c r="V123" s="152">
        <v>0</v>
      </c>
      <c r="W123" s="152">
        <f t="shared" si="1"/>
        <v>0</v>
      </c>
      <c r="X123" s="152">
        <v>0</v>
      </c>
      <c r="Y123" s="152">
        <f t="shared" si="2"/>
        <v>0</v>
      </c>
      <c r="Z123" s="152">
        <v>0</v>
      </c>
      <c r="AA123" s="153">
        <f t="shared" si="3"/>
        <v>0</v>
      </c>
      <c r="AD123" s="154"/>
      <c r="AR123" s="19" t="s">
        <v>193</v>
      </c>
      <c r="AT123" s="19" t="s">
        <v>189</v>
      </c>
      <c r="AU123" s="19" t="s">
        <v>81</v>
      </c>
      <c r="AY123" s="19" t="s">
        <v>188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9" t="s">
        <v>86</v>
      </c>
      <c r="BK123" s="154">
        <f t="shared" si="9"/>
        <v>0</v>
      </c>
      <c r="BL123" s="19" t="s">
        <v>193</v>
      </c>
      <c r="BM123" s="19" t="s">
        <v>259</v>
      </c>
    </row>
    <row r="124" spans="2:65" s="1" customFormat="1" ht="25.5" customHeight="1">
      <c r="B124" s="145"/>
      <c r="C124" s="146" t="s">
        <v>205</v>
      </c>
      <c r="D124" s="146" t="s">
        <v>189</v>
      </c>
      <c r="E124" s="147" t="s">
        <v>1451</v>
      </c>
      <c r="F124" s="228" t="s">
        <v>1452</v>
      </c>
      <c r="G124" s="228"/>
      <c r="H124" s="228"/>
      <c r="I124" s="228"/>
      <c r="J124" s="148" t="s">
        <v>216</v>
      </c>
      <c r="K124" s="149">
        <v>28.956</v>
      </c>
      <c r="L124" s="229"/>
      <c r="M124" s="229"/>
      <c r="N124" s="229">
        <f t="shared" si="0"/>
        <v>0</v>
      </c>
      <c r="O124" s="229"/>
      <c r="P124" s="229"/>
      <c r="Q124" s="229"/>
      <c r="R124" s="150"/>
      <c r="T124" s="151" t="s">
        <v>5</v>
      </c>
      <c r="U124" s="41" t="s">
        <v>41</v>
      </c>
      <c r="V124" s="152">
        <v>0</v>
      </c>
      <c r="W124" s="152">
        <f t="shared" si="1"/>
        <v>0</v>
      </c>
      <c r="X124" s="152">
        <v>0</v>
      </c>
      <c r="Y124" s="152">
        <f t="shared" si="2"/>
        <v>0</v>
      </c>
      <c r="Z124" s="152">
        <v>0</v>
      </c>
      <c r="AA124" s="153">
        <f t="shared" si="3"/>
        <v>0</v>
      </c>
      <c r="AD124" s="154"/>
      <c r="AR124" s="19" t="s">
        <v>193</v>
      </c>
      <c r="AT124" s="19" t="s">
        <v>189</v>
      </c>
      <c r="AU124" s="19" t="s">
        <v>81</v>
      </c>
      <c r="AY124" s="19" t="s">
        <v>188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9" t="s">
        <v>86</v>
      </c>
      <c r="BK124" s="154">
        <f t="shared" si="9"/>
        <v>0</v>
      </c>
      <c r="BL124" s="19" t="s">
        <v>193</v>
      </c>
      <c r="BM124" s="19" t="s">
        <v>10</v>
      </c>
    </row>
    <row r="125" spans="2:65" s="1" customFormat="1" ht="25.5" customHeight="1">
      <c r="B125" s="145"/>
      <c r="C125" s="146" t="s">
        <v>209</v>
      </c>
      <c r="D125" s="146" t="s">
        <v>189</v>
      </c>
      <c r="E125" s="147" t="s">
        <v>1453</v>
      </c>
      <c r="F125" s="228" t="s">
        <v>1454</v>
      </c>
      <c r="G125" s="228"/>
      <c r="H125" s="228"/>
      <c r="I125" s="228"/>
      <c r="J125" s="148" t="s">
        <v>216</v>
      </c>
      <c r="K125" s="149">
        <v>8.7799999999999994</v>
      </c>
      <c r="L125" s="229"/>
      <c r="M125" s="229"/>
      <c r="N125" s="229">
        <f t="shared" si="0"/>
        <v>0</v>
      </c>
      <c r="O125" s="229"/>
      <c r="P125" s="229"/>
      <c r="Q125" s="229"/>
      <c r="R125" s="150"/>
      <c r="T125" s="151" t="s">
        <v>5</v>
      </c>
      <c r="U125" s="41" t="s">
        <v>41</v>
      </c>
      <c r="V125" s="152">
        <v>0</v>
      </c>
      <c r="W125" s="152">
        <f t="shared" si="1"/>
        <v>0</v>
      </c>
      <c r="X125" s="152">
        <v>0</v>
      </c>
      <c r="Y125" s="152">
        <f t="shared" si="2"/>
        <v>0</v>
      </c>
      <c r="Z125" s="152">
        <v>0</v>
      </c>
      <c r="AA125" s="153">
        <f t="shared" si="3"/>
        <v>0</v>
      </c>
      <c r="AD125" s="154"/>
      <c r="AR125" s="19" t="s">
        <v>193</v>
      </c>
      <c r="AT125" s="19" t="s">
        <v>189</v>
      </c>
      <c r="AU125" s="19" t="s">
        <v>81</v>
      </c>
      <c r="AY125" s="19" t="s">
        <v>188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9" t="s">
        <v>86</v>
      </c>
      <c r="BK125" s="154">
        <f t="shared" si="9"/>
        <v>0</v>
      </c>
      <c r="BL125" s="19" t="s">
        <v>193</v>
      </c>
      <c r="BM125" s="19" t="s">
        <v>274</v>
      </c>
    </row>
    <row r="126" spans="2:65" s="1" customFormat="1" ht="16.5" customHeight="1">
      <c r="B126" s="145"/>
      <c r="C126" s="146" t="s">
        <v>213</v>
      </c>
      <c r="D126" s="146" t="s">
        <v>189</v>
      </c>
      <c r="E126" s="147" t="s">
        <v>1455</v>
      </c>
      <c r="F126" s="228" t="s">
        <v>1456</v>
      </c>
      <c r="G126" s="228"/>
      <c r="H126" s="228"/>
      <c r="I126" s="228"/>
      <c r="J126" s="148" t="s">
        <v>297</v>
      </c>
      <c r="K126" s="149">
        <v>16.29</v>
      </c>
      <c r="L126" s="229"/>
      <c r="M126" s="229"/>
      <c r="N126" s="229">
        <f t="shared" si="0"/>
        <v>0</v>
      </c>
      <c r="O126" s="229"/>
      <c r="P126" s="229"/>
      <c r="Q126" s="229"/>
      <c r="R126" s="150"/>
      <c r="T126" s="151" t="s">
        <v>5</v>
      </c>
      <c r="U126" s="41" t="s">
        <v>41</v>
      </c>
      <c r="V126" s="152">
        <v>0</v>
      </c>
      <c r="W126" s="152">
        <f t="shared" si="1"/>
        <v>0</v>
      </c>
      <c r="X126" s="152">
        <v>0</v>
      </c>
      <c r="Y126" s="152">
        <f t="shared" si="2"/>
        <v>0</v>
      </c>
      <c r="Z126" s="152">
        <v>0</v>
      </c>
      <c r="AA126" s="153">
        <f t="shared" si="3"/>
        <v>0</v>
      </c>
      <c r="AD126" s="154"/>
      <c r="AR126" s="19" t="s">
        <v>193</v>
      </c>
      <c r="AT126" s="19" t="s">
        <v>189</v>
      </c>
      <c r="AU126" s="19" t="s">
        <v>81</v>
      </c>
      <c r="AY126" s="19" t="s">
        <v>188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9" t="s">
        <v>86</v>
      </c>
      <c r="BK126" s="154">
        <f t="shared" si="9"/>
        <v>0</v>
      </c>
      <c r="BL126" s="19" t="s">
        <v>193</v>
      </c>
      <c r="BM126" s="19" t="s">
        <v>282</v>
      </c>
    </row>
    <row r="127" spans="2:65" s="1" customFormat="1" ht="25.5" customHeight="1">
      <c r="B127" s="145"/>
      <c r="C127" s="146" t="s">
        <v>218</v>
      </c>
      <c r="D127" s="146" t="s">
        <v>189</v>
      </c>
      <c r="E127" s="147" t="s">
        <v>1457</v>
      </c>
      <c r="F127" s="228" t="s">
        <v>1458</v>
      </c>
      <c r="G127" s="228"/>
      <c r="H127" s="228"/>
      <c r="I127" s="228"/>
      <c r="J127" s="148" t="s">
        <v>216</v>
      </c>
      <c r="K127" s="149">
        <v>13.904</v>
      </c>
      <c r="L127" s="229"/>
      <c r="M127" s="229"/>
      <c r="N127" s="229">
        <f t="shared" si="0"/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 t="shared" si="1"/>
        <v>0</v>
      </c>
      <c r="X127" s="152">
        <v>0</v>
      </c>
      <c r="Y127" s="152">
        <f t="shared" si="2"/>
        <v>0</v>
      </c>
      <c r="Z127" s="152">
        <v>0</v>
      </c>
      <c r="AA127" s="153">
        <f t="shared" si="3"/>
        <v>0</v>
      </c>
      <c r="AD127" s="154"/>
      <c r="AR127" s="19" t="s">
        <v>193</v>
      </c>
      <c r="AT127" s="19" t="s">
        <v>189</v>
      </c>
      <c r="AU127" s="19" t="s">
        <v>81</v>
      </c>
      <c r="AY127" s="19" t="s">
        <v>188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9" t="s">
        <v>86</v>
      </c>
      <c r="BK127" s="154">
        <f t="shared" si="9"/>
        <v>0</v>
      </c>
      <c r="BL127" s="19" t="s">
        <v>193</v>
      </c>
      <c r="BM127" s="19" t="s">
        <v>290</v>
      </c>
    </row>
    <row r="128" spans="2:65" s="1" customFormat="1" ht="25.5" customHeight="1">
      <c r="B128" s="145"/>
      <c r="C128" s="146" t="s">
        <v>222</v>
      </c>
      <c r="D128" s="146" t="s">
        <v>189</v>
      </c>
      <c r="E128" s="147" t="s">
        <v>1459</v>
      </c>
      <c r="F128" s="228" t="s">
        <v>1460</v>
      </c>
      <c r="G128" s="228"/>
      <c r="H128" s="228"/>
      <c r="I128" s="228"/>
      <c r="J128" s="148" t="s">
        <v>192</v>
      </c>
      <c r="K128" s="149">
        <v>62.4</v>
      </c>
      <c r="L128" s="229"/>
      <c r="M128" s="229"/>
      <c r="N128" s="229">
        <f t="shared" si="0"/>
        <v>0</v>
      </c>
      <c r="O128" s="229"/>
      <c r="P128" s="229"/>
      <c r="Q128" s="229"/>
      <c r="R128" s="150"/>
      <c r="T128" s="151" t="s">
        <v>5</v>
      </c>
      <c r="U128" s="41" t="s">
        <v>41</v>
      </c>
      <c r="V128" s="152">
        <v>0</v>
      </c>
      <c r="W128" s="152">
        <f t="shared" si="1"/>
        <v>0</v>
      </c>
      <c r="X128" s="152">
        <v>0</v>
      </c>
      <c r="Y128" s="152">
        <f t="shared" si="2"/>
        <v>0</v>
      </c>
      <c r="Z128" s="152">
        <v>0</v>
      </c>
      <c r="AA128" s="153">
        <f t="shared" si="3"/>
        <v>0</v>
      </c>
      <c r="AD128" s="154"/>
      <c r="AR128" s="19" t="s">
        <v>193</v>
      </c>
      <c r="AT128" s="19" t="s">
        <v>189</v>
      </c>
      <c r="AU128" s="19" t="s">
        <v>81</v>
      </c>
      <c r="AY128" s="19" t="s">
        <v>188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9" t="s">
        <v>86</v>
      </c>
      <c r="BK128" s="154">
        <f t="shared" si="9"/>
        <v>0</v>
      </c>
      <c r="BL128" s="19" t="s">
        <v>193</v>
      </c>
      <c r="BM128" s="19" t="s">
        <v>299</v>
      </c>
    </row>
    <row r="129" spans="2:65" s="1" customFormat="1" ht="25.5" customHeight="1">
      <c r="B129" s="145"/>
      <c r="C129" s="146" t="s">
        <v>226</v>
      </c>
      <c r="D129" s="146" t="s">
        <v>189</v>
      </c>
      <c r="E129" s="147" t="s">
        <v>1461</v>
      </c>
      <c r="F129" s="228" t="s">
        <v>1462</v>
      </c>
      <c r="G129" s="228"/>
      <c r="H129" s="228"/>
      <c r="I129" s="228"/>
      <c r="J129" s="148" t="s">
        <v>192</v>
      </c>
      <c r="K129" s="149">
        <v>25.92</v>
      </c>
      <c r="L129" s="229"/>
      <c r="M129" s="229"/>
      <c r="N129" s="229">
        <f t="shared" si="0"/>
        <v>0</v>
      </c>
      <c r="O129" s="229"/>
      <c r="P129" s="229"/>
      <c r="Q129" s="229"/>
      <c r="R129" s="150"/>
      <c r="T129" s="151" t="s">
        <v>5</v>
      </c>
      <c r="U129" s="41" t="s">
        <v>41</v>
      </c>
      <c r="V129" s="152">
        <v>0</v>
      </c>
      <c r="W129" s="152">
        <f t="shared" si="1"/>
        <v>0</v>
      </c>
      <c r="X129" s="152">
        <v>0</v>
      </c>
      <c r="Y129" s="152">
        <f t="shared" si="2"/>
        <v>0</v>
      </c>
      <c r="Z129" s="152">
        <v>0</v>
      </c>
      <c r="AA129" s="153">
        <f t="shared" si="3"/>
        <v>0</v>
      </c>
      <c r="AD129" s="154"/>
      <c r="AR129" s="19" t="s">
        <v>193</v>
      </c>
      <c r="AT129" s="19" t="s">
        <v>189</v>
      </c>
      <c r="AU129" s="19" t="s">
        <v>81</v>
      </c>
      <c r="AY129" s="19" t="s">
        <v>188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9" t="s">
        <v>86</v>
      </c>
      <c r="BK129" s="154">
        <f t="shared" si="9"/>
        <v>0</v>
      </c>
      <c r="BL129" s="19" t="s">
        <v>193</v>
      </c>
      <c r="BM129" s="19" t="s">
        <v>308</v>
      </c>
    </row>
    <row r="130" spans="2:65" s="1" customFormat="1" ht="25.5" customHeight="1">
      <c r="B130" s="145"/>
      <c r="C130" s="146" t="s">
        <v>230</v>
      </c>
      <c r="D130" s="146" t="s">
        <v>189</v>
      </c>
      <c r="E130" s="147" t="s">
        <v>1463</v>
      </c>
      <c r="F130" s="228" t="s">
        <v>1464</v>
      </c>
      <c r="G130" s="228"/>
      <c r="H130" s="228"/>
      <c r="I130" s="228"/>
      <c r="J130" s="148" t="s">
        <v>192</v>
      </c>
      <c r="K130" s="149">
        <v>62.4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</v>
      </c>
      <c r="W130" s="152">
        <f t="shared" si="1"/>
        <v>0</v>
      </c>
      <c r="X130" s="152">
        <v>0</v>
      </c>
      <c r="Y130" s="152">
        <f t="shared" si="2"/>
        <v>0</v>
      </c>
      <c r="Z130" s="152">
        <v>0</v>
      </c>
      <c r="AA130" s="153">
        <f t="shared" si="3"/>
        <v>0</v>
      </c>
      <c r="AD130" s="154"/>
      <c r="AR130" s="19" t="s">
        <v>193</v>
      </c>
      <c r="AT130" s="19" t="s">
        <v>189</v>
      </c>
      <c r="AU130" s="19" t="s">
        <v>81</v>
      </c>
      <c r="AY130" s="19" t="s">
        <v>188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9" t="s">
        <v>86</v>
      </c>
      <c r="BK130" s="154">
        <f t="shared" si="9"/>
        <v>0</v>
      </c>
      <c r="BL130" s="19" t="s">
        <v>193</v>
      </c>
      <c r="BM130" s="19" t="s">
        <v>316</v>
      </c>
    </row>
    <row r="131" spans="2:65" s="1" customFormat="1" ht="25.5" customHeight="1">
      <c r="B131" s="145"/>
      <c r="C131" s="146" t="s">
        <v>234</v>
      </c>
      <c r="D131" s="146" t="s">
        <v>189</v>
      </c>
      <c r="E131" s="147" t="s">
        <v>1465</v>
      </c>
      <c r="F131" s="228" t="s">
        <v>1466</v>
      </c>
      <c r="G131" s="228"/>
      <c r="H131" s="228"/>
      <c r="I131" s="228"/>
      <c r="J131" s="148" t="s">
        <v>192</v>
      </c>
      <c r="K131" s="149">
        <v>25.92</v>
      </c>
      <c r="L131" s="229"/>
      <c r="M131" s="229"/>
      <c r="N131" s="229">
        <f t="shared" si="0"/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 t="shared" si="1"/>
        <v>0</v>
      </c>
      <c r="X131" s="152">
        <v>0</v>
      </c>
      <c r="Y131" s="152">
        <f t="shared" si="2"/>
        <v>0</v>
      </c>
      <c r="Z131" s="152">
        <v>0</v>
      </c>
      <c r="AA131" s="153">
        <f t="shared" si="3"/>
        <v>0</v>
      </c>
      <c r="AD131" s="154"/>
      <c r="AR131" s="19" t="s">
        <v>193</v>
      </c>
      <c r="AT131" s="19" t="s">
        <v>189</v>
      </c>
      <c r="AU131" s="19" t="s">
        <v>81</v>
      </c>
      <c r="AY131" s="19" t="s">
        <v>188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9" t="s">
        <v>86</v>
      </c>
      <c r="BK131" s="154">
        <f t="shared" si="9"/>
        <v>0</v>
      </c>
      <c r="BL131" s="19" t="s">
        <v>193</v>
      </c>
      <c r="BM131" s="19" t="s">
        <v>324</v>
      </c>
    </row>
    <row r="132" spans="2:65" s="10" customFormat="1" ht="37.35" customHeight="1">
      <c r="B132" s="134"/>
      <c r="C132" s="135"/>
      <c r="D132" s="136" t="s">
        <v>2235</v>
      </c>
      <c r="E132" s="136"/>
      <c r="F132" s="136"/>
      <c r="G132" s="136"/>
      <c r="H132" s="136"/>
      <c r="I132" s="136"/>
      <c r="J132" s="136"/>
      <c r="K132" s="136"/>
      <c r="L132" s="136"/>
      <c r="M132" s="136"/>
      <c r="N132" s="235">
        <f>BK132</f>
        <v>0</v>
      </c>
      <c r="O132" s="236"/>
      <c r="P132" s="236"/>
      <c r="Q132" s="236"/>
      <c r="R132" s="137"/>
      <c r="T132" s="138"/>
      <c r="U132" s="135"/>
      <c r="V132" s="135"/>
      <c r="W132" s="139">
        <f>W133</f>
        <v>0</v>
      </c>
      <c r="X132" s="135"/>
      <c r="Y132" s="139">
        <f>Y133</f>
        <v>0</v>
      </c>
      <c r="Z132" s="135"/>
      <c r="AA132" s="140">
        <f>AA133</f>
        <v>0</v>
      </c>
      <c r="AC132" s="1"/>
      <c r="AD132" s="154"/>
      <c r="AR132" s="141" t="s">
        <v>81</v>
      </c>
      <c r="AT132" s="142" t="s">
        <v>73</v>
      </c>
      <c r="AU132" s="142" t="s">
        <v>74</v>
      </c>
      <c r="AY132" s="141" t="s">
        <v>188</v>
      </c>
      <c r="BK132" s="143">
        <f>BK133</f>
        <v>0</v>
      </c>
    </row>
    <row r="133" spans="2:65" s="1" customFormat="1" ht="25.5" customHeight="1">
      <c r="B133" s="145"/>
      <c r="C133" s="146" t="s">
        <v>81</v>
      </c>
      <c r="D133" s="146" t="s">
        <v>189</v>
      </c>
      <c r="E133" s="147" t="s">
        <v>1467</v>
      </c>
      <c r="F133" s="228" t="s">
        <v>1468</v>
      </c>
      <c r="G133" s="228"/>
      <c r="H133" s="228"/>
      <c r="I133" s="228"/>
      <c r="J133" s="148" t="s">
        <v>216</v>
      </c>
      <c r="K133" s="149">
        <v>3.9</v>
      </c>
      <c r="L133" s="229"/>
      <c r="M133" s="229"/>
      <c r="N133" s="229">
        <f>ROUND(L133*K133,2)</f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>V133*K133</f>
        <v>0</v>
      </c>
      <c r="X133" s="152">
        <v>0</v>
      </c>
      <c r="Y133" s="152">
        <f>X133*K133</f>
        <v>0</v>
      </c>
      <c r="Z133" s="152">
        <v>0</v>
      </c>
      <c r="AA133" s="153">
        <f>Z133*K133</f>
        <v>0</v>
      </c>
      <c r="AD133" s="154"/>
      <c r="AR133" s="19" t="s">
        <v>193</v>
      </c>
      <c r="AT133" s="19" t="s">
        <v>189</v>
      </c>
      <c r="AU133" s="19" t="s">
        <v>81</v>
      </c>
      <c r="AY133" s="19" t="s">
        <v>188</v>
      </c>
      <c r="BE133" s="154">
        <f>IF(U133="základná",N133,0)</f>
        <v>0</v>
      </c>
      <c r="BF133" s="154">
        <f>IF(U133="znížená",N133,0)</f>
        <v>0</v>
      </c>
      <c r="BG133" s="154">
        <f>IF(U133="zákl. prenesená",N133,0)</f>
        <v>0</v>
      </c>
      <c r="BH133" s="154">
        <f>IF(U133="zníž. prenesená",N133,0)</f>
        <v>0</v>
      </c>
      <c r="BI133" s="154">
        <f>IF(U133="nulová",N133,0)</f>
        <v>0</v>
      </c>
      <c r="BJ133" s="19" t="s">
        <v>86</v>
      </c>
      <c r="BK133" s="154">
        <f>ROUND(L133*K133,2)</f>
        <v>0</v>
      </c>
      <c r="BL133" s="19" t="s">
        <v>193</v>
      </c>
      <c r="BM133" s="19" t="s">
        <v>332</v>
      </c>
    </row>
    <row r="134" spans="2:65" s="10" customFormat="1" ht="37.35" customHeight="1">
      <c r="B134" s="134"/>
      <c r="C134" s="135"/>
      <c r="D134" s="136" t="s">
        <v>2236</v>
      </c>
      <c r="E134" s="136"/>
      <c r="F134" s="136"/>
      <c r="G134" s="136"/>
      <c r="H134" s="136"/>
      <c r="I134" s="136"/>
      <c r="J134" s="136"/>
      <c r="K134" s="136"/>
      <c r="L134" s="136"/>
      <c r="M134" s="136"/>
      <c r="N134" s="235">
        <f>BK134</f>
        <v>0</v>
      </c>
      <c r="O134" s="236"/>
      <c r="P134" s="236"/>
      <c r="Q134" s="236"/>
      <c r="R134" s="137"/>
      <c r="T134" s="138"/>
      <c r="U134" s="135"/>
      <c r="V134" s="135"/>
      <c r="W134" s="139">
        <f>SUM(W135:W138)</f>
        <v>0</v>
      </c>
      <c r="X134" s="135"/>
      <c r="Y134" s="139">
        <f>SUM(Y135:Y138)</f>
        <v>0</v>
      </c>
      <c r="Z134" s="135"/>
      <c r="AA134" s="140">
        <f>SUM(AA135:AA138)</f>
        <v>0</v>
      </c>
      <c r="AC134" s="1"/>
      <c r="AD134" s="154"/>
      <c r="AR134" s="141" t="s">
        <v>81</v>
      </c>
      <c r="AT134" s="142" t="s">
        <v>73</v>
      </c>
      <c r="AU134" s="142" t="s">
        <v>74</v>
      </c>
      <c r="AY134" s="141" t="s">
        <v>188</v>
      </c>
      <c r="BK134" s="143">
        <f>SUM(BK135:BK138)</f>
        <v>0</v>
      </c>
    </row>
    <row r="135" spans="2:65" s="1" customFormat="1" ht="25.5" customHeight="1">
      <c r="B135" s="145"/>
      <c r="C135" s="146" t="s">
        <v>81</v>
      </c>
      <c r="D135" s="146" t="s">
        <v>189</v>
      </c>
      <c r="E135" s="147" t="s">
        <v>1469</v>
      </c>
      <c r="F135" s="228" t="s">
        <v>1470</v>
      </c>
      <c r="G135" s="228"/>
      <c r="H135" s="228"/>
      <c r="I135" s="228"/>
      <c r="J135" s="148" t="s">
        <v>203</v>
      </c>
      <c r="K135" s="149">
        <v>19.5</v>
      </c>
      <c r="L135" s="229"/>
      <c r="M135" s="229"/>
      <c r="N135" s="229">
        <f>ROUND(L135*K135,2)</f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>V135*K135</f>
        <v>0</v>
      </c>
      <c r="X135" s="152">
        <v>0</v>
      </c>
      <c r="Y135" s="152">
        <f>X135*K135</f>
        <v>0</v>
      </c>
      <c r="Z135" s="152">
        <v>0</v>
      </c>
      <c r="AA135" s="153">
        <f>Z135*K135</f>
        <v>0</v>
      </c>
      <c r="AD135" s="154"/>
      <c r="AR135" s="19" t="s">
        <v>193</v>
      </c>
      <c r="AT135" s="19" t="s">
        <v>189</v>
      </c>
      <c r="AU135" s="19" t="s">
        <v>81</v>
      </c>
      <c r="AY135" s="19" t="s">
        <v>188</v>
      </c>
      <c r="BE135" s="154">
        <f>IF(U135="základná",N135,0)</f>
        <v>0</v>
      </c>
      <c r="BF135" s="154">
        <f>IF(U135="znížená",N135,0)</f>
        <v>0</v>
      </c>
      <c r="BG135" s="154">
        <f>IF(U135="zákl. prenesená",N135,0)</f>
        <v>0</v>
      </c>
      <c r="BH135" s="154">
        <f>IF(U135="zníž. prenesená",N135,0)</f>
        <v>0</v>
      </c>
      <c r="BI135" s="154">
        <f>IF(U135="nulová",N135,0)</f>
        <v>0</v>
      </c>
      <c r="BJ135" s="19" t="s">
        <v>86</v>
      </c>
      <c r="BK135" s="154">
        <f>ROUND(L135*K135,2)</f>
        <v>0</v>
      </c>
      <c r="BL135" s="19" t="s">
        <v>193</v>
      </c>
      <c r="BM135" s="19" t="s">
        <v>340</v>
      </c>
    </row>
    <row r="136" spans="2:65" s="1" customFormat="1" ht="16.5" customHeight="1">
      <c r="B136" s="145"/>
      <c r="C136" s="155" t="s">
        <v>86</v>
      </c>
      <c r="D136" s="155" t="s">
        <v>251</v>
      </c>
      <c r="E136" s="156" t="s">
        <v>1455</v>
      </c>
      <c r="F136" s="230" t="s">
        <v>1472</v>
      </c>
      <c r="G136" s="230"/>
      <c r="H136" s="230"/>
      <c r="I136" s="230"/>
      <c r="J136" s="157" t="s">
        <v>203</v>
      </c>
      <c r="K136" s="158">
        <v>19.5</v>
      </c>
      <c r="L136" s="231"/>
      <c r="M136" s="231"/>
      <c r="N136" s="231">
        <f>ROUND(L136*K136,2)</f>
        <v>0</v>
      </c>
      <c r="O136" s="229"/>
      <c r="P136" s="229"/>
      <c r="Q136" s="229"/>
      <c r="R136" s="150"/>
      <c r="T136" s="151" t="s">
        <v>5</v>
      </c>
      <c r="U136" s="41" t="s">
        <v>41</v>
      </c>
      <c r="V136" s="152">
        <v>0</v>
      </c>
      <c r="W136" s="152">
        <f>V136*K136</f>
        <v>0</v>
      </c>
      <c r="X136" s="152">
        <v>0</v>
      </c>
      <c r="Y136" s="152">
        <f>X136*K136</f>
        <v>0</v>
      </c>
      <c r="Z136" s="152">
        <v>0</v>
      </c>
      <c r="AA136" s="153">
        <f>Z136*K136</f>
        <v>0</v>
      </c>
      <c r="AD136" s="154"/>
      <c r="AR136" s="19" t="s">
        <v>218</v>
      </c>
      <c r="AT136" s="19" t="s">
        <v>251</v>
      </c>
      <c r="AU136" s="19" t="s">
        <v>81</v>
      </c>
      <c r="AY136" s="19" t="s">
        <v>188</v>
      </c>
      <c r="BE136" s="154">
        <f>IF(U136="základná",N136,0)</f>
        <v>0</v>
      </c>
      <c r="BF136" s="154">
        <f>IF(U136="znížená",N136,0)</f>
        <v>0</v>
      </c>
      <c r="BG136" s="154">
        <f>IF(U136="zákl. prenesená",N136,0)</f>
        <v>0</v>
      </c>
      <c r="BH136" s="154">
        <f>IF(U136="zníž. prenesená",N136,0)</f>
        <v>0</v>
      </c>
      <c r="BI136" s="154">
        <f>IF(U136="nulová",N136,0)</f>
        <v>0</v>
      </c>
      <c r="BJ136" s="19" t="s">
        <v>86</v>
      </c>
      <c r="BK136" s="154">
        <f>ROUND(L136*K136,2)</f>
        <v>0</v>
      </c>
      <c r="BL136" s="19" t="s">
        <v>193</v>
      </c>
      <c r="BM136" s="19" t="s">
        <v>348</v>
      </c>
    </row>
    <row r="137" spans="2:65" s="1" customFormat="1" ht="16.5" customHeight="1">
      <c r="B137" s="145"/>
      <c r="C137" s="146" t="s">
        <v>93</v>
      </c>
      <c r="D137" s="146" t="s">
        <v>189</v>
      </c>
      <c r="E137" s="147" t="s">
        <v>1473</v>
      </c>
      <c r="F137" s="228" t="s">
        <v>1474</v>
      </c>
      <c r="G137" s="228"/>
      <c r="H137" s="228"/>
      <c r="I137" s="228"/>
      <c r="J137" s="148" t="s">
        <v>203</v>
      </c>
      <c r="K137" s="149">
        <v>19.5</v>
      </c>
      <c r="L137" s="229"/>
      <c r="M137" s="229"/>
      <c r="N137" s="229">
        <f>ROUND(L137*K137,2)</f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>V137*K137</f>
        <v>0</v>
      </c>
      <c r="X137" s="152">
        <v>0</v>
      </c>
      <c r="Y137" s="152">
        <f>X137*K137</f>
        <v>0</v>
      </c>
      <c r="Z137" s="152">
        <v>0</v>
      </c>
      <c r="AA137" s="153">
        <f>Z137*K137</f>
        <v>0</v>
      </c>
      <c r="AD137" s="154"/>
      <c r="AR137" s="19" t="s">
        <v>193</v>
      </c>
      <c r="AT137" s="19" t="s">
        <v>189</v>
      </c>
      <c r="AU137" s="19" t="s">
        <v>81</v>
      </c>
      <c r="AY137" s="19" t="s">
        <v>188</v>
      </c>
      <c r="BE137" s="154">
        <f>IF(U137="základná",N137,0)</f>
        <v>0</v>
      </c>
      <c r="BF137" s="154">
        <f>IF(U137="znížená",N137,0)</f>
        <v>0</v>
      </c>
      <c r="BG137" s="154">
        <f>IF(U137="zákl. prenesená",N137,0)</f>
        <v>0</v>
      </c>
      <c r="BH137" s="154">
        <f>IF(U137="zníž. prenesená",N137,0)</f>
        <v>0</v>
      </c>
      <c r="BI137" s="154">
        <f>IF(U137="nulová",N137,0)</f>
        <v>0</v>
      </c>
      <c r="BJ137" s="19" t="s">
        <v>86</v>
      </c>
      <c r="BK137" s="154">
        <f>ROUND(L137*K137,2)</f>
        <v>0</v>
      </c>
      <c r="BL137" s="19" t="s">
        <v>193</v>
      </c>
      <c r="BM137" s="19" t="s">
        <v>356</v>
      </c>
    </row>
    <row r="138" spans="2:65" s="1" customFormat="1" ht="16.5" customHeight="1">
      <c r="B138" s="145"/>
      <c r="C138" s="155" t="s">
        <v>193</v>
      </c>
      <c r="D138" s="155" t="s">
        <v>251</v>
      </c>
      <c r="E138" s="156" t="s">
        <v>1471</v>
      </c>
      <c r="F138" s="230" t="s">
        <v>1476</v>
      </c>
      <c r="G138" s="230"/>
      <c r="H138" s="230"/>
      <c r="I138" s="230"/>
      <c r="J138" s="157" t="s">
        <v>302</v>
      </c>
      <c r="K138" s="158">
        <v>2</v>
      </c>
      <c r="L138" s="231"/>
      <c r="M138" s="231"/>
      <c r="N138" s="231">
        <f>ROUND(L138*K138,2)</f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</v>
      </c>
      <c r="W138" s="152">
        <f>V138*K138</f>
        <v>0</v>
      </c>
      <c r="X138" s="152">
        <v>0</v>
      </c>
      <c r="Y138" s="152">
        <f>X138*K138</f>
        <v>0</v>
      </c>
      <c r="Z138" s="152">
        <v>0</v>
      </c>
      <c r="AA138" s="153">
        <f>Z138*K138</f>
        <v>0</v>
      </c>
      <c r="AD138" s="154"/>
      <c r="AR138" s="19" t="s">
        <v>218</v>
      </c>
      <c r="AT138" s="19" t="s">
        <v>251</v>
      </c>
      <c r="AU138" s="19" t="s">
        <v>81</v>
      </c>
      <c r="AY138" s="19" t="s">
        <v>188</v>
      </c>
      <c r="BE138" s="154">
        <f>IF(U138="základná",N138,0)</f>
        <v>0</v>
      </c>
      <c r="BF138" s="154">
        <f>IF(U138="znížená",N138,0)</f>
        <v>0</v>
      </c>
      <c r="BG138" s="154">
        <f>IF(U138="zákl. prenesená",N138,0)</f>
        <v>0</v>
      </c>
      <c r="BH138" s="154">
        <f>IF(U138="zníž. prenesená",N138,0)</f>
        <v>0</v>
      </c>
      <c r="BI138" s="154">
        <f>IF(U138="nulová",N138,0)</f>
        <v>0</v>
      </c>
      <c r="BJ138" s="19" t="s">
        <v>86</v>
      </c>
      <c r="BK138" s="154">
        <f>ROUND(L138*K138,2)</f>
        <v>0</v>
      </c>
      <c r="BL138" s="19" t="s">
        <v>193</v>
      </c>
      <c r="BM138" s="19" t="s">
        <v>364</v>
      </c>
    </row>
    <row r="139" spans="2:65" s="10" customFormat="1" ht="37.35" customHeight="1">
      <c r="B139" s="134"/>
      <c r="C139" s="135"/>
      <c r="D139" s="136" t="s">
        <v>2237</v>
      </c>
      <c r="E139" s="136"/>
      <c r="F139" s="136"/>
      <c r="G139" s="136"/>
      <c r="H139" s="136"/>
      <c r="I139" s="136"/>
      <c r="J139" s="136"/>
      <c r="K139" s="136"/>
      <c r="L139" s="136"/>
      <c r="M139" s="136"/>
      <c r="N139" s="235">
        <f>BK139</f>
        <v>0</v>
      </c>
      <c r="O139" s="236"/>
      <c r="P139" s="236"/>
      <c r="Q139" s="236"/>
      <c r="R139" s="137"/>
      <c r="T139" s="138"/>
      <c r="U139" s="135"/>
      <c r="V139" s="135"/>
      <c r="W139" s="139">
        <f>W140</f>
        <v>0</v>
      </c>
      <c r="X139" s="135"/>
      <c r="Y139" s="139">
        <f>Y140</f>
        <v>0</v>
      </c>
      <c r="Z139" s="135"/>
      <c r="AA139" s="140">
        <f>AA140</f>
        <v>0</v>
      </c>
      <c r="AC139" s="1"/>
      <c r="AD139" s="154"/>
      <c r="AR139" s="141" t="s">
        <v>81</v>
      </c>
      <c r="AT139" s="142" t="s">
        <v>73</v>
      </c>
      <c r="AU139" s="142" t="s">
        <v>74</v>
      </c>
      <c r="AY139" s="141" t="s">
        <v>188</v>
      </c>
      <c r="BK139" s="143">
        <f>BK140</f>
        <v>0</v>
      </c>
    </row>
    <row r="140" spans="2:65" s="1" customFormat="1" ht="25.5" customHeight="1">
      <c r="B140" s="145"/>
      <c r="C140" s="146" t="s">
        <v>81</v>
      </c>
      <c r="D140" s="146" t="s">
        <v>189</v>
      </c>
      <c r="E140" s="147" t="s">
        <v>1477</v>
      </c>
      <c r="F140" s="228" t="s">
        <v>1478</v>
      </c>
      <c r="G140" s="228"/>
      <c r="H140" s="228"/>
      <c r="I140" s="228"/>
      <c r="J140" s="148" t="s">
        <v>297</v>
      </c>
      <c r="K140" s="149">
        <v>8.0269999999999992</v>
      </c>
      <c r="L140" s="229"/>
      <c r="M140" s="229"/>
      <c r="N140" s="229">
        <f>ROUND(L140*K140,2)</f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>V140*K140</f>
        <v>0</v>
      </c>
      <c r="X140" s="152">
        <v>0</v>
      </c>
      <c r="Y140" s="152">
        <f>X140*K140</f>
        <v>0</v>
      </c>
      <c r="Z140" s="152">
        <v>0</v>
      </c>
      <c r="AA140" s="153">
        <f>Z140*K140</f>
        <v>0</v>
      </c>
      <c r="AD140" s="154"/>
      <c r="AR140" s="19" t="s">
        <v>193</v>
      </c>
      <c r="AT140" s="19" t="s">
        <v>189</v>
      </c>
      <c r="AU140" s="19" t="s">
        <v>81</v>
      </c>
      <c r="AY140" s="19" t="s">
        <v>188</v>
      </c>
      <c r="BE140" s="154">
        <f>IF(U140="základná",N140,0)</f>
        <v>0</v>
      </c>
      <c r="BF140" s="154">
        <f>IF(U140="znížená",N140,0)</f>
        <v>0</v>
      </c>
      <c r="BG140" s="154">
        <f>IF(U140="zákl. prenesená",N140,0)</f>
        <v>0</v>
      </c>
      <c r="BH140" s="154">
        <f>IF(U140="zníž. prenesená",N140,0)</f>
        <v>0</v>
      </c>
      <c r="BI140" s="154">
        <f>IF(U140="nulová",N140,0)</f>
        <v>0</v>
      </c>
      <c r="BJ140" s="19" t="s">
        <v>86</v>
      </c>
      <c r="BK140" s="154">
        <f>ROUND(L140*K140,2)</f>
        <v>0</v>
      </c>
      <c r="BL140" s="19" t="s">
        <v>193</v>
      </c>
      <c r="BM140" s="19" t="s">
        <v>372</v>
      </c>
    </row>
    <row r="141" spans="2:65" s="10" customFormat="1" ht="37.35" customHeight="1">
      <c r="B141" s="134"/>
      <c r="C141" s="135"/>
      <c r="D141" s="136" t="s">
        <v>2238</v>
      </c>
      <c r="E141" s="136"/>
      <c r="F141" s="136"/>
      <c r="G141" s="136"/>
      <c r="H141" s="136"/>
      <c r="I141" s="136"/>
      <c r="J141" s="136"/>
      <c r="K141" s="136"/>
      <c r="L141" s="136"/>
      <c r="M141" s="136"/>
      <c r="N141" s="235">
        <f>BK141</f>
        <v>0</v>
      </c>
      <c r="O141" s="236"/>
      <c r="P141" s="236"/>
      <c r="Q141" s="236"/>
      <c r="R141" s="137"/>
      <c r="T141" s="138"/>
      <c r="U141" s="135"/>
      <c r="V141" s="135"/>
      <c r="W141" s="139">
        <f>SUM(W142:W143)</f>
        <v>0</v>
      </c>
      <c r="X141" s="135"/>
      <c r="Y141" s="139">
        <f>SUM(Y142:Y143)</f>
        <v>0</v>
      </c>
      <c r="Z141" s="135"/>
      <c r="AA141" s="140">
        <f>SUM(AA142:AA143)</f>
        <v>0</v>
      </c>
      <c r="AC141" s="1"/>
      <c r="AD141" s="154"/>
      <c r="AR141" s="141" t="s">
        <v>81</v>
      </c>
      <c r="AT141" s="142" t="s">
        <v>73</v>
      </c>
      <c r="AU141" s="142" t="s">
        <v>74</v>
      </c>
      <c r="AY141" s="141" t="s">
        <v>188</v>
      </c>
      <c r="BK141" s="143">
        <f>SUM(BK142:BK143)</f>
        <v>0</v>
      </c>
    </row>
    <row r="142" spans="2:65" s="1" customFormat="1" ht="25.5" customHeight="1">
      <c r="B142" s="145"/>
      <c r="C142" s="146" t="s">
        <v>81</v>
      </c>
      <c r="D142" s="146" t="s">
        <v>189</v>
      </c>
      <c r="E142" s="147" t="s">
        <v>1479</v>
      </c>
      <c r="F142" s="228" t="s">
        <v>1480</v>
      </c>
      <c r="G142" s="228"/>
      <c r="H142" s="228"/>
      <c r="I142" s="228"/>
      <c r="J142" s="148" t="s">
        <v>216</v>
      </c>
      <c r="K142" s="149">
        <v>0.32400000000000001</v>
      </c>
      <c r="L142" s="229"/>
      <c r="M142" s="229"/>
      <c r="N142" s="229">
        <f>ROUND(L142*K142,2)</f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0</v>
      </c>
      <c r="W142" s="152">
        <f>V142*K142</f>
        <v>0</v>
      </c>
      <c r="X142" s="152">
        <v>0</v>
      </c>
      <c r="Y142" s="152">
        <f>X142*K142</f>
        <v>0</v>
      </c>
      <c r="Z142" s="152">
        <v>0</v>
      </c>
      <c r="AA142" s="153">
        <f>Z142*K142</f>
        <v>0</v>
      </c>
      <c r="AD142" s="154"/>
      <c r="AR142" s="19" t="s">
        <v>193</v>
      </c>
      <c r="AT142" s="19" t="s">
        <v>189</v>
      </c>
      <c r="AU142" s="19" t="s">
        <v>81</v>
      </c>
      <c r="AY142" s="19" t="s">
        <v>188</v>
      </c>
      <c r="BE142" s="154">
        <f>IF(U142="základná",N142,0)</f>
        <v>0</v>
      </c>
      <c r="BF142" s="154">
        <f>IF(U142="znížená",N142,0)</f>
        <v>0</v>
      </c>
      <c r="BG142" s="154">
        <f>IF(U142="zákl. prenesená",N142,0)</f>
        <v>0</v>
      </c>
      <c r="BH142" s="154">
        <f>IF(U142="zníž. prenesená",N142,0)</f>
        <v>0</v>
      </c>
      <c r="BI142" s="154">
        <f>IF(U142="nulová",N142,0)</f>
        <v>0</v>
      </c>
      <c r="BJ142" s="19" t="s">
        <v>86</v>
      </c>
      <c r="BK142" s="154">
        <f>ROUND(L142*K142,2)</f>
        <v>0</v>
      </c>
      <c r="BL142" s="19" t="s">
        <v>193</v>
      </c>
      <c r="BM142" s="19" t="s">
        <v>380</v>
      </c>
    </row>
    <row r="143" spans="2:65" s="1" customFormat="1" ht="16.5" customHeight="1">
      <c r="B143" s="145"/>
      <c r="C143" s="146" t="s">
        <v>86</v>
      </c>
      <c r="D143" s="146" t="s">
        <v>189</v>
      </c>
      <c r="E143" s="147" t="s">
        <v>1481</v>
      </c>
      <c r="F143" s="228" t="s">
        <v>1482</v>
      </c>
      <c r="G143" s="228"/>
      <c r="H143" s="228"/>
      <c r="I143" s="228"/>
      <c r="J143" s="148" t="s">
        <v>297</v>
      </c>
      <c r="K143" s="149">
        <v>0.76700000000000002</v>
      </c>
      <c r="L143" s="229"/>
      <c r="M143" s="229"/>
      <c r="N143" s="229">
        <f>ROUND(L143*K143,2)</f>
        <v>0</v>
      </c>
      <c r="O143" s="229"/>
      <c r="P143" s="229"/>
      <c r="Q143" s="229"/>
      <c r="R143" s="150"/>
      <c r="T143" s="151" t="s">
        <v>5</v>
      </c>
      <c r="U143" s="159" t="s">
        <v>41</v>
      </c>
      <c r="V143" s="160">
        <v>0</v>
      </c>
      <c r="W143" s="160">
        <f>V143*K143</f>
        <v>0</v>
      </c>
      <c r="X143" s="160">
        <v>0</v>
      </c>
      <c r="Y143" s="160">
        <f>X143*K143</f>
        <v>0</v>
      </c>
      <c r="Z143" s="160">
        <v>0</v>
      </c>
      <c r="AA143" s="161">
        <f>Z143*K143</f>
        <v>0</v>
      </c>
      <c r="AD143" s="154"/>
      <c r="AR143" s="19" t="s">
        <v>193</v>
      </c>
      <c r="AT143" s="19" t="s">
        <v>189</v>
      </c>
      <c r="AU143" s="19" t="s">
        <v>81</v>
      </c>
      <c r="AY143" s="19" t="s">
        <v>188</v>
      </c>
      <c r="BE143" s="154">
        <f>IF(U143="základná",N143,0)</f>
        <v>0</v>
      </c>
      <c r="BF143" s="154">
        <f>IF(U143="znížená",N143,0)</f>
        <v>0</v>
      </c>
      <c r="BG143" s="154">
        <f>IF(U143="zákl. prenesená",N143,0)</f>
        <v>0</v>
      </c>
      <c r="BH143" s="154">
        <f>IF(U143="zníž. prenesená",N143,0)</f>
        <v>0</v>
      </c>
      <c r="BI143" s="154">
        <f>IF(U143="nulová",N143,0)</f>
        <v>0</v>
      </c>
      <c r="BJ143" s="19" t="s">
        <v>86</v>
      </c>
      <c r="BK143" s="154">
        <f>ROUND(L143*K143,2)</f>
        <v>0</v>
      </c>
      <c r="BL143" s="19" t="s">
        <v>193</v>
      </c>
      <c r="BM143" s="19" t="s">
        <v>388</v>
      </c>
    </row>
    <row r="144" spans="2:65" s="1" customFormat="1" ht="6.95" customHeight="1">
      <c r="B144" s="56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8"/>
    </row>
  </sheetData>
  <mergeCells count="127">
    <mergeCell ref="H1:K1"/>
    <mergeCell ref="S2:AC2"/>
    <mergeCell ref="F140:I140"/>
    <mergeCell ref="L140:M140"/>
    <mergeCell ref="N140:Q140"/>
    <mergeCell ref="F142:I142"/>
    <mergeCell ref="L142:M142"/>
    <mergeCell ref="N142:Q142"/>
    <mergeCell ref="F131:I131"/>
    <mergeCell ref="L131:M131"/>
    <mergeCell ref="N131:Q131"/>
    <mergeCell ref="F133:I133"/>
    <mergeCell ref="L133:M133"/>
    <mergeCell ref="N133:Q133"/>
    <mergeCell ref="F135:I135"/>
    <mergeCell ref="L135:M135"/>
    <mergeCell ref="N135:Q135"/>
    <mergeCell ref="N132:Q132"/>
    <mergeCell ref="N134:Q134"/>
    <mergeCell ref="F128:I128"/>
    <mergeCell ref="L128:M128"/>
    <mergeCell ref="N128:Q128"/>
    <mergeCell ref="F143:I143"/>
    <mergeCell ref="L143:M143"/>
    <mergeCell ref="N143:Q143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N139:Q139"/>
    <mergeCell ref="N141:Q141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M114:Q114"/>
    <mergeCell ref="M115:Q115"/>
    <mergeCell ref="F117:I117"/>
    <mergeCell ref="L117:M117"/>
    <mergeCell ref="N117:Q117"/>
    <mergeCell ref="F120:I120"/>
    <mergeCell ref="L120:M120"/>
    <mergeCell ref="N120:Q120"/>
    <mergeCell ref="F121:I121"/>
    <mergeCell ref="L121:M121"/>
    <mergeCell ref="N121:Q121"/>
    <mergeCell ref="N118:Q118"/>
    <mergeCell ref="N119:Q119"/>
    <mergeCell ref="N95:Q95"/>
    <mergeCell ref="N97:Q97"/>
    <mergeCell ref="L99:Q99"/>
    <mergeCell ref="C105:Q105"/>
    <mergeCell ref="F107:P107"/>
    <mergeCell ref="F109:P109"/>
    <mergeCell ref="F108:P108"/>
    <mergeCell ref="F110:P110"/>
    <mergeCell ref="M112:P112"/>
    <mergeCell ref="M85:Q85"/>
    <mergeCell ref="M86:Q86"/>
    <mergeCell ref="C88:G88"/>
    <mergeCell ref="N88:Q88"/>
    <mergeCell ref="N90:Q90"/>
    <mergeCell ref="N91:Q91"/>
    <mergeCell ref="N92:Q92"/>
    <mergeCell ref="N93:Q93"/>
    <mergeCell ref="N94:Q94"/>
    <mergeCell ref="H38:J38"/>
    <mergeCell ref="M38:P38"/>
    <mergeCell ref="L40:P40"/>
    <mergeCell ref="C76:Q76"/>
    <mergeCell ref="F78:P78"/>
    <mergeCell ref="F80:P80"/>
    <mergeCell ref="F79:P79"/>
    <mergeCell ref="F81:P81"/>
    <mergeCell ref="M83:P83"/>
    <mergeCell ref="M32:P32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7:P17"/>
    <mergeCell ref="O19:P19"/>
    <mergeCell ref="O20:P20"/>
    <mergeCell ref="O22:P22"/>
    <mergeCell ref="O23:P23"/>
    <mergeCell ref="E26:L26"/>
    <mergeCell ref="M29:P29"/>
    <mergeCell ref="M30:P30"/>
    <mergeCell ref="C2:Q2"/>
    <mergeCell ref="C4:Q4"/>
    <mergeCell ref="F6:P6"/>
    <mergeCell ref="F8:P8"/>
    <mergeCell ref="F7:P7"/>
    <mergeCell ref="F9:P9"/>
    <mergeCell ref="O11:P11"/>
    <mergeCell ref="O13:P13"/>
    <mergeCell ref="O14:P14"/>
  </mergeCells>
  <hyperlinks>
    <hyperlink ref="F1:G1" location="C2" display="1) Krycí list rozpočtu"/>
    <hyperlink ref="H1:K1" location="C88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2"/>
  <sheetViews>
    <sheetView showGridLines="0" workbookViewId="0">
      <pane ySplit="1" topLeftCell="A147" activePane="bottomLeft" state="frozen"/>
      <selection pane="bottomLeft" activeCell="AC170" sqref="AC170:AC17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122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2103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ht="25.35" customHeight="1">
      <c r="B8" s="23"/>
      <c r="C8" s="25"/>
      <c r="D8" s="29" t="s">
        <v>137</v>
      </c>
      <c r="E8" s="25"/>
      <c r="F8" s="212" t="s">
        <v>2232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25"/>
      <c r="R8" s="24"/>
    </row>
    <row r="9" spans="1:66" s="1" customFormat="1" ht="32.85" customHeight="1">
      <c r="B9" s="32"/>
      <c r="C9" s="33"/>
      <c r="D9" s="28" t="s">
        <v>1433</v>
      </c>
      <c r="E9" s="33"/>
      <c r="F9" s="176" t="s">
        <v>2239</v>
      </c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3"/>
      <c r="R9" s="34"/>
    </row>
    <row r="10" spans="1:66" s="1" customFormat="1" ht="14.45" customHeight="1">
      <c r="B10" s="32"/>
      <c r="C10" s="33"/>
      <c r="D10" s="29" t="s">
        <v>18</v>
      </c>
      <c r="E10" s="33"/>
      <c r="F10" s="27" t="s">
        <v>5</v>
      </c>
      <c r="G10" s="33"/>
      <c r="H10" s="33"/>
      <c r="I10" s="33"/>
      <c r="J10" s="33"/>
      <c r="K10" s="33"/>
      <c r="L10" s="33"/>
      <c r="M10" s="29" t="s">
        <v>19</v>
      </c>
      <c r="N10" s="33"/>
      <c r="O10" s="27" t="s">
        <v>5</v>
      </c>
      <c r="P10" s="33"/>
      <c r="Q10" s="33"/>
      <c r="R10" s="34"/>
    </row>
    <row r="11" spans="1:66" s="1" customFormat="1" ht="14.45" customHeight="1">
      <c r="B11" s="32"/>
      <c r="C11" s="33"/>
      <c r="D11" s="29" t="s">
        <v>20</v>
      </c>
      <c r="E11" s="33"/>
      <c r="F11" s="27" t="s">
        <v>21</v>
      </c>
      <c r="G11" s="33"/>
      <c r="H11" s="33"/>
      <c r="I11" s="33"/>
      <c r="J11" s="33"/>
      <c r="K11" s="33"/>
      <c r="L11" s="33"/>
      <c r="M11" s="29" t="s">
        <v>22</v>
      </c>
      <c r="N11" s="33"/>
      <c r="O11" s="215">
        <f>'Rekapitulácia stavby'!AN8</f>
        <v>43718</v>
      </c>
      <c r="P11" s="215"/>
      <c r="Q11" s="33"/>
      <c r="R11" s="34"/>
    </row>
    <row r="12" spans="1:66" s="1" customFormat="1" ht="10.9" customHeight="1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5" customHeight="1">
      <c r="B13" s="32"/>
      <c r="C13" s="33"/>
      <c r="D13" s="29" t="s">
        <v>23</v>
      </c>
      <c r="E13" s="33"/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74" t="str">
        <f>IF('Rekapitulácia stavby'!AN10="","",'Rekapitulácia stavby'!AN10)</f>
        <v/>
      </c>
      <c r="P13" s="174"/>
      <c r="Q13" s="33"/>
      <c r="R13" s="34"/>
    </row>
    <row r="14" spans="1:66" s="1" customFormat="1" ht="18" customHeight="1">
      <c r="B14" s="32"/>
      <c r="C14" s="33"/>
      <c r="D14" s="33"/>
      <c r="E14" s="27" t="str">
        <f>IF('Rekapitulácia stavby'!E11="","",'Rekapitulácia stavby'!E11)</f>
        <v>obec Bačkov</v>
      </c>
      <c r="F14" s="33"/>
      <c r="G14" s="33"/>
      <c r="H14" s="33"/>
      <c r="I14" s="33"/>
      <c r="J14" s="33"/>
      <c r="K14" s="33"/>
      <c r="L14" s="33"/>
      <c r="M14" s="29" t="s">
        <v>26</v>
      </c>
      <c r="N14" s="33"/>
      <c r="O14" s="174" t="str">
        <f>IF('Rekapitulácia stavby'!AN11="","",'Rekapitulácia stavby'!AN11)</f>
        <v/>
      </c>
      <c r="P14" s="174"/>
      <c r="Q14" s="33"/>
      <c r="R14" s="34"/>
    </row>
    <row r="15" spans="1:66" s="1" customFormat="1" ht="6.95" customHeight="1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5" customHeight="1">
      <c r="B16" s="32"/>
      <c r="C16" s="33"/>
      <c r="D16" s="29" t="s">
        <v>27</v>
      </c>
      <c r="E16" s="33"/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74" t="str">
        <f>IF('Rekapitulácia stavby'!AN13="","",'Rekapitulácia stavby'!AN13)</f>
        <v/>
      </c>
      <c r="P16" s="174"/>
      <c r="Q16" s="33"/>
      <c r="R16" s="34"/>
    </row>
    <row r="17" spans="2:18" s="1" customFormat="1" ht="18" customHeight="1">
      <c r="B17" s="32"/>
      <c r="C17" s="33"/>
      <c r="D17" s="33"/>
      <c r="E17" s="27" t="str">
        <f>IF('Rekapitulácia stavby'!E14="","",'Rekapitulácia stavby'!E14)</f>
        <v xml:space="preserve"> </v>
      </c>
      <c r="F17" s="33"/>
      <c r="G17" s="33"/>
      <c r="H17" s="33"/>
      <c r="I17" s="33"/>
      <c r="J17" s="33"/>
      <c r="K17" s="33"/>
      <c r="L17" s="33"/>
      <c r="M17" s="29" t="s">
        <v>26</v>
      </c>
      <c r="N17" s="33"/>
      <c r="O17" s="174" t="str">
        <f>IF('Rekapitulácia stavby'!AN14="","",'Rekapitulácia stavby'!AN14)</f>
        <v/>
      </c>
      <c r="P17" s="174"/>
      <c r="Q17" s="33"/>
      <c r="R17" s="34"/>
    </row>
    <row r="18" spans="2:18" s="1" customFormat="1" ht="6.95" customHeight="1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5" customHeight="1">
      <c r="B19" s="32"/>
      <c r="C19" s="33"/>
      <c r="D19" s="29" t="s">
        <v>29</v>
      </c>
      <c r="E19" s="33"/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74" t="str">
        <f>IF('Rekapitulácia stavby'!AN16="","",'Rekapitulácia stavby'!AN16)</f>
        <v/>
      </c>
      <c r="P19" s="174"/>
      <c r="Q19" s="33"/>
      <c r="R19" s="34"/>
    </row>
    <row r="20" spans="2:18" s="1" customFormat="1" ht="18" customHeight="1">
      <c r="B20" s="32"/>
      <c r="C20" s="33"/>
      <c r="D20" s="33"/>
      <c r="E20" s="27" t="str">
        <f>IF('Rekapitulácia stavby'!E17="","",'Rekapitulácia stavby'!E17)</f>
        <v>Ing.arch.Lorinc, Ing.Soták</v>
      </c>
      <c r="F20" s="33"/>
      <c r="G20" s="33"/>
      <c r="H20" s="33"/>
      <c r="I20" s="33"/>
      <c r="J20" s="33"/>
      <c r="K20" s="33"/>
      <c r="L20" s="33"/>
      <c r="M20" s="29" t="s">
        <v>26</v>
      </c>
      <c r="N20" s="33"/>
      <c r="O20" s="174" t="str">
        <f>IF('Rekapitulácia stavby'!AN17="","",'Rekapitulácia stavby'!AN17)</f>
        <v/>
      </c>
      <c r="P20" s="174"/>
      <c r="Q20" s="33"/>
      <c r="R20" s="34"/>
    </row>
    <row r="21" spans="2:18" s="1" customFormat="1" ht="6.95" customHeight="1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5" customHeight="1">
      <c r="B22" s="32"/>
      <c r="C22" s="33"/>
      <c r="D22" s="29" t="s">
        <v>32</v>
      </c>
      <c r="E22" s="33"/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74" t="s">
        <v>5</v>
      </c>
      <c r="P22" s="174"/>
      <c r="Q22" s="33"/>
      <c r="R22" s="34"/>
    </row>
    <row r="23" spans="2:18" s="1" customFormat="1" ht="18" customHeight="1">
      <c r="B23" s="32"/>
      <c r="C23" s="33"/>
      <c r="D23" s="33"/>
      <c r="E23" s="27" t="s">
        <v>1514</v>
      </c>
      <c r="F23" s="33"/>
      <c r="G23" s="33"/>
      <c r="H23" s="33"/>
      <c r="I23" s="33"/>
      <c r="J23" s="33"/>
      <c r="K23" s="33"/>
      <c r="L23" s="33"/>
      <c r="M23" s="29" t="s">
        <v>26</v>
      </c>
      <c r="N23" s="33"/>
      <c r="O23" s="174" t="s">
        <v>5</v>
      </c>
      <c r="P23" s="174"/>
      <c r="Q23" s="33"/>
      <c r="R23" s="34"/>
    </row>
    <row r="24" spans="2:18" s="1" customFormat="1" ht="6.95" customHeight="1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4.45" customHeight="1">
      <c r="B25" s="32"/>
      <c r="C25" s="33"/>
      <c r="D25" s="29" t="s">
        <v>34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16.5" customHeight="1">
      <c r="B26" s="32"/>
      <c r="C26" s="33"/>
      <c r="D26" s="33"/>
      <c r="E26" s="177" t="s">
        <v>5</v>
      </c>
      <c r="F26" s="177"/>
      <c r="G26" s="177"/>
      <c r="H26" s="177"/>
      <c r="I26" s="177"/>
      <c r="J26" s="177"/>
      <c r="K26" s="177"/>
      <c r="L26" s="177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</row>
    <row r="28" spans="2:18" s="1" customFormat="1" ht="6.95" customHeight="1">
      <c r="B28" s="32"/>
      <c r="C28" s="33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33"/>
      <c r="R28" s="34"/>
    </row>
    <row r="29" spans="2:18" s="1" customFormat="1" ht="14.45" customHeight="1">
      <c r="B29" s="32"/>
      <c r="C29" s="33"/>
      <c r="D29" s="111" t="s">
        <v>139</v>
      </c>
      <c r="E29" s="33"/>
      <c r="F29" s="33"/>
      <c r="G29" s="33"/>
      <c r="H29" s="33"/>
      <c r="I29" s="33"/>
      <c r="J29" s="33"/>
      <c r="K29" s="33"/>
      <c r="L29" s="33"/>
      <c r="M29" s="178">
        <f>N90</f>
        <v>0</v>
      </c>
      <c r="N29" s="178"/>
      <c r="O29" s="178"/>
      <c r="P29" s="178"/>
      <c r="Q29" s="33"/>
      <c r="R29" s="34"/>
    </row>
    <row r="30" spans="2:18" s="1" customFormat="1" ht="14.45" customHeight="1">
      <c r="B30" s="32"/>
      <c r="C30" s="33"/>
      <c r="D30" s="31" t="s">
        <v>140</v>
      </c>
      <c r="E30" s="33"/>
      <c r="F30" s="33"/>
      <c r="G30" s="33"/>
      <c r="H30" s="33"/>
      <c r="I30" s="33"/>
      <c r="J30" s="33"/>
      <c r="K30" s="33"/>
      <c r="L30" s="33"/>
      <c r="M30" s="178">
        <f>N96</f>
        <v>0</v>
      </c>
      <c r="N30" s="178"/>
      <c r="O30" s="178"/>
      <c r="P30" s="178"/>
      <c r="Q30" s="33"/>
      <c r="R30" s="34"/>
    </row>
    <row r="31" spans="2:18" s="1" customFormat="1" ht="6.95" customHeigh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/>
    </row>
    <row r="32" spans="2:18" s="1" customFormat="1" ht="25.35" customHeight="1">
      <c r="B32" s="32"/>
      <c r="C32" s="33"/>
      <c r="D32" s="112" t="s">
        <v>37</v>
      </c>
      <c r="E32" s="33"/>
      <c r="F32" s="33"/>
      <c r="G32" s="33"/>
      <c r="H32" s="33"/>
      <c r="I32" s="33"/>
      <c r="J32" s="33"/>
      <c r="K32" s="33"/>
      <c r="L32" s="33"/>
      <c r="M32" s="216">
        <f>ROUND(M29+M30,2)</f>
        <v>0</v>
      </c>
      <c r="N32" s="214"/>
      <c r="O32" s="214"/>
      <c r="P32" s="214"/>
      <c r="Q32" s="33"/>
      <c r="R32" s="34"/>
    </row>
    <row r="33" spans="2:18" s="1" customFormat="1" ht="6.95" customHeight="1">
      <c r="B33" s="32"/>
      <c r="C33" s="3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33"/>
      <c r="R33" s="34"/>
    </row>
    <row r="34" spans="2:18" s="1" customFormat="1" ht="14.45" customHeight="1">
      <c r="B34" s="32"/>
      <c r="C34" s="33"/>
      <c r="D34" s="39" t="s">
        <v>38</v>
      </c>
      <c r="E34" s="39" t="s">
        <v>39</v>
      </c>
      <c r="F34" s="40">
        <v>0.2</v>
      </c>
      <c r="G34" s="113" t="s">
        <v>40</v>
      </c>
      <c r="H34" s="217">
        <f>ROUND((SUM(BE96:BE97)+SUM(BE117:BE171)), 2)</f>
        <v>0</v>
      </c>
      <c r="I34" s="214"/>
      <c r="J34" s="214"/>
      <c r="K34" s="33"/>
      <c r="L34" s="33"/>
      <c r="M34" s="217">
        <f>ROUND(ROUND((SUM(BE96:BE97)+SUM(BE117:BE171)), 2)*F34, 2)</f>
        <v>0</v>
      </c>
      <c r="N34" s="214"/>
      <c r="O34" s="214"/>
      <c r="P34" s="214"/>
      <c r="Q34" s="33"/>
      <c r="R34" s="34"/>
    </row>
    <row r="35" spans="2:18" s="1" customFormat="1" ht="14.45" customHeight="1">
      <c r="B35" s="32"/>
      <c r="C35" s="33"/>
      <c r="D35" s="33"/>
      <c r="E35" s="39" t="s">
        <v>41</v>
      </c>
      <c r="F35" s="40">
        <v>0.2</v>
      </c>
      <c r="G35" s="113" t="s">
        <v>40</v>
      </c>
      <c r="H35" s="217">
        <f>ROUND((SUM(BF96:BF97)+SUM(BF117:BF171)), 2)</f>
        <v>0</v>
      </c>
      <c r="I35" s="214"/>
      <c r="J35" s="214"/>
      <c r="K35" s="33"/>
      <c r="L35" s="33"/>
      <c r="M35" s="217">
        <f>ROUND(ROUND((SUM(BF96:BF97)+SUM(BF117:BF171)), 2)*F35, 2)</f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42</v>
      </c>
      <c r="F36" s="40">
        <v>0.2</v>
      </c>
      <c r="G36" s="113" t="s">
        <v>40</v>
      </c>
      <c r="H36" s="217">
        <f>ROUND((SUM(BG96:BG97)+SUM(BG117:BG171)),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43</v>
      </c>
      <c r="F37" s="40">
        <v>0.2</v>
      </c>
      <c r="G37" s="113" t="s">
        <v>40</v>
      </c>
      <c r="H37" s="217">
        <f>ROUND((SUM(BH96:BH97)+SUM(BH117:BH171)),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14.45" hidden="1" customHeight="1">
      <c r="B38" s="32"/>
      <c r="C38" s="33"/>
      <c r="D38" s="33"/>
      <c r="E38" s="39" t="s">
        <v>44</v>
      </c>
      <c r="F38" s="40">
        <v>0</v>
      </c>
      <c r="G38" s="113" t="s">
        <v>40</v>
      </c>
      <c r="H38" s="217">
        <f>ROUND((SUM(BI96:BI97)+SUM(BI117:BI171)), 2)</f>
        <v>0</v>
      </c>
      <c r="I38" s="214"/>
      <c r="J38" s="214"/>
      <c r="K38" s="33"/>
      <c r="L38" s="33"/>
      <c r="M38" s="217">
        <v>0</v>
      </c>
      <c r="N38" s="214"/>
      <c r="O38" s="214"/>
      <c r="P38" s="214"/>
      <c r="Q38" s="33"/>
      <c r="R38" s="34"/>
    </row>
    <row r="39" spans="2:18" s="1" customFormat="1" ht="6.95" customHeight="1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25.35" customHeight="1">
      <c r="B40" s="32"/>
      <c r="C40" s="109"/>
      <c r="D40" s="114" t="s">
        <v>45</v>
      </c>
      <c r="E40" s="72"/>
      <c r="F40" s="72"/>
      <c r="G40" s="115" t="s">
        <v>46</v>
      </c>
      <c r="H40" s="116" t="s">
        <v>47</v>
      </c>
      <c r="I40" s="72"/>
      <c r="J40" s="72"/>
      <c r="K40" s="72"/>
      <c r="L40" s="218">
        <f>SUM(M32:M38)</f>
        <v>0</v>
      </c>
      <c r="M40" s="218"/>
      <c r="N40" s="218"/>
      <c r="O40" s="218"/>
      <c r="P40" s="219"/>
      <c r="Q40" s="109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s="1" customFormat="1" ht="14.4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2103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ht="30" customHeight="1">
      <c r="B80" s="23"/>
      <c r="C80" s="29" t="s">
        <v>137</v>
      </c>
      <c r="D80" s="25"/>
      <c r="E80" s="25"/>
      <c r="F80" s="212" t="s">
        <v>2232</v>
      </c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25"/>
      <c r="R80" s="24"/>
    </row>
    <row r="81" spans="2:47" s="1" customFormat="1" ht="36.950000000000003" customHeight="1">
      <c r="B81" s="32"/>
      <c r="C81" s="66" t="s">
        <v>1433</v>
      </c>
      <c r="D81" s="33"/>
      <c r="E81" s="33"/>
      <c r="F81" s="188" t="str">
        <f>F9</f>
        <v>002.2.2 - Vnútorné inštalácie</v>
      </c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33"/>
      <c r="R81" s="34"/>
    </row>
    <row r="82" spans="2:47" s="1" customFormat="1" ht="6.95" customHeight="1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8" customHeight="1">
      <c r="B83" s="32"/>
      <c r="C83" s="29" t="s">
        <v>20</v>
      </c>
      <c r="D83" s="33"/>
      <c r="E83" s="33"/>
      <c r="F83" s="27" t="str">
        <f>F11</f>
        <v>Bačkov</v>
      </c>
      <c r="G83" s="33"/>
      <c r="H83" s="33"/>
      <c r="I83" s="33"/>
      <c r="J83" s="33"/>
      <c r="K83" s="29" t="s">
        <v>22</v>
      </c>
      <c r="L83" s="33"/>
      <c r="M83" s="215">
        <f>IF(O11="","",O11)</f>
        <v>43718</v>
      </c>
      <c r="N83" s="215"/>
      <c r="O83" s="215"/>
      <c r="P83" s="215"/>
      <c r="Q83" s="33"/>
      <c r="R83" s="34"/>
    </row>
    <row r="84" spans="2:47" s="1" customFormat="1" ht="6.95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15">
      <c r="B85" s="32"/>
      <c r="C85" s="29" t="s">
        <v>23</v>
      </c>
      <c r="D85" s="33"/>
      <c r="E85" s="33"/>
      <c r="F85" s="27" t="str">
        <f>E14</f>
        <v>obec Bačkov</v>
      </c>
      <c r="G85" s="33"/>
      <c r="H85" s="33"/>
      <c r="I85" s="33"/>
      <c r="J85" s="33"/>
      <c r="K85" s="29" t="s">
        <v>29</v>
      </c>
      <c r="L85" s="33"/>
      <c r="M85" s="174" t="str">
        <f>E20</f>
        <v>Ing.arch.Lorinc, Ing.Soták</v>
      </c>
      <c r="N85" s="174"/>
      <c r="O85" s="174"/>
      <c r="P85" s="174"/>
      <c r="Q85" s="174"/>
      <c r="R85" s="34"/>
    </row>
    <row r="86" spans="2:47" s="1" customFormat="1" ht="14.45" customHeight="1">
      <c r="B86" s="32"/>
      <c r="C86" s="29" t="s">
        <v>27</v>
      </c>
      <c r="D86" s="33"/>
      <c r="E86" s="33"/>
      <c r="F86" s="27" t="str">
        <f>IF(E17="","",E17)</f>
        <v xml:space="preserve"> </v>
      </c>
      <c r="G86" s="33"/>
      <c r="H86" s="33"/>
      <c r="I86" s="33"/>
      <c r="J86" s="33"/>
      <c r="K86" s="29" t="s">
        <v>32</v>
      </c>
      <c r="L86" s="33"/>
      <c r="M86" s="174" t="str">
        <f>E23</f>
        <v>Ing. Ján Džuba</v>
      </c>
      <c r="N86" s="174"/>
      <c r="O86" s="174"/>
      <c r="P86" s="174"/>
      <c r="Q86" s="174"/>
      <c r="R86" s="34"/>
    </row>
    <row r="87" spans="2:47" s="1" customFormat="1" ht="10.35" customHeight="1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>
      <c r="B88" s="32"/>
      <c r="C88" s="220" t="s">
        <v>142</v>
      </c>
      <c r="D88" s="221"/>
      <c r="E88" s="221"/>
      <c r="F88" s="221"/>
      <c r="G88" s="221"/>
      <c r="H88" s="109"/>
      <c r="I88" s="109"/>
      <c r="J88" s="109"/>
      <c r="K88" s="109"/>
      <c r="L88" s="109"/>
      <c r="M88" s="109"/>
      <c r="N88" s="220" t="s">
        <v>143</v>
      </c>
      <c r="O88" s="221"/>
      <c r="P88" s="221"/>
      <c r="Q88" s="221"/>
      <c r="R88" s="34"/>
    </row>
    <row r="89" spans="2:47" s="1" customFormat="1" ht="10.35" customHeight="1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>
      <c r="B90" s="32"/>
      <c r="C90" s="117" t="s">
        <v>144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11">
        <f>N117</f>
        <v>0</v>
      </c>
      <c r="O90" s="222"/>
      <c r="P90" s="222"/>
      <c r="Q90" s="222"/>
      <c r="R90" s="34"/>
      <c r="AU90" s="19" t="s">
        <v>145</v>
      </c>
    </row>
    <row r="91" spans="2:47" s="7" customFormat="1" ht="24.95" customHeight="1">
      <c r="B91" s="118"/>
      <c r="C91" s="119"/>
      <c r="D91" s="120" t="s">
        <v>1515</v>
      </c>
      <c r="E91" s="119"/>
      <c r="F91" s="119"/>
      <c r="G91" s="119"/>
      <c r="H91" s="119"/>
      <c r="I91" s="119"/>
      <c r="J91" s="119"/>
      <c r="K91" s="119"/>
      <c r="L91" s="119"/>
      <c r="M91" s="119"/>
      <c r="N91" s="223">
        <f>N118</f>
        <v>0</v>
      </c>
      <c r="O91" s="224"/>
      <c r="P91" s="224"/>
      <c r="Q91" s="224"/>
      <c r="R91" s="121"/>
    </row>
    <row r="92" spans="2:47" s="7" customFormat="1" ht="24.95" customHeight="1">
      <c r="B92" s="118"/>
      <c r="C92" s="119"/>
      <c r="D92" s="120" t="s">
        <v>1516</v>
      </c>
      <c r="E92" s="119"/>
      <c r="F92" s="119"/>
      <c r="G92" s="119"/>
      <c r="H92" s="119"/>
      <c r="I92" s="119"/>
      <c r="J92" s="119"/>
      <c r="K92" s="119"/>
      <c r="L92" s="119"/>
      <c r="M92" s="119"/>
      <c r="N92" s="223">
        <f>N135</f>
        <v>0</v>
      </c>
      <c r="O92" s="224"/>
      <c r="P92" s="224"/>
      <c r="Q92" s="224"/>
      <c r="R92" s="121"/>
    </row>
    <row r="93" spans="2:47" s="7" customFormat="1" ht="24.95" customHeight="1">
      <c r="B93" s="118"/>
      <c r="C93" s="119"/>
      <c r="D93" s="120" t="s">
        <v>1517</v>
      </c>
      <c r="E93" s="119"/>
      <c r="F93" s="119"/>
      <c r="G93" s="119"/>
      <c r="H93" s="119"/>
      <c r="I93" s="119"/>
      <c r="J93" s="119"/>
      <c r="K93" s="119"/>
      <c r="L93" s="119"/>
      <c r="M93" s="119"/>
      <c r="N93" s="223">
        <f>N147</f>
        <v>0</v>
      </c>
      <c r="O93" s="224"/>
      <c r="P93" s="224"/>
      <c r="Q93" s="224"/>
      <c r="R93" s="121"/>
    </row>
    <row r="94" spans="2:47" s="7" customFormat="1" ht="24.95" customHeight="1">
      <c r="B94" s="118"/>
      <c r="C94" s="119"/>
      <c r="D94" s="120" t="s">
        <v>1518</v>
      </c>
      <c r="E94" s="119"/>
      <c r="F94" s="119"/>
      <c r="G94" s="119"/>
      <c r="H94" s="119"/>
      <c r="I94" s="119"/>
      <c r="J94" s="119"/>
      <c r="K94" s="119"/>
      <c r="L94" s="119"/>
      <c r="M94" s="119"/>
      <c r="N94" s="223">
        <f>N168</f>
        <v>0</v>
      </c>
      <c r="O94" s="224"/>
      <c r="P94" s="224"/>
      <c r="Q94" s="224"/>
      <c r="R94" s="121"/>
    </row>
    <row r="95" spans="2:47" s="1" customFormat="1" ht="21.75" customHeight="1"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/>
    </row>
    <row r="96" spans="2:47" s="1" customFormat="1" ht="29.25" customHeight="1">
      <c r="B96" s="32"/>
      <c r="C96" s="117" t="s">
        <v>173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222">
        <v>0</v>
      </c>
      <c r="O96" s="225"/>
      <c r="P96" s="225"/>
      <c r="Q96" s="225"/>
      <c r="R96" s="34"/>
      <c r="T96" s="125"/>
      <c r="U96" s="126" t="s">
        <v>38</v>
      </c>
    </row>
    <row r="97" spans="2:18" s="1" customFormat="1" ht="18" customHeight="1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/>
    </row>
    <row r="98" spans="2:18" s="1" customFormat="1" ht="29.25" customHeight="1">
      <c r="B98" s="32"/>
      <c r="C98" s="108" t="s">
        <v>128</v>
      </c>
      <c r="D98" s="109"/>
      <c r="E98" s="109"/>
      <c r="F98" s="109"/>
      <c r="G98" s="109"/>
      <c r="H98" s="109"/>
      <c r="I98" s="109"/>
      <c r="J98" s="109"/>
      <c r="K98" s="109"/>
      <c r="L98" s="207">
        <f>ROUND(SUM(N90+N96),2)</f>
        <v>0</v>
      </c>
      <c r="M98" s="207"/>
      <c r="N98" s="207"/>
      <c r="O98" s="207"/>
      <c r="P98" s="207"/>
      <c r="Q98" s="207"/>
      <c r="R98" s="34"/>
    </row>
    <row r="99" spans="2:18" s="1" customFormat="1" ht="6.95" customHeight="1">
      <c r="B99" s="56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8"/>
    </row>
    <row r="103" spans="2:18" s="1" customFormat="1" ht="6.95" customHeight="1"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1"/>
    </row>
    <row r="104" spans="2:18" s="1" customFormat="1" ht="36.950000000000003" customHeight="1">
      <c r="B104" s="32"/>
      <c r="C104" s="172" t="s">
        <v>174</v>
      </c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34"/>
    </row>
    <row r="105" spans="2:18" s="1" customFormat="1" ht="6.95" customHeight="1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18" s="1" customFormat="1" ht="30" customHeight="1">
      <c r="B106" s="32"/>
      <c r="C106" s="29" t="s">
        <v>16</v>
      </c>
      <c r="D106" s="33"/>
      <c r="E106" s="33"/>
      <c r="F106" s="212" t="str">
        <f>F6</f>
        <v>Komunitné centrum - Rekonštrukcia, prístavba ku kultúrnemu domu v obci Bačkov-(stupeň PSP)</v>
      </c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33"/>
      <c r="R106" s="34"/>
    </row>
    <row r="107" spans="2:18" ht="30" customHeight="1">
      <c r="B107" s="23"/>
      <c r="C107" s="29" t="s">
        <v>135</v>
      </c>
      <c r="D107" s="25"/>
      <c r="E107" s="25"/>
      <c r="F107" s="212" t="s">
        <v>2103</v>
      </c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25"/>
      <c r="R107" s="24"/>
    </row>
    <row r="108" spans="2:18" ht="30" customHeight="1">
      <c r="B108" s="23"/>
      <c r="C108" s="29" t="s">
        <v>137</v>
      </c>
      <c r="D108" s="25"/>
      <c r="E108" s="25"/>
      <c r="F108" s="212" t="s">
        <v>2232</v>
      </c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25"/>
      <c r="R108" s="24"/>
    </row>
    <row r="109" spans="2:18" s="1" customFormat="1" ht="36.950000000000003" customHeight="1">
      <c r="B109" s="32"/>
      <c r="C109" s="66" t="s">
        <v>1433</v>
      </c>
      <c r="D109" s="33"/>
      <c r="E109" s="33"/>
      <c r="F109" s="188" t="str">
        <f>F9</f>
        <v>002.2.2 - Vnútorné inštalácie</v>
      </c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33"/>
      <c r="R109" s="34"/>
    </row>
    <row r="110" spans="2:18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18" s="1" customFormat="1" ht="18" customHeight="1">
      <c r="B111" s="32"/>
      <c r="C111" s="29" t="s">
        <v>20</v>
      </c>
      <c r="D111" s="33"/>
      <c r="E111" s="33"/>
      <c r="F111" s="27" t="str">
        <f>F11</f>
        <v>Bačkov</v>
      </c>
      <c r="G111" s="33"/>
      <c r="H111" s="33"/>
      <c r="I111" s="33"/>
      <c r="J111" s="33"/>
      <c r="K111" s="29" t="s">
        <v>22</v>
      </c>
      <c r="L111" s="33"/>
      <c r="M111" s="215">
        <f>IF(O11="","",O11)</f>
        <v>43718</v>
      </c>
      <c r="N111" s="215"/>
      <c r="O111" s="215"/>
      <c r="P111" s="215"/>
      <c r="Q111" s="33"/>
      <c r="R111" s="34"/>
    </row>
    <row r="112" spans="2:18" s="1" customFormat="1" ht="6.95" customHeight="1"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4"/>
    </row>
    <row r="113" spans="2:65" s="1" customFormat="1" ht="15">
      <c r="B113" s="32"/>
      <c r="C113" s="29" t="s">
        <v>23</v>
      </c>
      <c r="D113" s="33"/>
      <c r="E113" s="33"/>
      <c r="F113" s="27" t="str">
        <f>E14</f>
        <v>obec Bačkov</v>
      </c>
      <c r="G113" s="33"/>
      <c r="H113" s="33"/>
      <c r="I113" s="33"/>
      <c r="J113" s="33"/>
      <c r="K113" s="29" t="s">
        <v>29</v>
      </c>
      <c r="L113" s="33"/>
      <c r="M113" s="174" t="str">
        <f>E20</f>
        <v>Ing.arch.Lorinc, Ing.Soták</v>
      </c>
      <c r="N113" s="174"/>
      <c r="O113" s="174"/>
      <c r="P113" s="174"/>
      <c r="Q113" s="174"/>
      <c r="R113" s="34"/>
    </row>
    <row r="114" spans="2:65" s="1" customFormat="1" ht="14.45" customHeight="1">
      <c r="B114" s="32"/>
      <c r="C114" s="29" t="s">
        <v>27</v>
      </c>
      <c r="D114" s="33"/>
      <c r="E114" s="33"/>
      <c r="F114" s="27" t="str">
        <f>IF(E17="","",E17)</f>
        <v xml:space="preserve"> </v>
      </c>
      <c r="G114" s="33"/>
      <c r="H114" s="33"/>
      <c r="I114" s="33"/>
      <c r="J114" s="33"/>
      <c r="K114" s="29" t="s">
        <v>32</v>
      </c>
      <c r="L114" s="33"/>
      <c r="M114" s="174" t="str">
        <f>E23</f>
        <v>Ing. Ján Džuba</v>
      </c>
      <c r="N114" s="174"/>
      <c r="O114" s="174"/>
      <c r="P114" s="174"/>
      <c r="Q114" s="174"/>
      <c r="R114" s="34"/>
    </row>
    <row r="115" spans="2:65" s="1" customFormat="1" ht="10.35" customHeight="1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</row>
    <row r="116" spans="2:65" s="9" customFormat="1" ht="29.25" customHeight="1">
      <c r="B116" s="127"/>
      <c r="C116" s="128" t="s">
        <v>175</v>
      </c>
      <c r="D116" s="129" t="s">
        <v>176</v>
      </c>
      <c r="E116" s="129" t="s">
        <v>56</v>
      </c>
      <c r="F116" s="226" t="s">
        <v>177</v>
      </c>
      <c r="G116" s="226"/>
      <c r="H116" s="226"/>
      <c r="I116" s="226"/>
      <c r="J116" s="129" t="s">
        <v>178</v>
      </c>
      <c r="K116" s="129" t="s">
        <v>179</v>
      </c>
      <c r="L116" s="226" t="s">
        <v>180</v>
      </c>
      <c r="M116" s="226"/>
      <c r="N116" s="226" t="s">
        <v>143</v>
      </c>
      <c r="O116" s="226"/>
      <c r="P116" s="226"/>
      <c r="Q116" s="227"/>
      <c r="R116" s="130"/>
      <c r="T116" s="73" t="s">
        <v>181</v>
      </c>
      <c r="U116" s="74" t="s">
        <v>38</v>
      </c>
      <c r="V116" s="74" t="s">
        <v>182</v>
      </c>
      <c r="W116" s="74" t="s">
        <v>183</v>
      </c>
      <c r="X116" s="74" t="s">
        <v>184</v>
      </c>
      <c r="Y116" s="74" t="s">
        <v>185</v>
      </c>
      <c r="Z116" s="74" t="s">
        <v>186</v>
      </c>
      <c r="AA116" s="75" t="s">
        <v>187</v>
      </c>
    </row>
    <row r="117" spans="2:65" s="1" customFormat="1" ht="29.25" customHeight="1">
      <c r="B117" s="32"/>
      <c r="C117" s="77" t="s">
        <v>139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238">
        <f>BK117</f>
        <v>0</v>
      </c>
      <c r="O117" s="239"/>
      <c r="P117" s="239"/>
      <c r="Q117" s="239"/>
      <c r="R117" s="34"/>
      <c r="T117" s="76"/>
      <c r="U117" s="48"/>
      <c r="V117" s="48"/>
      <c r="W117" s="131">
        <f>W118+W135+W147+W168</f>
        <v>0</v>
      </c>
      <c r="X117" s="48"/>
      <c r="Y117" s="131">
        <f>Y118+Y135+Y147+Y168</f>
        <v>0</v>
      </c>
      <c r="Z117" s="48"/>
      <c r="AA117" s="132">
        <f>AA118+AA135+AA147+AA168</f>
        <v>0</v>
      </c>
      <c r="AT117" s="19" t="s">
        <v>73</v>
      </c>
      <c r="AU117" s="19" t="s">
        <v>145</v>
      </c>
      <c r="BK117" s="133">
        <f>BK118+BK135+BK147+BK168</f>
        <v>0</v>
      </c>
    </row>
    <row r="118" spans="2:65" s="10" customFormat="1" ht="37.35" customHeight="1">
      <c r="B118" s="134"/>
      <c r="C118" s="135"/>
      <c r="D118" s="136" t="s">
        <v>1515</v>
      </c>
      <c r="E118" s="136"/>
      <c r="F118" s="136"/>
      <c r="G118" s="136"/>
      <c r="H118" s="136"/>
      <c r="I118" s="136"/>
      <c r="J118" s="136"/>
      <c r="K118" s="136"/>
      <c r="L118" s="136"/>
      <c r="M118" s="136"/>
      <c r="N118" s="246">
        <f>BK118</f>
        <v>0</v>
      </c>
      <c r="O118" s="247"/>
      <c r="P118" s="247"/>
      <c r="Q118" s="247"/>
      <c r="R118" s="137"/>
      <c r="T118" s="138"/>
      <c r="U118" s="135"/>
      <c r="V118" s="135"/>
      <c r="W118" s="139">
        <f>SUM(W119:W134)</f>
        <v>0</v>
      </c>
      <c r="X118" s="135"/>
      <c r="Y118" s="139">
        <f>SUM(Y119:Y134)</f>
        <v>0</v>
      </c>
      <c r="Z118" s="135"/>
      <c r="AA118" s="140">
        <f>SUM(AA119:AA134)</f>
        <v>0</v>
      </c>
      <c r="AR118" s="141" t="s">
        <v>86</v>
      </c>
      <c r="AT118" s="142" t="s">
        <v>73</v>
      </c>
      <c r="AU118" s="142" t="s">
        <v>74</v>
      </c>
      <c r="AY118" s="141" t="s">
        <v>188</v>
      </c>
      <c r="BK118" s="143">
        <f>SUM(BK119:BK134)</f>
        <v>0</v>
      </c>
    </row>
    <row r="119" spans="2:65" s="1" customFormat="1" ht="16.5" customHeight="1">
      <c r="B119" s="145"/>
      <c r="C119" s="155" t="s">
        <v>81</v>
      </c>
      <c r="D119" s="155" t="s">
        <v>251</v>
      </c>
      <c r="E119" s="156" t="s">
        <v>1455</v>
      </c>
      <c r="F119" s="230" t="s">
        <v>1520</v>
      </c>
      <c r="G119" s="230"/>
      <c r="H119" s="230"/>
      <c r="I119" s="230"/>
      <c r="J119" s="157" t="s">
        <v>203</v>
      </c>
      <c r="K119" s="158">
        <v>3</v>
      </c>
      <c r="L119" s="231"/>
      <c r="M119" s="231"/>
      <c r="N119" s="231">
        <f t="shared" ref="N119:N134" si="0">ROUND(L119*K119,2)</f>
        <v>0</v>
      </c>
      <c r="O119" s="229"/>
      <c r="P119" s="229"/>
      <c r="Q119" s="229"/>
      <c r="R119" s="150"/>
      <c r="T119" s="151" t="s">
        <v>5</v>
      </c>
      <c r="U119" s="41" t="s">
        <v>41</v>
      </c>
      <c r="V119" s="152">
        <v>0</v>
      </c>
      <c r="W119" s="152">
        <f t="shared" ref="W119:W134" si="1">V119*K119</f>
        <v>0</v>
      </c>
      <c r="X119" s="152">
        <v>0</v>
      </c>
      <c r="Y119" s="152">
        <f t="shared" ref="Y119:Y134" si="2">X119*K119</f>
        <v>0</v>
      </c>
      <c r="Z119" s="152">
        <v>0</v>
      </c>
      <c r="AA119" s="153">
        <f t="shared" ref="AA119:AA134" si="3">Z119*K119</f>
        <v>0</v>
      </c>
      <c r="AD119" s="154"/>
      <c r="AR119" s="19" t="s">
        <v>316</v>
      </c>
      <c r="AT119" s="19" t="s">
        <v>251</v>
      </c>
      <c r="AU119" s="19" t="s">
        <v>81</v>
      </c>
      <c r="AY119" s="19" t="s">
        <v>188</v>
      </c>
      <c r="BE119" s="154">
        <f t="shared" ref="BE119:BE134" si="4">IF(U119="základná",N119,0)</f>
        <v>0</v>
      </c>
      <c r="BF119" s="154">
        <f t="shared" ref="BF119:BF134" si="5">IF(U119="znížená",N119,0)</f>
        <v>0</v>
      </c>
      <c r="BG119" s="154">
        <f t="shared" ref="BG119:BG134" si="6">IF(U119="zákl. prenesená",N119,0)</f>
        <v>0</v>
      </c>
      <c r="BH119" s="154">
        <f t="shared" ref="BH119:BH134" si="7">IF(U119="zníž. prenesená",N119,0)</f>
        <v>0</v>
      </c>
      <c r="BI119" s="154">
        <f t="shared" ref="BI119:BI134" si="8">IF(U119="nulová",N119,0)</f>
        <v>0</v>
      </c>
      <c r="BJ119" s="19" t="s">
        <v>86</v>
      </c>
      <c r="BK119" s="154">
        <f t="shared" ref="BK119:BK134" si="9">ROUND(L119*K119,2)</f>
        <v>0</v>
      </c>
      <c r="BL119" s="19" t="s">
        <v>250</v>
      </c>
      <c r="BM119" s="19" t="s">
        <v>282</v>
      </c>
    </row>
    <row r="120" spans="2:65" s="1" customFormat="1" ht="16.5" customHeight="1">
      <c r="B120" s="145"/>
      <c r="C120" s="155" t="s">
        <v>86</v>
      </c>
      <c r="D120" s="155" t="s">
        <v>251</v>
      </c>
      <c r="E120" s="156" t="s">
        <v>1471</v>
      </c>
      <c r="F120" s="230" t="s">
        <v>1523</v>
      </c>
      <c r="G120" s="230"/>
      <c r="H120" s="230"/>
      <c r="I120" s="230"/>
      <c r="J120" s="157" t="s">
        <v>203</v>
      </c>
      <c r="K120" s="158">
        <v>5</v>
      </c>
      <c r="L120" s="231"/>
      <c r="M120" s="231"/>
      <c r="N120" s="231">
        <f t="shared" si="0"/>
        <v>0</v>
      </c>
      <c r="O120" s="229"/>
      <c r="P120" s="229"/>
      <c r="Q120" s="229"/>
      <c r="R120" s="150"/>
      <c r="T120" s="151" t="s">
        <v>5</v>
      </c>
      <c r="U120" s="41" t="s">
        <v>41</v>
      </c>
      <c r="V120" s="152">
        <v>0</v>
      </c>
      <c r="W120" s="152">
        <f t="shared" si="1"/>
        <v>0</v>
      </c>
      <c r="X120" s="152">
        <v>0</v>
      </c>
      <c r="Y120" s="152">
        <f t="shared" si="2"/>
        <v>0</v>
      </c>
      <c r="Z120" s="152">
        <v>0</v>
      </c>
      <c r="AA120" s="153">
        <f t="shared" si="3"/>
        <v>0</v>
      </c>
      <c r="AD120" s="154"/>
      <c r="AR120" s="19" t="s">
        <v>316</v>
      </c>
      <c r="AT120" s="19" t="s">
        <v>251</v>
      </c>
      <c r="AU120" s="19" t="s">
        <v>81</v>
      </c>
      <c r="AY120" s="19" t="s">
        <v>188</v>
      </c>
      <c r="BE120" s="154">
        <f t="shared" si="4"/>
        <v>0</v>
      </c>
      <c r="BF120" s="154">
        <f t="shared" si="5"/>
        <v>0</v>
      </c>
      <c r="BG120" s="154">
        <f t="shared" si="6"/>
        <v>0</v>
      </c>
      <c r="BH120" s="154">
        <f t="shared" si="7"/>
        <v>0</v>
      </c>
      <c r="BI120" s="154">
        <f t="shared" si="8"/>
        <v>0</v>
      </c>
      <c r="BJ120" s="19" t="s">
        <v>86</v>
      </c>
      <c r="BK120" s="154">
        <f t="shared" si="9"/>
        <v>0</v>
      </c>
      <c r="BL120" s="19" t="s">
        <v>250</v>
      </c>
      <c r="BM120" s="19" t="s">
        <v>290</v>
      </c>
    </row>
    <row r="121" spans="2:65" s="1" customFormat="1" ht="16.5" customHeight="1">
      <c r="B121" s="145"/>
      <c r="C121" s="155" t="s">
        <v>93</v>
      </c>
      <c r="D121" s="155" t="s">
        <v>251</v>
      </c>
      <c r="E121" s="156" t="s">
        <v>1475</v>
      </c>
      <c r="F121" s="230" t="s">
        <v>1525</v>
      </c>
      <c r="G121" s="230"/>
      <c r="H121" s="230"/>
      <c r="I121" s="230"/>
      <c r="J121" s="157" t="s">
        <v>302</v>
      </c>
      <c r="K121" s="158">
        <v>1</v>
      </c>
      <c r="L121" s="231"/>
      <c r="M121" s="231"/>
      <c r="N121" s="231">
        <f t="shared" si="0"/>
        <v>0</v>
      </c>
      <c r="O121" s="229"/>
      <c r="P121" s="229"/>
      <c r="Q121" s="229"/>
      <c r="R121" s="150"/>
      <c r="T121" s="151" t="s">
        <v>5</v>
      </c>
      <c r="U121" s="41" t="s">
        <v>41</v>
      </c>
      <c r="V121" s="152">
        <v>0</v>
      </c>
      <c r="W121" s="152">
        <f t="shared" si="1"/>
        <v>0</v>
      </c>
      <c r="X121" s="152">
        <v>0</v>
      </c>
      <c r="Y121" s="152">
        <f t="shared" si="2"/>
        <v>0</v>
      </c>
      <c r="Z121" s="152">
        <v>0</v>
      </c>
      <c r="AA121" s="153">
        <f t="shared" si="3"/>
        <v>0</v>
      </c>
      <c r="AD121" s="154"/>
      <c r="AR121" s="19" t="s">
        <v>316</v>
      </c>
      <c r="AT121" s="19" t="s">
        <v>251</v>
      </c>
      <c r="AU121" s="19" t="s">
        <v>81</v>
      </c>
      <c r="AY121" s="19" t="s">
        <v>188</v>
      </c>
      <c r="BE121" s="154">
        <f t="shared" si="4"/>
        <v>0</v>
      </c>
      <c r="BF121" s="154">
        <f t="shared" si="5"/>
        <v>0</v>
      </c>
      <c r="BG121" s="154">
        <f t="shared" si="6"/>
        <v>0</v>
      </c>
      <c r="BH121" s="154">
        <f t="shared" si="7"/>
        <v>0</v>
      </c>
      <c r="BI121" s="154">
        <f t="shared" si="8"/>
        <v>0</v>
      </c>
      <c r="BJ121" s="19" t="s">
        <v>86</v>
      </c>
      <c r="BK121" s="154">
        <f t="shared" si="9"/>
        <v>0</v>
      </c>
      <c r="BL121" s="19" t="s">
        <v>250</v>
      </c>
      <c r="BM121" s="19" t="s">
        <v>299</v>
      </c>
    </row>
    <row r="122" spans="2:65" s="1" customFormat="1" ht="25.5" customHeight="1">
      <c r="B122" s="145"/>
      <c r="C122" s="155" t="s">
        <v>193</v>
      </c>
      <c r="D122" s="155" t="s">
        <v>251</v>
      </c>
      <c r="E122" s="156" t="s">
        <v>1488</v>
      </c>
      <c r="F122" s="230" t="s">
        <v>2240</v>
      </c>
      <c r="G122" s="230"/>
      <c r="H122" s="230"/>
      <c r="I122" s="230"/>
      <c r="J122" s="157" t="s">
        <v>203</v>
      </c>
      <c r="K122" s="158">
        <v>1</v>
      </c>
      <c r="L122" s="231"/>
      <c r="M122" s="231"/>
      <c r="N122" s="231">
        <f t="shared" si="0"/>
        <v>0</v>
      </c>
      <c r="O122" s="229"/>
      <c r="P122" s="229"/>
      <c r="Q122" s="229"/>
      <c r="R122" s="150"/>
      <c r="T122" s="151" t="s">
        <v>5</v>
      </c>
      <c r="U122" s="41" t="s">
        <v>41</v>
      </c>
      <c r="V122" s="152">
        <v>0</v>
      </c>
      <c r="W122" s="152">
        <f t="shared" si="1"/>
        <v>0</v>
      </c>
      <c r="X122" s="152">
        <v>0</v>
      </c>
      <c r="Y122" s="152">
        <f t="shared" si="2"/>
        <v>0</v>
      </c>
      <c r="Z122" s="152">
        <v>0</v>
      </c>
      <c r="AA122" s="153">
        <f t="shared" si="3"/>
        <v>0</v>
      </c>
      <c r="AD122" s="154"/>
      <c r="AR122" s="19" t="s">
        <v>316</v>
      </c>
      <c r="AT122" s="19" t="s">
        <v>251</v>
      </c>
      <c r="AU122" s="19" t="s">
        <v>81</v>
      </c>
      <c r="AY122" s="19" t="s">
        <v>188</v>
      </c>
      <c r="BE122" s="154">
        <f t="shared" si="4"/>
        <v>0</v>
      </c>
      <c r="BF122" s="154">
        <f t="shared" si="5"/>
        <v>0</v>
      </c>
      <c r="BG122" s="154">
        <f t="shared" si="6"/>
        <v>0</v>
      </c>
      <c r="BH122" s="154">
        <f t="shared" si="7"/>
        <v>0</v>
      </c>
      <c r="BI122" s="154">
        <f t="shared" si="8"/>
        <v>0</v>
      </c>
      <c r="BJ122" s="19" t="s">
        <v>86</v>
      </c>
      <c r="BK122" s="154">
        <f t="shared" si="9"/>
        <v>0</v>
      </c>
      <c r="BL122" s="19" t="s">
        <v>250</v>
      </c>
      <c r="BM122" s="19" t="s">
        <v>308</v>
      </c>
    </row>
    <row r="123" spans="2:65" s="1" customFormat="1" ht="16.5" customHeight="1">
      <c r="B123" s="145"/>
      <c r="C123" s="155" t="s">
        <v>205</v>
      </c>
      <c r="D123" s="155" t="s">
        <v>251</v>
      </c>
      <c r="E123" s="156" t="s">
        <v>1492</v>
      </c>
      <c r="F123" s="230" t="s">
        <v>1530</v>
      </c>
      <c r="G123" s="230"/>
      <c r="H123" s="230"/>
      <c r="I123" s="230"/>
      <c r="J123" s="157" t="s">
        <v>203</v>
      </c>
      <c r="K123" s="158">
        <v>3</v>
      </c>
      <c r="L123" s="231"/>
      <c r="M123" s="231"/>
      <c r="N123" s="231">
        <f t="shared" si="0"/>
        <v>0</v>
      </c>
      <c r="O123" s="229"/>
      <c r="P123" s="229"/>
      <c r="Q123" s="229"/>
      <c r="R123" s="150"/>
      <c r="T123" s="151" t="s">
        <v>5</v>
      </c>
      <c r="U123" s="41" t="s">
        <v>41</v>
      </c>
      <c r="V123" s="152">
        <v>0</v>
      </c>
      <c r="W123" s="152">
        <f t="shared" si="1"/>
        <v>0</v>
      </c>
      <c r="X123" s="152">
        <v>0</v>
      </c>
      <c r="Y123" s="152">
        <f t="shared" si="2"/>
        <v>0</v>
      </c>
      <c r="Z123" s="152">
        <v>0</v>
      </c>
      <c r="AA123" s="153">
        <f t="shared" si="3"/>
        <v>0</v>
      </c>
      <c r="AD123" s="154"/>
      <c r="AR123" s="19" t="s">
        <v>316</v>
      </c>
      <c r="AT123" s="19" t="s">
        <v>251</v>
      </c>
      <c r="AU123" s="19" t="s">
        <v>81</v>
      </c>
      <c r="AY123" s="19" t="s">
        <v>188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9" t="s">
        <v>86</v>
      </c>
      <c r="BK123" s="154">
        <f t="shared" si="9"/>
        <v>0</v>
      </c>
      <c r="BL123" s="19" t="s">
        <v>250</v>
      </c>
      <c r="BM123" s="19" t="s">
        <v>316</v>
      </c>
    </row>
    <row r="124" spans="2:65" s="1" customFormat="1" ht="16.5" customHeight="1">
      <c r="B124" s="145"/>
      <c r="C124" s="155" t="s">
        <v>209</v>
      </c>
      <c r="D124" s="155" t="s">
        <v>251</v>
      </c>
      <c r="E124" s="156" t="s">
        <v>2241</v>
      </c>
      <c r="F124" s="230" t="s">
        <v>1533</v>
      </c>
      <c r="G124" s="230"/>
      <c r="H124" s="230"/>
      <c r="I124" s="230"/>
      <c r="J124" s="157" t="s">
        <v>203</v>
      </c>
      <c r="K124" s="158">
        <v>2</v>
      </c>
      <c r="L124" s="231"/>
      <c r="M124" s="231"/>
      <c r="N124" s="231">
        <f t="shared" si="0"/>
        <v>0</v>
      </c>
      <c r="O124" s="229"/>
      <c r="P124" s="229"/>
      <c r="Q124" s="229"/>
      <c r="R124" s="150"/>
      <c r="T124" s="151" t="s">
        <v>5</v>
      </c>
      <c r="U124" s="41" t="s">
        <v>41</v>
      </c>
      <c r="V124" s="152">
        <v>0</v>
      </c>
      <c r="W124" s="152">
        <f t="shared" si="1"/>
        <v>0</v>
      </c>
      <c r="X124" s="152">
        <v>0</v>
      </c>
      <c r="Y124" s="152">
        <f t="shared" si="2"/>
        <v>0</v>
      </c>
      <c r="Z124" s="152">
        <v>0</v>
      </c>
      <c r="AA124" s="153">
        <f t="shared" si="3"/>
        <v>0</v>
      </c>
      <c r="AD124" s="154"/>
      <c r="AR124" s="19" t="s">
        <v>316</v>
      </c>
      <c r="AT124" s="19" t="s">
        <v>251</v>
      </c>
      <c r="AU124" s="19" t="s">
        <v>81</v>
      </c>
      <c r="AY124" s="19" t="s">
        <v>188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9" t="s">
        <v>86</v>
      </c>
      <c r="BK124" s="154">
        <f t="shared" si="9"/>
        <v>0</v>
      </c>
      <c r="BL124" s="19" t="s">
        <v>250</v>
      </c>
      <c r="BM124" s="19" t="s">
        <v>324</v>
      </c>
    </row>
    <row r="125" spans="2:65" s="1" customFormat="1" ht="25.5" customHeight="1">
      <c r="B125" s="145"/>
      <c r="C125" s="146" t="s">
        <v>213</v>
      </c>
      <c r="D125" s="146" t="s">
        <v>189</v>
      </c>
      <c r="E125" s="147" t="s">
        <v>1534</v>
      </c>
      <c r="F125" s="228" t="s">
        <v>1535</v>
      </c>
      <c r="G125" s="228"/>
      <c r="H125" s="228"/>
      <c r="I125" s="228"/>
      <c r="J125" s="148" t="s">
        <v>302</v>
      </c>
      <c r="K125" s="149">
        <v>2</v>
      </c>
      <c r="L125" s="229"/>
      <c r="M125" s="229"/>
      <c r="N125" s="229">
        <f t="shared" si="0"/>
        <v>0</v>
      </c>
      <c r="O125" s="229"/>
      <c r="P125" s="229"/>
      <c r="Q125" s="229"/>
      <c r="R125" s="150"/>
      <c r="T125" s="151" t="s">
        <v>5</v>
      </c>
      <c r="U125" s="41" t="s">
        <v>41</v>
      </c>
      <c r="V125" s="152">
        <v>0</v>
      </c>
      <c r="W125" s="152">
        <f t="shared" si="1"/>
        <v>0</v>
      </c>
      <c r="X125" s="152">
        <v>0</v>
      </c>
      <c r="Y125" s="152">
        <f t="shared" si="2"/>
        <v>0</v>
      </c>
      <c r="Z125" s="152">
        <v>0</v>
      </c>
      <c r="AA125" s="153">
        <f t="shared" si="3"/>
        <v>0</v>
      </c>
      <c r="AD125" s="154"/>
      <c r="AR125" s="19" t="s">
        <v>250</v>
      </c>
      <c r="AT125" s="19" t="s">
        <v>189</v>
      </c>
      <c r="AU125" s="19" t="s">
        <v>81</v>
      </c>
      <c r="AY125" s="19" t="s">
        <v>188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9" t="s">
        <v>86</v>
      </c>
      <c r="BK125" s="154">
        <f t="shared" si="9"/>
        <v>0</v>
      </c>
      <c r="BL125" s="19" t="s">
        <v>250</v>
      </c>
      <c r="BM125" s="19" t="s">
        <v>332</v>
      </c>
    </row>
    <row r="126" spans="2:65" s="1" customFormat="1" ht="25.5" customHeight="1">
      <c r="B126" s="145"/>
      <c r="C126" s="146" t="s">
        <v>218</v>
      </c>
      <c r="D126" s="146" t="s">
        <v>189</v>
      </c>
      <c r="E126" s="147" t="s">
        <v>1536</v>
      </c>
      <c r="F126" s="228" t="s">
        <v>1537</v>
      </c>
      <c r="G126" s="228"/>
      <c r="H126" s="228"/>
      <c r="I126" s="228"/>
      <c r="J126" s="148" t="s">
        <v>302</v>
      </c>
      <c r="K126" s="149">
        <v>2</v>
      </c>
      <c r="L126" s="229"/>
      <c r="M126" s="229"/>
      <c r="N126" s="229">
        <f t="shared" si="0"/>
        <v>0</v>
      </c>
      <c r="O126" s="229"/>
      <c r="P126" s="229"/>
      <c r="Q126" s="229"/>
      <c r="R126" s="150"/>
      <c r="T126" s="151" t="s">
        <v>5</v>
      </c>
      <c r="U126" s="41" t="s">
        <v>41</v>
      </c>
      <c r="V126" s="152">
        <v>0</v>
      </c>
      <c r="W126" s="152">
        <f t="shared" si="1"/>
        <v>0</v>
      </c>
      <c r="X126" s="152">
        <v>0</v>
      </c>
      <c r="Y126" s="152">
        <f t="shared" si="2"/>
        <v>0</v>
      </c>
      <c r="Z126" s="152">
        <v>0</v>
      </c>
      <c r="AA126" s="153">
        <f t="shared" si="3"/>
        <v>0</v>
      </c>
      <c r="AD126" s="154"/>
      <c r="AR126" s="19" t="s">
        <v>250</v>
      </c>
      <c r="AT126" s="19" t="s">
        <v>189</v>
      </c>
      <c r="AU126" s="19" t="s">
        <v>81</v>
      </c>
      <c r="AY126" s="19" t="s">
        <v>188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9" t="s">
        <v>86</v>
      </c>
      <c r="BK126" s="154">
        <f t="shared" si="9"/>
        <v>0</v>
      </c>
      <c r="BL126" s="19" t="s">
        <v>250</v>
      </c>
      <c r="BM126" s="19" t="s">
        <v>2242</v>
      </c>
    </row>
    <row r="127" spans="2:65" s="1" customFormat="1" ht="25.5" customHeight="1">
      <c r="B127" s="145"/>
      <c r="C127" s="146" t="s">
        <v>222</v>
      </c>
      <c r="D127" s="146" t="s">
        <v>189</v>
      </c>
      <c r="E127" s="147" t="s">
        <v>1539</v>
      </c>
      <c r="F127" s="228" t="s">
        <v>2243</v>
      </c>
      <c r="G127" s="228"/>
      <c r="H127" s="228"/>
      <c r="I127" s="228"/>
      <c r="J127" s="148" t="s">
        <v>203</v>
      </c>
      <c r="K127" s="149">
        <v>3</v>
      </c>
      <c r="L127" s="229"/>
      <c r="M127" s="229"/>
      <c r="N127" s="229">
        <f t="shared" si="0"/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 t="shared" si="1"/>
        <v>0</v>
      </c>
      <c r="X127" s="152">
        <v>0</v>
      </c>
      <c r="Y127" s="152">
        <f t="shared" si="2"/>
        <v>0</v>
      </c>
      <c r="Z127" s="152">
        <v>0</v>
      </c>
      <c r="AA127" s="153">
        <f t="shared" si="3"/>
        <v>0</v>
      </c>
      <c r="AD127" s="154"/>
      <c r="AR127" s="19" t="s">
        <v>250</v>
      </c>
      <c r="AT127" s="19" t="s">
        <v>189</v>
      </c>
      <c r="AU127" s="19" t="s">
        <v>81</v>
      </c>
      <c r="AY127" s="19" t="s">
        <v>188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9" t="s">
        <v>86</v>
      </c>
      <c r="BK127" s="154">
        <f t="shared" si="9"/>
        <v>0</v>
      </c>
      <c r="BL127" s="19" t="s">
        <v>250</v>
      </c>
      <c r="BM127" s="19" t="s">
        <v>340</v>
      </c>
    </row>
    <row r="128" spans="2:65" s="1" customFormat="1" ht="25.5" customHeight="1">
      <c r="B128" s="145"/>
      <c r="C128" s="146" t="s">
        <v>226</v>
      </c>
      <c r="D128" s="146" t="s">
        <v>189</v>
      </c>
      <c r="E128" s="147" t="s">
        <v>1541</v>
      </c>
      <c r="F128" s="228" t="s">
        <v>2244</v>
      </c>
      <c r="G128" s="228"/>
      <c r="H128" s="228"/>
      <c r="I128" s="228"/>
      <c r="J128" s="148" t="s">
        <v>203</v>
      </c>
      <c r="K128" s="149">
        <v>2</v>
      </c>
      <c r="L128" s="229"/>
      <c r="M128" s="229"/>
      <c r="N128" s="229">
        <f t="shared" si="0"/>
        <v>0</v>
      </c>
      <c r="O128" s="229"/>
      <c r="P128" s="229"/>
      <c r="Q128" s="229"/>
      <c r="R128" s="150"/>
      <c r="T128" s="151" t="s">
        <v>5</v>
      </c>
      <c r="U128" s="41" t="s">
        <v>41</v>
      </c>
      <c r="V128" s="152">
        <v>0</v>
      </c>
      <c r="W128" s="152">
        <f t="shared" si="1"/>
        <v>0</v>
      </c>
      <c r="X128" s="152">
        <v>0</v>
      </c>
      <c r="Y128" s="152">
        <f t="shared" si="2"/>
        <v>0</v>
      </c>
      <c r="Z128" s="152">
        <v>0</v>
      </c>
      <c r="AA128" s="153">
        <f t="shared" si="3"/>
        <v>0</v>
      </c>
      <c r="AD128" s="154"/>
      <c r="AR128" s="19" t="s">
        <v>250</v>
      </c>
      <c r="AT128" s="19" t="s">
        <v>189</v>
      </c>
      <c r="AU128" s="19" t="s">
        <v>81</v>
      </c>
      <c r="AY128" s="19" t="s">
        <v>188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9" t="s">
        <v>86</v>
      </c>
      <c r="BK128" s="154">
        <f t="shared" si="9"/>
        <v>0</v>
      </c>
      <c r="BL128" s="19" t="s">
        <v>250</v>
      </c>
      <c r="BM128" s="19" t="s">
        <v>2245</v>
      </c>
    </row>
    <row r="129" spans="2:65" s="1" customFormat="1" ht="25.5" customHeight="1">
      <c r="B129" s="145"/>
      <c r="C129" s="146" t="s">
        <v>230</v>
      </c>
      <c r="D129" s="146" t="s">
        <v>189</v>
      </c>
      <c r="E129" s="147" t="s">
        <v>2246</v>
      </c>
      <c r="F129" s="228" t="s">
        <v>1544</v>
      </c>
      <c r="G129" s="228"/>
      <c r="H129" s="228"/>
      <c r="I129" s="228"/>
      <c r="J129" s="148" t="s">
        <v>203</v>
      </c>
      <c r="K129" s="149">
        <v>8</v>
      </c>
      <c r="L129" s="229"/>
      <c r="M129" s="229"/>
      <c r="N129" s="229">
        <f t="shared" si="0"/>
        <v>0</v>
      </c>
      <c r="O129" s="229"/>
      <c r="P129" s="229"/>
      <c r="Q129" s="229"/>
      <c r="R129" s="150"/>
      <c r="T129" s="151" t="s">
        <v>5</v>
      </c>
      <c r="U129" s="41" t="s">
        <v>41</v>
      </c>
      <c r="V129" s="152">
        <v>0</v>
      </c>
      <c r="W129" s="152">
        <f t="shared" si="1"/>
        <v>0</v>
      </c>
      <c r="X129" s="152">
        <v>0</v>
      </c>
      <c r="Y129" s="152">
        <f t="shared" si="2"/>
        <v>0</v>
      </c>
      <c r="Z129" s="152">
        <v>0</v>
      </c>
      <c r="AA129" s="153">
        <f t="shared" si="3"/>
        <v>0</v>
      </c>
      <c r="AD129" s="154"/>
      <c r="AR129" s="19" t="s">
        <v>250</v>
      </c>
      <c r="AT129" s="19" t="s">
        <v>189</v>
      </c>
      <c r="AU129" s="19" t="s">
        <v>81</v>
      </c>
      <c r="AY129" s="19" t="s">
        <v>188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9" t="s">
        <v>86</v>
      </c>
      <c r="BK129" s="154">
        <f t="shared" si="9"/>
        <v>0</v>
      </c>
      <c r="BL129" s="19" t="s">
        <v>250</v>
      </c>
      <c r="BM129" s="19" t="s">
        <v>348</v>
      </c>
    </row>
    <row r="130" spans="2:65" s="1" customFormat="1" ht="25.5" customHeight="1">
      <c r="B130" s="145"/>
      <c r="C130" s="146" t="s">
        <v>234</v>
      </c>
      <c r="D130" s="146" t="s">
        <v>189</v>
      </c>
      <c r="E130" s="147" t="s">
        <v>1455</v>
      </c>
      <c r="F130" s="228" t="s">
        <v>1546</v>
      </c>
      <c r="G130" s="228"/>
      <c r="H130" s="228"/>
      <c r="I130" s="228"/>
      <c r="J130" s="148" t="s">
        <v>302</v>
      </c>
      <c r="K130" s="149">
        <v>1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</v>
      </c>
      <c r="W130" s="152">
        <f t="shared" si="1"/>
        <v>0</v>
      </c>
      <c r="X130" s="152">
        <v>0</v>
      </c>
      <c r="Y130" s="152">
        <f t="shared" si="2"/>
        <v>0</v>
      </c>
      <c r="Z130" s="152">
        <v>0</v>
      </c>
      <c r="AA130" s="153">
        <f t="shared" si="3"/>
        <v>0</v>
      </c>
      <c r="AD130" s="154"/>
      <c r="AR130" s="19" t="s">
        <v>250</v>
      </c>
      <c r="AT130" s="19" t="s">
        <v>189</v>
      </c>
      <c r="AU130" s="19" t="s">
        <v>81</v>
      </c>
      <c r="AY130" s="19" t="s">
        <v>188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9" t="s">
        <v>86</v>
      </c>
      <c r="BK130" s="154">
        <f t="shared" si="9"/>
        <v>0</v>
      </c>
      <c r="BL130" s="19" t="s">
        <v>250</v>
      </c>
      <c r="BM130" s="19" t="s">
        <v>356</v>
      </c>
    </row>
    <row r="131" spans="2:65" s="1" customFormat="1" ht="16.5" customHeight="1">
      <c r="B131" s="145"/>
      <c r="C131" s="146" t="s">
        <v>238</v>
      </c>
      <c r="D131" s="146" t="s">
        <v>189</v>
      </c>
      <c r="E131" s="147" t="s">
        <v>1471</v>
      </c>
      <c r="F131" s="228" t="s">
        <v>2247</v>
      </c>
      <c r="G131" s="228"/>
      <c r="H131" s="228"/>
      <c r="I131" s="228"/>
      <c r="J131" s="148" t="s">
        <v>302</v>
      </c>
      <c r="K131" s="149">
        <v>1</v>
      </c>
      <c r="L131" s="229"/>
      <c r="M131" s="229"/>
      <c r="N131" s="229">
        <f t="shared" si="0"/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 t="shared" si="1"/>
        <v>0</v>
      </c>
      <c r="X131" s="152">
        <v>0</v>
      </c>
      <c r="Y131" s="152">
        <f t="shared" si="2"/>
        <v>0</v>
      </c>
      <c r="Z131" s="152">
        <v>0</v>
      </c>
      <c r="AA131" s="153">
        <f t="shared" si="3"/>
        <v>0</v>
      </c>
      <c r="AD131" s="154"/>
      <c r="AR131" s="19" t="s">
        <v>250</v>
      </c>
      <c r="AT131" s="19" t="s">
        <v>189</v>
      </c>
      <c r="AU131" s="19" t="s">
        <v>81</v>
      </c>
      <c r="AY131" s="19" t="s">
        <v>188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9" t="s">
        <v>86</v>
      </c>
      <c r="BK131" s="154">
        <f t="shared" si="9"/>
        <v>0</v>
      </c>
      <c r="BL131" s="19" t="s">
        <v>250</v>
      </c>
      <c r="BM131" s="19" t="s">
        <v>364</v>
      </c>
    </row>
    <row r="132" spans="2:65" s="1" customFormat="1" ht="25.5" customHeight="1">
      <c r="B132" s="145"/>
      <c r="C132" s="146" t="s">
        <v>242</v>
      </c>
      <c r="D132" s="146" t="s">
        <v>189</v>
      </c>
      <c r="E132" s="147" t="s">
        <v>2248</v>
      </c>
      <c r="F132" s="228" t="s">
        <v>2249</v>
      </c>
      <c r="G132" s="228"/>
      <c r="H132" s="228"/>
      <c r="I132" s="228"/>
      <c r="J132" s="148" t="s">
        <v>302</v>
      </c>
      <c r="K132" s="149">
        <v>1</v>
      </c>
      <c r="L132" s="229"/>
      <c r="M132" s="229"/>
      <c r="N132" s="229">
        <f t="shared" si="0"/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</v>
      </c>
      <c r="W132" s="152">
        <f t="shared" si="1"/>
        <v>0</v>
      </c>
      <c r="X132" s="152">
        <v>0</v>
      </c>
      <c r="Y132" s="152">
        <f t="shared" si="2"/>
        <v>0</v>
      </c>
      <c r="Z132" s="152">
        <v>0</v>
      </c>
      <c r="AA132" s="153">
        <f t="shared" si="3"/>
        <v>0</v>
      </c>
      <c r="AD132" s="154"/>
      <c r="AR132" s="19" t="s">
        <v>250</v>
      </c>
      <c r="AT132" s="19" t="s">
        <v>189</v>
      </c>
      <c r="AU132" s="19" t="s">
        <v>81</v>
      </c>
      <c r="AY132" s="19" t="s">
        <v>188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9" t="s">
        <v>86</v>
      </c>
      <c r="BK132" s="154">
        <f t="shared" si="9"/>
        <v>0</v>
      </c>
      <c r="BL132" s="19" t="s">
        <v>250</v>
      </c>
      <c r="BM132" s="19" t="s">
        <v>372</v>
      </c>
    </row>
    <row r="133" spans="2:65" s="1" customFormat="1" ht="25.5" customHeight="1">
      <c r="B133" s="145"/>
      <c r="C133" s="146" t="s">
        <v>246</v>
      </c>
      <c r="D133" s="146" t="s">
        <v>189</v>
      </c>
      <c r="E133" s="147" t="s">
        <v>1547</v>
      </c>
      <c r="F133" s="228" t="s">
        <v>2250</v>
      </c>
      <c r="G133" s="228"/>
      <c r="H133" s="228"/>
      <c r="I133" s="228"/>
      <c r="J133" s="148" t="s">
        <v>806</v>
      </c>
      <c r="K133" s="149">
        <v>0.95</v>
      </c>
      <c r="L133" s="229"/>
      <c r="M133" s="229"/>
      <c r="N133" s="229">
        <f t="shared" si="0"/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 t="shared" si="1"/>
        <v>0</v>
      </c>
      <c r="X133" s="152">
        <v>0</v>
      </c>
      <c r="Y133" s="152">
        <f t="shared" si="2"/>
        <v>0</v>
      </c>
      <c r="Z133" s="152">
        <v>0</v>
      </c>
      <c r="AA133" s="153">
        <f t="shared" si="3"/>
        <v>0</v>
      </c>
      <c r="AD133" s="154"/>
      <c r="AR133" s="19" t="s">
        <v>250</v>
      </c>
      <c r="AT133" s="19" t="s">
        <v>189</v>
      </c>
      <c r="AU133" s="19" t="s">
        <v>81</v>
      </c>
      <c r="AY133" s="19" t="s">
        <v>188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9" t="s">
        <v>86</v>
      </c>
      <c r="BK133" s="154">
        <f t="shared" si="9"/>
        <v>0</v>
      </c>
      <c r="BL133" s="19" t="s">
        <v>250</v>
      </c>
      <c r="BM133" s="19" t="s">
        <v>380</v>
      </c>
    </row>
    <row r="134" spans="2:65" s="1" customFormat="1" ht="38.25" customHeight="1">
      <c r="B134" s="145"/>
      <c r="C134" s="146" t="s">
        <v>250</v>
      </c>
      <c r="D134" s="146" t="s">
        <v>189</v>
      </c>
      <c r="E134" s="147" t="s">
        <v>1549</v>
      </c>
      <c r="F134" s="228" t="s">
        <v>2251</v>
      </c>
      <c r="G134" s="228"/>
      <c r="H134" s="228"/>
      <c r="I134" s="228"/>
      <c r="J134" s="148" t="s">
        <v>806</v>
      </c>
      <c r="K134" s="149">
        <v>1</v>
      </c>
      <c r="L134" s="229"/>
      <c r="M134" s="229"/>
      <c r="N134" s="229">
        <f t="shared" si="0"/>
        <v>0</v>
      </c>
      <c r="O134" s="229"/>
      <c r="P134" s="229"/>
      <c r="Q134" s="229"/>
      <c r="R134" s="150"/>
      <c r="T134" s="151" t="s">
        <v>5</v>
      </c>
      <c r="U134" s="41" t="s">
        <v>41</v>
      </c>
      <c r="V134" s="152">
        <v>0</v>
      </c>
      <c r="W134" s="152">
        <f t="shared" si="1"/>
        <v>0</v>
      </c>
      <c r="X134" s="152">
        <v>0</v>
      </c>
      <c r="Y134" s="152">
        <f t="shared" si="2"/>
        <v>0</v>
      </c>
      <c r="Z134" s="152">
        <v>0</v>
      </c>
      <c r="AA134" s="153">
        <f t="shared" si="3"/>
        <v>0</v>
      </c>
      <c r="AD134" s="154"/>
      <c r="AR134" s="19" t="s">
        <v>250</v>
      </c>
      <c r="AT134" s="19" t="s">
        <v>189</v>
      </c>
      <c r="AU134" s="19" t="s">
        <v>81</v>
      </c>
      <c r="AY134" s="19" t="s">
        <v>188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9" t="s">
        <v>86</v>
      </c>
      <c r="BK134" s="154">
        <f t="shared" si="9"/>
        <v>0</v>
      </c>
      <c r="BL134" s="19" t="s">
        <v>250</v>
      </c>
      <c r="BM134" s="19" t="s">
        <v>388</v>
      </c>
    </row>
    <row r="135" spans="2:65" s="10" customFormat="1" ht="37.35" customHeight="1">
      <c r="B135" s="134"/>
      <c r="C135" s="135"/>
      <c r="D135" s="136" t="s">
        <v>1516</v>
      </c>
      <c r="E135" s="136"/>
      <c r="F135" s="136"/>
      <c r="G135" s="136"/>
      <c r="H135" s="136"/>
      <c r="I135" s="136"/>
      <c r="J135" s="136"/>
      <c r="K135" s="136"/>
      <c r="L135" s="136"/>
      <c r="M135" s="136"/>
      <c r="N135" s="235">
        <f>BK135</f>
        <v>0</v>
      </c>
      <c r="O135" s="236"/>
      <c r="P135" s="236"/>
      <c r="Q135" s="236"/>
      <c r="R135" s="137"/>
      <c r="T135" s="138"/>
      <c r="U135" s="135"/>
      <c r="V135" s="135"/>
      <c r="W135" s="139">
        <f>SUM(W136:W146)</f>
        <v>0</v>
      </c>
      <c r="X135" s="135"/>
      <c r="Y135" s="139">
        <f>SUM(Y136:Y146)</f>
        <v>0</v>
      </c>
      <c r="Z135" s="135"/>
      <c r="AA135" s="140">
        <f>SUM(AA136:AA146)</f>
        <v>0</v>
      </c>
      <c r="AC135" s="1"/>
      <c r="AD135" s="154"/>
      <c r="AR135" s="141" t="s">
        <v>86</v>
      </c>
      <c r="AT135" s="142" t="s">
        <v>73</v>
      </c>
      <c r="AU135" s="142" t="s">
        <v>74</v>
      </c>
      <c r="AY135" s="141" t="s">
        <v>188</v>
      </c>
      <c r="BK135" s="143">
        <f>SUM(BK136:BK146)</f>
        <v>0</v>
      </c>
    </row>
    <row r="136" spans="2:65" s="1" customFormat="1" ht="16.5" customHeight="1">
      <c r="B136" s="145"/>
      <c r="C136" s="155" t="s">
        <v>255</v>
      </c>
      <c r="D136" s="155" t="s">
        <v>251</v>
      </c>
      <c r="E136" s="156" t="s">
        <v>1494</v>
      </c>
      <c r="F136" s="230" t="s">
        <v>1553</v>
      </c>
      <c r="G136" s="230"/>
      <c r="H136" s="230"/>
      <c r="I136" s="230"/>
      <c r="J136" s="157" t="s">
        <v>203</v>
      </c>
      <c r="K136" s="158">
        <v>5.5</v>
      </c>
      <c r="L136" s="231"/>
      <c r="M136" s="231"/>
      <c r="N136" s="231">
        <f t="shared" ref="N136:N146" si="10">ROUND(L136*K136,2)</f>
        <v>0</v>
      </c>
      <c r="O136" s="229"/>
      <c r="P136" s="229"/>
      <c r="Q136" s="229"/>
      <c r="R136" s="150"/>
      <c r="T136" s="151" t="s">
        <v>5</v>
      </c>
      <c r="U136" s="41" t="s">
        <v>41</v>
      </c>
      <c r="V136" s="152">
        <v>0</v>
      </c>
      <c r="W136" s="152">
        <f t="shared" ref="W136:W146" si="11">V136*K136</f>
        <v>0</v>
      </c>
      <c r="X136" s="152">
        <v>0</v>
      </c>
      <c r="Y136" s="152">
        <f t="shared" ref="Y136:Y146" si="12">X136*K136</f>
        <v>0</v>
      </c>
      <c r="Z136" s="152">
        <v>0</v>
      </c>
      <c r="AA136" s="153">
        <f t="shared" ref="AA136:AA146" si="13">Z136*K136</f>
        <v>0</v>
      </c>
      <c r="AD136" s="154"/>
      <c r="AR136" s="19" t="s">
        <v>316</v>
      </c>
      <c r="AT136" s="19" t="s">
        <v>251</v>
      </c>
      <c r="AU136" s="19" t="s">
        <v>81</v>
      </c>
      <c r="AY136" s="19" t="s">
        <v>188</v>
      </c>
      <c r="BE136" s="154">
        <f t="shared" ref="BE136:BE146" si="14">IF(U136="základná",N136,0)</f>
        <v>0</v>
      </c>
      <c r="BF136" s="154">
        <f t="shared" ref="BF136:BF146" si="15">IF(U136="znížená",N136,0)</f>
        <v>0</v>
      </c>
      <c r="BG136" s="154">
        <f t="shared" ref="BG136:BG146" si="16">IF(U136="zákl. prenesená",N136,0)</f>
        <v>0</v>
      </c>
      <c r="BH136" s="154">
        <f t="shared" ref="BH136:BH146" si="17">IF(U136="zníž. prenesená",N136,0)</f>
        <v>0</v>
      </c>
      <c r="BI136" s="154">
        <f t="shared" ref="BI136:BI146" si="18">IF(U136="nulová",N136,0)</f>
        <v>0</v>
      </c>
      <c r="BJ136" s="19" t="s">
        <v>86</v>
      </c>
      <c r="BK136" s="154">
        <f t="shared" ref="BK136:BK146" si="19">ROUND(L136*K136,2)</f>
        <v>0</v>
      </c>
      <c r="BL136" s="19" t="s">
        <v>250</v>
      </c>
      <c r="BM136" s="19" t="s">
        <v>396</v>
      </c>
    </row>
    <row r="137" spans="2:65" s="1" customFormat="1" ht="16.5" customHeight="1">
      <c r="B137" s="145"/>
      <c r="C137" s="155" t="s">
        <v>259</v>
      </c>
      <c r="D137" s="155" t="s">
        <v>251</v>
      </c>
      <c r="E137" s="156" t="s">
        <v>2252</v>
      </c>
      <c r="F137" s="230" t="s">
        <v>1555</v>
      </c>
      <c r="G137" s="230"/>
      <c r="H137" s="230"/>
      <c r="I137" s="230"/>
      <c r="J137" s="157" t="s">
        <v>203</v>
      </c>
      <c r="K137" s="158">
        <v>11</v>
      </c>
      <c r="L137" s="231"/>
      <c r="M137" s="231"/>
      <c r="N137" s="231">
        <f t="shared" si="10"/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 t="shared" si="11"/>
        <v>0</v>
      </c>
      <c r="X137" s="152">
        <v>0</v>
      </c>
      <c r="Y137" s="152">
        <f t="shared" si="12"/>
        <v>0</v>
      </c>
      <c r="Z137" s="152">
        <v>0</v>
      </c>
      <c r="AA137" s="153">
        <f t="shared" si="13"/>
        <v>0</v>
      </c>
      <c r="AD137" s="154"/>
      <c r="AR137" s="19" t="s">
        <v>316</v>
      </c>
      <c r="AT137" s="19" t="s">
        <v>251</v>
      </c>
      <c r="AU137" s="19" t="s">
        <v>81</v>
      </c>
      <c r="AY137" s="19" t="s">
        <v>188</v>
      </c>
      <c r="BE137" s="154">
        <f t="shared" si="14"/>
        <v>0</v>
      </c>
      <c r="BF137" s="154">
        <f t="shared" si="15"/>
        <v>0</v>
      </c>
      <c r="BG137" s="154">
        <f t="shared" si="16"/>
        <v>0</v>
      </c>
      <c r="BH137" s="154">
        <f t="shared" si="17"/>
        <v>0</v>
      </c>
      <c r="BI137" s="154">
        <f t="shared" si="18"/>
        <v>0</v>
      </c>
      <c r="BJ137" s="19" t="s">
        <v>86</v>
      </c>
      <c r="BK137" s="154">
        <f t="shared" si="19"/>
        <v>0</v>
      </c>
      <c r="BL137" s="19" t="s">
        <v>250</v>
      </c>
      <c r="BM137" s="19" t="s">
        <v>404</v>
      </c>
    </row>
    <row r="138" spans="2:65" s="1" customFormat="1" ht="16.5" customHeight="1">
      <c r="B138" s="145"/>
      <c r="C138" s="146" t="s">
        <v>263</v>
      </c>
      <c r="D138" s="146" t="s">
        <v>189</v>
      </c>
      <c r="E138" s="147" t="s">
        <v>1560</v>
      </c>
      <c r="F138" s="228" t="s">
        <v>1561</v>
      </c>
      <c r="G138" s="228"/>
      <c r="H138" s="228"/>
      <c r="I138" s="228"/>
      <c r="J138" s="148" t="s">
        <v>203</v>
      </c>
      <c r="K138" s="149">
        <v>16.5</v>
      </c>
      <c r="L138" s="229"/>
      <c r="M138" s="229"/>
      <c r="N138" s="229">
        <f t="shared" si="10"/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</v>
      </c>
      <c r="W138" s="152">
        <f t="shared" si="11"/>
        <v>0</v>
      </c>
      <c r="X138" s="152">
        <v>0</v>
      </c>
      <c r="Y138" s="152">
        <f t="shared" si="12"/>
        <v>0</v>
      </c>
      <c r="Z138" s="152">
        <v>0</v>
      </c>
      <c r="AA138" s="153">
        <f t="shared" si="13"/>
        <v>0</v>
      </c>
      <c r="AD138" s="154"/>
      <c r="AR138" s="19" t="s">
        <v>250</v>
      </c>
      <c r="AT138" s="19" t="s">
        <v>189</v>
      </c>
      <c r="AU138" s="19" t="s">
        <v>81</v>
      </c>
      <c r="AY138" s="19" t="s">
        <v>188</v>
      </c>
      <c r="BE138" s="154">
        <f t="shared" si="14"/>
        <v>0</v>
      </c>
      <c r="BF138" s="154">
        <f t="shared" si="15"/>
        <v>0</v>
      </c>
      <c r="BG138" s="154">
        <f t="shared" si="16"/>
        <v>0</v>
      </c>
      <c r="BH138" s="154">
        <f t="shared" si="17"/>
        <v>0</v>
      </c>
      <c r="BI138" s="154">
        <f t="shared" si="18"/>
        <v>0</v>
      </c>
      <c r="BJ138" s="19" t="s">
        <v>86</v>
      </c>
      <c r="BK138" s="154">
        <f t="shared" si="19"/>
        <v>0</v>
      </c>
      <c r="BL138" s="19" t="s">
        <v>250</v>
      </c>
      <c r="BM138" s="19" t="s">
        <v>412</v>
      </c>
    </row>
    <row r="139" spans="2:65" s="1" customFormat="1" ht="25.5" customHeight="1">
      <c r="B139" s="145"/>
      <c r="C139" s="146" t="s">
        <v>10</v>
      </c>
      <c r="D139" s="146" t="s">
        <v>189</v>
      </c>
      <c r="E139" s="147" t="s">
        <v>1562</v>
      </c>
      <c r="F139" s="228" t="s">
        <v>1563</v>
      </c>
      <c r="G139" s="228"/>
      <c r="H139" s="228"/>
      <c r="I139" s="228"/>
      <c r="J139" s="148" t="s">
        <v>203</v>
      </c>
      <c r="K139" s="149">
        <v>16.5</v>
      </c>
      <c r="L139" s="229"/>
      <c r="M139" s="229"/>
      <c r="N139" s="229">
        <f t="shared" si="10"/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</v>
      </c>
      <c r="W139" s="152">
        <f t="shared" si="11"/>
        <v>0</v>
      </c>
      <c r="X139" s="152">
        <v>0</v>
      </c>
      <c r="Y139" s="152">
        <f t="shared" si="12"/>
        <v>0</v>
      </c>
      <c r="Z139" s="152">
        <v>0</v>
      </c>
      <c r="AA139" s="153">
        <f t="shared" si="13"/>
        <v>0</v>
      </c>
      <c r="AD139" s="154"/>
      <c r="AR139" s="19" t="s">
        <v>250</v>
      </c>
      <c r="AT139" s="19" t="s">
        <v>189</v>
      </c>
      <c r="AU139" s="19" t="s">
        <v>81</v>
      </c>
      <c r="AY139" s="19" t="s">
        <v>188</v>
      </c>
      <c r="BE139" s="154">
        <f t="shared" si="14"/>
        <v>0</v>
      </c>
      <c r="BF139" s="154">
        <f t="shared" si="15"/>
        <v>0</v>
      </c>
      <c r="BG139" s="154">
        <f t="shared" si="16"/>
        <v>0</v>
      </c>
      <c r="BH139" s="154">
        <f t="shared" si="17"/>
        <v>0</v>
      </c>
      <c r="BI139" s="154">
        <f t="shared" si="18"/>
        <v>0</v>
      </c>
      <c r="BJ139" s="19" t="s">
        <v>86</v>
      </c>
      <c r="BK139" s="154">
        <f t="shared" si="19"/>
        <v>0</v>
      </c>
      <c r="BL139" s="19" t="s">
        <v>250</v>
      </c>
      <c r="BM139" s="19" t="s">
        <v>420</v>
      </c>
    </row>
    <row r="140" spans="2:65" s="1" customFormat="1" ht="16.5" customHeight="1">
      <c r="B140" s="145"/>
      <c r="C140" s="146" t="s">
        <v>270</v>
      </c>
      <c r="D140" s="146" t="s">
        <v>189</v>
      </c>
      <c r="E140" s="147" t="s">
        <v>1564</v>
      </c>
      <c r="F140" s="228" t="s">
        <v>1565</v>
      </c>
      <c r="G140" s="228"/>
      <c r="H140" s="228"/>
      <c r="I140" s="228"/>
      <c r="J140" s="148" t="s">
        <v>302</v>
      </c>
      <c r="K140" s="149">
        <v>6</v>
      </c>
      <c r="L140" s="229"/>
      <c r="M140" s="229"/>
      <c r="N140" s="229">
        <f t="shared" si="10"/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 t="shared" si="11"/>
        <v>0</v>
      </c>
      <c r="X140" s="152">
        <v>0</v>
      </c>
      <c r="Y140" s="152">
        <f t="shared" si="12"/>
        <v>0</v>
      </c>
      <c r="Z140" s="152">
        <v>0</v>
      </c>
      <c r="AA140" s="153">
        <f t="shared" si="13"/>
        <v>0</v>
      </c>
      <c r="AD140" s="154"/>
      <c r="AR140" s="19" t="s">
        <v>250</v>
      </c>
      <c r="AT140" s="19" t="s">
        <v>189</v>
      </c>
      <c r="AU140" s="19" t="s">
        <v>81</v>
      </c>
      <c r="AY140" s="19" t="s">
        <v>188</v>
      </c>
      <c r="BE140" s="154">
        <f t="shared" si="14"/>
        <v>0</v>
      </c>
      <c r="BF140" s="154">
        <f t="shared" si="15"/>
        <v>0</v>
      </c>
      <c r="BG140" s="154">
        <f t="shared" si="16"/>
        <v>0</v>
      </c>
      <c r="BH140" s="154">
        <f t="shared" si="17"/>
        <v>0</v>
      </c>
      <c r="BI140" s="154">
        <f t="shared" si="18"/>
        <v>0</v>
      </c>
      <c r="BJ140" s="19" t="s">
        <v>86</v>
      </c>
      <c r="BK140" s="154">
        <f t="shared" si="19"/>
        <v>0</v>
      </c>
      <c r="BL140" s="19" t="s">
        <v>250</v>
      </c>
      <c r="BM140" s="19" t="s">
        <v>428</v>
      </c>
    </row>
    <row r="141" spans="2:65" s="1" customFormat="1" ht="25.5" customHeight="1">
      <c r="B141" s="145"/>
      <c r="C141" s="155" t="s">
        <v>274</v>
      </c>
      <c r="D141" s="155" t="s">
        <v>251</v>
      </c>
      <c r="E141" s="156" t="s">
        <v>1496</v>
      </c>
      <c r="F141" s="230" t="s">
        <v>2253</v>
      </c>
      <c r="G141" s="230"/>
      <c r="H141" s="230"/>
      <c r="I141" s="230"/>
      <c r="J141" s="157" t="s">
        <v>302</v>
      </c>
      <c r="K141" s="158">
        <v>1</v>
      </c>
      <c r="L141" s="231"/>
      <c r="M141" s="231"/>
      <c r="N141" s="231">
        <f t="shared" si="10"/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 t="shared" si="11"/>
        <v>0</v>
      </c>
      <c r="X141" s="152">
        <v>0</v>
      </c>
      <c r="Y141" s="152">
        <f t="shared" si="12"/>
        <v>0</v>
      </c>
      <c r="Z141" s="152">
        <v>0</v>
      </c>
      <c r="AA141" s="153">
        <f t="shared" si="13"/>
        <v>0</v>
      </c>
      <c r="AD141" s="154"/>
      <c r="AR141" s="19" t="s">
        <v>316</v>
      </c>
      <c r="AT141" s="19" t="s">
        <v>251</v>
      </c>
      <c r="AU141" s="19" t="s">
        <v>81</v>
      </c>
      <c r="AY141" s="19" t="s">
        <v>188</v>
      </c>
      <c r="BE141" s="154">
        <f t="shared" si="14"/>
        <v>0</v>
      </c>
      <c r="BF141" s="154">
        <f t="shared" si="15"/>
        <v>0</v>
      </c>
      <c r="BG141" s="154">
        <f t="shared" si="16"/>
        <v>0</v>
      </c>
      <c r="BH141" s="154">
        <f t="shared" si="17"/>
        <v>0</v>
      </c>
      <c r="BI141" s="154">
        <f t="shared" si="18"/>
        <v>0</v>
      </c>
      <c r="BJ141" s="19" t="s">
        <v>86</v>
      </c>
      <c r="BK141" s="154">
        <f t="shared" si="19"/>
        <v>0</v>
      </c>
      <c r="BL141" s="19" t="s">
        <v>250</v>
      </c>
      <c r="BM141" s="19" t="s">
        <v>436</v>
      </c>
    </row>
    <row r="142" spans="2:65" s="1" customFormat="1" ht="25.5" customHeight="1">
      <c r="B142" s="145"/>
      <c r="C142" s="146" t="s">
        <v>278</v>
      </c>
      <c r="D142" s="146" t="s">
        <v>189</v>
      </c>
      <c r="E142" s="147" t="s">
        <v>2254</v>
      </c>
      <c r="F142" s="228" t="s">
        <v>2255</v>
      </c>
      <c r="G142" s="228"/>
      <c r="H142" s="228"/>
      <c r="I142" s="228"/>
      <c r="J142" s="148" t="s">
        <v>1568</v>
      </c>
      <c r="K142" s="149">
        <v>1</v>
      </c>
      <c r="L142" s="229"/>
      <c r="M142" s="229"/>
      <c r="N142" s="229">
        <f t="shared" si="10"/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0</v>
      </c>
      <c r="W142" s="152">
        <f t="shared" si="11"/>
        <v>0</v>
      </c>
      <c r="X142" s="152">
        <v>0</v>
      </c>
      <c r="Y142" s="152">
        <f t="shared" si="12"/>
        <v>0</v>
      </c>
      <c r="Z142" s="152">
        <v>0</v>
      </c>
      <c r="AA142" s="153">
        <f t="shared" si="13"/>
        <v>0</v>
      </c>
      <c r="AD142" s="154"/>
      <c r="AR142" s="19" t="s">
        <v>250</v>
      </c>
      <c r="AT142" s="19" t="s">
        <v>189</v>
      </c>
      <c r="AU142" s="19" t="s">
        <v>81</v>
      </c>
      <c r="AY142" s="19" t="s">
        <v>188</v>
      </c>
      <c r="BE142" s="154">
        <f t="shared" si="14"/>
        <v>0</v>
      </c>
      <c r="BF142" s="154">
        <f t="shared" si="15"/>
        <v>0</v>
      </c>
      <c r="BG142" s="154">
        <f t="shared" si="16"/>
        <v>0</v>
      </c>
      <c r="BH142" s="154">
        <f t="shared" si="17"/>
        <v>0</v>
      </c>
      <c r="BI142" s="154">
        <f t="shared" si="18"/>
        <v>0</v>
      </c>
      <c r="BJ142" s="19" t="s">
        <v>86</v>
      </c>
      <c r="BK142" s="154">
        <f t="shared" si="19"/>
        <v>0</v>
      </c>
      <c r="BL142" s="19" t="s">
        <v>250</v>
      </c>
      <c r="BM142" s="19" t="s">
        <v>444</v>
      </c>
    </row>
    <row r="143" spans="2:65" s="1" customFormat="1" ht="16.5" customHeight="1">
      <c r="B143" s="145"/>
      <c r="C143" s="155" t="s">
        <v>282</v>
      </c>
      <c r="D143" s="155" t="s">
        <v>251</v>
      </c>
      <c r="E143" s="156" t="s">
        <v>1498</v>
      </c>
      <c r="F143" s="230" t="s">
        <v>1579</v>
      </c>
      <c r="G143" s="230"/>
      <c r="H143" s="230"/>
      <c r="I143" s="230"/>
      <c r="J143" s="157" t="s">
        <v>302</v>
      </c>
      <c r="K143" s="158">
        <v>1</v>
      </c>
      <c r="L143" s="231"/>
      <c r="M143" s="231"/>
      <c r="N143" s="231">
        <f t="shared" si="10"/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</v>
      </c>
      <c r="W143" s="152">
        <f t="shared" si="11"/>
        <v>0</v>
      </c>
      <c r="X143" s="152">
        <v>0</v>
      </c>
      <c r="Y143" s="152">
        <f t="shared" si="12"/>
        <v>0</v>
      </c>
      <c r="Z143" s="152">
        <v>0</v>
      </c>
      <c r="AA143" s="153">
        <f t="shared" si="13"/>
        <v>0</v>
      </c>
      <c r="AD143" s="154"/>
      <c r="AR143" s="19" t="s">
        <v>316</v>
      </c>
      <c r="AT143" s="19" t="s">
        <v>251</v>
      </c>
      <c r="AU143" s="19" t="s">
        <v>81</v>
      </c>
      <c r="AY143" s="19" t="s">
        <v>188</v>
      </c>
      <c r="BE143" s="154">
        <f t="shared" si="14"/>
        <v>0</v>
      </c>
      <c r="BF143" s="154">
        <f t="shared" si="15"/>
        <v>0</v>
      </c>
      <c r="BG143" s="154">
        <f t="shared" si="16"/>
        <v>0</v>
      </c>
      <c r="BH143" s="154">
        <f t="shared" si="17"/>
        <v>0</v>
      </c>
      <c r="BI143" s="154">
        <f t="shared" si="18"/>
        <v>0</v>
      </c>
      <c r="BJ143" s="19" t="s">
        <v>86</v>
      </c>
      <c r="BK143" s="154">
        <f t="shared" si="19"/>
        <v>0</v>
      </c>
      <c r="BL143" s="19" t="s">
        <v>250</v>
      </c>
      <c r="BM143" s="19" t="s">
        <v>452</v>
      </c>
    </row>
    <row r="144" spans="2:65" s="1" customFormat="1" ht="16.5" customHeight="1">
      <c r="B144" s="145"/>
      <c r="C144" s="146" t="s">
        <v>286</v>
      </c>
      <c r="D144" s="146" t="s">
        <v>189</v>
      </c>
      <c r="E144" s="147" t="s">
        <v>1580</v>
      </c>
      <c r="F144" s="228" t="s">
        <v>1581</v>
      </c>
      <c r="G144" s="228"/>
      <c r="H144" s="228"/>
      <c r="I144" s="228"/>
      <c r="J144" s="148" t="s">
        <v>1568</v>
      </c>
      <c r="K144" s="149">
        <v>1</v>
      </c>
      <c r="L144" s="229"/>
      <c r="M144" s="229"/>
      <c r="N144" s="229">
        <f t="shared" si="10"/>
        <v>0</v>
      </c>
      <c r="O144" s="229"/>
      <c r="P144" s="229"/>
      <c r="Q144" s="229"/>
      <c r="R144" s="150"/>
      <c r="T144" s="151" t="s">
        <v>5</v>
      </c>
      <c r="U144" s="41" t="s">
        <v>41</v>
      </c>
      <c r="V144" s="152">
        <v>0</v>
      </c>
      <c r="W144" s="152">
        <f t="shared" si="11"/>
        <v>0</v>
      </c>
      <c r="X144" s="152">
        <v>0</v>
      </c>
      <c r="Y144" s="152">
        <f t="shared" si="12"/>
        <v>0</v>
      </c>
      <c r="Z144" s="152">
        <v>0</v>
      </c>
      <c r="AA144" s="153">
        <f t="shared" si="13"/>
        <v>0</v>
      </c>
      <c r="AD144" s="154"/>
      <c r="AR144" s="19" t="s">
        <v>250</v>
      </c>
      <c r="AT144" s="19" t="s">
        <v>189</v>
      </c>
      <c r="AU144" s="19" t="s">
        <v>81</v>
      </c>
      <c r="AY144" s="19" t="s">
        <v>188</v>
      </c>
      <c r="BE144" s="154">
        <f t="shared" si="14"/>
        <v>0</v>
      </c>
      <c r="BF144" s="154">
        <f t="shared" si="15"/>
        <v>0</v>
      </c>
      <c r="BG144" s="154">
        <f t="shared" si="16"/>
        <v>0</v>
      </c>
      <c r="BH144" s="154">
        <f t="shared" si="17"/>
        <v>0</v>
      </c>
      <c r="BI144" s="154">
        <f t="shared" si="18"/>
        <v>0</v>
      </c>
      <c r="BJ144" s="19" t="s">
        <v>86</v>
      </c>
      <c r="BK144" s="154">
        <f t="shared" si="19"/>
        <v>0</v>
      </c>
      <c r="BL144" s="19" t="s">
        <v>250</v>
      </c>
      <c r="BM144" s="19" t="s">
        <v>460</v>
      </c>
    </row>
    <row r="145" spans="2:65" s="1" customFormat="1" ht="25.5" customHeight="1">
      <c r="B145" s="145"/>
      <c r="C145" s="146" t="s">
        <v>290</v>
      </c>
      <c r="D145" s="146" t="s">
        <v>189</v>
      </c>
      <c r="E145" s="147" t="s">
        <v>1583</v>
      </c>
      <c r="F145" s="228" t="s">
        <v>1584</v>
      </c>
      <c r="G145" s="228"/>
      <c r="H145" s="228"/>
      <c r="I145" s="228"/>
      <c r="J145" s="148" t="s">
        <v>806</v>
      </c>
      <c r="K145" s="149">
        <v>0.65</v>
      </c>
      <c r="L145" s="229"/>
      <c r="M145" s="229"/>
      <c r="N145" s="229">
        <f t="shared" si="10"/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</v>
      </c>
      <c r="W145" s="152">
        <f t="shared" si="11"/>
        <v>0</v>
      </c>
      <c r="X145" s="152">
        <v>0</v>
      </c>
      <c r="Y145" s="152">
        <f t="shared" si="12"/>
        <v>0</v>
      </c>
      <c r="Z145" s="152">
        <v>0</v>
      </c>
      <c r="AA145" s="153">
        <f t="shared" si="13"/>
        <v>0</v>
      </c>
      <c r="AD145" s="154"/>
      <c r="AR145" s="19" t="s">
        <v>250</v>
      </c>
      <c r="AT145" s="19" t="s">
        <v>189</v>
      </c>
      <c r="AU145" s="19" t="s">
        <v>81</v>
      </c>
      <c r="AY145" s="19" t="s">
        <v>188</v>
      </c>
      <c r="BE145" s="154">
        <f t="shared" si="14"/>
        <v>0</v>
      </c>
      <c r="BF145" s="154">
        <f t="shared" si="15"/>
        <v>0</v>
      </c>
      <c r="BG145" s="154">
        <f t="shared" si="16"/>
        <v>0</v>
      </c>
      <c r="BH145" s="154">
        <f t="shared" si="17"/>
        <v>0</v>
      </c>
      <c r="BI145" s="154">
        <f t="shared" si="18"/>
        <v>0</v>
      </c>
      <c r="BJ145" s="19" t="s">
        <v>86</v>
      </c>
      <c r="BK145" s="154">
        <f t="shared" si="19"/>
        <v>0</v>
      </c>
      <c r="BL145" s="19" t="s">
        <v>250</v>
      </c>
      <c r="BM145" s="19" t="s">
        <v>468</v>
      </c>
    </row>
    <row r="146" spans="2:65" s="1" customFormat="1" ht="38.25" customHeight="1">
      <c r="B146" s="145"/>
      <c r="C146" s="146" t="s">
        <v>294</v>
      </c>
      <c r="D146" s="146" t="s">
        <v>189</v>
      </c>
      <c r="E146" s="147" t="s">
        <v>1585</v>
      </c>
      <c r="F146" s="228" t="s">
        <v>1550</v>
      </c>
      <c r="G146" s="228"/>
      <c r="H146" s="228"/>
      <c r="I146" s="228"/>
      <c r="J146" s="148" t="s">
        <v>806</v>
      </c>
      <c r="K146" s="149">
        <v>0.75</v>
      </c>
      <c r="L146" s="229"/>
      <c r="M146" s="229"/>
      <c r="N146" s="229">
        <f t="shared" si="10"/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0</v>
      </c>
      <c r="W146" s="152">
        <f t="shared" si="11"/>
        <v>0</v>
      </c>
      <c r="X146" s="152">
        <v>0</v>
      </c>
      <c r="Y146" s="152">
        <f t="shared" si="12"/>
        <v>0</v>
      </c>
      <c r="Z146" s="152">
        <v>0</v>
      </c>
      <c r="AA146" s="153">
        <f t="shared" si="13"/>
        <v>0</v>
      </c>
      <c r="AD146" s="154"/>
      <c r="AR146" s="19" t="s">
        <v>250</v>
      </c>
      <c r="AT146" s="19" t="s">
        <v>189</v>
      </c>
      <c r="AU146" s="19" t="s">
        <v>81</v>
      </c>
      <c r="AY146" s="19" t="s">
        <v>188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9" t="s">
        <v>86</v>
      </c>
      <c r="BK146" s="154">
        <f t="shared" si="19"/>
        <v>0</v>
      </c>
      <c r="BL146" s="19" t="s">
        <v>250</v>
      </c>
      <c r="BM146" s="19" t="s">
        <v>476</v>
      </c>
    </row>
    <row r="147" spans="2:65" s="10" customFormat="1" ht="37.35" customHeight="1">
      <c r="B147" s="134"/>
      <c r="C147" s="135"/>
      <c r="D147" s="136" t="s">
        <v>1517</v>
      </c>
      <c r="E147" s="136"/>
      <c r="F147" s="136"/>
      <c r="G147" s="136"/>
      <c r="H147" s="136"/>
      <c r="I147" s="136"/>
      <c r="J147" s="136"/>
      <c r="K147" s="136"/>
      <c r="L147" s="136"/>
      <c r="M147" s="136"/>
      <c r="N147" s="235">
        <f>BK147</f>
        <v>0</v>
      </c>
      <c r="O147" s="236"/>
      <c r="P147" s="236"/>
      <c r="Q147" s="236"/>
      <c r="R147" s="137"/>
      <c r="T147" s="138"/>
      <c r="U147" s="135"/>
      <c r="V147" s="135"/>
      <c r="W147" s="139">
        <f>SUM(W148:W167)</f>
        <v>0</v>
      </c>
      <c r="X147" s="135"/>
      <c r="Y147" s="139">
        <f>SUM(Y148:Y167)</f>
        <v>0</v>
      </c>
      <c r="Z147" s="135"/>
      <c r="AA147" s="140">
        <f>SUM(AA148:AA167)</f>
        <v>0</v>
      </c>
      <c r="AC147" s="1"/>
      <c r="AD147" s="154"/>
      <c r="AR147" s="141" t="s">
        <v>86</v>
      </c>
      <c r="AT147" s="142" t="s">
        <v>73</v>
      </c>
      <c r="AU147" s="142" t="s">
        <v>74</v>
      </c>
      <c r="AY147" s="141" t="s">
        <v>188</v>
      </c>
      <c r="BK147" s="143">
        <f>SUM(BK148:BK167)</f>
        <v>0</v>
      </c>
    </row>
    <row r="148" spans="2:65" s="1" customFormat="1" ht="25.5" customHeight="1">
      <c r="B148" s="145"/>
      <c r="C148" s="146" t="s">
        <v>299</v>
      </c>
      <c r="D148" s="146" t="s">
        <v>189</v>
      </c>
      <c r="E148" s="147" t="s">
        <v>1475</v>
      </c>
      <c r="F148" s="228" t="s">
        <v>2256</v>
      </c>
      <c r="G148" s="228"/>
      <c r="H148" s="228"/>
      <c r="I148" s="228"/>
      <c r="J148" s="148" t="s">
        <v>1503</v>
      </c>
      <c r="K148" s="149">
        <v>2</v>
      </c>
      <c r="L148" s="229"/>
      <c r="M148" s="229"/>
      <c r="N148" s="229">
        <f t="shared" ref="N148:N167" si="20">ROUND(L148*K148,2)</f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0</v>
      </c>
      <c r="W148" s="152">
        <f t="shared" ref="W148:W167" si="21">V148*K148</f>
        <v>0</v>
      </c>
      <c r="X148" s="152">
        <v>0</v>
      </c>
      <c r="Y148" s="152">
        <f t="shared" ref="Y148:Y167" si="22">X148*K148</f>
        <v>0</v>
      </c>
      <c r="Z148" s="152">
        <v>0</v>
      </c>
      <c r="AA148" s="153">
        <f t="shared" ref="AA148:AA167" si="23">Z148*K148</f>
        <v>0</v>
      </c>
      <c r="AD148" s="154"/>
      <c r="AR148" s="19" t="s">
        <v>250</v>
      </c>
      <c r="AT148" s="19" t="s">
        <v>189</v>
      </c>
      <c r="AU148" s="19" t="s">
        <v>81</v>
      </c>
      <c r="AY148" s="19" t="s">
        <v>188</v>
      </c>
      <c r="BE148" s="154">
        <f t="shared" ref="BE148:BE167" si="24">IF(U148="základná",N148,0)</f>
        <v>0</v>
      </c>
      <c r="BF148" s="154">
        <f t="shared" ref="BF148:BF167" si="25">IF(U148="znížená",N148,0)</f>
        <v>0</v>
      </c>
      <c r="BG148" s="154">
        <f t="shared" ref="BG148:BG167" si="26">IF(U148="zákl. prenesená",N148,0)</f>
        <v>0</v>
      </c>
      <c r="BH148" s="154">
        <f t="shared" ref="BH148:BH167" si="27">IF(U148="zníž. prenesená",N148,0)</f>
        <v>0</v>
      </c>
      <c r="BI148" s="154">
        <f t="shared" ref="BI148:BI167" si="28">IF(U148="nulová",N148,0)</f>
        <v>0</v>
      </c>
      <c r="BJ148" s="19" t="s">
        <v>86</v>
      </c>
      <c r="BK148" s="154">
        <f t="shared" ref="BK148:BK167" si="29">ROUND(L148*K148,2)</f>
        <v>0</v>
      </c>
      <c r="BL148" s="19" t="s">
        <v>250</v>
      </c>
      <c r="BM148" s="19" t="s">
        <v>484</v>
      </c>
    </row>
    <row r="149" spans="2:65" s="1" customFormat="1" ht="16.5" customHeight="1">
      <c r="B149" s="145"/>
      <c r="C149" s="155" t="s">
        <v>304</v>
      </c>
      <c r="D149" s="155" t="s">
        <v>251</v>
      </c>
      <c r="E149" s="156" t="s">
        <v>1505</v>
      </c>
      <c r="F149" s="230" t="s">
        <v>1590</v>
      </c>
      <c r="G149" s="230"/>
      <c r="H149" s="230"/>
      <c r="I149" s="230"/>
      <c r="J149" s="157" t="s">
        <v>1503</v>
      </c>
      <c r="K149" s="158">
        <v>2</v>
      </c>
      <c r="L149" s="231"/>
      <c r="M149" s="231"/>
      <c r="N149" s="231">
        <f t="shared" si="2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</v>
      </c>
      <c r="W149" s="152">
        <f t="shared" si="21"/>
        <v>0</v>
      </c>
      <c r="X149" s="152">
        <v>0</v>
      </c>
      <c r="Y149" s="152">
        <f t="shared" si="22"/>
        <v>0</v>
      </c>
      <c r="Z149" s="152">
        <v>0</v>
      </c>
      <c r="AA149" s="153">
        <f t="shared" si="23"/>
        <v>0</v>
      </c>
      <c r="AD149" s="154"/>
      <c r="AR149" s="19" t="s">
        <v>316</v>
      </c>
      <c r="AT149" s="19" t="s">
        <v>251</v>
      </c>
      <c r="AU149" s="19" t="s">
        <v>81</v>
      </c>
      <c r="AY149" s="19" t="s">
        <v>188</v>
      </c>
      <c r="BE149" s="154">
        <f t="shared" si="24"/>
        <v>0</v>
      </c>
      <c r="BF149" s="154">
        <f t="shared" si="25"/>
        <v>0</v>
      </c>
      <c r="BG149" s="154">
        <f t="shared" si="26"/>
        <v>0</v>
      </c>
      <c r="BH149" s="154">
        <f t="shared" si="27"/>
        <v>0</v>
      </c>
      <c r="BI149" s="154">
        <f t="shared" si="28"/>
        <v>0</v>
      </c>
      <c r="BJ149" s="19" t="s">
        <v>86</v>
      </c>
      <c r="BK149" s="154">
        <f t="shared" si="29"/>
        <v>0</v>
      </c>
      <c r="BL149" s="19" t="s">
        <v>250</v>
      </c>
      <c r="BM149" s="19" t="s">
        <v>492</v>
      </c>
    </row>
    <row r="150" spans="2:65" s="1" customFormat="1" ht="16.5" customHeight="1">
      <c r="B150" s="145"/>
      <c r="C150" s="146" t="s">
        <v>308</v>
      </c>
      <c r="D150" s="146" t="s">
        <v>189</v>
      </c>
      <c r="E150" s="147" t="s">
        <v>2257</v>
      </c>
      <c r="F150" s="228" t="s">
        <v>2258</v>
      </c>
      <c r="G150" s="228"/>
      <c r="H150" s="228"/>
      <c r="I150" s="228"/>
      <c r="J150" s="148" t="s">
        <v>1503</v>
      </c>
      <c r="K150" s="149">
        <v>2</v>
      </c>
      <c r="L150" s="229"/>
      <c r="M150" s="229"/>
      <c r="N150" s="229">
        <f t="shared" si="2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</v>
      </c>
      <c r="W150" s="152">
        <f t="shared" si="21"/>
        <v>0</v>
      </c>
      <c r="X150" s="152">
        <v>0</v>
      </c>
      <c r="Y150" s="152">
        <f t="shared" si="22"/>
        <v>0</v>
      </c>
      <c r="Z150" s="152">
        <v>0</v>
      </c>
      <c r="AA150" s="153">
        <f t="shared" si="23"/>
        <v>0</v>
      </c>
      <c r="AD150" s="154"/>
      <c r="AR150" s="19" t="s">
        <v>250</v>
      </c>
      <c r="AT150" s="19" t="s">
        <v>189</v>
      </c>
      <c r="AU150" s="19" t="s">
        <v>81</v>
      </c>
      <c r="AY150" s="19" t="s">
        <v>188</v>
      </c>
      <c r="BE150" s="154">
        <f t="shared" si="24"/>
        <v>0</v>
      </c>
      <c r="BF150" s="154">
        <f t="shared" si="25"/>
        <v>0</v>
      </c>
      <c r="BG150" s="154">
        <f t="shared" si="26"/>
        <v>0</v>
      </c>
      <c r="BH150" s="154">
        <f t="shared" si="27"/>
        <v>0</v>
      </c>
      <c r="BI150" s="154">
        <f t="shared" si="28"/>
        <v>0</v>
      </c>
      <c r="BJ150" s="19" t="s">
        <v>86</v>
      </c>
      <c r="BK150" s="154">
        <f t="shared" si="29"/>
        <v>0</v>
      </c>
      <c r="BL150" s="19" t="s">
        <v>250</v>
      </c>
      <c r="BM150" s="19" t="s">
        <v>500</v>
      </c>
    </row>
    <row r="151" spans="2:65" s="1" customFormat="1" ht="16.5" customHeight="1">
      <c r="B151" s="145"/>
      <c r="C151" s="146" t="s">
        <v>312</v>
      </c>
      <c r="D151" s="146" t="s">
        <v>189</v>
      </c>
      <c r="E151" s="147" t="s">
        <v>1599</v>
      </c>
      <c r="F151" s="228" t="s">
        <v>1600</v>
      </c>
      <c r="G151" s="228"/>
      <c r="H151" s="228"/>
      <c r="I151" s="228"/>
      <c r="J151" s="148" t="s">
        <v>1503</v>
      </c>
      <c r="K151" s="149">
        <v>2</v>
      </c>
      <c r="L151" s="229"/>
      <c r="M151" s="229"/>
      <c r="N151" s="229">
        <f t="shared" si="2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</v>
      </c>
      <c r="W151" s="152">
        <f t="shared" si="21"/>
        <v>0</v>
      </c>
      <c r="X151" s="152">
        <v>0</v>
      </c>
      <c r="Y151" s="152">
        <f t="shared" si="22"/>
        <v>0</v>
      </c>
      <c r="Z151" s="152">
        <v>0</v>
      </c>
      <c r="AA151" s="153">
        <f t="shared" si="23"/>
        <v>0</v>
      </c>
      <c r="AD151" s="154"/>
      <c r="AR151" s="19" t="s">
        <v>250</v>
      </c>
      <c r="AT151" s="19" t="s">
        <v>189</v>
      </c>
      <c r="AU151" s="19" t="s">
        <v>81</v>
      </c>
      <c r="AY151" s="19" t="s">
        <v>188</v>
      </c>
      <c r="BE151" s="154">
        <f t="shared" si="24"/>
        <v>0</v>
      </c>
      <c r="BF151" s="154">
        <f t="shared" si="25"/>
        <v>0</v>
      </c>
      <c r="BG151" s="154">
        <f t="shared" si="26"/>
        <v>0</v>
      </c>
      <c r="BH151" s="154">
        <f t="shared" si="27"/>
        <v>0</v>
      </c>
      <c r="BI151" s="154">
        <f t="shared" si="28"/>
        <v>0</v>
      </c>
      <c r="BJ151" s="19" t="s">
        <v>86</v>
      </c>
      <c r="BK151" s="154">
        <f t="shared" si="29"/>
        <v>0</v>
      </c>
      <c r="BL151" s="19" t="s">
        <v>250</v>
      </c>
      <c r="BM151" s="19" t="s">
        <v>508</v>
      </c>
    </row>
    <row r="152" spans="2:65" s="1" customFormat="1" ht="16.5" customHeight="1">
      <c r="B152" s="145"/>
      <c r="C152" s="155" t="s">
        <v>316</v>
      </c>
      <c r="D152" s="155" t="s">
        <v>251</v>
      </c>
      <c r="E152" s="156" t="s">
        <v>1507</v>
      </c>
      <c r="F152" s="230" t="s">
        <v>1612</v>
      </c>
      <c r="G152" s="230"/>
      <c r="H152" s="230"/>
      <c r="I152" s="230"/>
      <c r="J152" s="157" t="s">
        <v>1503</v>
      </c>
      <c r="K152" s="158">
        <v>2</v>
      </c>
      <c r="L152" s="231"/>
      <c r="M152" s="231"/>
      <c r="N152" s="231">
        <f t="shared" si="2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</v>
      </c>
      <c r="W152" s="152">
        <f t="shared" si="21"/>
        <v>0</v>
      </c>
      <c r="X152" s="152">
        <v>0</v>
      </c>
      <c r="Y152" s="152">
        <f t="shared" si="22"/>
        <v>0</v>
      </c>
      <c r="Z152" s="152">
        <v>0</v>
      </c>
      <c r="AA152" s="153">
        <f t="shared" si="23"/>
        <v>0</v>
      </c>
      <c r="AD152" s="154"/>
      <c r="AR152" s="19" t="s">
        <v>316</v>
      </c>
      <c r="AT152" s="19" t="s">
        <v>251</v>
      </c>
      <c r="AU152" s="19" t="s">
        <v>81</v>
      </c>
      <c r="AY152" s="19" t="s">
        <v>188</v>
      </c>
      <c r="BE152" s="154">
        <f t="shared" si="24"/>
        <v>0</v>
      </c>
      <c r="BF152" s="154">
        <f t="shared" si="25"/>
        <v>0</v>
      </c>
      <c r="BG152" s="154">
        <f t="shared" si="26"/>
        <v>0</v>
      </c>
      <c r="BH152" s="154">
        <f t="shared" si="27"/>
        <v>0</v>
      </c>
      <c r="BI152" s="154">
        <f t="shared" si="28"/>
        <v>0</v>
      </c>
      <c r="BJ152" s="19" t="s">
        <v>86</v>
      </c>
      <c r="BK152" s="154">
        <f t="shared" si="29"/>
        <v>0</v>
      </c>
      <c r="BL152" s="19" t="s">
        <v>250</v>
      </c>
      <c r="BM152" s="19" t="s">
        <v>516</v>
      </c>
    </row>
    <row r="153" spans="2:65" s="1" customFormat="1" ht="16.5" customHeight="1">
      <c r="B153" s="145"/>
      <c r="C153" s="146" t="s">
        <v>320</v>
      </c>
      <c r="D153" s="146" t="s">
        <v>189</v>
      </c>
      <c r="E153" s="147" t="s">
        <v>1615</v>
      </c>
      <c r="F153" s="228" t="s">
        <v>1616</v>
      </c>
      <c r="G153" s="228"/>
      <c r="H153" s="228"/>
      <c r="I153" s="228"/>
      <c r="J153" s="148" t="s">
        <v>1503</v>
      </c>
      <c r="K153" s="149">
        <v>2</v>
      </c>
      <c r="L153" s="229"/>
      <c r="M153" s="229"/>
      <c r="N153" s="229">
        <f t="shared" si="20"/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</v>
      </c>
      <c r="W153" s="152">
        <f t="shared" si="21"/>
        <v>0</v>
      </c>
      <c r="X153" s="152">
        <v>0</v>
      </c>
      <c r="Y153" s="152">
        <f t="shared" si="22"/>
        <v>0</v>
      </c>
      <c r="Z153" s="152">
        <v>0</v>
      </c>
      <c r="AA153" s="153">
        <f t="shared" si="23"/>
        <v>0</v>
      </c>
      <c r="AD153" s="154"/>
      <c r="AR153" s="19" t="s">
        <v>250</v>
      </c>
      <c r="AT153" s="19" t="s">
        <v>189</v>
      </c>
      <c r="AU153" s="19" t="s">
        <v>81</v>
      </c>
      <c r="AY153" s="19" t="s">
        <v>188</v>
      </c>
      <c r="BE153" s="154">
        <f t="shared" si="24"/>
        <v>0</v>
      </c>
      <c r="BF153" s="154">
        <f t="shared" si="25"/>
        <v>0</v>
      </c>
      <c r="BG153" s="154">
        <f t="shared" si="26"/>
        <v>0</v>
      </c>
      <c r="BH153" s="154">
        <f t="shared" si="27"/>
        <v>0</v>
      </c>
      <c r="BI153" s="154">
        <f t="shared" si="28"/>
        <v>0</v>
      </c>
      <c r="BJ153" s="19" t="s">
        <v>86</v>
      </c>
      <c r="BK153" s="154">
        <f t="shared" si="29"/>
        <v>0</v>
      </c>
      <c r="BL153" s="19" t="s">
        <v>250</v>
      </c>
      <c r="BM153" s="19" t="s">
        <v>524</v>
      </c>
    </row>
    <row r="154" spans="2:65" s="1" customFormat="1" ht="16.5" customHeight="1">
      <c r="B154" s="145"/>
      <c r="C154" s="155" t="s">
        <v>324</v>
      </c>
      <c r="D154" s="155" t="s">
        <v>251</v>
      </c>
      <c r="E154" s="156" t="s">
        <v>1509</v>
      </c>
      <c r="F154" s="230" t="s">
        <v>2259</v>
      </c>
      <c r="G154" s="230"/>
      <c r="H154" s="230"/>
      <c r="I154" s="230"/>
      <c r="J154" s="157" t="s">
        <v>1503</v>
      </c>
      <c r="K154" s="158">
        <v>1</v>
      </c>
      <c r="L154" s="231"/>
      <c r="M154" s="231"/>
      <c r="N154" s="231">
        <f t="shared" si="20"/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</v>
      </c>
      <c r="W154" s="152">
        <f t="shared" si="21"/>
        <v>0</v>
      </c>
      <c r="X154" s="152">
        <v>0</v>
      </c>
      <c r="Y154" s="152">
        <f t="shared" si="22"/>
        <v>0</v>
      </c>
      <c r="Z154" s="152">
        <v>0</v>
      </c>
      <c r="AA154" s="153">
        <f t="shared" si="23"/>
        <v>0</v>
      </c>
      <c r="AD154" s="154"/>
      <c r="AR154" s="19" t="s">
        <v>316</v>
      </c>
      <c r="AT154" s="19" t="s">
        <v>251</v>
      </c>
      <c r="AU154" s="19" t="s">
        <v>81</v>
      </c>
      <c r="AY154" s="19" t="s">
        <v>188</v>
      </c>
      <c r="BE154" s="154">
        <f t="shared" si="24"/>
        <v>0</v>
      </c>
      <c r="BF154" s="154">
        <f t="shared" si="25"/>
        <v>0</v>
      </c>
      <c r="BG154" s="154">
        <f t="shared" si="26"/>
        <v>0</v>
      </c>
      <c r="BH154" s="154">
        <f t="shared" si="27"/>
        <v>0</v>
      </c>
      <c r="BI154" s="154">
        <f t="shared" si="28"/>
        <v>0</v>
      </c>
      <c r="BJ154" s="19" t="s">
        <v>86</v>
      </c>
      <c r="BK154" s="154">
        <f t="shared" si="29"/>
        <v>0</v>
      </c>
      <c r="BL154" s="19" t="s">
        <v>250</v>
      </c>
      <c r="BM154" s="19" t="s">
        <v>532</v>
      </c>
    </row>
    <row r="155" spans="2:65" s="1" customFormat="1" ht="25.5" customHeight="1">
      <c r="B155" s="145"/>
      <c r="C155" s="146" t="s">
        <v>328</v>
      </c>
      <c r="D155" s="146" t="s">
        <v>189</v>
      </c>
      <c r="E155" s="147" t="s">
        <v>1629</v>
      </c>
      <c r="F155" s="228" t="s">
        <v>1630</v>
      </c>
      <c r="G155" s="228"/>
      <c r="H155" s="228"/>
      <c r="I155" s="228"/>
      <c r="J155" s="148" t="s">
        <v>1503</v>
      </c>
      <c r="K155" s="149">
        <v>1</v>
      </c>
      <c r="L155" s="229"/>
      <c r="M155" s="229"/>
      <c r="N155" s="229">
        <f t="shared" si="2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</v>
      </c>
      <c r="W155" s="152">
        <f t="shared" si="21"/>
        <v>0</v>
      </c>
      <c r="X155" s="152">
        <v>0</v>
      </c>
      <c r="Y155" s="152">
        <f t="shared" si="22"/>
        <v>0</v>
      </c>
      <c r="Z155" s="152">
        <v>0</v>
      </c>
      <c r="AA155" s="153">
        <f t="shared" si="23"/>
        <v>0</v>
      </c>
      <c r="AD155" s="154"/>
      <c r="AR155" s="19" t="s">
        <v>250</v>
      </c>
      <c r="AT155" s="19" t="s">
        <v>189</v>
      </c>
      <c r="AU155" s="19" t="s">
        <v>81</v>
      </c>
      <c r="AY155" s="19" t="s">
        <v>188</v>
      </c>
      <c r="BE155" s="154">
        <f t="shared" si="24"/>
        <v>0</v>
      </c>
      <c r="BF155" s="154">
        <f t="shared" si="25"/>
        <v>0</v>
      </c>
      <c r="BG155" s="154">
        <f t="shared" si="26"/>
        <v>0</v>
      </c>
      <c r="BH155" s="154">
        <f t="shared" si="27"/>
        <v>0</v>
      </c>
      <c r="BI155" s="154">
        <f t="shared" si="28"/>
        <v>0</v>
      </c>
      <c r="BJ155" s="19" t="s">
        <v>86</v>
      </c>
      <c r="BK155" s="154">
        <f t="shared" si="29"/>
        <v>0</v>
      </c>
      <c r="BL155" s="19" t="s">
        <v>250</v>
      </c>
      <c r="BM155" s="19" t="s">
        <v>540</v>
      </c>
    </row>
    <row r="156" spans="2:65" s="1" customFormat="1" ht="16.5" customHeight="1">
      <c r="B156" s="145"/>
      <c r="C156" s="155" t="s">
        <v>332</v>
      </c>
      <c r="D156" s="155" t="s">
        <v>251</v>
      </c>
      <c r="E156" s="156" t="s">
        <v>1511</v>
      </c>
      <c r="F156" s="230" t="s">
        <v>2260</v>
      </c>
      <c r="G156" s="230"/>
      <c r="H156" s="230"/>
      <c r="I156" s="230"/>
      <c r="J156" s="157" t="s">
        <v>1503</v>
      </c>
      <c r="K156" s="158">
        <v>6</v>
      </c>
      <c r="L156" s="231"/>
      <c r="M156" s="231"/>
      <c r="N156" s="231">
        <f t="shared" si="2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 t="shared" si="21"/>
        <v>0</v>
      </c>
      <c r="X156" s="152">
        <v>0</v>
      </c>
      <c r="Y156" s="152">
        <f t="shared" si="22"/>
        <v>0</v>
      </c>
      <c r="Z156" s="152">
        <v>0</v>
      </c>
      <c r="AA156" s="153">
        <f t="shared" si="23"/>
        <v>0</v>
      </c>
      <c r="AD156" s="154"/>
      <c r="AR156" s="19" t="s">
        <v>316</v>
      </c>
      <c r="AT156" s="19" t="s">
        <v>251</v>
      </c>
      <c r="AU156" s="19" t="s">
        <v>81</v>
      </c>
      <c r="AY156" s="19" t="s">
        <v>188</v>
      </c>
      <c r="BE156" s="154">
        <f t="shared" si="24"/>
        <v>0</v>
      </c>
      <c r="BF156" s="154">
        <f t="shared" si="25"/>
        <v>0</v>
      </c>
      <c r="BG156" s="154">
        <f t="shared" si="26"/>
        <v>0</v>
      </c>
      <c r="BH156" s="154">
        <f t="shared" si="27"/>
        <v>0</v>
      </c>
      <c r="BI156" s="154">
        <f t="shared" si="28"/>
        <v>0</v>
      </c>
      <c r="BJ156" s="19" t="s">
        <v>86</v>
      </c>
      <c r="BK156" s="154">
        <f t="shared" si="29"/>
        <v>0</v>
      </c>
      <c r="BL156" s="19" t="s">
        <v>250</v>
      </c>
      <c r="BM156" s="19" t="s">
        <v>548</v>
      </c>
    </row>
    <row r="157" spans="2:65" s="1" customFormat="1" ht="25.5" customHeight="1">
      <c r="B157" s="145"/>
      <c r="C157" s="146" t="s">
        <v>336</v>
      </c>
      <c r="D157" s="146" t="s">
        <v>189</v>
      </c>
      <c r="E157" s="147" t="s">
        <v>1633</v>
      </c>
      <c r="F157" s="228" t="s">
        <v>1634</v>
      </c>
      <c r="G157" s="228"/>
      <c r="H157" s="228"/>
      <c r="I157" s="228"/>
      <c r="J157" s="148" t="s">
        <v>1503</v>
      </c>
      <c r="K157" s="149">
        <v>6</v>
      </c>
      <c r="L157" s="229"/>
      <c r="M157" s="229"/>
      <c r="N157" s="229">
        <f t="shared" si="20"/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</v>
      </c>
      <c r="W157" s="152">
        <f t="shared" si="21"/>
        <v>0</v>
      </c>
      <c r="X157" s="152">
        <v>0</v>
      </c>
      <c r="Y157" s="152">
        <f t="shared" si="22"/>
        <v>0</v>
      </c>
      <c r="Z157" s="152">
        <v>0</v>
      </c>
      <c r="AA157" s="153">
        <f t="shared" si="23"/>
        <v>0</v>
      </c>
      <c r="AD157" s="154"/>
      <c r="AR157" s="19" t="s">
        <v>250</v>
      </c>
      <c r="AT157" s="19" t="s">
        <v>189</v>
      </c>
      <c r="AU157" s="19" t="s">
        <v>81</v>
      </c>
      <c r="AY157" s="19" t="s">
        <v>188</v>
      </c>
      <c r="BE157" s="154">
        <f t="shared" si="24"/>
        <v>0</v>
      </c>
      <c r="BF157" s="154">
        <f t="shared" si="25"/>
        <v>0</v>
      </c>
      <c r="BG157" s="154">
        <f t="shared" si="26"/>
        <v>0</v>
      </c>
      <c r="BH157" s="154">
        <f t="shared" si="27"/>
        <v>0</v>
      </c>
      <c r="BI157" s="154">
        <f t="shared" si="28"/>
        <v>0</v>
      </c>
      <c r="BJ157" s="19" t="s">
        <v>86</v>
      </c>
      <c r="BK157" s="154">
        <f t="shared" si="29"/>
        <v>0</v>
      </c>
      <c r="BL157" s="19" t="s">
        <v>250</v>
      </c>
      <c r="BM157" s="19" t="s">
        <v>556</v>
      </c>
    </row>
    <row r="158" spans="2:65" s="1" customFormat="1" ht="16.5" customHeight="1">
      <c r="B158" s="145"/>
      <c r="C158" s="155" t="s">
        <v>340</v>
      </c>
      <c r="D158" s="155" t="s">
        <v>251</v>
      </c>
      <c r="E158" s="156" t="s">
        <v>1587</v>
      </c>
      <c r="F158" s="230" t="s">
        <v>2261</v>
      </c>
      <c r="G158" s="230"/>
      <c r="H158" s="230"/>
      <c r="I158" s="230"/>
      <c r="J158" s="157" t="s">
        <v>302</v>
      </c>
      <c r="K158" s="158">
        <v>2</v>
      </c>
      <c r="L158" s="231"/>
      <c r="M158" s="231"/>
      <c r="N158" s="231">
        <f t="shared" si="20"/>
        <v>0</v>
      </c>
      <c r="O158" s="229"/>
      <c r="P158" s="229"/>
      <c r="Q158" s="229"/>
      <c r="R158" s="150"/>
      <c r="T158" s="151" t="s">
        <v>5</v>
      </c>
      <c r="U158" s="41" t="s">
        <v>41</v>
      </c>
      <c r="V158" s="152">
        <v>0</v>
      </c>
      <c r="W158" s="152">
        <f t="shared" si="21"/>
        <v>0</v>
      </c>
      <c r="X158" s="152">
        <v>0</v>
      </c>
      <c r="Y158" s="152">
        <f t="shared" si="22"/>
        <v>0</v>
      </c>
      <c r="Z158" s="152">
        <v>0</v>
      </c>
      <c r="AA158" s="153">
        <f t="shared" si="23"/>
        <v>0</v>
      </c>
      <c r="AD158" s="154"/>
      <c r="AR158" s="19" t="s">
        <v>316</v>
      </c>
      <c r="AT158" s="19" t="s">
        <v>251</v>
      </c>
      <c r="AU158" s="19" t="s">
        <v>81</v>
      </c>
      <c r="AY158" s="19" t="s">
        <v>188</v>
      </c>
      <c r="BE158" s="154">
        <f t="shared" si="24"/>
        <v>0</v>
      </c>
      <c r="BF158" s="154">
        <f t="shared" si="25"/>
        <v>0</v>
      </c>
      <c r="BG158" s="154">
        <f t="shared" si="26"/>
        <v>0</v>
      </c>
      <c r="BH158" s="154">
        <f t="shared" si="27"/>
        <v>0</v>
      </c>
      <c r="BI158" s="154">
        <f t="shared" si="28"/>
        <v>0</v>
      </c>
      <c r="BJ158" s="19" t="s">
        <v>86</v>
      </c>
      <c r="BK158" s="154">
        <f t="shared" si="29"/>
        <v>0</v>
      </c>
      <c r="BL158" s="19" t="s">
        <v>250</v>
      </c>
      <c r="BM158" s="19" t="s">
        <v>564</v>
      </c>
    </row>
    <row r="159" spans="2:65" s="1" customFormat="1" ht="16.5" customHeight="1">
      <c r="B159" s="145"/>
      <c r="C159" s="146" t="s">
        <v>344</v>
      </c>
      <c r="D159" s="146" t="s">
        <v>189</v>
      </c>
      <c r="E159" s="147" t="s">
        <v>1643</v>
      </c>
      <c r="F159" s="228" t="s">
        <v>1644</v>
      </c>
      <c r="G159" s="228"/>
      <c r="H159" s="228"/>
      <c r="I159" s="228"/>
      <c r="J159" s="148" t="s">
        <v>302</v>
      </c>
      <c r="K159" s="149">
        <v>2</v>
      </c>
      <c r="L159" s="229"/>
      <c r="M159" s="229"/>
      <c r="N159" s="229">
        <f t="shared" si="20"/>
        <v>0</v>
      </c>
      <c r="O159" s="229"/>
      <c r="P159" s="229"/>
      <c r="Q159" s="229"/>
      <c r="R159" s="150"/>
      <c r="T159" s="151" t="s">
        <v>5</v>
      </c>
      <c r="U159" s="41" t="s">
        <v>41</v>
      </c>
      <c r="V159" s="152">
        <v>0</v>
      </c>
      <c r="W159" s="152">
        <f t="shared" si="21"/>
        <v>0</v>
      </c>
      <c r="X159" s="152">
        <v>0</v>
      </c>
      <c r="Y159" s="152">
        <f t="shared" si="22"/>
        <v>0</v>
      </c>
      <c r="Z159" s="152">
        <v>0</v>
      </c>
      <c r="AA159" s="153">
        <f t="shared" si="23"/>
        <v>0</v>
      </c>
      <c r="AD159" s="154"/>
      <c r="AR159" s="19" t="s">
        <v>250</v>
      </c>
      <c r="AT159" s="19" t="s">
        <v>189</v>
      </c>
      <c r="AU159" s="19" t="s">
        <v>81</v>
      </c>
      <c r="AY159" s="19" t="s">
        <v>188</v>
      </c>
      <c r="BE159" s="154">
        <f t="shared" si="24"/>
        <v>0</v>
      </c>
      <c r="BF159" s="154">
        <f t="shared" si="25"/>
        <v>0</v>
      </c>
      <c r="BG159" s="154">
        <f t="shared" si="26"/>
        <v>0</v>
      </c>
      <c r="BH159" s="154">
        <f t="shared" si="27"/>
        <v>0</v>
      </c>
      <c r="BI159" s="154">
        <f t="shared" si="28"/>
        <v>0</v>
      </c>
      <c r="BJ159" s="19" t="s">
        <v>86</v>
      </c>
      <c r="BK159" s="154">
        <f t="shared" si="29"/>
        <v>0</v>
      </c>
      <c r="BL159" s="19" t="s">
        <v>250</v>
      </c>
      <c r="BM159" s="19" t="s">
        <v>572</v>
      </c>
    </row>
    <row r="160" spans="2:65" s="1" customFormat="1" ht="25.5" customHeight="1">
      <c r="B160" s="145"/>
      <c r="C160" s="155" t="s">
        <v>348</v>
      </c>
      <c r="D160" s="155" t="s">
        <v>251</v>
      </c>
      <c r="E160" s="156" t="s">
        <v>1589</v>
      </c>
      <c r="F160" s="230" t="s">
        <v>1650</v>
      </c>
      <c r="G160" s="230"/>
      <c r="H160" s="230"/>
      <c r="I160" s="230"/>
      <c r="J160" s="157" t="s">
        <v>302</v>
      </c>
      <c r="K160" s="158">
        <v>2</v>
      </c>
      <c r="L160" s="231"/>
      <c r="M160" s="231"/>
      <c r="N160" s="231">
        <f t="shared" si="20"/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0</v>
      </c>
      <c r="W160" s="152">
        <f t="shared" si="21"/>
        <v>0</v>
      </c>
      <c r="X160" s="152">
        <v>0</v>
      </c>
      <c r="Y160" s="152">
        <f t="shared" si="22"/>
        <v>0</v>
      </c>
      <c r="Z160" s="152">
        <v>0</v>
      </c>
      <c r="AA160" s="153">
        <f t="shared" si="23"/>
        <v>0</v>
      </c>
      <c r="AD160" s="154"/>
      <c r="AR160" s="19" t="s">
        <v>316</v>
      </c>
      <c r="AT160" s="19" t="s">
        <v>251</v>
      </c>
      <c r="AU160" s="19" t="s">
        <v>81</v>
      </c>
      <c r="AY160" s="19" t="s">
        <v>188</v>
      </c>
      <c r="BE160" s="154">
        <f t="shared" si="24"/>
        <v>0</v>
      </c>
      <c r="BF160" s="154">
        <f t="shared" si="25"/>
        <v>0</v>
      </c>
      <c r="BG160" s="154">
        <f t="shared" si="26"/>
        <v>0</v>
      </c>
      <c r="BH160" s="154">
        <f t="shared" si="27"/>
        <v>0</v>
      </c>
      <c r="BI160" s="154">
        <f t="shared" si="28"/>
        <v>0</v>
      </c>
      <c r="BJ160" s="19" t="s">
        <v>86</v>
      </c>
      <c r="BK160" s="154">
        <f t="shared" si="29"/>
        <v>0</v>
      </c>
      <c r="BL160" s="19" t="s">
        <v>250</v>
      </c>
      <c r="BM160" s="19" t="s">
        <v>580</v>
      </c>
    </row>
    <row r="161" spans="2:65" s="1" customFormat="1" ht="25.5" customHeight="1">
      <c r="B161" s="145"/>
      <c r="C161" s="146" t="s">
        <v>352</v>
      </c>
      <c r="D161" s="146" t="s">
        <v>189</v>
      </c>
      <c r="E161" s="147" t="s">
        <v>1651</v>
      </c>
      <c r="F161" s="228" t="s">
        <v>1652</v>
      </c>
      <c r="G161" s="228"/>
      <c r="H161" s="228"/>
      <c r="I161" s="228"/>
      <c r="J161" s="148" t="s">
        <v>302</v>
      </c>
      <c r="K161" s="149">
        <v>2</v>
      </c>
      <c r="L161" s="229"/>
      <c r="M161" s="229"/>
      <c r="N161" s="229">
        <f t="shared" si="20"/>
        <v>0</v>
      </c>
      <c r="O161" s="229"/>
      <c r="P161" s="229"/>
      <c r="Q161" s="229"/>
      <c r="R161" s="150"/>
      <c r="T161" s="151" t="s">
        <v>5</v>
      </c>
      <c r="U161" s="41" t="s">
        <v>41</v>
      </c>
      <c r="V161" s="152">
        <v>0</v>
      </c>
      <c r="W161" s="152">
        <f t="shared" si="21"/>
        <v>0</v>
      </c>
      <c r="X161" s="152">
        <v>0</v>
      </c>
      <c r="Y161" s="152">
        <f t="shared" si="22"/>
        <v>0</v>
      </c>
      <c r="Z161" s="152">
        <v>0</v>
      </c>
      <c r="AA161" s="153">
        <f t="shared" si="23"/>
        <v>0</v>
      </c>
      <c r="AD161" s="154"/>
      <c r="AR161" s="19" t="s">
        <v>250</v>
      </c>
      <c r="AT161" s="19" t="s">
        <v>189</v>
      </c>
      <c r="AU161" s="19" t="s">
        <v>81</v>
      </c>
      <c r="AY161" s="19" t="s">
        <v>188</v>
      </c>
      <c r="BE161" s="154">
        <f t="shared" si="24"/>
        <v>0</v>
      </c>
      <c r="BF161" s="154">
        <f t="shared" si="25"/>
        <v>0</v>
      </c>
      <c r="BG161" s="154">
        <f t="shared" si="26"/>
        <v>0</v>
      </c>
      <c r="BH161" s="154">
        <f t="shared" si="27"/>
        <v>0</v>
      </c>
      <c r="BI161" s="154">
        <f t="shared" si="28"/>
        <v>0</v>
      </c>
      <c r="BJ161" s="19" t="s">
        <v>86</v>
      </c>
      <c r="BK161" s="154">
        <f t="shared" si="29"/>
        <v>0</v>
      </c>
      <c r="BL161" s="19" t="s">
        <v>250</v>
      </c>
      <c r="BM161" s="19" t="s">
        <v>586</v>
      </c>
    </row>
    <row r="162" spans="2:65" s="1" customFormat="1" ht="16.5" customHeight="1">
      <c r="B162" s="145"/>
      <c r="C162" s="155" t="s">
        <v>356</v>
      </c>
      <c r="D162" s="155" t="s">
        <v>251</v>
      </c>
      <c r="E162" s="156" t="s">
        <v>1591</v>
      </c>
      <c r="F162" s="230" t="s">
        <v>2262</v>
      </c>
      <c r="G162" s="230"/>
      <c r="H162" s="230"/>
      <c r="I162" s="230"/>
      <c r="J162" s="157" t="s">
        <v>302</v>
      </c>
      <c r="K162" s="158">
        <v>2</v>
      </c>
      <c r="L162" s="231"/>
      <c r="M162" s="231"/>
      <c r="N162" s="231">
        <f t="shared" si="20"/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0</v>
      </c>
      <c r="W162" s="152">
        <f t="shared" si="21"/>
        <v>0</v>
      </c>
      <c r="X162" s="152">
        <v>0</v>
      </c>
      <c r="Y162" s="152">
        <f t="shared" si="22"/>
        <v>0</v>
      </c>
      <c r="Z162" s="152">
        <v>0</v>
      </c>
      <c r="AA162" s="153">
        <f t="shared" si="23"/>
        <v>0</v>
      </c>
      <c r="AD162" s="154"/>
      <c r="AR162" s="19" t="s">
        <v>316</v>
      </c>
      <c r="AT162" s="19" t="s">
        <v>251</v>
      </c>
      <c r="AU162" s="19" t="s">
        <v>81</v>
      </c>
      <c r="AY162" s="19" t="s">
        <v>188</v>
      </c>
      <c r="BE162" s="154">
        <f t="shared" si="24"/>
        <v>0</v>
      </c>
      <c r="BF162" s="154">
        <f t="shared" si="25"/>
        <v>0</v>
      </c>
      <c r="BG162" s="154">
        <f t="shared" si="26"/>
        <v>0</v>
      </c>
      <c r="BH162" s="154">
        <f t="shared" si="27"/>
        <v>0</v>
      </c>
      <c r="BI162" s="154">
        <f t="shared" si="28"/>
        <v>0</v>
      </c>
      <c r="BJ162" s="19" t="s">
        <v>86</v>
      </c>
      <c r="BK162" s="154">
        <f t="shared" si="29"/>
        <v>0</v>
      </c>
      <c r="BL162" s="19" t="s">
        <v>250</v>
      </c>
      <c r="BM162" s="19" t="s">
        <v>594</v>
      </c>
    </row>
    <row r="163" spans="2:65" s="1" customFormat="1" ht="16.5" customHeight="1">
      <c r="B163" s="145"/>
      <c r="C163" s="155" t="s">
        <v>360</v>
      </c>
      <c r="D163" s="155" t="s">
        <v>251</v>
      </c>
      <c r="E163" s="156" t="s">
        <v>1593</v>
      </c>
      <c r="F163" s="230" t="s">
        <v>2263</v>
      </c>
      <c r="G163" s="230"/>
      <c r="H163" s="230"/>
      <c r="I163" s="230"/>
      <c r="J163" s="157" t="s">
        <v>302</v>
      </c>
      <c r="K163" s="158">
        <v>2</v>
      </c>
      <c r="L163" s="231"/>
      <c r="M163" s="231"/>
      <c r="N163" s="231">
        <f t="shared" si="20"/>
        <v>0</v>
      </c>
      <c r="O163" s="229"/>
      <c r="P163" s="229"/>
      <c r="Q163" s="229"/>
      <c r="R163" s="150"/>
      <c r="T163" s="151" t="s">
        <v>5</v>
      </c>
      <c r="U163" s="41" t="s">
        <v>41</v>
      </c>
      <c r="V163" s="152">
        <v>0</v>
      </c>
      <c r="W163" s="152">
        <f t="shared" si="21"/>
        <v>0</v>
      </c>
      <c r="X163" s="152">
        <v>0</v>
      </c>
      <c r="Y163" s="152">
        <f t="shared" si="22"/>
        <v>0</v>
      </c>
      <c r="Z163" s="152">
        <v>0</v>
      </c>
      <c r="AA163" s="153">
        <f t="shared" si="23"/>
        <v>0</v>
      </c>
      <c r="AD163" s="154"/>
      <c r="AR163" s="19" t="s">
        <v>316</v>
      </c>
      <c r="AT163" s="19" t="s">
        <v>251</v>
      </c>
      <c r="AU163" s="19" t="s">
        <v>81</v>
      </c>
      <c r="AY163" s="19" t="s">
        <v>188</v>
      </c>
      <c r="BE163" s="154">
        <f t="shared" si="24"/>
        <v>0</v>
      </c>
      <c r="BF163" s="154">
        <f t="shared" si="25"/>
        <v>0</v>
      </c>
      <c r="BG163" s="154">
        <f t="shared" si="26"/>
        <v>0</v>
      </c>
      <c r="BH163" s="154">
        <f t="shared" si="27"/>
        <v>0</v>
      </c>
      <c r="BI163" s="154">
        <f t="shared" si="28"/>
        <v>0</v>
      </c>
      <c r="BJ163" s="19" t="s">
        <v>86</v>
      </c>
      <c r="BK163" s="154">
        <f t="shared" si="29"/>
        <v>0</v>
      </c>
      <c r="BL163" s="19" t="s">
        <v>250</v>
      </c>
      <c r="BM163" s="19" t="s">
        <v>602</v>
      </c>
    </row>
    <row r="164" spans="2:65" s="1" customFormat="1" ht="16.5" customHeight="1">
      <c r="B164" s="145"/>
      <c r="C164" s="155" t="s">
        <v>364</v>
      </c>
      <c r="D164" s="155" t="s">
        <v>251</v>
      </c>
      <c r="E164" s="156" t="s">
        <v>1595</v>
      </c>
      <c r="F164" s="230" t="s">
        <v>1664</v>
      </c>
      <c r="G164" s="230"/>
      <c r="H164" s="230"/>
      <c r="I164" s="230"/>
      <c r="J164" s="157" t="s">
        <v>302</v>
      </c>
      <c r="K164" s="158">
        <v>1</v>
      </c>
      <c r="L164" s="231"/>
      <c r="M164" s="231"/>
      <c r="N164" s="231">
        <f t="shared" si="20"/>
        <v>0</v>
      </c>
      <c r="O164" s="229"/>
      <c r="P164" s="229"/>
      <c r="Q164" s="229"/>
      <c r="R164" s="150"/>
      <c r="T164" s="151" t="s">
        <v>5</v>
      </c>
      <c r="U164" s="41" t="s">
        <v>41</v>
      </c>
      <c r="V164" s="152">
        <v>0</v>
      </c>
      <c r="W164" s="152">
        <f t="shared" si="21"/>
        <v>0</v>
      </c>
      <c r="X164" s="152">
        <v>0</v>
      </c>
      <c r="Y164" s="152">
        <f t="shared" si="22"/>
        <v>0</v>
      </c>
      <c r="Z164" s="152">
        <v>0</v>
      </c>
      <c r="AA164" s="153">
        <f t="shared" si="23"/>
        <v>0</v>
      </c>
      <c r="AD164" s="154"/>
      <c r="AR164" s="19" t="s">
        <v>316</v>
      </c>
      <c r="AT164" s="19" t="s">
        <v>251</v>
      </c>
      <c r="AU164" s="19" t="s">
        <v>81</v>
      </c>
      <c r="AY164" s="19" t="s">
        <v>188</v>
      </c>
      <c r="BE164" s="154">
        <f t="shared" si="24"/>
        <v>0</v>
      </c>
      <c r="BF164" s="154">
        <f t="shared" si="25"/>
        <v>0</v>
      </c>
      <c r="BG164" s="154">
        <f t="shared" si="26"/>
        <v>0</v>
      </c>
      <c r="BH164" s="154">
        <f t="shared" si="27"/>
        <v>0</v>
      </c>
      <c r="BI164" s="154">
        <f t="shared" si="28"/>
        <v>0</v>
      </c>
      <c r="BJ164" s="19" t="s">
        <v>86</v>
      </c>
      <c r="BK164" s="154">
        <f t="shared" si="29"/>
        <v>0</v>
      </c>
      <c r="BL164" s="19" t="s">
        <v>250</v>
      </c>
      <c r="BM164" s="19" t="s">
        <v>610</v>
      </c>
    </row>
    <row r="165" spans="2:65" s="1" customFormat="1" ht="16.5" customHeight="1">
      <c r="B165" s="145"/>
      <c r="C165" s="146" t="s">
        <v>368</v>
      </c>
      <c r="D165" s="146" t="s">
        <v>189</v>
      </c>
      <c r="E165" s="147" t="s">
        <v>1665</v>
      </c>
      <c r="F165" s="228" t="s">
        <v>1666</v>
      </c>
      <c r="G165" s="228"/>
      <c r="H165" s="228"/>
      <c r="I165" s="228"/>
      <c r="J165" s="148" t="s">
        <v>302</v>
      </c>
      <c r="K165" s="149">
        <v>1</v>
      </c>
      <c r="L165" s="229"/>
      <c r="M165" s="229"/>
      <c r="N165" s="229">
        <f t="shared" si="20"/>
        <v>0</v>
      </c>
      <c r="O165" s="229"/>
      <c r="P165" s="229"/>
      <c r="Q165" s="229"/>
      <c r="R165" s="150"/>
      <c r="T165" s="151" t="s">
        <v>5</v>
      </c>
      <c r="U165" s="41" t="s">
        <v>41</v>
      </c>
      <c r="V165" s="152">
        <v>0</v>
      </c>
      <c r="W165" s="152">
        <f t="shared" si="21"/>
        <v>0</v>
      </c>
      <c r="X165" s="152">
        <v>0</v>
      </c>
      <c r="Y165" s="152">
        <f t="shared" si="22"/>
        <v>0</v>
      </c>
      <c r="Z165" s="152">
        <v>0</v>
      </c>
      <c r="AA165" s="153">
        <f t="shared" si="23"/>
        <v>0</v>
      </c>
      <c r="AD165" s="154"/>
      <c r="AR165" s="19" t="s">
        <v>250</v>
      </c>
      <c r="AT165" s="19" t="s">
        <v>189</v>
      </c>
      <c r="AU165" s="19" t="s">
        <v>81</v>
      </c>
      <c r="AY165" s="19" t="s">
        <v>188</v>
      </c>
      <c r="BE165" s="154">
        <f t="shared" si="24"/>
        <v>0</v>
      </c>
      <c r="BF165" s="154">
        <f t="shared" si="25"/>
        <v>0</v>
      </c>
      <c r="BG165" s="154">
        <f t="shared" si="26"/>
        <v>0</v>
      </c>
      <c r="BH165" s="154">
        <f t="shared" si="27"/>
        <v>0</v>
      </c>
      <c r="BI165" s="154">
        <f t="shared" si="28"/>
        <v>0</v>
      </c>
      <c r="BJ165" s="19" t="s">
        <v>86</v>
      </c>
      <c r="BK165" s="154">
        <f t="shared" si="29"/>
        <v>0</v>
      </c>
      <c r="BL165" s="19" t="s">
        <v>250</v>
      </c>
      <c r="BM165" s="19" t="s">
        <v>618</v>
      </c>
    </row>
    <row r="166" spans="2:65" s="1" customFormat="1" ht="25.5" customHeight="1">
      <c r="B166" s="145"/>
      <c r="C166" s="146" t="s">
        <v>372</v>
      </c>
      <c r="D166" s="146" t="s">
        <v>189</v>
      </c>
      <c r="E166" s="147" t="s">
        <v>1667</v>
      </c>
      <c r="F166" s="228" t="s">
        <v>1668</v>
      </c>
      <c r="G166" s="228"/>
      <c r="H166" s="228"/>
      <c r="I166" s="228"/>
      <c r="J166" s="148" t="s">
        <v>806</v>
      </c>
      <c r="K166" s="149">
        <v>0.3</v>
      </c>
      <c r="L166" s="229"/>
      <c r="M166" s="229"/>
      <c r="N166" s="229">
        <f t="shared" si="20"/>
        <v>0</v>
      </c>
      <c r="O166" s="229"/>
      <c r="P166" s="229"/>
      <c r="Q166" s="229"/>
      <c r="R166" s="150"/>
      <c r="T166" s="151" t="s">
        <v>5</v>
      </c>
      <c r="U166" s="41" t="s">
        <v>41</v>
      </c>
      <c r="V166" s="152">
        <v>0</v>
      </c>
      <c r="W166" s="152">
        <f t="shared" si="21"/>
        <v>0</v>
      </c>
      <c r="X166" s="152">
        <v>0</v>
      </c>
      <c r="Y166" s="152">
        <f t="shared" si="22"/>
        <v>0</v>
      </c>
      <c r="Z166" s="152">
        <v>0</v>
      </c>
      <c r="AA166" s="153">
        <f t="shared" si="23"/>
        <v>0</v>
      </c>
      <c r="AD166" s="154"/>
      <c r="AR166" s="19" t="s">
        <v>250</v>
      </c>
      <c r="AT166" s="19" t="s">
        <v>189</v>
      </c>
      <c r="AU166" s="19" t="s">
        <v>81</v>
      </c>
      <c r="AY166" s="19" t="s">
        <v>188</v>
      </c>
      <c r="BE166" s="154">
        <f t="shared" si="24"/>
        <v>0</v>
      </c>
      <c r="BF166" s="154">
        <f t="shared" si="25"/>
        <v>0</v>
      </c>
      <c r="BG166" s="154">
        <f t="shared" si="26"/>
        <v>0</v>
      </c>
      <c r="BH166" s="154">
        <f t="shared" si="27"/>
        <v>0</v>
      </c>
      <c r="BI166" s="154">
        <f t="shared" si="28"/>
        <v>0</v>
      </c>
      <c r="BJ166" s="19" t="s">
        <v>86</v>
      </c>
      <c r="BK166" s="154">
        <f t="shared" si="29"/>
        <v>0</v>
      </c>
      <c r="BL166" s="19" t="s">
        <v>250</v>
      </c>
      <c r="BM166" s="19" t="s">
        <v>626</v>
      </c>
    </row>
    <row r="167" spans="2:65" s="1" customFormat="1" ht="38.25" customHeight="1">
      <c r="B167" s="145"/>
      <c r="C167" s="146" t="s">
        <v>376</v>
      </c>
      <c r="D167" s="146" t="s">
        <v>189</v>
      </c>
      <c r="E167" s="147" t="s">
        <v>1669</v>
      </c>
      <c r="F167" s="228" t="s">
        <v>1550</v>
      </c>
      <c r="G167" s="228"/>
      <c r="H167" s="228"/>
      <c r="I167" s="228"/>
      <c r="J167" s="148" t="s">
        <v>806</v>
      </c>
      <c r="K167" s="149">
        <v>0.3</v>
      </c>
      <c r="L167" s="229"/>
      <c r="M167" s="229"/>
      <c r="N167" s="229">
        <f t="shared" si="20"/>
        <v>0</v>
      </c>
      <c r="O167" s="229"/>
      <c r="P167" s="229"/>
      <c r="Q167" s="229"/>
      <c r="R167" s="150"/>
      <c r="T167" s="151" t="s">
        <v>5</v>
      </c>
      <c r="U167" s="41" t="s">
        <v>41</v>
      </c>
      <c r="V167" s="152">
        <v>0</v>
      </c>
      <c r="W167" s="152">
        <f t="shared" si="21"/>
        <v>0</v>
      </c>
      <c r="X167" s="152">
        <v>0</v>
      </c>
      <c r="Y167" s="152">
        <f t="shared" si="22"/>
        <v>0</v>
      </c>
      <c r="Z167" s="152">
        <v>0</v>
      </c>
      <c r="AA167" s="153">
        <f t="shared" si="23"/>
        <v>0</v>
      </c>
      <c r="AD167" s="154"/>
      <c r="AR167" s="19" t="s">
        <v>250</v>
      </c>
      <c r="AT167" s="19" t="s">
        <v>189</v>
      </c>
      <c r="AU167" s="19" t="s">
        <v>81</v>
      </c>
      <c r="AY167" s="19" t="s">
        <v>188</v>
      </c>
      <c r="BE167" s="154">
        <f t="shared" si="24"/>
        <v>0</v>
      </c>
      <c r="BF167" s="154">
        <f t="shared" si="25"/>
        <v>0</v>
      </c>
      <c r="BG167" s="154">
        <f t="shared" si="26"/>
        <v>0</v>
      </c>
      <c r="BH167" s="154">
        <f t="shared" si="27"/>
        <v>0</v>
      </c>
      <c r="BI167" s="154">
        <f t="shared" si="28"/>
        <v>0</v>
      </c>
      <c r="BJ167" s="19" t="s">
        <v>86</v>
      </c>
      <c r="BK167" s="154">
        <f t="shared" si="29"/>
        <v>0</v>
      </c>
      <c r="BL167" s="19" t="s">
        <v>250</v>
      </c>
      <c r="BM167" s="19" t="s">
        <v>634</v>
      </c>
    </row>
    <row r="168" spans="2:65" s="10" customFormat="1" ht="37.35" customHeight="1">
      <c r="B168" s="134"/>
      <c r="C168" s="135"/>
      <c r="D168" s="136" t="s">
        <v>1518</v>
      </c>
      <c r="E168" s="136"/>
      <c r="F168" s="136"/>
      <c r="G168" s="136"/>
      <c r="H168" s="136"/>
      <c r="I168" s="136"/>
      <c r="J168" s="136"/>
      <c r="K168" s="136"/>
      <c r="L168" s="136"/>
      <c r="M168" s="136"/>
      <c r="N168" s="235">
        <f>BK168</f>
        <v>0</v>
      </c>
      <c r="O168" s="236"/>
      <c r="P168" s="236"/>
      <c r="Q168" s="236"/>
      <c r="R168" s="137"/>
      <c r="T168" s="138"/>
      <c r="U168" s="135"/>
      <c r="V168" s="135"/>
      <c r="W168" s="139">
        <f>SUM(W169:W171)</f>
        <v>0</v>
      </c>
      <c r="X168" s="135"/>
      <c r="Y168" s="139">
        <f>SUM(Y169:Y171)</f>
        <v>0</v>
      </c>
      <c r="Z168" s="135"/>
      <c r="AA168" s="140">
        <f>SUM(AA169:AA171)</f>
        <v>0</v>
      </c>
      <c r="AC168" s="1"/>
      <c r="AD168" s="154"/>
      <c r="AR168" s="141" t="s">
        <v>86</v>
      </c>
      <c r="AT168" s="142" t="s">
        <v>73</v>
      </c>
      <c r="AU168" s="142" t="s">
        <v>74</v>
      </c>
      <c r="AY168" s="141" t="s">
        <v>188</v>
      </c>
      <c r="BK168" s="143">
        <f>SUM(BK169:BK171)</f>
        <v>0</v>
      </c>
    </row>
    <row r="169" spans="2:65" s="1" customFormat="1" ht="25.5" customHeight="1">
      <c r="B169" s="145"/>
      <c r="C169" s="155" t="s">
        <v>380</v>
      </c>
      <c r="D169" s="155" t="s">
        <v>251</v>
      </c>
      <c r="E169" s="156" t="s">
        <v>1605</v>
      </c>
      <c r="F169" s="230" t="s">
        <v>1671</v>
      </c>
      <c r="G169" s="230"/>
      <c r="H169" s="230"/>
      <c r="I169" s="230"/>
      <c r="J169" s="157" t="s">
        <v>203</v>
      </c>
      <c r="K169" s="158">
        <v>5.5</v>
      </c>
      <c r="L169" s="231"/>
      <c r="M169" s="231"/>
      <c r="N169" s="231">
        <f>ROUND(L169*K169,2)</f>
        <v>0</v>
      </c>
      <c r="O169" s="229"/>
      <c r="P169" s="229"/>
      <c r="Q169" s="229"/>
      <c r="R169" s="150"/>
      <c r="T169" s="151" t="s">
        <v>5</v>
      </c>
      <c r="U169" s="41" t="s">
        <v>41</v>
      </c>
      <c r="V169" s="152">
        <v>0</v>
      </c>
      <c r="W169" s="152">
        <f>V169*K169</f>
        <v>0</v>
      </c>
      <c r="X169" s="152">
        <v>0</v>
      </c>
      <c r="Y169" s="152">
        <f>X169*K169</f>
        <v>0</v>
      </c>
      <c r="Z169" s="152">
        <v>0</v>
      </c>
      <c r="AA169" s="153">
        <f>Z169*K169</f>
        <v>0</v>
      </c>
      <c r="AD169" s="154"/>
      <c r="AR169" s="19" t="s">
        <v>316</v>
      </c>
      <c r="AT169" s="19" t="s">
        <v>251</v>
      </c>
      <c r="AU169" s="19" t="s">
        <v>81</v>
      </c>
      <c r="AY169" s="19" t="s">
        <v>188</v>
      </c>
      <c r="BE169" s="154">
        <f>IF(U169="základná",N169,0)</f>
        <v>0</v>
      </c>
      <c r="BF169" s="154">
        <f>IF(U169="znížená",N169,0)</f>
        <v>0</v>
      </c>
      <c r="BG169" s="154">
        <f>IF(U169="zákl. prenesená",N169,0)</f>
        <v>0</v>
      </c>
      <c r="BH169" s="154">
        <f>IF(U169="zníž. prenesená",N169,0)</f>
        <v>0</v>
      </c>
      <c r="BI169" s="154">
        <f>IF(U169="nulová",N169,0)</f>
        <v>0</v>
      </c>
      <c r="BJ169" s="19" t="s">
        <v>86</v>
      </c>
      <c r="BK169" s="154">
        <f>ROUND(L169*K169,2)</f>
        <v>0</v>
      </c>
      <c r="BL169" s="19" t="s">
        <v>250</v>
      </c>
      <c r="BM169" s="19" t="s">
        <v>642</v>
      </c>
    </row>
    <row r="170" spans="2:65" s="1" customFormat="1" ht="25.5" customHeight="1">
      <c r="B170" s="145"/>
      <c r="C170" s="155" t="s">
        <v>384</v>
      </c>
      <c r="D170" s="155" t="s">
        <v>251</v>
      </c>
      <c r="E170" s="156" t="s">
        <v>1611</v>
      </c>
      <c r="F170" s="230" t="s">
        <v>2264</v>
      </c>
      <c r="G170" s="230"/>
      <c r="H170" s="230"/>
      <c r="I170" s="230"/>
      <c r="J170" s="157" t="s">
        <v>203</v>
      </c>
      <c r="K170" s="158">
        <v>11</v>
      </c>
      <c r="L170" s="231"/>
      <c r="M170" s="231"/>
      <c r="N170" s="231">
        <f>ROUND(L170*K170,2)</f>
        <v>0</v>
      </c>
      <c r="O170" s="229"/>
      <c r="P170" s="229"/>
      <c r="Q170" s="229"/>
      <c r="R170" s="150"/>
      <c r="T170" s="151" t="s">
        <v>5</v>
      </c>
      <c r="U170" s="41" t="s">
        <v>41</v>
      </c>
      <c r="V170" s="152">
        <v>0</v>
      </c>
      <c r="W170" s="152">
        <f>V170*K170</f>
        <v>0</v>
      </c>
      <c r="X170" s="152">
        <v>0</v>
      </c>
      <c r="Y170" s="152">
        <f>X170*K170</f>
        <v>0</v>
      </c>
      <c r="Z170" s="152">
        <v>0</v>
      </c>
      <c r="AA170" s="153">
        <f>Z170*K170</f>
        <v>0</v>
      </c>
      <c r="AD170" s="154"/>
      <c r="AR170" s="19" t="s">
        <v>316</v>
      </c>
      <c r="AT170" s="19" t="s">
        <v>251</v>
      </c>
      <c r="AU170" s="19" t="s">
        <v>81</v>
      </c>
      <c r="AY170" s="19" t="s">
        <v>188</v>
      </c>
      <c r="BE170" s="154">
        <f>IF(U170="základná",N170,0)</f>
        <v>0</v>
      </c>
      <c r="BF170" s="154">
        <f>IF(U170="znížená",N170,0)</f>
        <v>0</v>
      </c>
      <c r="BG170" s="154">
        <f>IF(U170="zákl. prenesená",N170,0)</f>
        <v>0</v>
      </c>
      <c r="BH170" s="154">
        <f>IF(U170="zníž. prenesená",N170,0)</f>
        <v>0</v>
      </c>
      <c r="BI170" s="154">
        <f>IF(U170="nulová",N170,0)</f>
        <v>0</v>
      </c>
      <c r="BJ170" s="19" t="s">
        <v>86</v>
      </c>
      <c r="BK170" s="154">
        <f>ROUND(L170*K170,2)</f>
        <v>0</v>
      </c>
      <c r="BL170" s="19" t="s">
        <v>250</v>
      </c>
      <c r="BM170" s="19" t="s">
        <v>650</v>
      </c>
    </row>
    <row r="171" spans="2:65" s="1" customFormat="1" ht="25.5" customHeight="1">
      <c r="B171" s="145"/>
      <c r="C171" s="146" t="s">
        <v>388</v>
      </c>
      <c r="D171" s="146" t="s">
        <v>189</v>
      </c>
      <c r="E171" s="147" t="s">
        <v>1680</v>
      </c>
      <c r="F171" s="228" t="s">
        <v>2265</v>
      </c>
      <c r="G171" s="228"/>
      <c r="H171" s="228"/>
      <c r="I171" s="228"/>
      <c r="J171" s="148" t="s">
        <v>203</v>
      </c>
      <c r="K171" s="149">
        <v>16.5</v>
      </c>
      <c r="L171" s="229"/>
      <c r="M171" s="229"/>
      <c r="N171" s="229">
        <f>ROUND(L171*K171,2)</f>
        <v>0</v>
      </c>
      <c r="O171" s="229"/>
      <c r="P171" s="229"/>
      <c r="Q171" s="229"/>
      <c r="R171" s="150"/>
      <c r="T171" s="151" t="s">
        <v>5</v>
      </c>
      <c r="U171" s="159" t="s">
        <v>41</v>
      </c>
      <c r="V171" s="160">
        <v>0</v>
      </c>
      <c r="W171" s="160">
        <f>V171*K171</f>
        <v>0</v>
      </c>
      <c r="X171" s="160">
        <v>0</v>
      </c>
      <c r="Y171" s="160">
        <f>X171*K171</f>
        <v>0</v>
      </c>
      <c r="Z171" s="160">
        <v>0</v>
      </c>
      <c r="AA171" s="161">
        <f>Z171*K171</f>
        <v>0</v>
      </c>
      <c r="AD171" s="154"/>
      <c r="AR171" s="19" t="s">
        <v>250</v>
      </c>
      <c r="AT171" s="19" t="s">
        <v>189</v>
      </c>
      <c r="AU171" s="19" t="s">
        <v>81</v>
      </c>
      <c r="AY171" s="19" t="s">
        <v>188</v>
      </c>
      <c r="BE171" s="154">
        <f>IF(U171="základná",N171,0)</f>
        <v>0</v>
      </c>
      <c r="BF171" s="154">
        <f>IF(U171="znížená",N171,0)</f>
        <v>0</v>
      </c>
      <c r="BG171" s="154">
        <f>IF(U171="zákl. prenesená",N171,0)</f>
        <v>0</v>
      </c>
      <c r="BH171" s="154">
        <f>IF(U171="zníž. prenesená",N171,0)</f>
        <v>0</v>
      </c>
      <c r="BI171" s="154">
        <f>IF(U171="nulová",N171,0)</f>
        <v>0</v>
      </c>
      <c r="BJ171" s="19" t="s">
        <v>86</v>
      </c>
      <c r="BK171" s="154">
        <f>ROUND(L171*K171,2)</f>
        <v>0</v>
      </c>
      <c r="BL171" s="19" t="s">
        <v>250</v>
      </c>
      <c r="BM171" s="19" t="s">
        <v>658</v>
      </c>
    </row>
    <row r="172" spans="2:65" s="1" customFormat="1" ht="6.95" customHeight="1">
      <c r="B172" s="56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8"/>
    </row>
  </sheetData>
  <mergeCells count="215">
    <mergeCell ref="H1:K1"/>
    <mergeCell ref="S2:AC2"/>
    <mergeCell ref="F169:I169"/>
    <mergeCell ref="L169:M169"/>
    <mergeCell ref="N169:Q169"/>
    <mergeCell ref="F170:I170"/>
    <mergeCell ref="L170:M170"/>
    <mergeCell ref="N170:Q170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N168:Q168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6:I146"/>
    <mergeCell ref="L146:M146"/>
    <mergeCell ref="N146:Q146"/>
    <mergeCell ref="F148:I148"/>
    <mergeCell ref="L148:M148"/>
    <mergeCell ref="N148:Q148"/>
    <mergeCell ref="F149:I149"/>
    <mergeCell ref="L149:M149"/>
    <mergeCell ref="N149:Q149"/>
    <mergeCell ref="N147:Q147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6:I136"/>
    <mergeCell ref="L136:M136"/>
    <mergeCell ref="N136:Q136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M114:Q114"/>
    <mergeCell ref="F116:I116"/>
    <mergeCell ref="L116:M116"/>
    <mergeCell ref="N116:Q116"/>
    <mergeCell ref="F119:I119"/>
    <mergeCell ref="L119:M119"/>
    <mergeCell ref="N119:Q119"/>
    <mergeCell ref="F120:I120"/>
    <mergeCell ref="L120:M120"/>
    <mergeCell ref="N120:Q120"/>
    <mergeCell ref="N117:Q117"/>
    <mergeCell ref="N118:Q118"/>
    <mergeCell ref="N96:Q96"/>
    <mergeCell ref="L98:Q98"/>
    <mergeCell ref="C104:Q104"/>
    <mergeCell ref="F106:P106"/>
    <mergeCell ref="F108:P108"/>
    <mergeCell ref="F107:P107"/>
    <mergeCell ref="F109:P109"/>
    <mergeCell ref="M111:P111"/>
    <mergeCell ref="M113:Q113"/>
    <mergeCell ref="M85:Q85"/>
    <mergeCell ref="M86:Q86"/>
    <mergeCell ref="C88:G88"/>
    <mergeCell ref="N88:Q88"/>
    <mergeCell ref="N90:Q90"/>
    <mergeCell ref="N91:Q91"/>
    <mergeCell ref="N92:Q92"/>
    <mergeCell ref="N93:Q93"/>
    <mergeCell ref="N94:Q94"/>
    <mergeCell ref="H38:J38"/>
    <mergeCell ref="M38:P38"/>
    <mergeCell ref="L40:P40"/>
    <mergeCell ref="C76:Q76"/>
    <mergeCell ref="F78:P78"/>
    <mergeCell ref="F80:P80"/>
    <mergeCell ref="F79:P79"/>
    <mergeCell ref="F81:P81"/>
    <mergeCell ref="M83:P83"/>
    <mergeCell ref="M32:P32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7:P17"/>
    <mergeCell ref="O19:P19"/>
    <mergeCell ref="O20:P20"/>
    <mergeCell ref="O22:P22"/>
    <mergeCell ref="O23:P23"/>
    <mergeCell ref="E26:L26"/>
    <mergeCell ref="M29:P29"/>
    <mergeCell ref="M30:P30"/>
    <mergeCell ref="C2:Q2"/>
    <mergeCell ref="C4:Q4"/>
    <mergeCell ref="F6:P6"/>
    <mergeCell ref="F8:P8"/>
    <mergeCell ref="F7:P7"/>
    <mergeCell ref="F9:P9"/>
    <mergeCell ref="O11:P11"/>
    <mergeCell ref="O13:P13"/>
    <mergeCell ref="O14:P14"/>
  </mergeCells>
  <hyperlinks>
    <hyperlink ref="F1:G1" location="C2" display="1) Krycí list rozpočtu"/>
    <hyperlink ref="H1:K1" location="C88" display="2) Rekapitulácia rozpočtu"/>
    <hyperlink ref="L1" location="C11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0"/>
  <sheetViews>
    <sheetView showGridLines="0" workbookViewId="0">
      <pane ySplit="1" topLeftCell="A122" activePane="bottomLeft" state="frozen"/>
      <selection pane="bottomLeft" activeCell="AE169" sqref="AC123:AE16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124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2103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s="1" customFormat="1" ht="32.85" customHeight="1">
      <c r="B8" s="32"/>
      <c r="C8" s="33"/>
      <c r="D8" s="28" t="s">
        <v>137</v>
      </c>
      <c r="E8" s="33"/>
      <c r="F8" s="176" t="s">
        <v>2266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6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20</v>
      </c>
      <c r="E10" s="33"/>
      <c r="F10" s="27" t="s">
        <v>28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6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1691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tr">
        <f>IF('Rekapitulácia stavby'!AN19="","",'Rekapitulácia stavby'!AN19)</f>
        <v/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>Ing.Ivana Brecková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tr">
        <f>IF('Rekapitulácia stavby'!AN20="","",'Rekapitulácia stavby'!AN20)</f>
        <v/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f>N103</f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ROUND((SUM(BE103:BE105)+SUM(BE124:BE169)), 2)</f>
        <v>0</v>
      </c>
      <c r="I33" s="214"/>
      <c r="J33" s="214"/>
      <c r="K33" s="33"/>
      <c r="L33" s="33"/>
      <c r="M33" s="217">
        <f>ROUND(ROUND((SUM(BE103:BE105)+SUM(BE124:BE169)),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ROUND((SUM(BF103:BF105)+SUM(BF124:BF169)), 2)</f>
        <v>0</v>
      </c>
      <c r="I34" s="214"/>
      <c r="J34" s="214"/>
      <c r="K34" s="33"/>
      <c r="L34" s="33"/>
      <c r="M34" s="217">
        <f>ROUND(ROUND((SUM(BF103:BF105)+SUM(BF124:BF169)),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ROUND((SUM(BG103:BG105)+SUM(BG124:BG169)),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ROUND((SUM(BH103:BH105)+SUM(BH124:BH169)),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ROUND((SUM(BI103:BI105)+SUM(BI124:BI169)),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2103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002.3 - 3. časť UVK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20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Gasotherm plus s.r.o.</v>
      </c>
      <c r="N84" s="174"/>
      <c r="O84" s="174"/>
      <c r="P84" s="174"/>
      <c r="Q84" s="174"/>
      <c r="R84" s="34"/>
    </row>
    <row r="85" spans="2:47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Ing.Ivana Brecková</v>
      </c>
      <c r="N85" s="174"/>
      <c r="O85" s="174"/>
      <c r="P85" s="174"/>
      <c r="Q85" s="174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N124</f>
        <v>0</v>
      </c>
      <c r="O89" s="222"/>
      <c r="P89" s="222"/>
      <c r="Q89" s="222"/>
      <c r="R89" s="34"/>
      <c r="AU89" s="19" t="s">
        <v>145</v>
      </c>
    </row>
    <row r="90" spans="2:47" s="7" customFormat="1" ht="24.95" customHeight="1">
      <c r="B90" s="118"/>
      <c r="C90" s="119"/>
      <c r="D90" s="120" t="s">
        <v>1692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N125</f>
        <v>0</v>
      </c>
      <c r="O90" s="224"/>
      <c r="P90" s="224"/>
      <c r="Q90" s="224"/>
      <c r="R90" s="121"/>
    </row>
    <row r="91" spans="2:47" s="7" customFormat="1" ht="24.95" customHeight="1">
      <c r="B91" s="118"/>
      <c r="C91" s="119"/>
      <c r="D91" s="120" t="s">
        <v>1693</v>
      </c>
      <c r="E91" s="119"/>
      <c r="F91" s="119"/>
      <c r="G91" s="119"/>
      <c r="H91" s="119"/>
      <c r="I91" s="119"/>
      <c r="J91" s="119"/>
      <c r="K91" s="119"/>
      <c r="L91" s="119"/>
      <c r="M91" s="119"/>
      <c r="N91" s="223">
        <f>N128</f>
        <v>0</v>
      </c>
      <c r="O91" s="224"/>
      <c r="P91" s="224"/>
      <c r="Q91" s="224"/>
      <c r="R91" s="121"/>
    </row>
    <row r="92" spans="2:47" s="8" customFormat="1" ht="19.899999999999999" customHeight="1">
      <c r="B92" s="122"/>
      <c r="C92" s="96"/>
      <c r="D92" s="123" t="s">
        <v>2267</v>
      </c>
      <c r="E92" s="96"/>
      <c r="F92" s="96"/>
      <c r="G92" s="96"/>
      <c r="H92" s="96"/>
      <c r="I92" s="96"/>
      <c r="J92" s="96"/>
      <c r="K92" s="96"/>
      <c r="L92" s="96"/>
      <c r="M92" s="96"/>
      <c r="N92" s="203">
        <f>N129</f>
        <v>0</v>
      </c>
      <c r="O92" s="204"/>
      <c r="P92" s="204"/>
      <c r="Q92" s="204"/>
      <c r="R92" s="124"/>
    </row>
    <row r="93" spans="2:47" s="8" customFormat="1" ht="19.899999999999999" customHeight="1">
      <c r="B93" s="122"/>
      <c r="C93" s="96"/>
      <c r="D93" s="123" t="s">
        <v>158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N130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2268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N133</f>
        <v>0</v>
      </c>
      <c r="O94" s="204"/>
      <c r="P94" s="204"/>
      <c r="Q94" s="204"/>
      <c r="R94" s="124"/>
    </row>
    <row r="95" spans="2:47" s="8" customFormat="1" ht="19.899999999999999" customHeight="1">
      <c r="B95" s="122"/>
      <c r="C95" s="96"/>
      <c r="D95" s="123" t="s">
        <v>1694</v>
      </c>
      <c r="E95" s="96"/>
      <c r="F95" s="96"/>
      <c r="G95" s="96"/>
      <c r="H95" s="96"/>
      <c r="I95" s="96"/>
      <c r="J95" s="96"/>
      <c r="K95" s="96"/>
      <c r="L95" s="96"/>
      <c r="M95" s="96"/>
      <c r="N95" s="203">
        <f>N134</f>
        <v>0</v>
      </c>
      <c r="O95" s="204"/>
      <c r="P95" s="204"/>
      <c r="Q95" s="204"/>
      <c r="R95" s="124"/>
    </row>
    <row r="96" spans="2:47" s="8" customFormat="1" ht="19.899999999999999" customHeight="1">
      <c r="B96" s="122"/>
      <c r="C96" s="96"/>
      <c r="D96" s="123" t="s">
        <v>2269</v>
      </c>
      <c r="E96" s="96"/>
      <c r="F96" s="96"/>
      <c r="G96" s="96"/>
      <c r="H96" s="96"/>
      <c r="I96" s="96"/>
      <c r="J96" s="96"/>
      <c r="K96" s="96"/>
      <c r="L96" s="96"/>
      <c r="M96" s="96"/>
      <c r="N96" s="203">
        <f>N136</f>
        <v>0</v>
      </c>
      <c r="O96" s="204"/>
      <c r="P96" s="204"/>
      <c r="Q96" s="204"/>
      <c r="R96" s="124"/>
    </row>
    <row r="97" spans="2:65" s="8" customFormat="1" ht="19.899999999999999" customHeight="1">
      <c r="B97" s="122"/>
      <c r="C97" s="96"/>
      <c r="D97" s="123" t="s">
        <v>1695</v>
      </c>
      <c r="E97" s="96"/>
      <c r="F97" s="96"/>
      <c r="G97" s="96"/>
      <c r="H97" s="96"/>
      <c r="I97" s="96"/>
      <c r="J97" s="96"/>
      <c r="K97" s="96"/>
      <c r="L97" s="96"/>
      <c r="M97" s="96"/>
      <c r="N97" s="203">
        <f>N137</f>
        <v>0</v>
      </c>
      <c r="O97" s="204"/>
      <c r="P97" s="204"/>
      <c r="Q97" s="204"/>
      <c r="R97" s="124"/>
    </row>
    <row r="98" spans="2:65" s="8" customFormat="1" ht="19.899999999999999" customHeight="1">
      <c r="B98" s="122"/>
      <c r="C98" s="96"/>
      <c r="D98" s="123" t="s">
        <v>1696</v>
      </c>
      <c r="E98" s="96"/>
      <c r="F98" s="96"/>
      <c r="G98" s="96"/>
      <c r="H98" s="96"/>
      <c r="I98" s="96"/>
      <c r="J98" s="96"/>
      <c r="K98" s="96"/>
      <c r="L98" s="96"/>
      <c r="M98" s="96"/>
      <c r="N98" s="203">
        <f>N142</f>
        <v>0</v>
      </c>
      <c r="O98" s="204"/>
      <c r="P98" s="204"/>
      <c r="Q98" s="204"/>
      <c r="R98" s="124"/>
    </row>
    <row r="99" spans="2:65" s="8" customFormat="1" ht="19.899999999999999" customHeight="1">
      <c r="B99" s="122"/>
      <c r="C99" s="96"/>
      <c r="D99" s="123" t="s">
        <v>1697</v>
      </c>
      <c r="E99" s="96"/>
      <c r="F99" s="96"/>
      <c r="G99" s="96"/>
      <c r="H99" s="96"/>
      <c r="I99" s="96"/>
      <c r="J99" s="96"/>
      <c r="K99" s="96"/>
      <c r="L99" s="96"/>
      <c r="M99" s="96"/>
      <c r="N99" s="203">
        <f>N152</f>
        <v>0</v>
      </c>
      <c r="O99" s="204"/>
      <c r="P99" s="204"/>
      <c r="Q99" s="204"/>
      <c r="R99" s="124"/>
    </row>
    <row r="100" spans="2:65" s="8" customFormat="1" ht="19.899999999999999" customHeight="1">
      <c r="B100" s="122"/>
      <c r="C100" s="96"/>
      <c r="D100" s="123" t="s">
        <v>1698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203">
        <f>N158</f>
        <v>0</v>
      </c>
      <c r="O100" s="204"/>
      <c r="P100" s="204"/>
      <c r="Q100" s="204"/>
      <c r="R100" s="124"/>
    </row>
    <row r="101" spans="2:65" s="7" customFormat="1" ht="24.95" customHeight="1">
      <c r="B101" s="118"/>
      <c r="C101" s="119"/>
      <c r="D101" s="120" t="s">
        <v>1699</v>
      </c>
      <c r="E101" s="119"/>
      <c r="F101" s="119"/>
      <c r="G101" s="119"/>
      <c r="H101" s="119"/>
      <c r="I101" s="119"/>
      <c r="J101" s="119"/>
      <c r="K101" s="119"/>
      <c r="L101" s="119"/>
      <c r="M101" s="119"/>
      <c r="N101" s="223">
        <f>N168</f>
        <v>0</v>
      </c>
      <c r="O101" s="224"/>
      <c r="P101" s="224"/>
      <c r="Q101" s="224"/>
      <c r="R101" s="121"/>
    </row>
    <row r="102" spans="2:65" s="1" customFormat="1" ht="21.75" customHeight="1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5" s="1" customFormat="1" ht="29.25" customHeight="1">
      <c r="B103" s="32"/>
      <c r="C103" s="117" t="s">
        <v>173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222">
        <f>ROUND(N104,2)</f>
        <v>0</v>
      </c>
      <c r="O103" s="225"/>
      <c r="P103" s="225"/>
      <c r="Q103" s="225"/>
      <c r="R103" s="34"/>
      <c r="T103" s="125"/>
      <c r="U103" s="126" t="s">
        <v>38</v>
      </c>
    </row>
    <row r="104" spans="2:65" s="1" customFormat="1" ht="18" customHeight="1">
      <c r="B104" s="145"/>
      <c r="C104" s="162"/>
      <c r="D104" s="248" t="s">
        <v>1700</v>
      </c>
      <c r="E104" s="248"/>
      <c r="F104" s="248"/>
      <c r="G104" s="248"/>
      <c r="H104" s="248"/>
      <c r="I104" s="162"/>
      <c r="J104" s="162"/>
      <c r="K104" s="162"/>
      <c r="L104" s="162"/>
      <c r="M104" s="162"/>
      <c r="N104" s="249">
        <v>0</v>
      </c>
      <c r="O104" s="249"/>
      <c r="P104" s="249"/>
      <c r="Q104" s="249"/>
      <c r="R104" s="150"/>
      <c r="S104" s="163"/>
      <c r="T104" s="164"/>
      <c r="U104" s="165" t="s">
        <v>41</v>
      </c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6" t="s">
        <v>1701</v>
      </c>
      <c r="AZ104" s="163"/>
      <c r="BA104" s="163"/>
      <c r="BB104" s="163"/>
      <c r="BC104" s="163"/>
      <c r="BD104" s="163"/>
      <c r="BE104" s="167">
        <f>IF(U104="základná",N104,0)</f>
        <v>0</v>
      </c>
      <c r="BF104" s="167">
        <f>IF(U104="znížená",N104,0)</f>
        <v>0</v>
      </c>
      <c r="BG104" s="167">
        <f>IF(U104="zákl. prenesená",N104,0)</f>
        <v>0</v>
      </c>
      <c r="BH104" s="167">
        <f>IF(U104="zníž. prenesená",N104,0)</f>
        <v>0</v>
      </c>
      <c r="BI104" s="167">
        <f>IF(U104="nulová",N104,0)</f>
        <v>0</v>
      </c>
      <c r="BJ104" s="166" t="s">
        <v>86</v>
      </c>
      <c r="BK104" s="163"/>
      <c r="BL104" s="163"/>
      <c r="BM104" s="163"/>
    </row>
    <row r="105" spans="2:65" s="1" customFormat="1" ht="18" customHeight="1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65" s="1" customFormat="1" ht="29.25" customHeight="1">
      <c r="B106" s="32"/>
      <c r="C106" s="108" t="s">
        <v>128</v>
      </c>
      <c r="D106" s="109"/>
      <c r="E106" s="109"/>
      <c r="F106" s="109"/>
      <c r="G106" s="109"/>
      <c r="H106" s="109"/>
      <c r="I106" s="109"/>
      <c r="J106" s="109"/>
      <c r="K106" s="109"/>
      <c r="L106" s="207">
        <f>ROUND(SUM(N89+N103),2)</f>
        <v>0</v>
      </c>
      <c r="M106" s="207"/>
      <c r="N106" s="207"/>
      <c r="O106" s="207"/>
      <c r="P106" s="207"/>
      <c r="Q106" s="207"/>
      <c r="R106" s="34"/>
    </row>
    <row r="107" spans="2:65" s="1" customFormat="1" ht="6.95" customHeight="1"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8"/>
    </row>
    <row r="111" spans="2:65" s="1" customFormat="1" ht="6.95" customHeight="1"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1"/>
    </row>
    <row r="112" spans="2:65" s="1" customFormat="1" ht="36.950000000000003" customHeight="1">
      <c r="B112" s="32"/>
      <c r="C112" s="172" t="s">
        <v>174</v>
      </c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34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30" customHeight="1">
      <c r="B114" s="32"/>
      <c r="C114" s="29" t="s">
        <v>16</v>
      </c>
      <c r="D114" s="33"/>
      <c r="E114" s="33"/>
      <c r="F114" s="212" t="str">
        <f>F6</f>
        <v>Komunitné centrum - Rekonštrukcia, prístavba ku kultúrnemu domu v obci Bačkov-(stupeň PSP)</v>
      </c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33"/>
      <c r="R114" s="34"/>
    </row>
    <row r="115" spans="2:65" ht="30" customHeight="1">
      <c r="B115" s="23"/>
      <c r="C115" s="29" t="s">
        <v>135</v>
      </c>
      <c r="D115" s="25"/>
      <c r="E115" s="25"/>
      <c r="F115" s="212" t="s">
        <v>2103</v>
      </c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25"/>
      <c r="R115" s="24"/>
    </row>
    <row r="116" spans="2:65" s="1" customFormat="1" ht="36.950000000000003" customHeight="1">
      <c r="B116" s="32"/>
      <c r="C116" s="66" t="s">
        <v>137</v>
      </c>
      <c r="D116" s="33"/>
      <c r="E116" s="33"/>
      <c r="F116" s="188" t="str">
        <f>F8</f>
        <v>002.3 - 3. časť UVK</v>
      </c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33"/>
      <c r="R116" s="34"/>
    </row>
    <row r="117" spans="2:65" s="1" customFormat="1" ht="6.95" customHeight="1"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4"/>
    </row>
    <row r="118" spans="2:65" s="1" customFormat="1" ht="18" customHeight="1">
      <c r="B118" s="32"/>
      <c r="C118" s="29" t="s">
        <v>20</v>
      </c>
      <c r="D118" s="33"/>
      <c r="E118" s="33"/>
      <c r="F118" s="27" t="str">
        <f>F10</f>
        <v xml:space="preserve"> </v>
      </c>
      <c r="G118" s="33"/>
      <c r="H118" s="33"/>
      <c r="I118" s="33"/>
      <c r="J118" s="33"/>
      <c r="K118" s="29" t="s">
        <v>22</v>
      </c>
      <c r="L118" s="33"/>
      <c r="M118" s="215">
        <f>IF(O10="","",O10)</f>
        <v>43718</v>
      </c>
      <c r="N118" s="215"/>
      <c r="O118" s="215"/>
      <c r="P118" s="215"/>
      <c r="Q118" s="33"/>
      <c r="R118" s="34"/>
    </row>
    <row r="119" spans="2:65" s="1" customFormat="1" ht="6.95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/>
    </row>
    <row r="120" spans="2:65" s="1" customFormat="1" ht="15">
      <c r="B120" s="32"/>
      <c r="C120" s="29" t="s">
        <v>23</v>
      </c>
      <c r="D120" s="33"/>
      <c r="E120" s="33"/>
      <c r="F120" s="27" t="str">
        <f>E13</f>
        <v>obec Bačkov</v>
      </c>
      <c r="G120" s="33"/>
      <c r="H120" s="33"/>
      <c r="I120" s="33"/>
      <c r="J120" s="33"/>
      <c r="K120" s="29" t="s">
        <v>29</v>
      </c>
      <c r="L120" s="33"/>
      <c r="M120" s="174" t="str">
        <f>E19</f>
        <v>Gasotherm plus s.r.o.</v>
      </c>
      <c r="N120" s="174"/>
      <c r="O120" s="174"/>
      <c r="P120" s="174"/>
      <c r="Q120" s="174"/>
      <c r="R120" s="34"/>
    </row>
    <row r="121" spans="2:65" s="1" customFormat="1" ht="14.45" customHeight="1">
      <c r="B121" s="32"/>
      <c r="C121" s="29" t="s">
        <v>27</v>
      </c>
      <c r="D121" s="33"/>
      <c r="E121" s="33"/>
      <c r="F121" s="27" t="str">
        <f>IF(E16="","",E16)</f>
        <v xml:space="preserve"> </v>
      </c>
      <c r="G121" s="33"/>
      <c r="H121" s="33"/>
      <c r="I121" s="33"/>
      <c r="J121" s="33"/>
      <c r="K121" s="29" t="s">
        <v>32</v>
      </c>
      <c r="L121" s="33"/>
      <c r="M121" s="174" t="str">
        <f>E22</f>
        <v>Ing.Ivana Brecková</v>
      </c>
      <c r="N121" s="174"/>
      <c r="O121" s="174"/>
      <c r="P121" s="174"/>
      <c r="Q121" s="174"/>
      <c r="R121" s="34"/>
    </row>
    <row r="122" spans="2:65" s="1" customFormat="1" ht="10.35" customHeight="1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</row>
    <row r="123" spans="2:65" s="9" customFormat="1" ht="29.25" customHeight="1">
      <c r="B123" s="127"/>
      <c r="C123" s="128" t="s">
        <v>175</v>
      </c>
      <c r="D123" s="129" t="s">
        <v>176</v>
      </c>
      <c r="E123" s="129" t="s">
        <v>56</v>
      </c>
      <c r="F123" s="226" t="s">
        <v>177</v>
      </c>
      <c r="G123" s="226"/>
      <c r="H123" s="226"/>
      <c r="I123" s="226"/>
      <c r="J123" s="129" t="s">
        <v>178</v>
      </c>
      <c r="K123" s="129" t="s">
        <v>179</v>
      </c>
      <c r="L123" s="226" t="s">
        <v>180</v>
      </c>
      <c r="M123" s="226"/>
      <c r="N123" s="226" t="s">
        <v>143</v>
      </c>
      <c r="O123" s="226"/>
      <c r="P123" s="226"/>
      <c r="Q123" s="227"/>
      <c r="R123" s="130"/>
      <c r="T123" s="73" t="s">
        <v>181</v>
      </c>
      <c r="U123" s="74" t="s">
        <v>38</v>
      </c>
      <c r="V123" s="74" t="s">
        <v>182</v>
      </c>
      <c r="W123" s="74" t="s">
        <v>183</v>
      </c>
      <c r="X123" s="74" t="s">
        <v>184</v>
      </c>
      <c r="Y123" s="74" t="s">
        <v>185</v>
      </c>
      <c r="Z123" s="74" t="s">
        <v>186</v>
      </c>
      <c r="AA123" s="75" t="s">
        <v>187</v>
      </c>
    </row>
    <row r="124" spans="2:65" s="1" customFormat="1" ht="29.25" customHeight="1">
      <c r="B124" s="32"/>
      <c r="C124" s="77" t="s">
        <v>139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238">
        <f>BK124</f>
        <v>0</v>
      </c>
      <c r="O124" s="239"/>
      <c r="P124" s="239"/>
      <c r="Q124" s="239"/>
      <c r="R124" s="34"/>
      <c r="T124" s="76"/>
      <c r="U124" s="48"/>
      <c r="V124" s="48"/>
      <c r="W124" s="131">
        <f>W125+W128+W168</f>
        <v>0</v>
      </c>
      <c r="X124" s="48"/>
      <c r="Y124" s="131">
        <f>Y125+Y128+Y168</f>
        <v>25.490919999999999</v>
      </c>
      <c r="Z124" s="48"/>
      <c r="AA124" s="132">
        <f>AA125+AA128+AA168</f>
        <v>0.41300000000000003</v>
      </c>
      <c r="AT124" s="19" t="s">
        <v>73</v>
      </c>
      <c r="AU124" s="19" t="s">
        <v>145</v>
      </c>
      <c r="BK124" s="133">
        <f>BK125+BK128+BK168</f>
        <v>0</v>
      </c>
    </row>
    <row r="125" spans="2:65" s="10" customFormat="1" ht="37.35" customHeight="1">
      <c r="B125" s="134"/>
      <c r="C125" s="135"/>
      <c r="D125" s="136" t="s">
        <v>1692</v>
      </c>
      <c r="E125" s="136"/>
      <c r="F125" s="136"/>
      <c r="G125" s="136"/>
      <c r="H125" s="136"/>
      <c r="I125" s="136"/>
      <c r="J125" s="136"/>
      <c r="K125" s="136"/>
      <c r="L125" s="136"/>
      <c r="M125" s="136"/>
      <c r="N125" s="246">
        <f>BK125</f>
        <v>0</v>
      </c>
      <c r="O125" s="247"/>
      <c r="P125" s="247"/>
      <c r="Q125" s="247"/>
      <c r="R125" s="137"/>
      <c r="T125" s="138"/>
      <c r="U125" s="135"/>
      <c r="V125" s="135"/>
      <c r="W125" s="139">
        <f>SUM(W126:W127)</f>
        <v>0</v>
      </c>
      <c r="X125" s="135"/>
      <c r="Y125" s="139">
        <f>SUM(Y126:Y127)</f>
        <v>25.341259999999998</v>
      </c>
      <c r="Z125" s="135"/>
      <c r="AA125" s="140">
        <f>SUM(AA126:AA127)</f>
        <v>0</v>
      </c>
      <c r="AR125" s="141" t="s">
        <v>81</v>
      </c>
      <c r="AT125" s="142" t="s">
        <v>73</v>
      </c>
      <c r="AU125" s="142" t="s">
        <v>74</v>
      </c>
      <c r="AY125" s="141" t="s">
        <v>188</v>
      </c>
      <c r="BK125" s="143">
        <f>SUM(BK126:BK127)</f>
        <v>0</v>
      </c>
    </row>
    <row r="126" spans="2:65" s="1" customFormat="1" ht="16.5" customHeight="1">
      <c r="B126" s="145"/>
      <c r="C126" s="146" t="s">
        <v>81</v>
      </c>
      <c r="D126" s="146" t="s">
        <v>189</v>
      </c>
      <c r="E126" s="147" t="s">
        <v>1702</v>
      </c>
      <c r="F126" s="228" t="s">
        <v>1703</v>
      </c>
      <c r="G126" s="228"/>
      <c r="H126" s="228"/>
      <c r="I126" s="228"/>
      <c r="J126" s="148" t="s">
        <v>1704</v>
      </c>
      <c r="K126" s="149">
        <v>48</v>
      </c>
      <c r="L126" s="229"/>
      <c r="M126" s="229"/>
      <c r="N126" s="229">
        <f>ROUND(L126*K126,2)</f>
        <v>0</v>
      </c>
      <c r="O126" s="229"/>
      <c r="P126" s="229"/>
      <c r="Q126" s="229"/>
      <c r="R126" s="150"/>
      <c r="T126" s="151" t="s">
        <v>5</v>
      </c>
      <c r="U126" s="41" t="s">
        <v>41</v>
      </c>
      <c r="V126" s="152">
        <v>0</v>
      </c>
      <c r="W126" s="152">
        <f>V126*K126</f>
        <v>0</v>
      </c>
      <c r="X126" s="152">
        <v>0.40872999999999998</v>
      </c>
      <c r="Y126" s="152">
        <f>X126*K126</f>
        <v>19.619039999999998</v>
      </c>
      <c r="Z126" s="152">
        <v>0</v>
      </c>
      <c r="AA126" s="153">
        <f>Z126*K126</f>
        <v>0</v>
      </c>
      <c r="AD126" s="154"/>
      <c r="AR126" s="19" t="s">
        <v>193</v>
      </c>
      <c r="AT126" s="19" t="s">
        <v>189</v>
      </c>
      <c r="AU126" s="19" t="s">
        <v>81</v>
      </c>
      <c r="AY126" s="19" t="s">
        <v>188</v>
      </c>
      <c r="BE126" s="154">
        <f>IF(U126="základná",N126,0)</f>
        <v>0</v>
      </c>
      <c r="BF126" s="154">
        <f>IF(U126="znížená",N126,0)</f>
        <v>0</v>
      </c>
      <c r="BG126" s="154">
        <f>IF(U126="zákl. prenesená",N126,0)</f>
        <v>0</v>
      </c>
      <c r="BH126" s="154">
        <f>IF(U126="zníž. prenesená",N126,0)</f>
        <v>0</v>
      </c>
      <c r="BI126" s="154">
        <f>IF(U126="nulová",N126,0)</f>
        <v>0</v>
      </c>
      <c r="BJ126" s="19" t="s">
        <v>86</v>
      </c>
      <c r="BK126" s="154">
        <f>ROUND(L126*K126,2)</f>
        <v>0</v>
      </c>
      <c r="BL126" s="19" t="s">
        <v>193</v>
      </c>
      <c r="BM126" s="19" t="s">
        <v>86</v>
      </c>
    </row>
    <row r="127" spans="2:65" s="1" customFormat="1" ht="16.5" customHeight="1">
      <c r="B127" s="145"/>
      <c r="C127" s="146" t="s">
        <v>86</v>
      </c>
      <c r="D127" s="146" t="s">
        <v>189</v>
      </c>
      <c r="E127" s="147" t="s">
        <v>1705</v>
      </c>
      <c r="F127" s="228" t="s">
        <v>1706</v>
      </c>
      <c r="G127" s="228"/>
      <c r="H127" s="228"/>
      <c r="I127" s="228"/>
      <c r="J127" s="148" t="s">
        <v>1720</v>
      </c>
      <c r="K127" s="149">
        <v>14</v>
      </c>
      <c r="L127" s="229"/>
      <c r="M127" s="229"/>
      <c r="N127" s="229">
        <f>ROUND(L127*K127,2)</f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>V127*K127</f>
        <v>0</v>
      </c>
      <c r="X127" s="152">
        <v>0.40872999999999998</v>
      </c>
      <c r="Y127" s="152">
        <f>X127*K127</f>
        <v>5.7222200000000001</v>
      </c>
      <c r="Z127" s="152">
        <v>0</v>
      </c>
      <c r="AA127" s="153">
        <f>Z127*K127</f>
        <v>0</v>
      </c>
      <c r="AD127" s="154"/>
      <c r="AR127" s="19" t="s">
        <v>193</v>
      </c>
      <c r="AT127" s="19" t="s">
        <v>189</v>
      </c>
      <c r="AU127" s="19" t="s">
        <v>81</v>
      </c>
      <c r="AY127" s="19" t="s">
        <v>188</v>
      </c>
      <c r="BE127" s="154">
        <f>IF(U127="základná",N127,0)</f>
        <v>0</v>
      </c>
      <c r="BF127" s="154">
        <f>IF(U127="znížená",N127,0)</f>
        <v>0</v>
      </c>
      <c r="BG127" s="154">
        <f>IF(U127="zákl. prenesená",N127,0)</f>
        <v>0</v>
      </c>
      <c r="BH127" s="154">
        <f>IF(U127="zníž. prenesená",N127,0)</f>
        <v>0</v>
      </c>
      <c r="BI127" s="154">
        <f>IF(U127="nulová",N127,0)</f>
        <v>0</v>
      </c>
      <c r="BJ127" s="19" t="s">
        <v>86</v>
      </c>
      <c r="BK127" s="154">
        <f>ROUND(L127*K127,2)</f>
        <v>0</v>
      </c>
      <c r="BL127" s="19" t="s">
        <v>193</v>
      </c>
      <c r="BM127" s="19" t="s">
        <v>193</v>
      </c>
    </row>
    <row r="128" spans="2:65" s="10" customFormat="1" ht="37.35" customHeight="1">
      <c r="B128" s="134"/>
      <c r="C128" s="135"/>
      <c r="D128" s="136" t="s">
        <v>1693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243">
        <f>BK128</f>
        <v>0</v>
      </c>
      <c r="O128" s="244"/>
      <c r="P128" s="244"/>
      <c r="Q128" s="244"/>
      <c r="R128" s="137"/>
      <c r="T128" s="138"/>
      <c r="U128" s="135"/>
      <c r="V128" s="135"/>
      <c r="W128" s="139">
        <f>W129+W130+W133+W134+W136+W137+W142+W152+W158</f>
        <v>0</v>
      </c>
      <c r="X128" s="135"/>
      <c r="Y128" s="139">
        <f>Y129+Y130+Y133+Y134+Y136+Y137+Y142+Y152+Y158</f>
        <v>0.14965999999999999</v>
      </c>
      <c r="Z128" s="135"/>
      <c r="AA128" s="140">
        <f>AA129+AA130+AA133+AA134+AA136+AA137+AA142+AA152+AA158</f>
        <v>0.41300000000000003</v>
      </c>
      <c r="AC128" s="1"/>
      <c r="AD128" s="154"/>
      <c r="AR128" s="141" t="s">
        <v>86</v>
      </c>
      <c r="AT128" s="142" t="s">
        <v>73</v>
      </c>
      <c r="AU128" s="142" t="s">
        <v>74</v>
      </c>
      <c r="AY128" s="141" t="s">
        <v>188</v>
      </c>
      <c r="BK128" s="143">
        <f>BK129+BK130+BK133+BK134+BK136+BK137+BK142+BK152+BK158</f>
        <v>0</v>
      </c>
    </row>
    <row r="129" spans="2:65" s="10" customFormat="1" ht="19.899999999999999" customHeight="1">
      <c r="B129" s="134"/>
      <c r="C129" s="135"/>
      <c r="D129" s="144" t="s">
        <v>2267</v>
      </c>
      <c r="E129" s="144"/>
      <c r="F129" s="144"/>
      <c r="G129" s="144"/>
      <c r="H129" s="144"/>
      <c r="I129" s="144"/>
      <c r="J129" s="144"/>
      <c r="K129" s="144"/>
      <c r="L129" s="144"/>
      <c r="M129" s="144"/>
      <c r="N129" s="250">
        <f>BK129</f>
        <v>0</v>
      </c>
      <c r="O129" s="203"/>
      <c r="P129" s="203"/>
      <c r="Q129" s="203"/>
      <c r="R129" s="137"/>
      <c r="T129" s="138"/>
      <c r="U129" s="135"/>
      <c r="V129" s="135"/>
      <c r="W129" s="139">
        <v>0</v>
      </c>
      <c r="X129" s="135"/>
      <c r="Y129" s="139">
        <v>0</v>
      </c>
      <c r="Z129" s="135"/>
      <c r="AA129" s="140">
        <v>0</v>
      </c>
      <c r="AC129" s="1"/>
      <c r="AD129" s="154"/>
      <c r="AR129" s="141" t="s">
        <v>86</v>
      </c>
      <c r="AT129" s="142" t="s">
        <v>73</v>
      </c>
      <c r="AU129" s="142" t="s">
        <v>81</v>
      </c>
      <c r="AY129" s="141" t="s">
        <v>188</v>
      </c>
      <c r="BK129" s="143">
        <v>0</v>
      </c>
    </row>
    <row r="130" spans="2:65" s="10" customFormat="1" ht="19.899999999999999" customHeight="1">
      <c r="B130" s="134"/>
      <c r="C130" s="135"/>
      <c r="D130" s="144" t="s">
        <v>158</v>
      </c>
      <c r="E130" s="144"/>
      <c r="F130" s="144"/>
      <c r="G130" s="144"/>
      <c r="H130" s="144"/>
      <c r="I130" s="144"/>
      <c r="J130" s="144"/>
      <c r="K130" s="144"/>
      <c r="L130" s="144"/>
      <c r="M130" s="144"/>
      <c r="N130" s="241">
        <f>BK130</f>
        <v>0</v>
      </c>
      <c r="O130" s="242"/>
      <c r="P130" s="242"/>
      <c r="Q130" s="242"/>
      <c r="R130" s="137"/>
      <c r="T130" s="138"/>
      <c r="U130" s="135"/>
      <c r="V130" s="135"/>
      <c r="W130" s="139">
        <f>SUM(W131:W132)</f>
        <v>0</v>
      </c>
      <c r="X130" s="135"/>
      <c r="Y130" s="139">
        <f>SUM(Y131:Y132)</f>
        <v>2.7160000000000004E-2</v>
      </c>
      <c r="Z130" s="135"/>
      <c r="AA130" s="140">
        <f>SUM(AA131:AA132)</f>
        <v>0</v>
      </c>
      <c r="AC130" s="1"/>
      <c r="AD130" s="154"/>
      <c r="AR130" s="141" t="s">
        <v>86</v>
      </c>
      <c r="AT130" s="142" t="s">
        <v>73</v>
      </c>
      <c r="AU130" s="142" t="s">
        <v>81</v>
      </c>
      <c r="AY130" s="141" t="s">
        <v>188</v>
      </c>
      <c r="BK130" s="143">
        <f>SUM(BK131:BK132)</f>
        <v>0</v>
      </c>
    </row>
    <row r="131" spans="2:65" s="1" customFormat="1" ht="16.5" customHeight="1">
      <c r="B131" s="145"/>
      <c r="C131" s="146" t="s">
        <v>93</v>
      </c>
      <c r="D131" s="146" t="s">
        <v>189</v>
      </c>
      <c r="E131" s="147" t="s">
        <v>1708</v>
      </c>
      <c r="F131" s="228" t="s">
        <v>1709</v>
      </c>
      <c r="G131" s="228"/>
      <c r="H131" s="228"/>
      <c r="I131" s="228"/>
      <c r="J131" s="148" t="s">
        <v>203</v>
      </c>
      <c r="K131" s="149">
        <v>194</v>
      </c>
      <c r="L131" s="229"/>
      <c r="M131" s="229"/>
      <c r="N131" s="229">
        <f>ROUND(L131*K131,2)</f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>V131*K131</f>
        <v>0</v>
      </c>
      <c r="X131" s="152">
        <v>8.0000000000000007E-5</v>
      </c>
      <c r="Y131" s="152">
        <f>X131*K131</f>
        <v>1.5520000000000001E-2</v>
      </c>
      <c r="Z131" s="152">
        <v>0</v>
      </c>
      <c r="AA131" s="153">
        <f>Z131*K131</f>
        <v>0</v>
      </c>
      <c r="AD131" s="154"/>
      <c r="AR131" s="19" t="s">
        <v>250</v>
      </c>
      <c r="AT131" s="19" t="s">
        <v>189</v>
      </c>
      <c r="AU131" s="19" t="s">
        <v>86</v>
      </c>
      <c r="AY131" s="19" t="s">
        <v>188</v>
      </c>
      <c r="BE131" s="154">
        <f>IF(U131="základná",N131,0)</f>
        <v>0</v>
      </c>
      <c r="BF131" s="154">
        <f>IF(U131="znížená",N131,0)</f>
        <v>0</v>
      </c>
      <c r="BG131" s="154">
        <f>IF(U131="zákl. prenesená",N131,0)</f>
        <v>0</v>
      </c>
      <c r="BH131" s="154">
        <f>IF(U131="zníž. prenesená",N131,0)</f>
        <v>0</v>
      </c>
      <c r="BI131" s="154">
        <f>IF(U131="nulová",N131,0)</f>
        <v>0</v>
      </c>
      <c r="BJ131" s="19" t="s">
        <v>86</v>
      </c>
      <c r="BK131" s="154">
        <f>ROUND(L131*K131,2)</f>
        <v>0</v>
      </c>
      <c r="BL131" s="19" t="s">
        <v>250</v>
      </c>
      <c r="BM131" s="19" t="s">
        <v>209</v>
      </c>
    </row>
    <row r="132" spans="2:65" s="1" customFormat="1" ht="16.5" customHeight="1">
      <c r="B132" s="145"/>
      <c r="C132" s="155" t="s">
        <v>193</v>
      </c>
      <c r="D132" s="155" t="s">
        <v>251</v>
      </c>
      <c r="E132" s="156" t="s">
        <v>1710</v>
      </c>
      <c r="F132" s="230" t="s">
        <v>1711</v>
      </c>
      <c r="G132" s="230"/>
      <c r="H132" s="230"/>
      <c r="I132" s="230"/>
      <c r="J132" s="157" t="s">
        <v>203</v>
      </c>
      <c r="K132" s="158">
        <v>194</v>
      </c>
      <c r="L132" s="231"/>
      <c r="M132" s="231"/>
      <c r="N132" s="231">
        <f>ROUND(L132*K132,2)</f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</v>
      </c>
      <c r="W132" s="152">
        <f>V132*K132</f>
        <v>0</v>
      </c>
      <c r="X132" s="152">
        <v>6.0000000000000002E-5</v>
      </c>
      <c r="Y132" s="152">
        <f>X132*K132</f>
        <v>1.1640000000000001E-2</v>
      </c>
      <c r="Z132" s="152">
        <v>0</v>
      </c>
      <c r="AA132" s="153">
        <f>Z132*K132</f>
        <v>0</v>
      </c>
      <c r="AD132" s="154"/>
      <c r="AR132" s="19" t="s">
        <v>316</v>
      </c>
      <c r="AT132" s="19" t="s">
        <v>251</v>
      </c>
      <c r="AU132" s="19" t="s">
        <v>86</v>
      </c>
      <c r="AY132" s="19" t="s">
        <v>188</v>
      </c>
      <c r="BE132" s="154">
        <f>IF(U132="základná",N132,0)</f>
        <v>0</v>
      </c>
      <c r="BF132" s="154">
        <f>IF(U132="znížená",N132,0)</f>
        <v>0</v>
      </c>
      <c r="BG132" s="154">
        <f>IF(U132="zákl. prenesená",N132,0)</f>
        <v>0</v>
      </c>
      <c r="BH132" s="154">
        <f>IF(U132="zníž. prenesená",N132,0)</f>
        <v>0</v>
      </c>
      <c r="BI132" s="154">
        <f>IF(U132="nulová",N132,0)</f>
        <v>0</v>
      </c>
      <c r="BJ132" s="19" t="s">
        <v>86</v>
      </c>
      <c r="BK132" s="154">
        <f>ROUND(L132*K132,2)</f>
        <v>0</v>
      </c>
      <c r="BL132" s="19" t="s">
        <v>250</v>
      </c>
      <c r="BM132" s="19" t="s">
        <v>218</v>
      </c>
    </row>
    <row r="133" spans="2:65" s="10" customFormat="1" ht="29.85" customHeight="1">
      <c r="B133" s="134"/>
      <c r="C133" s="135"/>
      <c r="D133" s="144" t="s">
        <v>2268</v>
      </c>
      <c r="E133" s="144"/>
      <c r="F133" s="144"/>
      <c r="G133" s="144"/>
      <c r="H133" s="144"/>
      <c r="I133" s="144"/>
      <c r="J133" s="144"/>
      <c r="K133" s="144"/>
      <c r="L133" s="144"/>
      <c r="M133" s="144"/>
      <c r="N133" s="251">
        <f>BK133</f>
        <v>0</v>
      </c>
      <c r="O133" s="252"/>
      <c r="P133" s="252"/>
      <c r="Q133" s="252"/>
      <c r="R133" s="137"/>
      <c r="T133" s="138"/>
      <c r="U133" s="135"/>
      <c r="V133" s="135"/>
      <c r="W133" s="139">
        <v>0</v>
      </c>
      <c r="X133" s="135"/>
      <c r="Y133" s="139">
        <v>0</v>
      </c>
      <c r="Z133" s="135"/>
      <c r="AA133" s="140">
        <v>0</v>
      </c>
      <c r="AC133" s="1"/>
      <c r="AD133" s="154"/>
      <c r="AR133" s="141" t="s">
        <v>86</v>
      </c>
      <c r="AT133" s="142" t="s">
        <v>73</v>
      </c>
      <c r="AU133" s="142" t="s">
        <v>81</v>
      </c>
      <c r="AY133" s="141" t="s">
        <v>188</v>
      </c>
      <c r="BK133" s="143">
        <v>0</v>
      </c>
    </row>
    <row r="134" spans="2:65" s="10" customFormat="1" ht="19.899999999999999" customHeight="1">
      <c r="B134" s="134"/>
      <c r="C134" s="135"/>
      <c r="D134" s="144" t="s">
        <v>1694</v>
      </c>
      <c r="E134" s="144"/>
      <c r="F134" s="144"/>
      <c r="G134" s="144"/>
      <c r="H134" s="144"/>
      <c r="I134" s="144"/>
      <c r="J134" s="144"/>
      <c r="K134" s="144"/>
      <c r="L134" s="144"/>
      <c r="M134" s="144"/>
      <c r="N134" s="241">
        <f>BK134</f>
        <v>0</v>
      </c>
      <c r="O134" s="242"/>
      <c r="P134" s="242"/>
      <c r="Q134" s="242"/>
      <c r="R134" s="137"/>
      <c r="T134" s="138"/>
      <c r="U134" s="135"/>
      <c r="V134" s="135"/>
      <c r="W134" s="139">
        <f>W135</f>
        <v>0</v>
      </c>
      <c r="X134" s="135"/>
      <c r="Y134" s="139">
        <f>Y135</f>
        <v>1.5499999999999999E-3</v>
      </c>
      <c r="Z134" s="135"/>
      <c r="AA134" s="140">
        <f>AA135</f>
        <v>0</v>
      </c>
      <c r="AC134" s="1"/>
      <c r="AD134" s="154"/>
      <c r="AR134" s="141" t="s">
        <v>86</v>
      </c>
      <c r="AT134" s="142" t="s">
        <v>73</v>
      </c>
      <c r="AU134" s="142" t="s">
        <v>81</v>
      </c>
      <c r="AY134" s="141" t="s">
        <v>188</v>
      </c>
      <c r="BK134" s="143">
        <f>BK135</f>
        <v>0</v>
      </c>
    </row>
    <row r="135" spans="2:65" s="1" customFormat="1" ht="27">
      <c r="B135" s="145"/>
      <c r="C135" s="146" t="s">
        <v>205</v>
      </c>
      <c r="D135" s="146" t="s">
        <v>189</v>
      </c>
      <c r="E135" s="147" t="s">
        <v>1712</v>
      </c>
      <c r="F135" s="228" t="s">
        <v>2270</v>
      </c>
      <c r="G135" s="228"/>
      <c r="H135" s="228"/>
      <c r="I135" s="228"/>
      <c r="J135" s="148" t="s">
        <v>1707</v>
      </c>
      <c r="K135" s="149">
        <v>1</v>
      </c>
      <c r="L135" s="229"/>
      <c r="M135" s="229"/>
      <c r="N135" s="229">
        <f>ROUND(L135*K135,2)</f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>V135*K135</f>
        <v>0</v>
      </c>
      <c r="X135" s="152">
        <v>1.5499999999999999E-3</v>
      </c>
      <c r="Y135" s="152">
        <f>X135*K135</f>
        <v>1.5499999999999999E-3</v>
      </c>
      <c r="Z135" s="152">
        <v>0</v>
      </c>
      <c r="AA135" s="153">
        <f>Z135*K135</f>
        <v>0</v>
      </c>
      <c r="AD135" s="154"/>
      <c r="AR135" s="19" t="s">
        <v>250</v>
      </c>
      <c r="AT135" s="19" t="s">
        <v>189</v>
      </c>
      <c r="AU135" s="19" t="s">
        <v>86</v>
      </c>
      <c r="AY135" s="19" t="s">
        <v>188</v>
      </c>
      <c r="BE135" s="154">
        <f>IF(U135="základná",N135,0)</f>
        <v>0</v>
      </c>
      <c r="BF135" s="154">
        <f>IF(U135="znížená",N135,0)</f>
        <v>0</v>
      </c>
      <c r="BG135" s="154">
        <f>IF(U135="zákl. prenesená",N135,0)</f>
        <v>0</v>
      </c>
      <c r="BH135" s="154">
        <f>IF(U135="zníž. prenesená",N135,0)</f>
        <v>0</v>
      </c>
      <c r="BI135" s="154">
        <f>IF(U135="nulová",N135,0)</f>
        <v>0</v>
      </c>
      <c r="BJ135" s="19" t="s">
        <v>86</v>
      </c>
      <c r="BK135" s="154">
        <f>ROUND(L135*K135,2)</f>
        <v>0</v>
      </c>
      <c r="BL135" s="19" t="s">
        <v>250</v>
      </c>
      <c r="BM135" s="19" t="s">
        <v>226</v>
      </c>
    </row>
    <row r="136" spans="2:65" s="10" customFormat="1" ht="29.85" customHeight="1">
      <c r="B136" s="134"/>
      <c r="C136" s="135"/>
      <c r="D136" s="144" t="s">
        <v>2269</v>
      </c>
      <c r="E136" s="144"/>
      <c r="F136" s="144"/>
      <c r="G136" s="144"/>
      <c r="H136" s="144"/>
      <c r="I136" s="144"/>
      <c r="J136" s="144"/>
      <c r="K136" s="144"/>
      <c r="L136" s="144"/>
      <c r="M136" s="144"/>
      <c r="N136" s="251">
        <f>BK136</f>
        <v>0</v>
      </c>
      <c r="O136" s="252"/>
      <c r="P136" s="252"/>
      <c r="Q136" s="252"/>
      <c r="R136" s="137"/>
      <c r="T136" s="138"/>
      <c r="U136" s="135"/>
      <c r="V136" s="135"/>
      <c r="W136" s="139">
        <v>0</v>
      </c>
      <c r="X136" s="135"/>
      <c r="Y136" s="139">
        <v>0</v>
      </c>
      <c r="Z136" s="135"/>
      <c r="AA136" s="140">
        <v>0</v>
      </c>
      <c r="AC136" s="1"/>
      <c r="AD136" s="154"/>
      <c r="AR136" s="141" t="s">
        <v>86</v>
      </c>
      <c r="AT136" s="142" t="s">
        <v>73</v>
      </c>
      <c r="AU136" s="142" t="s">
        <v>81</v>
      </c>
      <c r="AY136" s="141" t="s">
        <v>188</v>
      </c>
      <c r="BK136" s="143">
        <v>0</v>
      </c>
    </row>
    <row r="137" spans="2:65" s="10" customFormat="1" ht="19.899999999999999" customHeight="1">
      <c r="B137" s="134"/>
      <c r="C137" s="135"/>
      <c r="D137" s="144" t="s">
        <v>1695</v>
      </c>
      <c r="E137" s="144"/>
      <c r="F137" s="144"/>
      <c r="G137" s="144"/>
      <c r="H137" s="144"/>
      <c r="I137" s="144"/>
      <c r="J137" s="144"/>
      <c r="K137" s="144"/>
      <c r="L137" s="144"/>
      <c r="M137" s="144"/>
      <c r="N137" s="241">
        <f>BK137</f>
        <v>0</v>
      </c>
      <c r="O137" s="242"/>
      <c r="P137" s="242"/>
      <c r="Q137" s="242"/>
      <c r="R137" s="137"/>
      <c r="T137" s="138"/>
      <c r="U137" s="135"/>
      <c r="V137" s="135"/>
      <c r="W137" s="139">
        <f>SUM(W138:W141)</f>
        <v>0</v>
      </c>
      <c r="X137" s="135"/>
      <c r="Y137" s="139">
        <f>SUM(Y138:Y141)</f>
        <v>2.5009999999999998E-2</v>
      </c>
      <c r="Z137" s="135"/>
      <c r="AA137" s="140">
        <f>SUM(AA138:AA141)</f>
        <v>7.6999999999999999E-2</v>
      </c>
      <c r="AC137" s="1"/>
      <c r="AD137" s="154"/>
      <c r="AR137" s="141" t="s">
        <v>86</v>
      </c>
      <c r="AT137" s="142" t="s">
        <v>73</v>
      </c>
      <c r="AU137" s="142" t="s">
        <v>81</v>
      </c>
      <c r="AY137" s="141" t="s">
        <v>188</v>
      </c>
      <c r="BK137" s="143">
        <f>SUM(BK138:BK141)</f>
        <v>0</v>
      </c>
    </row>
    <row r="138" spans="2:65" s="1" customFormat="1" ht="27">
      <c r="B138" s="145"/>
      <c r="C138" s="146" t="s">
        <v>209</v>
      </c>
      <c r="D138" s="146" t="s">
        <v>189</v>
      </c>
      <c r="E138" s="147" t="s">
        <v>1714</v>
      </c>
      <c r="F138" s="228" t="s">
        <v>2271</v>
      </c>
      <c r="G138" s="228"/>
      <c r="H138" s="228"/>
      <c r="I138" s="228"/>
      <c r="J138" s="148" t="s">
        <v>1707</v>
      </c>
      <c r="K138" s="149">
        <v>1</v>
      </c>
      <c r="L138" s="229"/>
      <c r="M138" s="229"/>
      <c r="N138" s="229">
        <f>ROUND(L138*K138,2)</f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</v>
      </c>
      <c r="W138" s="152">
        <f>V138*K138</f>
        <v>0</v>
      </c>
      <c r="X138" s="152">
        <v>0</v>
      </c>
      <c r="Y138" s="152">
        <f>X138*K138</f>
        <v>0</v>
      </c>
      <c r="Z138" s="152">
        <v>7.6999999999999999E-2</v>
      </c>
      <c r="AA138" s="153">
        <f>Z138*K138</f>
        <v>7.6999999999999999E-2</v>
      </c>
      <c r="AD138" s="154"/>
      <c r="AR138" s="19" t="s">
        <v>250</v>
      </c>
      <c r="AT138" s="19" t="s">
        <v>189</v>
      </c>
      <c r="AU138" s="19" t="s">
        <v>86</v>
      </c>
      <c r="AY138" s="19" t="s">
        <v>188</v>
      </c>
      <c r="BE138" s="154">
        <f>IF(U138="základná",N138,0)</f>
        <v>0</v>
      </c>
      <c r="BF138" s="154">
        <f>IF(U138="znížená",N138,0)</f>
        <v>0</v>
      </c>
      <c r="BG138" s="154">
        <f>IF(U138="zákl. prenesená",N138,0)</f>
        <v>0</v>
      </c>
      <c r="BH138" s="154">
        <f>IF(U138="zníž. prenesená",N138,0)</f>
        <v>0</v>
      </c>
      <c r="BI138" s="154">
        <f>IF(U138="nulová",N138,0)</f>
        <v>0</v>
      </c>
      <c r="BJ138" s="19" t="s">
        <v>86</v>
      </c>
      <c r="BK138" s="154">
        <f>ROUND(L138*K138,2)</f>
        <v>0</v>
      </c>
      <c r="BL138" s="19" t="s">
        <v>250</v>
      </c>
      <c r="BM138" s="19" t="s">
        <v>234</v>
      </c>
    </row>
    <row r="139" spans="2:65" s="1" customFormat="1" ht="27">
      <c r="B139" s="145"/>
      <c r="C139" s="146" t="s">
        <v>213</v>
      </c>
      <c r="D139" s="146" t="s">
        <v>189</v>
      </c>
      <c r="E139" s="147" t="s">
        <v>1716</v>
      </c>
      <c r="F139" s="228" t="s">
        <v>1717</v>
      </c>
      <c r="G139" s="228"/>
      <c r="H139" s="228"/>
      <c r="I139" s="228"/>
      <c r="J139" s="148" t="s">
        <v>1707</v>
      </c>
      <c r="K139" s="149">
        <v>1</v>
      </c>
      <c r="L139" s="229"/>
      <c r="M139" s="229"/>
      <c r="N139" s="229">
        <f>ROUND(L139*K139,2)</f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</v>
      </c>
      <c r="W139" s="152">
        <f>V139*K139</f>
        <v>0</v>
      </c>
      <c r="X139" s="152">
        <v>4.0999999999999999E-4</v>
      </c>
      <c r="Y139" s="152">
        <f>X139*K139</f>
        <v>4.0999999999999999E-4</v>
      </c>
      <c r="Z139" s="152">
        <v>0</v>
      </c>
      <c r="AA139" s="153">
        <f>Z139*K139</f>
        <v>0</v>
      </c>
      <c r="AD139" s="154"/>
      <c r="AR139" s="19" t="s">
        <v>250</v>
      </c>
      <c r="AT139" s="19" t="s">
        <v>189</v>
      </c>
      <c r="AU139" s="19" t="s">
        <v>86</v>
      </c>
      <c r="AY139" s="19" t="s">
        <v>188</v>
      </c>
      <c r="BE139" s="154">
        <f>IF(U139="základná",N139,0)</f>
        <v>0</v>
      </c>
      <c r="BF139" s="154">
        <f>IF(U139="znížená",N139,0)</f>
        <v>0</v>
      </c>
      <c r="BG139" s="154">
        <f>IF(U139="zákl. prenesená",N139,0)</f>
        <v>0</v>
      </c>
      <c r="BH139" s="154">
        <f>IF(U139="zníž. prenesená",N139,0)</f>
        <v>0</v>
      </c>
      <c r="BI139" s="154">
        <f>IF(U139="nulová",N139,0)</f>
        <v>0</v>
      </c>
      <c r="BJ139" s="19" t="s">
        <v>86</v>
      </c>
      <c r="BK139" s="154">
        <f>ROUND(L139*K139,2)</f>
        <v>0</v>
      </c>
      <c r="BL139" s="19" t="s">
        <v>250</v>
      </c>
      <c r="BM139" s="19" t="s">
        <v>242</v>
      </c>
    </row>
    <row r="140" spans="2:65" s="1" customFormat="1" ht="16.5" customHeight="1">
      <c r="B140" s="145"/>
      <c r="C140" s="155" t="s">
        <v>218</v>
      </c>
      <c r="D140" s="155" t="s">
        <v>251</v>
      </c>
      <c r="E140" s="156" t="s">
        <v>1718</v>
      </c>
      <c r="F140" s="230" t="s">
        <v>1719</v>
      </c>
      <c r="G140" s="230"/>
      <c r="H140" s="230"/>
      <c r="I140" s="230"/>
      <c r="J140" s="157" t="s">
        <v>1720</v>
      </c>
      <c r="K140" s="158">
        <v>1</v>
      </c>
      <c r="L140" s="231"/>
      <c r="M140" s="231"/>
      <c r="N140" s="231">
        <f>ROUND(L140*K140,2)</f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>V140*K140</f>
        <v>0</v>
      </c>
      <c r="X140" s="152">
        <v>2.5999999999999999E-3</v>
      </c>
      <c r="Y140" s="152">
        <f>X140*K140</f>
        <v>2.5999999999999999E-3</v>
      </c>
      <c r="Z140" s="152">
        <v>0</v>
      </c>
      <c r="AA140" s="153">
        <f>Z140*K140</f>
        <v>0</v>
      </c>
      <c r="AD140" s="154"/>
      <c r="AR140" s="19" t="s">
        <v>316</v>
      </c>
      <c r="AT140" s="19" t="s">
        <v>251</v>
      </c>
      <c r="AU140" s="19" t="s">
        <v>86</v>
      </c>
      <c r="AY140" s="19" t="s">
        <v>188</v>
      </c>
      <c r="BE140" s="154">
        <f>IF(U140="základná",N140,0)</f>
        <v>0</v>
      </c>
      <c r="BF140" s="154">
        <f>IF(U140="znížená",N140,0)</f>
        <v>0</v>
      </c>
      <c r="BG140" s="154">
        <f>IF(U140="zákl. prenesená",N140,0)</f>
        <v>0</v>
      </c>
      <c r="BH140" s="154">
        <f>IF(U140="zníž. prenesená",N140,0)</f>
        <v>0</v>
      </c>
      <c r="BI140" s="154">
        <f>IF(U140="nulová",N140,0)</f>
        <v>0</v>
      </c>
      <c r="BJ140" s="19" t="s">
        <v>86</v>
      </c>
      <c r="BK140" s="154">
        <f>ROUND(L140*K140,2)</f>
        <v>0</v>
      </c>
      <c r="BL140" s="19" t="s">
        <v>250</v>
      </c>
      <c r="BM140" s="19" t="s">
        <v>250</v>
      </c>
    </row>
    <row r="141" spans="2:65" s="1" customFormat="1" ht="16.5" customHeight="1">
      <c r="B141" s="145"/>
      <c r="C141" s="155" t="s">
        <v>222</v>
      </c>
      <c r="D141" s="155" t="s">
        <v>251</v>
      </c>
      <c r="E141" s="156" t="s">
        <v>1721</v>
      </c>
      <c r="F141" s="230" t="s">
        <v>1722</v>
      </c>
      <c r="G141" s="230"/>
      <c r="H141" s="230"/>
      <c r="I141" s="230"/>
      <c r="J141" s="157" t="s">
        <v>1720</v>
      </c>
      <c r="K141" s="158">
        <v>1</v>
      </c>
      <c r="L141" s="231"/>
      <c r="M141" s="231"/>
      <c r="N141" s="231">
        <f>ROUND(L141*K141,2)</f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>V141*K141</f>
        <v>0</v>
      </c>
      <c r="X141" s="152">
        <v>2.1999999999999999E-2</v>
      </c>
      <c r="Y141" s="152">
        <f>X141*K141</f>
        <v>2.1999999999999999E-2</v>
      </c>
      <c r="Z141" s="152">
        <v>0</v>
      </c>
      <c r="AA141" s="153">
        <f>Z141*K141</f>
        <v>0</v>
      </c>
      <c r="AD141" s="154"/>
      <c r="AR141" s="19" t="s">
        <v>316</v>
      </c>
      <c r="AT141" s="19" t="s">
        <v>251</v>
      </c>
      <c r="AU141" s="19" t="s">
        <v>86</v>
      </c>
      <c r="AY141" s="19" t="s">
        <v>188</v>
      </c>
      <c r="BE141" s="154">
        <f>IF(U141="základná",N141,0)</f>
        <v>0</v>
      </c>
      <c r="BF141" s="154">
        <f>IF(U141="znížená",N141,0)</f>
        <v>0</v>
      </c>
      <c r="BG141" s="154">
        <f>IF(U141="zákl. prenesená",N141,0)</f>
        <v>0</v>
      </c>
      <c r="BH141" s="154">
        <f>IF(U141="zníž. prenesená",N141,0)</f>
        <v>0</v>
      </c>
      <c r="BI141" s="154">
        <f>IF(U141="nulová",N141,0)</f>
        <v>0</v>
      </c>
      <c r="BJ141" s="19" t="s">
        <v>86</v>
      </c>
      <c r="BK141" s="154">
        <f>ROUND(L141*K141,2)</f>
        <v>0</v>
      </c>
      <c r="BL141" s="19" t="s">
        <v>250</v>
      </c>
      <c r="BM141" s="19" t="s">
        <v>259</v>
      </c>
    </row>
    <row r="142" spans="2:65" s="10" customFormat="1" ht="29.85" customHeight="1">
      <c r="B142" s="134"/>
      <c r="C142" s="135"/>
      <c r="D142" s="144" t="s">
        <v>1696</v>
      </c>
      <c r="E142" s="144"/>
      <c r="F142" s="144"/>
      <c r="G142" s="144"/>
      <c r="H142" s="144"/>
      <c r="I142" s="144"/>
      <c r="J142" s="144"/>
      <c r="K142" s="144"/>
      <c r="L142" s="144"/>
      <c r="M142" s="144"/>
      <c r="N142" s="233">
        <f>BK142</f>
        <v>0</v>
      </c>
      <c r="O142" s="234"/>
      <c r="P142" s="234"/>
      <c r="Q142" s="234"/>
      <c r="R142" s="137"/>
      <c r="T142" s="138"/>
      <c r="U142" s="135"/>
      <c r="V142" s="135"/>
      <c r="W142" s="139">
        <f>SUM(W143:W151)</f>
        <v>0</v>
      </c>
      <c r="X142" s="135"/>
      <c r="Y142" s="139">
        <f>SUM(Y143:Y151)</f>
        <v>9.4259999999999983E-2</v>
      </c>
      <c r="Z142" s="135"/>
      <c r="AA142" s="140">
        <f>SUM(AA143:AA151)</f>
        <v>0</v>
      </c>
      <c r="AC142" s="1"/>
      <c r="AD142" s="154"/>
      <c r="AR142" s="141" t="s">
        <v>86</v>
      </c>
      <c r="AT142" s="142" t="s">
        <v>73</v>
      </c>
      <c r="AU142" s="142" t="s">
        <v>81</v>
      </c>
      <c r="AY142" s="141" t="s">
        <v>188</v>
      </c>
      <c r="BK142" s="143">
        <f>SUM(BK143:BK151)</f>
        <v>0</v>
      </c>
    </row>
    <row r="143" spans="2:65" s="1" customFormat="1" ht="25.5" customHeight="1">
      <c r="B143" s="145"/>
      <c r="C143" s="146" t="s">
        <v>226</v>
      </c>
      <c r="D143" s="146" t="s">
        <v>189</v>
      </c>
      <c r="E143" s="147" t="s">
        <v>1723</v>
      </c>
      <c r="F143" s="228" t="s">
        <v>1724</v>
      </c>
      <c r="G143" s="228"/>
      <c r="H143" s="228"/>
      <c r="I143" s="228"/>
      <c r="J143" s="148" t="s">
        <v>203</v>
      </c>
      <c r="K143" s="149">
        <v>60</v>
      </c>
      <c r="L143" s="229"/>
      <c r="M143" s="229"/>
      <c r="N143" s="229">
        <f t="shared" ref="N143:N151" si="0">ROUND(L143*K143,2)</f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</v>
      </c>
      <c r="W143" s="152">
        <f t="shared" ref="W143:W151" si="1">V143*K143</f>
        <v>0</v>
      </c>
      <c r="X143" s="152">
        <v>3.6000000000000002E-4</v>
      </c>
      <c r="Y143" s="152">
        <f t="shared" ref="Y143:Y151" si="2">X143*K143</f>
        <v>2.1600000000000001E-2</v>
      </c>
      <c r="Z143" s="152">
        <v>0</v>
      </c>
      <c r="AA143" s="153">
        <f t="shared" ref="AA143:AA151" si="3">Z143*K143</f>
        <v>0</v>
      </c>
      <c r="AD143" s="154"/>
      <c r="AR143" s="19" t="s">
        <v>250</v>
      </c>
      <c r="AT143" s="19" t="s">
        <v>189</v>
      </c>
      <c r="AU143" s="19" t="s">
        <v>86</v>
      </c>
      <c r="AY143" s="19" t="s">
        <v>188</v>
      </c>
      <c r="BE143" s="154">
        <f t="shared" ref="BE143:BE151" si="4">IF(U143="základná",N143,0)</f>
        <v>0</v>
      </c>
      <c r="BF143" s="154">
        <f t="shared" ref="BF143:BF151" si="5">IF(U143="znížená",N143,0)</f>
        <v>0</v>
      </c>
      <c r="BG143" s="154">
        <f t="shared" ref="BG143:BG151" si="6">IF(U143="zákl. prenesená",N143,0)</f>
        <v>0</v>
      </c>
      <c r="BH143" s="154">
        <f t="shared" ref="BH143:BH151" si="7">IF(U143="zníž. prenesená",N143,0)</f>
        <v>0</v>
      </c>
      <c r="BI143" s="154">
        <f t="shared" ref="BI143:BI151" si="8">IF(U143="nulová",N143,0)</f>
        <v>0</v>
      </c>
      <c r="BJ143" s="19" t="s">
        <v>86</v>
      </c>
      <c r="BK143" s="154">
        <f t="shared" ref="BK143:BK151" si="9">ROUND(L143*K143,2)</f>
        <v>0</v>
      </c>
      <c r="BL143" s="19" t="s">
        <v>250</v>
      </c>
      <c r="BM143" s="19" t="s">
        <v>10</v>
      </c>
    </row>
    <row r="144" spans="2:65" s="1" customFormat="1" ht="25.5" customHeight="1">
      <c r="B144" s="145"/>
      <c r="C144" s="155" t="s">
        <v>230</v>
      </c>
      <c r="D144" s="155" t="s">
        <v>251</v>
      </c>
      <c r="E144" s="156" t="s">
        <v>1725</v>
      </c>
      <c r="F144" s="230" t="s">
        <v>1726</v>
      </c>
      <c r="G144" s="230"/>
      <c r="H144" s="230"/>
      <c r="I144" s="230"/>
      <c r="J144" s="157" t="s">
        <v>203</v>
      </c>
      <c r="K144" s="158">
        <v>60</v>
      </c>
      <c r="L144" s="231"/>
      <c r="M144" s="231"/>
      <c r="N144" s="231">
        <f t="shared" si="0"/>
        <v>0</v>
      </c>
      <c r="O144" s="229"/>
      <c r="P144" s="229"/>
      <c r="Q144" s="229"/>
      <c r="R144" s="150"/>
      <c r="T144" s="151" t="s">
        <v>5</v>
      </c>
      <c r="U144" s="41" t="s">
        <v>41</v>
      </c>
      <c r="V144" s="152">
        <v>0</v>
      </c>
      <c r="W144" s="152">
        <f t="shared" si="1"/>
        <v>0</v>
      </c>
      <c r="X144" s="152">
        <v>0</v>
      </c>
      <c r="Y144" s="152">
        <f t="shared" si="2"/>
        <v>0</v>
      </c>
      <c r="Z144" s="152">
        <v>0</v>
      </c>
      <c r="AA144" s="153">
        <f t="shared" si="3"/>
        <v>0</v>
      </c>
      <c r="AD144" s="154"/>
      <c r="AR144" s="19" t="s">
        <v>316</v>
      </c>
      <c r="AT144" s="19" t="s">
        <v>251</v>
      </c>
      <c r="AU144" s="19" t="s">
        <v>86</v>
      </c>
      <c r="AY144" s="19" t="s">
        <v>188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9" t="s">
        <v>86</v>
      </c>
      <c r="BK144" s="154">
        <f t="shared" si="9"/>
        <v>0</v>
      </c>
      <c r="BL144" s="19" t="s">
        <v>250</v>
      </c>
      <c r="BM144" s="19" t="s">
        <v>274</v>
      </c>
    </row>
    <row r="145" spans="2:65" s="1" customFormat="1" ht="25.5" customHeight="1">
      <c r="B145" s="145"/>
      <c r="C145" s="146" t="s">
        <v>234</v>
      </c>
      <c r="D145" s="146" t="s">
        <v>189</v>
      </c>
      <c r="E145" s="147" t="s">
        <v>1727</v>
      </c>
      <c r="F145" s="228" t="s">
        <v>1728</v>
      </c>
      <c r="G145" s="228"/>
      <c r="H145" s="228"/>
      <c r="I145" s="228"/>
      <c r="J145" s="148" t="s">
        <v>203</v>
      </c>
      <c r="K145" s="149">
        <v>68</v>
      </c>
      <c r="L145" s="229"/>
      <c r="M145" s="229"/>
      <c r="N145" s="229">
        <f t="shared" si="0"/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</v>
      </c>
      <c r="W145" s="152">
        <f t="shared" si="1"/>
        <v>0</v>
      </c>
      <c r="X145" s="152">
        <v>4.4999999999999999E-4</v>
      </c>
      <c r="Y145" s="152">
        <f t="shared" si="2"/>
        <v>3.0599999999999999E-2</v>
      </c>
      <c r="Z145" s="152">
        <v>0</v>
      </c>
      <c r="AA145" s="153">
        <f t="shared" si="3"/>
        <v>0</v>
      </c>
      <c r="AD145" s="154"/>
      <c r="AR145" s="19" t="s">
        <v>250</v>
      </c>
      <c r="AT145" s="19" t="s">
        <v>189</v>
      </c>
      <c r="AU145" s="19" t="s">
        <v>86</v>
      </c>
      <c r="AY145" s="19" t="s">
        <v>188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9" t="s">
        <v>86</v>
      </c>
      <c r="BK145" s="154">
        <f t="shared" si="9"/>
        <v>0</v>
      </c>
      <c r="BL145" s="19" t="s">
        <v>250</v>
      </c>
      <c r="BM145" s="19" t="s">
        <v>282</v>
      </c>
    </row>
    <row r="146" spans="2:65" s="1" customFormat="1" ht="25.5" customHeight="1">
      <c r="B146" s="145"/>
      <c r="C146" s="155" t="s">
        <v>238</v>
      </c>
      <c r="D146" s="155" t="s">
        <v>251</v>
      </c>
      <c r="E146" s="156" t="s">
        <v>1729</v>
      </c>
      <c r="F146" s="230" t="s">
        <v>1730</v>
      </c>
      <c r="G146" s="230"/>
      <c r="H146" s="230"/>
      <c r="I146" s="230"/>
      <c r="J146" s="157" t="s">
        <v>203</v>
      </c>
      <c r="K146" s="158">
        <v>68</v>
      </c>
      <c r="L146" s="231"/>
      <c r="M146" s="231"/>
      <c r="N146" s="231">
        <f t="shared" si="0"/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0</v>
      </c>
      <c r="W146" s="152">
        <f t="shared" si="1"/>
        <v>0</v>
      </c>
      <c r="X146" s="152">
        <v>0</v>
      </c>
      <c r="Y146" s="152">
        <f t="shared" si="2"/>
        <v>0</v>
      </c>
      <c r="Z146" s="152">
        <v>0</v>
      </c>
      <c r="AA146" s="153">
        <f t="shared" si="3"/>
        <v>0</v>
      </c>
      <c r="AD146" s="154"/>
      <c r="AR146" s="19" t="s">
        <v>316</v>
      </c>
      <c r="AT146" s="19" t="s">
        <v>251</v>
      </c>
      <c r="AU146" s="19" t="s">
        <v>86</v>
      </c>
      <c r="AY146" s="19" t="s">
        <v>188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9" t="s">
        <v>86</v>
      </c>
      <c r="BK146" s="154">
        <f t="shared" si="9"/>
        <v>0</v>
      </c>
      <c r="BL146" s="19" t="s">
        <v>250</v>
      </c>
      <c r="BM146" s="19" t="s">
        <v>290</v>
      </c>
    </row>
    <row r="147" spans="2:65" s="1" customFormat="1" ht="25.5" customHeight="1">
      <c r="B147" s="145"/>
      <c r="C147" s="146" t="s">
        <v>242</v>
      </c>
      <c r="D147" s="146" t="s">
        <v>189</v>
      </c>
      <c r="E147" s="147" t="s">
        <v>1731</v>
      </c>
      <c r="F147" s="228" t="s">
        <v>1732</v>
      </c>
      <c r="G147" s="228"/>
      <c r="H147" s="228"/>
      <c r="I147" s="228"/>
      <c r="J147" s="148" t="s">
        <v>203</v>
      </c>
      <c r="K147" s="149">
        <v>34</v>
      </c>
      <c r="L147" s="229"/>
      <c r="M147" s="229"/>
      <c r="N147" s="229">
        <f t="shared" si="0"/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0</v>
      </c>
      <c r="W147" s="152">
        <f t="shared" si="1"/>
        <v>0</v>
      </c>
      <c r="X147" s="152">
        <v>5.5000000000000003E-4</v>
      </c>
      <c r="Y147" s="152">
        <f t="shared" si="2"/>
        <v>1.8700000000000001E-2</v>
      </c>
      <c r="Z147" s="152">
        <v>0</v>
      </c>
      <c r="AA147" s="153">
        <f t="shared" si="3"/>
        <v>0</v>
      </c>
      <c r="AD147" s="154"/>
      <c r="AR147" s="19" t="s">
        <v>250</v>
      </c>
      <c r="AT147" s="19" t="s">
        <v>189</v>
      </c>
      <c r="AU147" s="19" t="s">
        <v>86</v>
      </c>
      <c r="AY147" s="19" t="s">
        <v>188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9" t="s">
        <v>86</v>
      </c>
      <c r="BK147" s="154">
        <f t="shared" si="9"/>
        <v>0</v>
      </c>
      <c r="BL147" s="19" t="s">
        <v>250</v>
      </c>
      <c r="BM147" s="19" t="s">
        <v>299</v>
      </c>
    </row>
    <row r="148" spans="2:65" s="1" customFormat="1" ht="25.5" customHeight="1">
      <c r="B148" s="145"/>
      <c r="C148" s="155" t="s">
        <v>246</v>
      </c>
      <c r="D148" s="155" t="s">
        <v>251</v>
      </c>
      <c r="E148" s="156" t="s">
        <v>1733</v>
      </c>
      <c r="F148" s="230" t="s">
        <v>1734</v>
      </c>
      <c r="G148" s="230"/>
      <c r="H148" s="230"/>
      <c r="I148" s="230"/>
      <c r="J148" s="157" t="s">
        <v>203</v>
      </c>
      <c r="K148" s="158">
        <v>34</v>
      </c>
      <c r="L148" s="231"/>
      <c r="M148" s="231"/>
      <c r="N148" s="231">
        <f t="shared" si="0"/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0</v>
      </c>
      <c r="W148" s="152">
        <f t="shared" si="1"/>
        <v>0</v>
      </c>
      <c r="X148" s="152">
        <v>0</v>
      </c>
      <c r="Y148" s="152">
        <f t="shared" si="2"/>
        <v>0</v>
      </c>
      <c r="Z148" s="152">
        <v>0</v>
      </c>
      <c r="AA148" s="153">
        <f t="shared" si="3"/>
        <v>0</v>
      </c>
      <c r="AD148" s="154"/>
      <c r="AR148" s="19" t="s">
        <v>316</v>
      </c>
      <c r="AT148" s="19" t="s">
        <v>251</v>
      </c>
      <c r="AU148" s="19" t="s">
        <v>86</v>
      </c>
      <c r="AY148" s="19" t="s">
        <v>188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9" t="s">
        <v>86</v>
      </c>
      <c r="BK148" s="154">
        <f t="shared" si="9"/>
        <v>0</v>
      </c>
      <c r="BL148" s="19" t="s">
        <v>250</v>
      </c>
      <c r="BM148" s="19" t="s">
        <v>308</v>
      </c>
    </row>
    <row r="149" spans="2:65" s="1" customFormat="1" ht="25.5" customHeight="1">
      <c r="B149" s="145"/>
      <c r="C149" s="146" t="s">
        <v>250</v>
      </c>
      <c r="D149" s="146" t="s">
        <v>189</v>
      </c>
      <c r="E149" s="147" t="s">
        <v>1735</v>
      </c>
      <c r="F149" s="228" t="s">
        <v>1736</v>
      </c>
      <c r="G149" s="228"/>
      <c r="H149" s="228"/>
      <c r="I149" s="228"/>
      <c r="J149" s="148" t="s">
        <v>203</v>
      </c>
      <c r="K149" s="149">
        <v>32</v>
      </c>
      <c r="L149" s="229"/>
      <c r="M149" s="229"/>
      <c r="N149" s="229">
        <f t="shared" si="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</v>
      </c>
      <c r="W149" s="152">
        <f t="shared" si="1"/>
        <v>0</v>
      </c>
      <c r="X149" s="152">
        <v>7.2999999999999996E-4</v>
      </c>
      <c r="Y149" s="152">
        <f t="shared" si="2"/>
        <v>2.3359999999999999E-2</v>
      </c>
      <c r="Z149" s="152">
        <v>0</v>
      </c>
      <c r="AA149" s="153">
        <f t="shared" si="3"/>
        <v>0</v>
      </c>
      <c r="AD149" s="154"/>
      <c r="AR149" s="19" t="s">
        <v>250</v>
      </c>
      <c r="AT149" s="19" t="s">
        <v>189</v>
      </c>
      <c r="AU149" s="19" t="s">
        <v>86</v>
      </c>
      <c r="AY149" s="19" t="s">
        <v>188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9" t="s">
        <v>86</v>
      </c>
      <c r="BK149" s="154">
        <f t="shared" si="9"/>
        <v>0</v>
      </c>
      <c r="BL149" s="19" t="s">
        <v>250</v>
      </c>
      <c r="BM149" s="19" t="s">
        <v>316</v>
      </c>
    </row>
    <row r="150" spans="2:65" s="1" customFormat="1" ht="25.5" customHeight="1">
      <c r="B150" s="145"/>
      <c r="C150" s="155" t="s">
        <v>255</v>
      </c>
      <c r="D150" s="155" t="s">
        <v>251</v>
      </c>
      <c r="E150" s="156" t="s">
        <v>1737</v>
      </c>
      <c r="F150" s="230" t="s">
        <v>1738</v>
      </c>
      <c r="G150" s="230"/>
      <c r="H150" s="230"/>
      <c r="I150" s="230"/>
      <c r="J150" s="157" t="s">
        <v>203</v>
      </c>
      <c r="K150" s="158">
        <v>32</v>
      </c>
      <c r="L150" s="231"/>
      <c r="M150" s="231"/>
      <c r="N150" s="231">
        <f t="shared" si="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</v>
      </c>
      <c r="W150" s="152">
        <f t="shared" si="1"/>
        <v>0</v>
      </c>
      <c r="X150" s="152">
        <v>0</v>
      </c>
      <c r="Y150" s="152">
        <f t="shared" si="2"/>
        <v>0</v>
      </c>
      <c r="Z150" s="152">
        <v>0</v>
      </c>
      <c r="AA150" s="153">
        <f t="shared" si="3"/>
        <v>0</v>
      </c>
      <c r="AD150" s="154"/>
      <c r="AR150" s="19" t="s">
        <v>316</v>
      </c>
      <c r="AT150" s="19" t="s">
        <v>251</v>
      </c>
      <c r="AU150" s="19" t="s">
        <v>86</v>
      </c>
      <c r="AY150" s="19" t="s">
        <v>188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9" t="s">
        <v>86</v>
      </c>
      <c r="BK150" s="154">
        <f t="shared" si="9"/>
        <v>0</v>
      </c>
      <c r="BL150" s="19" t="s">
        <v>250</v>
      </c>
      <c r="BM150" s="19" t="s">
        <v>324</v>
      </c>
    </row>
    <row r="151" spans="2:65" s="1" customFormat="1" ht="25.5" customHeight="1">
      <c r="B151" s="145"/>
      <c r="C151" s="146" t="s">
        <v>259</v>
      </c>
      <c r="D151" s="146" t="s">
        <v>189</v>
      </c>
      <c r="E151" s="147" t="s">
        <v>1739</v>
      </c>
      <c r="F151" s="228" t="s">
        <v>1740</v>
      </c>
      <c r="G151" s="228"/>
      <c r="H151" s="228"/>
      <c r="I151" s="228"/>
      <c r="J151" s="148" t="s">
        <v>203</v>
      </c>
      <c r="K151" s="149">
        <v>194</v>
      </c>
      <c r="L151" s="229"/>
      <c r="M151" s="229"/>
      <c r="N151" s="229">
        <f t="shared" si="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</v>
      </c>
      <c r="W151" s="152">
        <f t="shared" si="1"/>
        <v>0</v>
      </c>
      <c r="X151" s="152">
        <v>0</v>
      </c>
      <c r="Y151" s="152">
        <f t="shared" si="2"/>
        <v>0</v>
      </c>
      <c r="Z151" s="152">
        <v>0</v>
      </c>
      <c r="AA151" s="153">
        <f t="shared" si="3"/>
        <v>0</v>
      </c>
      <c r="AD151" s="154"/>
      <c r="AR151" s="19" t="s">
        <v>250</v>
      </c>
      <c r="AT151" s="19" t="s">
        <v>189</v>
      </c>
      <c r="AU151" s="19" t="s">
        <v>86</v>
      </c>
      <c r="AY151" s="19" t="s">
        <v>188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9" t="s">
        <v>86</v>
      </c>
      <c r="BK151" s="154">
        <f t="shared" si="9"/>
        <v>0</v>
      </c>
      <c r="BL151" s="19" t="s">
        <v>250</v>
      </c>
      <c r="BM151" s="19" t="s">
        <v>332</v>
      </c>
    </row>
    <row r="152" spans="2:65" s="10" customFormat="1" ht="29.85" customHeight="1">
      <c r="B152" s="134"/>
      <c r="C152" s="135"/>
      <c r="D152" s="144" t="s">
        <v>1697</v>
      </c>
      <c r="E152" s="144"/>
      <c r="F152" s="144"/>
      <c r="G152" s="144"/>
      <c r="H152" s="144"/>
      <c r="I152" s="144"/>
      <c r="J152" s="144"/>
      <c r="K152" s="144"/>
      <c r="L152" s="144"/>
      <c r="M152" s="144"/>
      <c r="N152" s="233">
        <f>BK152</f>
        <v>0</v>
      </c>
      <c r="O152" s="234"/>
      <c r="P152" s="234"/>
      <c r="Q152" s="234"/>
      <c r="R152" s="137"/>
      <c r="T152" s="138"/>
      <c r="U152" s="135"/>
      <c r="V152" s="135"/>
      <c r="W152" s="139">
        <f>SUM(W153:W157)</f>
        <v>0</v>
      </c>
      <c r="X152" s="135"/>
      <c r="Y152" s="139">
        <f>SUM(Y153:Y157)</f>
        <v>0</v>
      </c>
      <c r="Z152" s="135"/>
      <c r="AA152" s="140">
        <f>SUM(AA153:AA157)</f>
        <v>0</v>
      </c>
      <c r="AC152" s="1"/>
      <c r="AD152" s="154"/>
      <c r="AR152" s="141" t="s">
        <v>86</v>
      </c>
      <c r="AT152" s="142" t="s">
        <v>73</v>
      </c>
      <c r="AU152" s="142" t="s">
        <v>81</v>
      </c>
      <c r="AY152" s="141" t="s">
        <v>188</v>
      </c>
      <c r="BK152" s="143">
        <f>SUM(BK153:BK157)</f>
        <v>0</v>
      </c>
    </row>
    <row r="153" spans="2:65" s="1" customFormat="1" ht="16.5" customHeight="1">
      <c r="B153" s="145"/>
      <c r="C153" s="146" t="s">
        <v>263</v>
      </c>
      <c r="D153" s="146" t="s">
        <v>189</v>
      </c>
      <c r="E153" s="147" t="s">
        <v>1741</v>
      </c>
      <c r="F153" s="228" t="s">
        <v>1742</v>
      </c>
      <c r="G153" s="228"/>
      <c r="H153" s="228"/>
      <c r="I153" s="228"/>
      <c r="J153" s="148" t="s">
        <v>1720</v>
      </c>
      <c r="K153" s="149">
        <v>14</v>
      </c>
      <c r="L153" s="229"/>
      <c r="M153" s="229"/>
      <c r="N153" s="229">
        <f>ROUND(L153*K153,2)</f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</v>
      </c>
      <c r="W153" s="152">
        <f>V153*K153</f>
        <v>0</v>
      </c>
      <c r="X153" s="152">
        <v>0</v>
      </c>
      <c r="Y153" s="152">
        <f>X153*K153</f>
        <v>0</v>
      </c>
      <c r="Z153" s="152">
        <v>0</v>
      </c>
      <c r="AA153" s="153">
        <f>Z153*K153</f>
        <v>0</v>
      </c>
      <c r="AD153" s="154"/>
      <c r="AR153" s="19" t="s">
        <v>250</v>
      </c>
      <c r="AT153" s="19" t="s">
        <v>189</v>
      </c>
      <c r="AU153" s="19" t="s">
        <v>86</v>
      </c>
      <c r="AY153" s="19" t="s">
        <v>188</v>
      </c>
      <c r="BE153" s="154">
        <f>IF(U153="základná",N153,0)</f>
        <v>0</v>
      </c>
      <c r="BF153" s="154">
        <f>IF(U153="znížená",N153,0)</f>
        <v>0</v>
      </c>
      <c r="BG153" s="154">
        <f>IF(U153="zákl. prenesená",N153,0)</f>
        <v>0</v>
      </c>
      <c r="BH153" s="154">
        <f>IF(U153="zníž. prenesená",N153,0)</f>
        <v>0</v>
      </c>
      <c r="BI153" s="154">
        <f>IF(U153="nulová",N153,0)</f>
        <v>0</v>
      </c>
      <c r="BJ153" s="19" t="s">
        <v>86</v>
      </c>
      <c r="BK153" s="154">
        <f>ROUND(L153*K153,2)</f>
        <v>0</v>
      </c>
      <c r="BL153" s="19" t="s">
        <v>250</v>
      </c>
      <c r="BM153" s="19" t="s">
        <v>340</v>
      </c>
    </row>
    <row r="154" spans="2:65" s="1" customFormat="1" ht="16.5" customHeight="1">
      <c r="B154" s="145"/>
      <c r="C154" s="155" t="s">
        <v>10</v>
      </c>
      <c r="D154" s="155" t="s">
        <v>251</v>
      </c>
      <c r="E154" s="156" t="s">
        <v>1743</v>
      </c>
      <c r="F154" s="230" t="s">
        <v>1744</v>
      </c>
      <c r="G154" s="230"/>
      <c r="H154" s="230"/>
      <c r="I154" s="230"/>
      <c r="J154" s="157" t="s">
        <v>1720</v>
      </c>
      <c r="K154" s="158">
        <v>14</v>
      </c>
      <c r="L154" s="231"/>
      <c r="M154" s="231"/>
      <c r="N154" s="231">
        <f>ROUND(L154*K154,2)</f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</v>
      </c>
      <c r="W154" s="152">
        <f>V154*K154</f>
        <v>0</v>
      </c>
      <c r="X154" s="152">
        <v>0</v>
      </c>
      <c r="Y154" s="152">
        <f>X154*K154</f>
        <v>0</v>
      </c>
      <c r="Z154" s="152">
        <v>0</v>
      </c>
      <c r="AA154" s="153">
        <f>Z154*K154</f>
        <v>0</v>
      </c>
      <c r="AD154" s="154"/>
      <c r="AR154" s="19" t="s">
        <v>316</v>
      </c>
      <c r="AT154" s="19" t="s">
        <v>251</v>
      </c>
      <c r="AU154" s="19" t="s">
        <v>86</v>
      </c>
      <c r="AY154" s="19" t="s">
        <v>188</v>
      </c>
      <c r="BE154" s="154">
        <f>IF(U154="základná",N154,0)</f>
        <v>0</v>
      </c>
      <c r="BF154" s="154">
        <f>IF(U154="znížená",N154,0)</f>
        <v>0</v>
      </c>
      <c r="BG154" s="154">
        <f>IF(U154="zákl. prenesená",N154,0)</f>
        <v>0</v>
      </c>
      <c r="BH154" s="154">
        <f>IF(U154="zníž. prenesená",N154,0)</f>
        <v>0</v>
      </c>
      <c r="BI154" s="154">
        <f>IF(U154="nulová",N154,0)</f>
        <v>0</v>
      </c>
      <c r="BJ154" s="19" t="s">
        <v>86</v>
      </c>
      <c r="BK154" s="154">
        <f>ROUND(L154*K154,2)</f>
        <v>0</v>
      </c>
      <c r="BL154" s="19" t="s">
        <v>250</v>
      </c>
      <c r="BM154" s="19" t="s">
        <v>348</v>
      </c>
    </row>
    <row r="155" spans="2:65" s="1" customFormat="1" ht="16.5" customHeight="1">
      <c r="B155" s="145"/>
      <c r="C155" s="146" t="s">
        <v>270</v>
      </c>
      <c r="D155" s="146" t="s">
        <v>189</v>
      </c>
      <c r="E155" s="147" t="s">
        <v>1745</v>
      </c>
      <c r="F155" s="228" t="s">
        <v>1746</v>
      </c>
      <c r="G155" s="228"/>
      <c r="H155" s="228"/>
      <c r="I155" s="228"/>
      <c r="J155" s="148" t="s">
        <v>1720</v>
      </c>
      <c r="K155" s="149">
        <v>28</v>
      </c>
      <c r="L155" s="229"/>
      <c r="M155" s="229"/>
      <c r="N155" s="229">
        <f>ROUND(L155*K155,2)</f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</v>
      </c>
      <c r="W155" s="152">
        <f>V155*K155</f>
        <v>0</v>
      </c>
      <c r="X155" s="152">
        <v>0</v>
      </c>
      <c r="Y155" s="152">
        <f>X155*K155</f>
        <v>0</v>
      </c>
      <c r="Z155" s="152">
        <v>0</v>
      </c>
      <c r="AA155" s="153">
        <f>Z155*K155</f>
        <v>0</v>
      </c>
      <c r="AD155" s="154"/>
      <c r="AR155" s="19" t="s">
        <v>250</v>
      </c>
      <c r="AT155" s="19" t="s">
        <v>189</v>
      </c>
      <c r="AU155" s="19" t="s">
        <v>86</v>
      </c>
      <c r="AY155" s="19" t="s">
        <v>188</v>
      </c>
      <c r="BE155" s="154">
        <f>IF(U155="základná",N155,0)</f>
        <v>0</v>
      </c>
      <c r="BF155" s="154">
        <f>IF(U155="znížená",N155,0)</f>
        <v>0</v>
      </c>
      <c r="BG155" s="154">
        <f>IF(U155="zákl. prenesená",N155,0)</f>
        <v>0</v>
      </c>
      <c r="BH155" s="154">
        <f>IF(U155="zníž. prenesená",N155,0)</f>
        <v>0</v>
      </c>
      <c r="BI155" s="154">
        <f>IF(U155="nulová",N155,0)</f>
        <v>0</v>
      </c>
      <c r="BJ155" s="19" t="s">
        <v>86</v>
      </c>
      <c r="BK155" s="154">
        <f>ROUND(L155*K155,2)</f>
        <v>0</v>
      </c>
      <c r="BL155" s="19" t="s">
        <v>250</v>
      </c>
      <c r="BM155" s="19" t="s">
        <v>356</v>
      </c>
    </row>
    <row r="156" spans="2:65" s="1" customFormat="1" ht="16.5" customHeight="1">
      <c r="B156" s="145"/>
      <c r="C156" s="155" t="s">
        <v>274</v>
      </c>
      <c r="D156" s="155" t="s">
        <v>251</v>
      </c>
      <c r="E156" s="156" t="s">
        <v>1747</v>
      </c>
      <c r="F156" s="230" t="s">
        <v>1748</v>
      </c>
      <c r="G156" s="230"/>
      <c r="H156" s="230"/>
      <c r="I156" s="230"/>
      <c r="J156" s="157" t="s">
        <v>1720</v>
      </c>
      <c r="K156" s="158">
        <v>14</v>
      </c>
      <c r="L156" s="231"/>
      <c r="M156" s="231"/>
      <c r="N156" s="231">
        <f>ROUND(L156*K156,2)</f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>V156*K156</f>
        <v>0</v>
      </c>
      <c r="X156" s="152">
        <v>0</v>
      </c>
      <c r="Y156" s="152">
        <f>X156*K156</f>
        <v>0</v>
      </c>
      <c r="Z156" s="152">
        <v>0</v>
      </c>
      <c r="AA156" s="153">
        <f>Z156*K156</f>
        <v>0</v>
      </c>
      <c r="AD156" s="154"/>
      <c r="AR156" s="19" t="s">
        <v>316</v>
      </c>
      <c r="AT156" s="19" t="s">
        <v>251</v>
      </c>
      <c r="AU156" s="19" t="s">
        <v>86</v>
      </c>
      <c r="AY156" s="19" t="s">
        <v>188</v>
      </c>
      <c r="BE156" s="154">
        <f>IF(U156="základná",N156,0)</f>
        <v>0</v>
      </c>
      <c r="BF156" s="154">
        <f>IF(U156="znížená",N156,0)</f>
        <v>0</v>
      </c>
      <c r="BG156" s="154">
        <f>IF(U156="zákl. prenesená",N156,0)</f>
        <v>0</v>
      </c>
      <c r="BH156" s="154">
        <f>IF(U156="zníž. prenesená",N156,0)</f>
        <v>0</v>
      </c>
      <c r="BI156" s="154">
        <f>IF(U156="nulová",N156,0)</f>
        <v>0</v>
      </c>
      <c r="BJ156" s="19" t="s">
        <v>86</v>
      </c>
      <c r="BK156" s="154">
        <f>ROUND(L156*K156,2)</f>
        <v>0</v>
      </c>
      <c r="BL156" s="19" t="s">
        <v>250</v>
      </c>
      <c r="BM156" s="19" t="s">
        <v>364</v>
      </c>
    </row>
    <row r="157" spans="2:65" s="1" customFormat="1" ht="16.5" customHeight="1">
      <c r="B157" s="145"/>
      <c r="C157" s="155" t="s">
        <v>278</v>
      </c>
      <c r="D157" s="155" t="s">
        <v>251</v>
      </c>
      <c r="E157" s="156" t="s">
        <v>1749</v>
      </c>
      <c r="F157" s="230" t="s">
        <v>1750</v>
      </c>
      <c r="G157" s="230"/>
      <c r="H157" s="230"/>
      <c r="I157" s="230"/>
      <c r="J157" s="157" t="s">
        <v>1720</v>
      </c>
      <c r="K157" s="158">
        <v>14</v>
      </c>
      <c r="L157" s="231"/>
      <c r="M157" s="231"/>
      <c r="N157" s="231">
        <f>ROUND(L157*K157,2)</f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</v>
      </c>
      <c r="W157" s="152">
        <f>V157*K157</f>
        <v>0</v>
      </c>
      <c r="X157" s="152">
        <v>0</v>
      </c>
      <c r="Y157" s="152">
        <f>X157*K157</f>
        <v>0</v>
      </c>
      <c r="Z157" s="152">
        <v>0</v>
      </c>
      <c r="AA157" s="153">
        <f>Z157*K157</f>
        <v>0</v>
      </c>
      <c r="AD157" s="154"/>
      <c r="AR157" s="19" t="s">
        <v>316</v>
      </c>
      <c r="AT157" s="19" t="s">
        <v>251</v>
      </c>
      <c r="AU157" s="19" t="s">
        <v>86</v>
      </c>
      <c r="AY157" s="19" t="s">
        <v>188</v>
      </c>
      <c r="BE157" s="154">
        <f>IF(U157="základná",N157,0)</f>
        <v>0</v>
      </c>
      <c r="BF157" s="154">
        <f>IF(U157="znížená",N157,0)</f>
        <v>0</v>
      </c>
      <c r="BG157" s="154">
        <f>IF(U157="zákl. prenesená",N157,0)</f>
        <v>0</v>
      </c>
      <c r="BH157" s="154">
        <f>IF(U157="zníž. prenesená",N157,0)</f>
        <v>0</v>
      </c>
      <c r="BI157" s="154">
        <f>IF(U157="nulová",N157,0)</f>
        <v>0</v>
      </c>
      <c r="BJ157" s="19" t="s">
        <v>86</v>
      </c>
      <c r="BK157" s="154">
        <f>ROUND(L157*K157,2)</f>
        <v>0</v>
      </c>
      <c r="BL157" s="19" t="s">
        <v>250</v>
      </c>
      <c r="BM157" s="19" t="s">
        <v>372</v>
      </c>
    </row>
    <row r="158" spans="2:65" s="10" customFormat="1" ht="29.85" customHeight="1">
      <c r="B158" s="134"/>
      <c r="C158" s="135"/>
      <c r="D158" s="144" t="s">
        <v>1698</v>
      </c>
      <c r="E158" s="144"/>
      <c r="F158" s="144"/>
      <c r="G158" s="144"/>
      <c r="H158" s="144"/>
      <c r="I158" s="144"/>
      <c r="J158" s="144"/>
      <c r="K158" s="144"/>
      <c r="L158" s="144"/>
      <c r="M158" s="144"/>
      <c r="N158" s="233">
        <f>BK158</f>
        <v>0</v>
      </c>
      <c r="O158" s="234"/>
      <c r="P158" s="234"/>
      <c r="Q158" s="234"/>
      <c r="R158" s="137"/>
      <c r="T158" s="138"/>
      <c r="U158" s="135"/>
      <c r="V158" s="135"/>
      <c r="W158" s="139">
        <f>SUM(W159:W167)</f>
        <v>0</v>
      </c>
      <c r="X158" s="135"/>
      <c r="Y158" s="139">
        <f>SUM(Y159:Y167)</f>
        <v>1.6800000000000001E-3</v>
      </c>
      <c r="Z158" s="135"/>
      <c r="AA158" s="140">
        <f>SUM(AA159:AA167)</f>
        <v>0.33600000000000002</v>
      </c>
      <c r="AC158" s="1"/>
      <c r="AD158" s="154"/>
      <c r="AR158" s="141" t="s">
        <v>86</v>
      </c>
      <c r="AT158" s="142" t="s">
        <v>73</v>
      </c>
      <c r="AU158" s="142" t="s">
        <v>81</v>
      </c>
      <c r="AY158" s="141" t="s">
        <v>188</v>
      </c>
      <c r="BK158" s="143">
        <f>SUM(BK159:BK167)</f>
        <v>0</v>
      </c>
    </row>
    <row r="159" spans="2:65" s="1" customFormat="1" ht="16.5" customHeight="1">
      <c r="B159" s="145"/>
      <c r="C159" s="146" t="s">
        <v>282</v>
      </c>
      <c r="D159" s="146" t="s">
        <v>189</v>
      </c>
      <c r="E159" s="147" t="s">
        <v>1753</v>
      </c>
      <c r="F159" s="228" t="s">
        <v>1754</v>
      </c>
      <c r="G159" s="228"/>
      <c r="H159" s="228"/>
      <c r="I159" s="228"/>
      <c r="J159" s="148" t="s">
        <v>1720</v>
      </c>
      <c r="K159" s="149">
        <v>14</v>
      </c>
      <c r="L159" s="229"/>
      <c r="M159" s="229"/>
      <c r="N159" s="229">
        <f t="shared" ref="N159:N167" si="10">ROUND(L159*K159,2)</f>
        <v>0</v>
      </c>
      <c r="O159" s="229"/>
      <c r="P159" s="229"/>
      <c r="Q159" s="229"/>
      <c r="R159" s="150"/>
      <c r="T159" s="151" t="s">
        <v>5</v>
      </c>
      <c r="U159" s="41" t="s">
        <v>41</v>
      </c>
      <c r="V159" s="152">
        <v>0</v>
      </c>
      <c r="W159" s="152">
        <f t="shared" ref="W159:W167" si="11">V159*K159</f>
        <v>0</v>
      </c>
      <c r="X159" s="152">
        <v>6.0000000000000002E-5</v>
      </c>
      <c r="Y159" s="152">
        <f t="shared" ref="Y159:Y167" si="12">X159*K159</f>
        <v>8.4000000000000003E-4</v>
      </c>
      <c r="Z159" s="152">
        <v>1.2E-2</v>
      </c>
      <c r="AA159" s="153">
        <f t="shared" ref="AA159:AA167" si="13">Z159*K159</f>
        <v>0.16800000000000001</v>
      </c>
      <c r="AD159" s="154"/>
      <c r="AR159" s="19" t="s">
        <v>250</v>
      </c>
      <c r="AT159" s="19" t="s">
        <v>189</v>
      </c>
      <c r="AU159" s="19" t="s">
        <v>86</v>
      </c>
      <c r="AY159" s="19" t="s">
        <v>188</v>
      </c>
      <c r="BE159" s="154">
        <f t="shared" ref="BE159:BE167" si="14">IF(U159="základná",N159,0)</f>
        <v>0</v>
      </c>
      <c r="BF159" s="154">
        <f t="shared" ref="BF159:BF167" si="15">IF(U159="znížená",N159,0)</f>
        <v>0</v>
      </c>
      <c r="BG159" s="154">
        <f t="shared" ref="BG159:BG167" si="16">IF(U159="zákl. prenesená",N159,0)</f>
        <v>0</v>
      </c>
      <c r="BH159" s="154">
        <f t="shared" ref="BH159:BH167" si="17">IF(U159="zníž. prenesená",N159,0)</f>
        <v>0</v>
      </c>
      <c r="BI159" s="154">
        <f t="shared" ref="BI159:BI167" si="18">IF(U159="nulová",N159,0)</f>
        <v>0</v>
      </c>
      <c r="BJ159" s="19" t="s">
        <v>86</v>
      </c>
      <c r="BK159" s="154">
        <f t="shared" ref="BK159:BK167" si="19">ROUND(L159*K159,2)</f>
        <v>0</v>
      </c>
      <c r="BL159" s="19" t="s">
        <v>250</v>
      </c>
      <c r="BM159" s="19" t="s">
        <v>380</v>
      </c>
    </row>
    <row r="160" spans="2:65" s="1" customFormat="1" ht="16.5" customHeight="1">
      <c r="B160" s="145"/>
      <c r="C160" s="146" t="s">
        <v>286</v>
      </c>
      <c r="D160" s="146" t="s">
        <v>189</v>
      </c>
      <c r="E160" s="147" t="s">
        <v>1755</v>
      </c>
      <c r="F160" s="228" t="s">
        <v>2272</v>
      </c>
      <c r="G160" s="228"/>
      <c r="H160" s="228"/>
      <c r="I160" s="228"/>
      <c r="J160" s="148" t="s">
        <v>1720</v>
      </c>
      <c r="K160" s="149">
        <v>14</v>
      </c>
      <c r="L160" s="229"/>
      <c r="M160" s="229"/>
      <c r="N160" s="229">
        <f t="shared" si="10"/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0</v>
      </c>
      <c r="W160" s="152">
        <f t="shared" si="11"/>
        <v>0</v>
      </c>
      <c r="X160" s="152">
        <v>6.0000000000000002E-5</v>
      </c>
      <c r="Y160" s="152">
        <f t="shared" si="12"/>
        <v>8.4000000000000003E-4</v>
      </c>
      <c r="Z160" s="152">
        <v>1.2E-2</v>
      </c>
      <c r="AA160" s="153">
        <f t="shared" si="13"/>
        <v>0.16800000000000001</v>
      </c>
      <c r="AD160" s="154"/>
      <c r="AR160" s="19" t="s">
        <v>250</v>
      </c>
      <c r="AT160" s="19" t="s">
        <v>189</v>
      </c>
      <c r="AU160" s="19" t="s">
        <v>86</v>
      </c>
      <c r="AY160" s="19" t="s">
        <v>188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9" t="s">
        <v>86</v>
      </c>
      <c r="BK160" s="154">
        <f t="shared" si="19"/>
        <v>0</v>
      </c>
      <c r="BL160" s="19" t="s">
        <v>250</v>
      </c>
      <c r="BM160" s="19" t="s">
        <v>388</v>
      </c>
    </row>
    <row r="161" spans="2:65" s="1" customFormat="1" ht="25.5" customHeight="1">
      <c r="B161" s="145"/>
      <c r="C161" s="155" t="s">
        <v>290</v>
      </c>
      <c r="D161" s="155" t="s">
        <v>251</v>
      </c>
      <c r="E161" s="156" t="s">
        <v>2273</v>
      </c>
      <c r="F161" s="230" t="s">
        <v>2274</v>
      </c>
      <c r="G161" s="230"/>
      <c r="H161" s="230"/>
      <c r="I161" s="230"/>
      <c r="J161" s="157" t="s">
        <v>1720</v>
      </c>
      <c r="K161" s="158">
        <v>1</v>
      </c>
      <c r="L161" s="231"/>
      <c r="M161" s="231"/>
      <c r="N161" s="231">
        <f t="shared" si="10"/>
        <v>0</v>
      </c>
      <c r="O161" s="229"/>
      <c r="P161" s="229"/>
      <c r="Q161" s="229"/>
      <c r="R161" s="150"/>
      <c r="T161" s="151" t="s">
        <v>5</v>
      </c>
      <c r="U161" s="41" t="s">
        <v>41</v>
      </c>
      <c r="V161" s="152">
        <v>0</v>
      </c>
      <c r="W161" s="152">
        <f t="shared" si="11"/>
        <v>0</v>
      </c>
      <c r="X161" s="152">
        <v>0</v>
      </c>
      <c r="Y161" s="152">
        <f t="shared" si="12"/>
        <v>0</v>
      </c>
      <c r="Z161" s="152">
        <v>0</v>
      </c>
      <c r="AA161" s="153">
        <f t="shared" si="13"/>
        <v>0</v>
      </c>
      <c r="AD161" s="154"/>
      <c r="AR161" s="19" t="s">
        <v>316</v>
      </c>
      <c r="AT161" s="19" t="s">
        <v>251</v>
      </c>
      <c r="AU161" s="19" t="s">
        <v>86</v>
      </c>
      <c r="AY161" s="19" t="s">
        <v>188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9" t="s">
        <v>86</v>
      </c>
      <c r="BK161" s="154">
        <f t="shared" si="19"/>
        <v>0</v>
      </c>
      <c r="BL161" s="19" t="s">
        <v>250</v>
      </c>
      <c r="BM161" s="19" t="s">
        <v>396</v>
      </c>
    </row>
    <row r="162" spans="2:65" s="1" customFormat="1" ht="25.5" customHeight="1">
      <c r="B162" s="145"/>
      <c r="C162" s="155" t="s">
        <v>294</v>
      </c>
      <c r="D162" s="155" t="s">
        <v>251</v>
      </c>
      <c r="E162" s="156" t="s">
        <v>1759</v>
      </c>
      <c r="F162" s="230" t="s">
        <v>1760</v>
      </c>
      <c r="G162" s="230"/>
      <c r="H162" s="230"/>
      <c r="I162" s="230"/>
      <c r="J162" s="157" t="s">
        <v>1720</v>
      </c>
      <c r="K162" s="158">
        <v>1</v>
      </c>
      <c r="L162" s="231"/>
      <c r="M162" s="231"/>
      <c r="N162" s="231">
        <f t="shared" si="10"/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0</v>
      </c>
      <c r="W162" s="152">
        <f t="shared" si="11"/>
        <v>0</v>
      </c>
      <c r="X162" s="152">
        <v>0</v>
      </c>
      <c r="Y162" s="152">
        <f t="shared" si="12"/>
        <v>0</v>
      </c>
      <c r="Z162" s="152">
        <v>0</v>
      </c>
      <c r="AA162" s="153">
        <f t="shared" si="13"/>
        <v>0</v>
      </c>
      <c r="AD162" s="154"/>
      <c r="AR162" s="19" t="s">
        <v>316</v>
      </c>
      <c r="AT162" s="19" t="s">
        <v>251</v>
      </c>
      <c r="AU162" s="19" t="s">
        <v>86</v>
      </c>
      <c r="AY162" s="19" t="s">
        <v>188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9" t="s">
        <v>86</v>
      </c>
      <c r="BK162" s="154">
        <f t="shared" si="19"/>
        <v>0</v>
      </c>
      <c r="BL162" s="19" t="s">
        <v>250</v>
      </c>
      <c r="BM162" s="19" t="s">
        <v>404</v>
      </c>
    </row>
    <row r="163" spans="2:65" s="1" customFormat="1" ht="25.5" customHeight="1">
      <c r="B163" s="145"/>
      <c r="C163" s="155" t="s">
        <v>299</v>
      </c>
      <c r="D163" s="155" t="s">
        <v>251</v>
      </c>
      <c r="E163" s="156" t="s">
        <v>1761</v>
      </c>
      <c r="F163" s="230" t="s">
        <v>1762</v>
      </c>
      <c r="G163" s="230"/>
      <c r="H163" s="230"/>
      <c r="I163" s="230"/>
      <c r="J163" s="157" t="s">
        <v>1720</v>
      </c>
      <c r="K163" s="158">
        <v>2</v>
      </c>
      <c r="L163" s="231"/>
      <c r="M163" s="231"/>
      <c r="N163" s="231">
        <f t="shared" si="10"/>
        <v>0</v>
      </c>
      <c r="O163" s="229"/>
      <c r="P163" s="229"/>
      <c r="Q163" s="229"/>
      <c r="R163" s="150"/>
      <c r="T163" s="151" t="s">
        <v>5</v>
      </c>
      <c r="U163" s="41" t="s">
        <v>41</v>
      </c>
      <c r="V163" s="152">
        <v>0</v>
      </c>
      <c r="W163" s="152">
        <f t="shared" si="11"/>
        <v>0</v>
      </c>
      <c r="X163" s="152">
        <v>0</v>
      </c>
      <c r="Y163" s="152">
        <f t="shared" si="12"/>
        <v>0</v>
      </c>
      <c r="Z163" s="152">
        <v>0</v>
      </c>
      <c r="AA163" s="153">
        <f t="shared" si="13"/>
        <v>0</v>
      </c>
      <c r="AD163" s="154"/>
      <c r="AR163" s="19" t="s">
        <v>316</v>
      </c>
      <c r="AT163" s="19" t="s">
        <v>251</v>
      </c>
      <c r="AU163" s="19" t="s">
        <v>86</v>
      </c>
      <c r="AY163" s="19" t="s">
        <v>188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9" t="s">
        <v>86</v>
      </c>
      <c r="BK163" s="154">
        <f t="shared" si="19"/>
        <v>0</v>
      </c>
      <c r="BL163" s="19" t="s">
        <v>250</v>
      </c>
      <c r="BM163" s="19" t="s">
        <v>412</v>
      </c>
    </row>
    <row r="164" spans="2:65" s="1" customFormat="1" ht="25.5" customHeight="1">
      <c r="B164" s="145"/>
      <c r="C164" s="155" t="s">
        <v>304</v>
      </c>
      <c r="D164" s="155" t="s">
        <v>251</v>
      </c>
      <c r="E164" s="156" t="s">
        <v>1767</v>
      </c>
      <c r="F164" s="230" t="s">
        <v>1768</v>
      </c>
      <c r="G164" s="230"/>
      <c r="H164" s="230"/>
      <c r="I164" s="230"/>
      <c r="J164" s="157" t="s">
        <v>1720</v>
      </c>
      <c r="K164" s="158">
        <v>1</v>
      </c>
      <c r="L164" s="231"/>
      <c r="M164" s="231"/>
      <c r="N164" s="231">
        <f t="shared" si="10"/>
        <v>0</v>
      </c>
      <c r="O164" s="229"/>
      <c r="P164" s="229"/>
      <c r="Q164" s="229"/>
      <c r="R164" s="150"/>
      <c r="T164" s="151" t="s">
        <v>5</v>
      </c>
      <c r="U164" s="41" t="s">
        <v>41</v>
      </c>
      <c r="V164" s="152">
        <v>0</v>
      </c>
      <c r="W164" s="152">
        <f t="shared" si="11"/>
        <v>0</v>
      </c>
      <c r="X164" s="152">
        <v>0</v>
      </c>
      <c r="Y164" s="152">
        <f t="shared" si="12"/>
        <v>0</v>
      </c>
      <c r="Z164" s="152">
        <v>0</v>
      </c>
      <c r="AA164" s="153">
        <f t="shared" si="13"/>
        <v>0</v>
      </c>
      <c r="AD164" s="154"/>
      <c r="AR164" s="19" t="s">
        <v>316</v>
      </c>
      <c r="AT164" s="19" t="s">
        <v>251</v>
      </c>
      <c r="AU164" s="19" t="s">
        <v>86</v>
      </c>
      <c r="AY164" s="19" t="s">
        <v>188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9" t="s">
        <v>86</v>
      </c>
      <c r="BK164" s="154">
        <f t="shared" si="19"/>
        <v>0</v>
      </c>
      <c r="BL164" s="19" t="s">
        <v>250</v>
      </c>
      <c r="BM164" s="19" t="s">
        <v>420</v>
      </c>
    </row>
    <row r="165" spans="2:65" s="1" customFormat="1" ht="25.5" customHeight="1">
      <c r="B165" s="145"/>
      <c r="C165" s="155" t="s">
        <v>308</v>
      </c>
      <c r="D165" s="155" t="s">
        <v>251</v>
      </c>
      <c r="E165" s="156" t="s">
        <v>1769</v>
      </c>
      <c r="F165" s="230" t="s">
        <v>1770</v>
      </c>
      <c r="G165" s="230"/>
      <c r="H165" s="230"/>
      <c r="I165" s="230"/>
      <c r="J165" s="157" t="s">
        <v>1720</v>
      </c>
      <c r="K165" s="158">
        <v>1</v>
      </c>
      <c r="L165" s="231"/>
      <c r="M165" s="231"/>
      <c r="N165" s="231">
        <f t="shared" si="10"/>
        <v>0</v>
      </c>
      <c r="O165" s="229"/>
      <c r="P165" s="229"/>
      <c r="Q165" s="229"/>
      <c r="R165" s="150"/>
      <c r="T165" s="151" t="s">
        <v>5</v>
      </c>
      <c r="U165" s="41" t="s">
        <v>41</v>
      </c>
      <c r="V165" s="152">
        <v>0</v>
      </c>
      <c r="W165" s="152">
        <f t="shared" si="11"/>
        <v>0</v>
      </c>
      <c r="X165" s="152">
        <v>0</v>
      </c>
      <c r="Y165" s="152">
        <f t="shared" si="12"/>
        <v>0</v>
      </c>
      <c r="Z165" s="152">
        <v>0</v>
      </c>
      <c r="AA165" s="153">
        <f t="shared" si="13"/>
        <v>0</v>
      </c>
      <c r="AD165" s="154"/>
      <c r="AR165" s="19" t="s">
        <v>316</v>
      </c>
      <c r="AT165" s="19" t="s">
        <v>251</v>
      </c>
      <c r="AU165" s="19" t="s">
        <v>86</v>
      </c>
      <c r="AY165" s="19" t="s">
        <v>188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9" t="s">
        <v>86</v>
      </c>
      <c r="BK165" s="154">
        <f t="shared" si="19"/>
        <v>0</v>
      </c>
      <c r="BL165" s="19" t="s">
        <v>250</v>
      </c>
      <c r="BM165" s="19" t="s">
        <v>428</v>
      </c>
    </row>
    <row r="166" spans="2:65" s="1" customFormat="1" ht="25.5" customHeight="1">
      <c r="B166" s="145"/>
      <c r="C166" s="155" t="s">
        <v>312</v>
      </c>
      <c r="D166" s="155" t="s">
        <v>251</v>
      </c>
      <c r="E166" s="156" t="s">
        <v>2275</v>
      </c>
      <c r="F166" s="230" t="s">
        <v>2276</v>
      </c>
      <c r="G166" s="230"/>
      <c r="H166" s="230"/>
      <c r="I166" s="230"/>
      <c r="J166" s="157" t="s">
        <v>1720</v>
      </c>
      <c r="K166" s="158">
        <v>6</v>
      </c>
      <c r="L166" s="231"/>
      <c r="M166" s="231"/>
      <c r="N166" s="231">
        <f t="shared" si="10"/>
        <v>0</v>
      </c>
      <c r="O166" s="229"/>
      <c r="P166" s="229"/>
      <c r="Q166" s="229"/>
      <c r="R166" s="150"/>
      <c r="T166" s="151" t="s">
        <v>5</v>
      </c>
      <c r="U166" s="41" t="s">
        <v>41</v>
      </c>
      <c r="V166" s="152">
        <v>0</v>
      </c>
      <c r="W166" s="152">
        <f t="shared" si="11"/>
        <v>0</v>
      </c>
      <c r="X166" s="152">
        <v>0</v>
      </c>
      <c r="Y166" s="152">
        <f t="shared" si="12"/>
        <v>0</v>
      </c>
      <c r="Z166" s="152">
        <v>0</v>
      </c>
      <c r="AA166" s="153">
        <f t="shared" si="13"/>
        <v>0</v>
      </c>
      <c r="AD166" s="154"/>
      <c r="AR166" s="19" t="s">
        <v>316</v>
      </c>
      <c r="AT166" s="19" t="s">
        <v>251</v>
      </c>
      <c r="AU166" s="19" t="s">
        <v>86</v>
      </c>
      <c r="AY166" s="19" t="s">
        <v>188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9" t="s">
        <v>86</v>
      </c>
      <c r="BK166" s="154">
        <f t="shared" si="19"/>
        <v>0</v>
      </c>
      <c r="BL166" s="19" t="s">
        <v>250</v>
      </c>
      <c r="BM166" s="19" t="s">
        <v>436</v>
      </c>
    </row>
    <row r="167" spans="2:65" s="1" customFormat="1" ht="25.5" customHeight="1">
      <c r="B167" s="145"/>
      <c r="C167" s="155" t="s">
        <v>316</v>
      </c>
      <c r="D167" s="155" t="s">
        <v>251</v>
      </c>
      <c r="E167" s="156" t="s">
        <v>2277</v>
      </c>
      <c r="F167" s="230" t="s">
        <v>2278</v>
      </c>
      <c r="G167" s="230"/>
      <c r="H167" s="230"/>
      <c r="I167" s="230"/>
      <c r="J167" s="157" t="s">
        <v>1720</v>
      </c>
      <c r="K167" s="158">
        <v>2</v>
      </c>
      <c r="L167" s="231"/>
      <c r="M167" s="231"/>
      <c r="N167" s="231">
        <f t="shared" si="10"/>
        <v>0</v>
      </c>
      <c r="O167" s="229"/>
      <c r="P167" s="229"/>
      <c r="Q167" s="229"/>
      <c r="R167" s="150"/>
      <c r="T167" s="151" t="s">
        <v>5</v>
      </c>
      <c r="U167" s="41" t="s">
        <v>41</v>
      </c>
      <c r="V167" s="152">
        <v>0</v>
      </c>
      <c r="W167" s="152">
        <f t="shared" si="11"/>
        <v>0</v>
      </c>
      <c r="X167" s="152">
        <v>0</v>
      </c>
      <c r="Y167" s="152">
        <f t="shared" si="12"/>
        <v>0</v>
      </c>
      <c r="Z167" s="152">
        <v>0</v>
      </c>
      <c r="AA167" s="153">
        <f t="shared" si="13"/>
        <v>0</v>
      </c>
      <c r="AD167" s="154"/>
      <c r="AR167" s="19" t="s">
        <v>316</v>
      </c>
      <c r="AT167" s="19" t="s">
        <v>251</v>
      </c>
      <c r="AU167" s="19" t="s">
        <v>86</v>
      </c>
      <c r="AY167" s="19" t="s">
        <v>188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9" t="s">
        <v>86</v>
      </c>
      <c r="BK167" s="154">
        <f t="shared" si="19"/>
        <v>0</v>
      </c>
      <c r="BL167" s="19" t="s">
        <v>250</v>
      </c>
      <c r="BM167" s="19" t="s">
        <v>444</v>
      </c>
    </row>
    <row r="168" spans="2:65" s="10" customFormat="1" ht="37.35" customHeight="1">
      <c r="B168" s="134"/>
      <c r="C168" s="135"/>
      <c r="D168" s="136" t="s">
        <v>1699</v>
      </c>
      <c r="E168" s="136"/>
      <c r="F168" s="136"/>
      <c r="G168" s="136"/>
      <c r="H168" s="136"/>
      <c r="I168" s="136"/>
      <c r="J168" s="136"/>
      <c r="K168" s="136"/>
      <c r="L168" s="136"/>
      <c r="M168" s="136"/>
      <c r="N168" s="235">
        <f>BK168</f>
        <v>0</v>
      </c>
      <c r="O168" s="236"/>
      <c r="P168" s="236"/>
      <c r="Q168" s="236"/>
      <c r="R168" s="137"/>
      <c r="T168" s="138"/>
      <c r="U168" s="135"/>
      <c r="V168" s="135"/>
      <c r="W168" s="139">
        <f>W169</f>
        <v>0</v>
      </c>
      <c r="X168" s="135"/>
      <c r="Y168" s="139">
        <f>Y169</f>
        <v>0</v>
      </c>
      <c r="Z168" s="135"/>
      <c r="AA168" s="140">
        <f>AA169</f>
        <v>0</v>
      </c>
      <c r="AC168" s="1"/>
      <c r="AD168" s="154"/>
      <c r="AR168" s="141" t="s">
        <v>86</v>
      </c>
      <c r="AT168" s="142" t="s">
        <v>73</v>
      </c>
      <c r="AU168" s="142" t="s">
        <v>74</v>
      </c>
      <c r="AY168" s="141" t="s">
        <v>188</v>
      </c>
      <c r="BK168" s="143">
        <f>BK169</f>
        <v>0</v>
      </c>
    </row>
    <row r="169" spans="2:65" s="1" customFormat="1" ht="27">
      <c r="B169" s="145"/>
      <c r="C169" s="146" t="s">
        <v>320</v>
      </c>
      <c r="D169" s="146" t="s">
        <v>189</v>
      </c>
      <c r="E169" s="147" t="s">
        <v>1771</v>
      </c>
      <c r="F169" s="228" t="s">
        <v>1772</v>
      </c>
      <c r="G169" s="228"/>
      <c r="H169" s="228"/>
      <c r="I169" s="228"/>
      <c r="J169" s="148" t="s">
        <v>1707</v>
      </c>
      <c r="K169" s="149">
        <v>1</v>
      </c>
      <c r="L169" s="229"/>
      <c r="M169" s="229"/>
      <c r="N169" s="229">
        <f>ROUND(L169*K169,2)</f>
        <v>0</v>
      </c>
      <c r="O169" s="229"/>
      <c r="P169" s="229"/>
      <c r="Q169" s="229"/>
      <c r="R169" s="150"/>
      <c r="T169" s="151" t="s">
        <v>5</v>
      </c>
      <c r="U169" s="159" t="s">
        <v>41</v>
      </c>
      <c r="V169" s="160">
        <v>0</v>
      </c>
      <c r="W169" s="160">
        <f>V169*K169</f>
        <v>0</v>
      </c>
      <c r="X169" s="160">
        <v>0</v>
      </c>
      <c r="Y169" s="160">
        <f>X169*K169</f>
        <v>0</v>
      </c>
      <c r="Z169" s="160">
        <v>0</v>
      </c>
      <c r="AA169" s="161">
        <f>Z169*K169</f>
        <v>0</v>
      </c>
      <c r="AD169" s="154"/>
      <c r="AR169" s="19" t="s">
        <v>250</v>
      </c>
      <c r="AT169" s="19" t="s">
        <v>189</v>
      </c>
      <c r="AU169" s="19" t="s">
        <v>81</v>
      </c>
      <c r="AY169" s="19" t="s">
        <v>188</v>
      </c>
      <c r="BE169" s="154">
        <f>IF(U169="základná",N169,0)</f>
        <v>0</v>
      </c>
      <c r="BF169" s="154">
        <f>IF(U169="znížená",N169,0)</f>
        <v>0</v>
      </c>
      <c r="BG169" s="154">
        <f>IF(U169="zákl. prenesená",N169,0)</f>
        <v>0</v>
      </c>
      <c r="BH169" s="154">
        <f>IF(U169="zníž. prenesená",N169,0)</f>
        <v>0</v>
      </c>
      <c r="BI169" s="154">
        <f>IF(U169="nulová",N169,0)</f>
        <v>0</v>
      </c>
      <c r="BJ169" s="19" t="s">
        <v>86</v>
      </c>
      <c r="BK169" s="154">
        <f>ROUND(L169*K169,2)</f>
        <v>0</v>
      </c>
      <c r="BL169" s="19" t="s">
        <v>250</v>
      </c>
      <c r="BM169" s="19" t="s">
        <v>452</v>
      </c>
    </row>
    <row r="170" spans="2:65" s="1" customFormat="1" ht="6.95" customHeight="1">
      <c r="B170" s="56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8"/>
    </row>
  </sheetData>
  <mergeCells count="179">
    <mergeCell ref="N142:Q142"/>
    <mergeCell ref="N152:Q152"/>
    <mergeCell ref="N158:Q158"/>
    <mergeCell ref="N168:Q168"/>
    <mergeCell ref="H1:K1"/>
    <mergeCell ref="S2:AC2"/>
    <mergeCell ref="N124:Q124"/>
    <mergeCell ref="N125:Q125"/>
    <mergeCell ref="N128:Q128"/>
    <mergeCell ref="N129:Q129"/>
    <mergeCell ref="N130:Q130"/>
    <mergeCell ref="N133:Q133"/>
    <mergeCell ref="N134:Q134"/>
    <mergeCell ref="N136:Q136"/>
    <mergeCell ref="N137:Q137"/>
    <mergeCell ref="F166:I166"/>
    <mergeCell ref="L166:M166"/>
    <mergeCell ref="N166:Q166"/>
    <mergeCell ref="F167:I167"/>
    <mergeCell ref="L167:M167"/>
    <mergeCell ref="N167:Q167"/>
    <mergeCell ref="F160:I160"/>
    <mergeCell ref="L160:M160"/>
    <mergeCell ref="N160:Q160"/>
    <mergeCell ref="F169:I169"/>
    <mergeCell ref="L169:M169"/>
    <mergeCell ref="N169:Q169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9:I159"/>
    <mergeCell ref="L159:M159"/>
    <mergeCell ref="N159:Q159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2:I132"/>
    <mergeCell ref="L132:M132"/>
    <mergeCell ref="N132:Q132"/>
    <mergeCell ref="F135:I135"/>
    <mergeCell ref="L135:M135"/>
    <mergeCell ref="N135:Q135"/>
    <mergeCell ref="F138:I138"/>
    <mergeCell ref="L138:M138"/>
    <mergeCell ref="N138:Q138"/>
    <mergeCell ref="F126:I126"/>
    <mergeCell ref="L126:M126"/>
    <mergeCell ref="N126:Q126"/>
    <mergeCell ref="F127:I127"/>
    <mergeCell ref="L127:M127"/>
    <mergeCell ref="N127:Q127"/>
    <mergeCell ref="F131:I131"/>
    <mergeCell ref="L131:M131"/>
    <mergeCell ref="N131:Q131"/>
    <mergeCell ref="F114:P114"/>
    <mergeCell ref="F115:P115"/>
    <mergeCell ref="F116:P116"/>
    <mergeCell ref="M118:P118"/>
    <mergeCell ref="M120:Q120"/>
    <mergeCell ref="M121:Q121"/>
    <mergeCell ref="F123:I123"/>
    <mergeCell ref="L123:M123"/>
    <mergeCell ref="N123:Q123"/>
    <mergeCell ref="N98:Q98"/>
    <mergeCell ref="N99:Q99"/>
    <mergeCell ref="N100:Q100"/>
    <mergeCell ref="N101:Q101"/>
    <mergeCell ref="N103:Q103"/>
    <mergeCell ref="D104:H104"/>
    <mergeCell ref="N104:Q104"/>
    <mergeCell ref="L106:Q106"/>
    <mergeCell ref="C112:Q112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80"/>
  <sheetViews>
    <sheetView showGridLines="0" workbookViewId="0">
      <pane ySplit="1" topLeftCell="A461" activePane="bottomLeft" state="frozen"/>
      <selection pane="bottomLeft" activeCell="L141" sqref="L141:M47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87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s="1" customFormat="1" ht="32.85" customHeight="1">
      <c r="B8" s="32"/>
      <c r="C8" s="33"/>
      <c r="D8" s="28" t="s">
        <v>137</v>
      </c>
      <c r="E8" s="33"/>
      <c r="F8" s="176" t="s">
        <v>138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6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20</v>
      </c>
      <c r="E10" s="33"/>
      <c r="F10" s="27" t="s">
        <v>21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6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30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">
        <v>5</v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">
        <v>33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">
        <v>5</v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f>N118</f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ROUND((SUM(BE118:BE119)+SUM(BE138:BE479)), 2)</f>
        <v>0</v>
      </c>
      <c r="I33" s="214"/>
      <c r="J33" s="214"/>
      <c r="K33" s="33"/>
      <c r="L33" s="33"/>
      <c r="M33" s="217">
        <f>ROUND(ROUND((SUM(BE118:BE119)+SUM(BE138:BE479)),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ROUND((SUM(BF118:BF119)+SUM(BF138:BF479)), 2)</f>
        <v>0</v>
      </c>
      <c r="I34" s="214"/>
      <c r="J34" s="214"/>
      <c r="K34" s="33"/>
      <c r="L34" s="33"/>
      <c r="M34" s="217">
        <f>ROUND(ROUND((SUM(BF118:BF119)+SUM(BF138:BF479)),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ROUND((SUM(BG118:BG119)+SUM(BG138:BG479)),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ROUND((SUM(BH118:BH119)+SUM(BH138:BH479)),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ROUND((SUM(BI118:BI119)+SUM(BI138:BI479)),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001.1 - 1. časť ASR + ST (jestvujúca časť + prístavba)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20</v>
      </c>
      <c r="D82" s="33"/>
      <c r="E82" s="33"/>
      <c r="F82" s="27" t="str">
        <f>F10</f>
        <v>Bačkov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Ing.arch.Lorinc, Ing.Soták</v>
      </c>
      <c r="N84" s="174"/>
      <c r="O84" s="174"/>
      <c r="P84" s="174"/>
      <c r="Q84" s="174"/>
      <c r="R84" s="34"/>
    </row>
    <row r="85" spans="2:47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Ing.Ivana Brecková</v>
      </c>
      <c r="N85" s="174"/>
      <c r="O85" s="174"/>
      <c r="P85" s="174"/>
      <c r="Q85" s="174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N138</f>
        <v>0</v>
      </c>
      <c r="O89" s="222"/>
      <c r="P89" s="222"/>
      <c r="Q89" s="222"/>
      <c r="R89" s="34"/>
      <c r="AU89" s="19" t="s">
        <v>145</v>
      </c>
    </row>
    <row r="90" spans="2:47" s="7" customFormat="1" ht="24.95" customHeight="1">
      <c r="B90" s="118"/>
      <c r="C90" s="119"/>
      <c r="D90" s="120" t="s">
        <v>146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N139</f>
        <v>0</v>
      </c>
      <c r="O90" s="224"/>
      <c r="P90" s="224"/>
      <c r="Q90" s="224"/>
      <c r="R90" s="121"/>
    </row>
    <row r="91" spans="2:47" s="8" customFormat="1" ht="19.899999999999999" customHeight="1">
      <c r="B91" s="122"/>
      <c r="C91" s="96"/>
      <c r="D91" s="123" t="s">
        <v>147</v>
      </c>
      <c r="E91" s="96"/>
      <c r="F91" s="96"/>
      <c r="G91" s="96"/>
      <c r="H91" s="96"/>
      <c r="I91" s="96"/>
      <c r="J91" s="96"/>
      <c r="K91" s="96"/>
      <c r="L91" s="96"/>
      <c r="M91" s="96"/>
      <c r="N91" s="203">
        <f>N140</f>
        <v>0</v>
      </c>
      <c r="O91" s="204"/>
      <c r="P91" s="204"/>
      <c r="Q91" s="204"/>
      <c r="R91" s="124"/>
    </row>
    <row r="92" spans="2:47" s="8" customFormat="1" ht="19.899999999999999" customHeight="1">
      <c r="B92" s="122"/>
      <c r="C92" s="96"/>
      <c r="D92" s="123" t="s">
        <v>148</v>
      </c>
      <c r="E92" s="96"/>
      <c r="F92" s="96"/>
      <c r="G92" s="96"/>
      <c r="H92" s="96"/>
      <c r="I92" s="96"/>
      <c r="J92" s="96"/>
      <c r="K92" s="96"/>
      <c r="L92" s="96"/>
      <c r="M92" s="96"/>
      <c r="N92" s="203">
        <f>N157</f>
        <v>0</v>
      </c>
      <c r="O92" s="204"/>
      <c r="P92" s="204"/>
      <c r="Q92" s="204"/>
      <c r="R92" s="124"/>
    </row>
    <row r="93" spans="2:47" s="8" customFormat="1" ht="19.899999999999999" customHeight="1">
      <c r="B93" s="122"/>
      <c r="C93" s="96"/>
      <c r="D93" s="123" t="s">
        <v>149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N169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150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N200</f>
        <v>0</v>
      </c>
      <c r="O94" s="204"/>
      <c r="P94" s="204"/>
      <c r="Q94" s="204"/>
      <c r="R94" s="124"/>
    </row>
    <row r="95" spans="2:47" s="8" customFormat="1" ht="19.899999999999999" customHeight="1">
      <c r="B95" s="122"/>
      <c r="C95" s="96"/>
      <c r="D95" s="123" t="s">
        <v>151</v>
      </c>
      <c r="E95" s="96"/>
      <c r="F95" s="96"/>
      <c r="G95" s="96"/>
      <c r="H95" s="96"/>
      <c r="I95" s="96"/>
      <c r="J95" s="96"/>
      <c r="K95" s="96"/>
      <c r="L95" s="96"/>
      <c r="M95" s="96"/>
      <c r="N95" s="203">
        <f>N213</f>
        <v>0</v>
      </c>
      <c r="O95" s="204"/>
      <c r="P95" s="204"/>
      <c r="Q95" s="204"/>
      <c r="R95" s="124"/>
    </row>
    <row r="96" spans="2:47" s="8" customFormat="1" ht="19.899999999999999" customHeight="1">
      <c r="B96" s="122"/>
      <c r="C96" s="96"/>
      <c r="D96" s="123" t="s">
        <v>152</v>
      </c>
      <c r="E96" s="96"/>
      <c r="F96" s="96"/>
      <c r="G96" s="96"/>
      <c r="H96" s="96"/>
      <c r="I96" s="96"/>
      <c r="J96" s="96"/>
      <c r="K96" s="96"/>
      <c r="L96" s="96"/>
      <c r="M96" s="96"/>
      <c r="N96" s="203">
        <f>N220</f>
        <v>0</v>
      </c>
      <c r="O96" s="204"/>
      <c r="P96" s="204"/>
      <c r="Q96" s="204"/>
      <c r="R96" s="124"/>
    </row>
    <row r="97" spans="2:18" s="8" customFormat="1" ht="19.899999999999999" customHeight="1">
      <c r="B97" s="122"/>
      <c r="C97" s="96"/>
      <c r="D97" s="123" t="s">
        <v>153</v>
      </c>
      <c r="E97" s="96"/>
      <c r="F97" s="96"/>
      <c r="G97" s="96"/>
      <c r="H97" s="96"/>
      <c r="I97" s="96"/>
      <c r="J97" s="96"/>
      <c r="K97" s="96"/>
      <c r="L97" s="96"/>
      <c r="M97" s="96"/>
      <c r="N97" s="203">
        <f>N250</f>
        <v>0</v>
      </c>
      <c r="O97" s="204"/>
      <c r="P97" s="204"/>
      <c r="Q97" s="204"/>
      <c r="R97" s="124"/>
    </row>
    <row r="98" spans="2:18" s="8" customFormat="1" ht="19.899999999999999" customHeight="1">
      <c r="B98" s="122"/>
      <c r="C98" s="96"/>
      <c r="D98" s="123" t="s">
        <v>154</v>
      </c>
      <c r="E98" s="96"/>
      <c r="F98" s="96"/>
      <c r="G98" s="96"/>
      <c r="H98" s="96"/>
      <c r="I98" s="96"/>
      <c r="J98" s="96"/>
      <c r="K98" s="96"/>
      <c r="L98" s="96"/>
      <c r="M98" s="96"/>
      <c r="N98" s="203">
        <f>N289</f>
        <v>0</v>
      </c>
      <c r="O98" s="204"/>
      <c r="P98" s="204"/>
      <c r="Q98" s="204"/>
      <c r="R98" s="124"/>
    </row>
    <row r="99" spans="2:18" s="7" customFormat="1" ht="24.95" customHeight="1">
      <c r="B99" s="118"/>
      <c r="C99" s="119"/>
      <c r="D99" s="120" t="s">
        <v>155</v>
      </c>
      <c r="E99" s="119"/>
      <c r="F99" s="119"/>
      <c r="G99" s="119"/>
      <c r="H99" s="119"/>
      <c r="I99" s="119"/>
      <c r="J99" s="119"/>
      <c r="K99" s="119"/>
      <c r="L99" s="119"/>
      <c r="M99" s="119"/>
      <c r="N99" s="223">
        <f>N291</f>
        <v>0</v>
      </c>
      <c r="O99" s="224"/>
      <c r="P99" s="224"/>
      <c r="Q99" s="224"/>
      <c r="R99" s="121"/>
    </row>
    <row r="100" spans="2:18" s="8" customFormat="1" ht="19.899999999999999" customHeight="1">
      <c r="B100" s="122"/>
      <c r="C100" s="96"/>
      <c r="D100" s="123" t="s">
        <v>156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203">
        <f>N292</f>
        <v>0</v>
      </c>
      <c r="O100" s="204"/>
      <c r="P100" s="204"/>
      <c r="Q100" s="204"/>
      <c r="R100" s="124"/>
    </row>
    <row r="101" spans="2:18" s="8" customFormat="1" ht="19.899999999999999" customHeight="1">
      <c r="B101" s="122"/>
      <c r="C101" s="96"/>
      <c r="D101" s="123" t="s">
        <v>157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203">
        <f>N305</f>
        <v>0</v>
      </c>
      <c r="O101" s="204"/>
      <c r="P101" s="204"/>
      <c r="Q101" s="204"/>
      <c r="R101" s="124"/>
    </row>
    <row r="102" spans="2:18" s="8" customFormat="1" ht="19.899999999999999" customHeight="1">
      <c r="B102" s="122"/>
      <c r="C102" s="96"/>
      <c r="D102" s="123" t="s">
        <v>158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203">
        <f>N325</f>
        <v>0</v>
      </c>
      <c r="O102" s="204"/>
      <c r="P102" s="204"/>
      <c r="Q102" s="204"/>
      <c r="R102" s="124"/>
    </row>
    <row r="103" spans="2:18" s="8" customFormat="1" ht="19.899999999999999" customHeight="1">
      <c r="B103" s="122"/>
      <c r="C103" s="96"/>
      <c r="D103" s="123" t="s">
        <v>159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203">
        <f>N347</f>
        <v>0</v>
      </c>
      <c r="O103" s="204"/>
      <c r="P103" s="204"/>
      <c r="Q103" s="204"/>
      <c r="R103" s="124"/>
    </row>
    <row r="104" spans="2:18" s="8" customFormat="1" ht="19.899999999999999" customHeight="1">
      <c r="B104" s="122"/>
      <c r="C104" s="96"/>
      <c r="D104" s="123" t="s">
        <v>160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203">
        <f>N350</f>
        <v>0</v>
      </c>
      <c r="O104" s="204"/>
      <c r="P104" s="204"/>
      <c r="Q104" s="204"/>
      <c r="R104" s="124"/>
    </row>
    <row r="105" spans="2:18" s="8" customFormat="1" ht="19.899999999999999" customHeight="1">
      <c r="B105" s="122"/>
      <c r="C105" s="96"/>
      <c r="D105" s="123" t="s">
        <v>161</v>
      </c>
      <c r="E105" s="96"/>
      <c r="F105" s="96"/>
      <c r="G105" s="96"/>
      <c r="H105" s="96"/>
      <c r="I105" s="96"/>
      <c r="J105" s="96"/>
      <c r="K105" s="96"/>
      <c r="L105" s="96"/>
      <c r="M105" s="96"/>
      <c r="N105" s="203">
        <f>N355</f>
        <v>0</v>
      </c>
      <c r="O105" s="204"/>
      <c r="P105" s="204"/>
      <c r="Q105" s="204"/>
      <c r="R105" s="124"/>
    </row>
    <row r="106" spans="2:18" s="8" customFormat="1" ht="19.899999999999999" customHeight="1">
      <c r="B106" s="122"/>
      <c r="C106" s="96"/>
      <c r="D106" s="123" t="s">
        <v>162</v>
      </c>
      <c r="E106" s="96"/>
      <c r="F106" s="96"/>
      <c r="G106" s="96"/>
      <c r="H106" s="96"/>
      <c r="I106" s="96"/>
      <c r="J106" s="96"/>
      <c r="K106" s="96"/>
      <c r="L106" s="96"/>
      <c r="M106" s="96"/>
      <c r="N106" s="203">
        <f>N375</f>
        <v>0</v>
      </c>
      <c r="O106" s="204"/>
      <c r="P106" s="204"/>
      <c r="Q106" s="204"/>
      <c r="R106" s="124"/>
    </row>
    <row r="107" spans="2:18" s="8" customFormat="1" ht="19.899999999999999" customHeight="1">
      <c r="B107" s="122"/>
      <c r="C107" s="96"/>
      <c r="D107" s="123" t="s">
        <v>163</v>
      </c>
      <c r="E107" s="96"/>
      <c r="F107" s="96"/>
      <c r="G107" s="96"/>
      <c r="H107" s="96"/>
      <c r="I107" s="96"/>
      <c r="J107" s="96"/>
      <c r="K107" s="96"/>
      <c r="L107" s="96"/>
      <c r="M107" s="96"/>
      <c r="N107" s="203">
        <f>N380</f>
        <v>0</v>
      </c>
      <c r="O107" s="204"/>
      <c r="P107" s="204"/>
      <c r="Q107" s="204"/>
      <c r="R107" s="124"/>
    </row>
    <row r="108" spans="2:18" s="8" customFormat="1" ht="19.899999999999999" customHeight="1">
      <c r="B108" s="122"/>
      <c r="C108" s="96"/>
      <c r="D108" s="123" t="s">
        <v>164</v>
      </c>
      <c r="E108" s="96"/>
      <c r="F108" s="96"/>
      <c r="G108" s="96"/>
      <c r="H108" s="96"/>
      <c r="I108" s="96"/>
      <c r="J108" s="96"/>
      <c r="K108" s="96"/>
      <c r="L108" s="96"/>
      <c r="M108" s="96"/>
      <c r="N108" s="203">
        <f>N390</f>
        <v>0</v>
      </c>
      <c r="O108" s="204"/>
      <c r="P108" s="204"/>
      <c r="Q108" s="204"/>
      <c r="R108" s="124"/>
    </row>
    <row r="109" spans="2:18" s="8" customFormat="1" ht="19.899999999999999" customHeight="1">
      <c r="B109" s="122"/>
      <c r="C109" s="96"/>
      <c r="D109" s="123" t="s">
        <v>165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203">
        <f>N398</f>
        <v>0</v>
      </c>
      <c r="O109" s="204"/>
      <c r="P109" s="204"/>
      <c r="Q109" s="204"/>
      <c r="R109" s="124"/>
    </row>
    <row r="110" spans="2:18" s="8" customFormat="1" ht="19.899999999999999" customHeight="1">
      <c r="B110" s="122"/>
      <c r="C110" s="96"/>
      <c r="D110" s="123" t="s">
        <v>166</v>
      </c>
      <c r="E110" s="96"/>
      <c r="F110" s="96"/>
      <c r="G110" s="96"/>
      <c r="H110" s="96"/>
      <c r="I110" s="96"/>
      <c r="J110" s="96"/>
      <c r="K110" s="96"/>
      <c r="L110" s="96"/>
      <c r="M110" s="96"/>
      <c r="N110" s="203">
        <f>N449</f>
        <v>0</v>
      </c>
      <c r="O110" s="204"/>
      <c r="P110" s="204"/>
      <c r="Q110" s="204"/>
      <c r="R110" s="124"/>
    </row>
    <row r="111" spans="2:18" s="8" customFormat="1" ht="19.899999999999999" customHeight="1">
      <c r="B111" s="122"/>
      <c r="C111" s="96"/>
      <c r="D111" s="123" t="s">
        <v>167</v>
      </c>
      <c r="E111" s="96"/>
      <c r="F111" s="96"/>
      <c r="G111" s="96"/>
      <c r="H111" s="96"/>
      <c r="I111" s="96"/>
      <c r="J111" s="96"/>
      <c r="K111" s="96"/>
      <c r="L111" s="96"/>
      <c r="M111" s="96"/>
      <c r="N111" s="203">
        <f>N453</f>
        <v>0</v>
      </c>
      <c r="O111" s="204"/>
      <c r="P111" s="204"/>
      <c r="Q111" s="204"/>
      <c r="R111" s="124"/>
    </row>
    <row r="112" spans="2:18" s="8" customFormat="1" ht="19.899999999999999" customHeight="1">
      <c r="B112" s="122"/>
      <c r="C112" s="96"/>
      <c r="D112" s="123" t="s">
        <v>168</v>
      </c>
      <c r="E112" s="96"/>
      <c r="F112" s="96"/>
      <c r="G112" s="96"/>
      <c r="H112" s="96"/>
      <c r="I112" s="96"/>
      <c r="J112" s="96"/>
      <c r="K112" s="96"/>
      <c r="L112" s="96"/>
      <c r="M112" s="96"/>
      <c r="N112" s="203">
        <f>N459</f>
        <v>0</v>
      </c>
      <c r="O112" s="204"/>
      <c r="P112" s="204"/>
      <c r="Q112" s="204"/>
      <c r="R112" s="124"/>
    </row>
    <row r="113" spans="2:21" s="8" customFormat="1" ht="19.899999999999999" customHeight="1">
      <c r="B113" s="122"/>
      <c r="C113" s="96"/>
      <c r="D113" s="123" t="s">
        <v>169</v>
      </c>
      <c r="E113" s="96"/>
      <c r="F113" s="96"/>
      <c r="G113" s="96"/>
      <c r="H113" s="96"/>
      <c r="I113" s="96"/>
      <c r="J113" s="96"/>
      <c r="K113" s="96"/>
      <c r="L113" s="96"/>
      <c r="M113" s="96"/>
      <c r="N113" s="203">
        <f>N463</f>
        <v>0</v>
      </c>
      <c r="O113" s="204"/>
      <c r="P113" s="204"/>
      <c r="Q113" s="204"/>
      <c r="R113" s="124"/>
    </row>
    <row r="114" spans="2:21" s="8" customFormat="1" ht="19.899999999999999" customHeight="1">
      <c r="B114" s="122"/>
      <c r="C114" s="96"/>
      <c r="D114" s="123" t="s">
        <v>170</v>
      </c>
      <c r="E114" s="96"/>
      <c r="F114" s="96"/>
      <c r="G114" s="96"/>
      <c r="H114" s="96"/>
      <c r="I114" s="96"/>
      <c r="J114" s="96"/>
      <c r="K114" s="96"/>
      <c r="L114" s="96"/>
      <c r="M114" s="96"/>
      <c r="N114" s="203">
        <f>N468</f>
        <v>0</v>
      </c>
      <c r="O114" s="204"/>
      <c r="P114" s="204"/>
      <c r="Q114" s="204"/>
      <c r="R114" s="124"/>
    </row>
    <row r="115" spans="2:21" s="8" customFormat="1" ht="19.899999999999999" customHeight="1">
      <c r="B115" s="122"/>
      <c r="C115" s="96"/>
      <c r="D115" s="123" t="s">
        <v>171</v>
      </c>
      <c r="E115" s="96"/>
      <c r="F115" s="96"/>
      <c r="G115" s="96"/>
      <c r="H115" s="96"/>
      <c r="I115" s="96"/>
      <c r="J115" s="96"/>
      <c r="K115" s="96"/>
      <c r="L115" s="96"/>
      <c r="M115" s="96"/>
      <c r="N115" s="203">
        <f>N475</f>
        <v>0</v>
      </c>
      <c r="O115" s="204"/>
      <c r="P115" s="204"/>
      <c r="Q115" s="204"/>
      <c r="R115" s="124"/>
    </row>
    <row r="116" spans="2:21" s="7" customFormat="1" ht="24.95" customHeight="1">
      <c r="B116" s="118"/>
      <c r="C116" s="119"/>
      <c r="D116" s="120" t="s">
        <v>172</v>
      </c>
      <c r="E116" s="119"/>
      <c r="F116" s="119"/>
      <c r="G116" s="119"/>
      <c r="H116" s="119"/>
      <c r="I116" s="119"/>
      <c r="J116" s="119"/>
      <c r="K116" s="119"/>
      <c r="L116" s="119"/>
      <c r="M116" s="119"/>
      <c r="N116" s="223">
        <f>N478</f>
        <v>0</v>
      </c>
      <c r="O116" s="224"/>
      <c r="P116" s="224"/>
      <c r="Q116" s="224"/>
      <c r="R116" s="121"/>
    </row>
    <row r="117" spans="2:21" s="1" customFormat="1" ht="21.75" customHeight="1"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4"/>
    </row>
    <row r="118" spans="2:21" s="1" customFormat="1" ht="29.25" customHeight="1">
      <c r="B118" s="32"/>
      <c r="C118" s="117" t="s">
        <v>173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222">
        <v>0</v>
      </c>
      <c r="O118" s="225"/>
      <c r="P118" s="225"/>
      <c r="Q118" s="225"/>
      <c r="R118" s="34"/>
      <c r="T118" s="125"/>
      <c r="U118" s="126" t="s">
        <v>38</v>
      </c>
    </row>
    <row r="119" spans="2:21" s="1" customFormat="1" ht="18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/>
    </row>
    <row r="120" spans="2:21" s="1" customFormat="1" ht="29.25" customHeight="1">
      <c r="B120" s="32"/>
      <c r="C120" s="108" t="s">
        <v>128</v>
      </c>
      <c r="D120" s="109"/>
      <c r="E120" s="109"/>
      <c r="F120" s="109"/>
      <c r="G120" s="109"/>
      <c r="H120" s="109"/>
      <c r="I120" s="109"/>
      <c r="J120" s="109"/>
      <c r="K120" s="109"/>
      <c r="L120" s="207">
        <f>ROUND(SUM(N89+N118),2)</f>
        <v>0</v>
      </c>
      <c r="M120" s="207"/>
      <c r="N120" s="207"/>
      <c r="O120" s="207"/>
      <c r="P120" s="207"/>
      <c r="Q120" s="207"/>
      <c r="R120" s="34"/>
    </row>
    <row r="121" spans="2:21" s="1" customFormat="1" ht="6.95" customHeight="1"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8"/>
    </row>
    <row r="125" spans="2:21" s="1" customFormat="1" ht="6.95" customHeight="1"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1"/>
    </row>
    <row r="126" spans="2:21" s="1" customFormat="1" ht="36.950000000000003" customHeight="1">
      <c r="B126" s="32"/>
      <c r="C126" s="172" t="s">
        <v>174</v>
      </c>
      <c r="D126" s="214"/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34"/>
    </row>
    <row r="127" spans="2:21" s="1" customFormat="1" ht="6.95" customHeight="1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</row>
    <row r="128" spans="2:21" s="1" customFormat="1" ht="30" customHeight="1">
      <c r="B128" s="32"/>
      <c r="C128" s="29" t="s">
        <v>16</v>
      </c>
      <c r="D128" s="33"/>
      <c r="E128" s="33"/>
      <c r="F128" s="212" t="str">
        <f>F6</f>
        <v>Komunitné centrum - Rekonštrukcia, prístavba ku kultúrnemu domu v obci Bačkov-(stupeň PSP)</v>
      </c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33"/>
      <c r="R128" s="34"/>
    </row>
    <row r="129" spans="2:65" ht="30" customHeight="1">
      <c r="B129" s="23"/>
      <c r="C129" s="29" t="s">
        <v>135</v>
      </c>
      <c r="D129" s="25"/>
      <c r="E129" s="25"/>
      <c r="F129" s="212" t="s">
        <v>136</v>
      </c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25"/>
      <c r="R129" s="24"/>
    </row>
    <row r="130" spans="2:65" s="1" customFormat="1" ht="36.950000000000003" customHeight="1">
      <c r="B130" s="32"/>
      <c r="C130" s="66" t="s">
        <v>137</v>
      </c>
      <c r="D130" s="33"/>
      <c r="E130" s="33"/>
      <c r="F130" s="188" t="str">
        <f>F8</f>
        <v>001.1 - 1. časť ASR + ST (jestvujúca časť + prístavba)</v>
      </c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33"/>
      <c r="R130" s="34"/>
    </row>
    <row r="131" spans="2:65" s="1" customFormat="1" ht="6.95" customHeight="1"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4"/>
    </row>
    <row r="132" spans="2:65" s="1" customFormat="1" ht="18" customHeight="1">
      <c r="B132" s="32"/>
      <c r="C132" s="29" t="s">
        <v>20</v>
      </c>
      <c r="D132" s="33"/>
      <c r="E132" s="33"/>
      <c r="F132" s="27" t="str">
        <f>F10</f>
        <v>Bačkov</v>
      </c>
      <c r="G132" s="33"/>
      <c r="H132" s="33"/>
      <c r="I132" s="33"/>
      <c r="J132" s="33"/>
      <c r="K132" s="29" t="s">
        <v>22</v>
      </c>
      <c r="L132" s="33"/>
      <c r="M132" s="215">
        <f>IF(O10="","",O10)</f>
        <v>43718</v>
      </c>
      <c r="N132" s="215"/>
      <c r="O132" s="215"/>
      <c r="P132" s="215"/>
      <c r="Q132" s="33"/>
      <c r="R132" s="34"/>
    </row>
    <row r="133" spans="2:65" s="1" customFormat="1" ht="6.95" customHeight="1"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4"/>
    </row>
    <row r="134" spans="2:65" s="1" customFormat="1" ht="15">
      <c r="B134" s="32"/>
      <c r="C134" s="29" t="s">
        <v>23</v>
      </c>
      <c r="D134" s="33"/>
      <c r="E134" s="33"/>
      <c r="F134" s="27" t="str">
        <f>E13</f>
        <v>obec Bačkov</v>
      </c>
      <c r="G134" s="33"/>
      <c r="H134" s="33"/>
      <c r="I134" s="33"/>
      <c r="J134" s="33"/>
      <c r="K134" s="29" t="s">
        <v>29</v>
      </c>
      <c r="L134" s="33"/>
      <c r="M134" s="174" t="str">
        <f>E19</f>
        <v>Ing.arch.Lorinc, Ing.Soták</v>
      </c>
      <c r="N134" s="174"/>
      <c r="O134" s="174"/>
      <c r="P134" s="174"/>
      <c r="Q134" s="174"/>
      <c r="R134" s="34"/>
    </row>
    <row r="135" spans="2:65" s="1" customFormat="1" ht="14.45" customHeight="1">
      <c r="B135" s="32"/>
      <c r="C135" s="29" t="s">
        <v>27</v>
      </c>
      <c r="D135" s="33"/>
      <c r="E135" s="33"/>
      <c r="F135" s="27" t="str">
        <f>IF(E16="","",E16)</f>
        <v xml:space="preserve"> </v>
      </c>
      <c r="G135" s="33"/>
      <c r="H135" s="33"/>
      <c r="I135" s="33"/>
      <c r="J135" s="33"/>
      <c r="K135" s="29" t="s">
        <v>32</v>
      </c>
      <c r="L135" s="33"/>
      <c r="M135" s="174" t="str">
        <f>E22</f>
        <v>Ing.Ivana Brecková</v>
      </c>
      <c r="N135" s="174"/>
      <c r="O135" s="174"/>
      <c r="P135" s="174"/>
      <c r="Q135" s="174"/>
      <c r="R135" s="34"/>
    </row>
    <row r="136" spans="2:65" s="1" customFormat="1" ht="10.35" customHeight="1"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4"/>
    </row>
    <row r="137" spans="2:65" s="9" customFormat="1" ht="29.25" customHeight="1">
      <c r="B137" s="127"/>
      <c r="C137" s="128" t="s">
        <v>175</v>
      </c>
      <c r="D137" s="129" t="s">
        <v>176</v>
      </c>
      <c r="E137" s="129" t="s">
        <v>56</v>
      </c>
      <c r="F137" s="226" t="s">
        <v>177</v>
      </c>
      <c r="G137" s="226"/>
      <c r="H137" s="226"/>
      <c r="I137" s="226"/>
      <c r="J137" s="129" t="s">
        <v>178</v>
      </c>
      <c r="K137" s="129" t="s">
        <v>179</v>
      </c>
      <c r="L137" s="226" t="s">
        <v>180</v>
      </c>
      <c r="M137" s="226"/>
      <c r="N137" s="226" t="s">
        <v>143</v>
      </c>
      <c r="O137" s="226"/>
      <c r="P137" s="226"/>
      <c r="Q137" s="227"/>
      <c r="R137" s="130"/>
      <c r="T137" s="73" t="s">
        <v>181</v>
      </c>
      <c r="U137" s="74" t="s">
        <v>38</v>
      </c>
      <c r="V137" s="74" t="s">
        <v>182</v>
      </c>
      <c r="W137" s="74" t="s">
        <v>183</v>
      </c>
      <c r="X137" s="74" t="s">
        <v>184</v>
      </c>
      <c r="Y137" s="74" t="s">
        <v>185</v>
      </c>
      <c r="Z137" s="74" t="s">
        <v>186</v>
      </c>
      <c r="AA137" s="75" t="s">
        <v>187</v>
      </c>
    </row>
    <row r="138" spans="2:65" s="1" customFormat="1" ht="29.25" customHeight="1">
      <c r="B138" s="32"/>
      <c r="C138" s="77" t="s">
        <v>139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238">
        <f>BK138</f>
        <v>0</v>
      </c>
      <c r="O138" s="239"/>
      <c r="P138" s="239"/>
      <c r="Q138" s="239"/>
      <c r="R138" s="34"/>
      <c r="T138" s="76"/>
      <c r="U138" s="48"/>
      <c r="V138" s="48"/>
      <c r="W138" s="131">
        <f>W139+W291+W478</f>
        <v>6660.9544905300008</v>
      </c>
      <c r="X138" s="48"/>
      <c r="Y138" s="131">
        <f>Y139+Y291+Y478</f>
        <v>606.74469235265997</v>
      </c>
      <c r="Z138" s="48"/>
      <c r="AA138" s="132">
        <f>AA139+AA291+AA478</f>
        <v>154.37598009999999</v>
      </c>
      <c r="AT138" s="19" t="s">
        <v>73</v>
      </c>
      <c r="AU138" s="19" t="s">
        <v>145</v>
      </c>
      <c r="BK138" s="133">
        <f>BK139+BK291+BK478</f>
        <v>0</v>
      </c>
    </row>
    <row r="139" spans="2:65" s="10" customFormat="1" ht="37.35" customHeight="1">
      <c r="B139" s="134"/>
      <c r="C139" s="135"/>
      <c r="D139" s="136" t="s">
        <v>146</v>
      </c>
      <c r="E139" s="136"/>
      <c r="F139" s="136"/>
      <c r="G139" s="136"/>
      <c r="H139" s="136"/>
      <c r="I139" s="136"/>
      <c r="J139" s="136"/>
      <c r="K139" s="136"/>
      <c r="L139" s="136"/>
      <c r="M139" s="136"/>
      <c r="N139" s="240">
        <f>BK139</f>
        <v>0</v>
      </c>
      <c r="O139" s="223"/>
      <c r="P139" s="223"/>
      <c r="Q139" s="223"/>
      <c r="R139" s="137"/>
      <c r="T139" s="138"/>
      <c r="U139" s="135"/>
      <c r="V139" s="135"/>
      <c r="W139" s="139">
        <f>W140+W157+W169+W200+W213+W220+W250+W289</f>
        <v>4647.6791155200008</v>
      </c>
      <c r="X139" s="135"/>
      <c r="Y139" s="139">
        <f>Y140+Y157+Y169+Y200+Y213+Y220+Y250+Y289</f>
        <v>567.26303270265998</v>
      </c>
      <c r="Z139" s="135"/>
      <c r="AA139" s="140">
        <f>AA140+AA157+AA169+AA200+AA213+AA220+AA250+AA289</f>
        <v>150.61088999999998</v>
      </c>
      <c r="AR139" s="141" t="s">
        <v>81</v>
      </c>
      <c r="AT139" s="142" t="s">
        <v>73</v>
      </c>
      <c r="AU139" s="142" t="s">
        <v>74</v>
      </c>
      <c r="AY139" s="141" t="s">
        <v>188</v>
      </c>
      <c r="BK139" s="143">
        <f>BK140+BK157+BK169+BK200+BK213+BK220+BK250+BK289</f>
        <v>0</v>
      </c>
    </row>
    <row r="140" spans="2:65" s="10" customFormat="1" ht="19.899999999999999" customHeight="1">
      <c r="B140" s="134"/>
      <c r="C140" s="135"/>
      <c r="D140" s="144" t="s">
        <v>147</v>
      </c>
      <c r="E140" s="144"/>
      <c r="F140" s="144"/>
      <c r="G140" s="144"/>
      <c r="H140" s="144"/>
      <c r="I140" s="144"/>
      <c r="J140" s="144"/>
      <c r="K140" s="144"/>
      <c r="L140" s="144"/>
      <c r="M140" s="144"/>
      <c r="N140" s="241">
        <f>BK140</f>
        <v>0</v>
      </c>
      <c r="O140" s="242"/>
      <c r="P140" s="242"/>
      <c r="Q140" s="242"/>
      <c r="R140" s="137"/>
      <c r="T140" s="138"/>
      <c r="U140" s="135"/>
      <c r="V140" s="135"/>
      <c r="W140" s="139">
        <f>SUM(W141:W156)</f>
        <v>977.51788799999986</v>
      </c>
      <c r="X140" s="135"/>
      <c r="Y140" s="139">
        <f>SUM(Y141:Y156)</f>
        <v>17.112489999999998</v>
      </c>
      <c r="Z140" s="135"/>
      <c r="AA140" s="140">
        <f>SUM(AA141:AA156)</f>
        <v>61.725899999999996</v>
      </c>
      <c r="AR140" s="141" t="s">
        <v>81</v>
      </c>
      <c r="AT140" s="142" t="s">
        <v>73</v>
      </c>
      <c r="AU140" s="142" t="s">
        <v>81</v>
      </c>
      <c r="AY140" s="141" t="s">
        <v>188</v>
      </c>
      <c r="BK140" s="143">
        <f>SUM(BK141:BK156)</f>
        <v>0</v>
      </c>
    </row>
    <row r="141" spans="2:65" s="1" customFormat="1" ht="25.5" customHeight="1">
      <c r="B141" s="145"/>
      <c r="C141" s="146" t="s">
        <v>81</v>
      </c>
      <c r="D141" s="146" t="s">
        <v>189</v>
      </c>
      <c r="E141" s="147" t="s">
        <v>190</v>
      </c>
      <c r="F141" s="228" t="s">
        <v>191</v>
      </c>
      <c r="G141" s="228"/>
      <c r="H141" s="228"/>
      <c r="I141" s="228"/>
      <c r="J141" s="148" t="s">
        <v>192</v>
      </c>
      <c r="K141" s="149">
        <v>49.6</v>
      </c>
      <c r="L141" s="229"/>
      <c r="M141" s="229"/>
      <c r="N141" s="229">
        <f t="shared" ref="N141:N156" si="0">ROUND(L141*K141,2)</f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0.23599999999999999</v>
      </c>
      <c r="W141" s="152">
        <f t="shared" ref="W141:W156" si="1">V141*K141</f>
        <v>11.7056</v>
      </c>
      <c r="X141" s="152">
        <v>0</v>
      </c>
      <c r="Y141" s="152">
        <f t="shared" ref="Y141:Y156" si="2">X141*K141</f>
        <v>0</v>
      </c>
      <c r="Z141" s="152">
        <v>0.26</v>
      </c>
      <c r="AA141" s="153">
        <f t="shared" ref="AA141:AA156" si="3">Z141*K141</f>
        <v>12.896000000000001</v>
      </c>
      <c r="AD141" s="154"/>
      <c r="AR141" s="19" t="s">
        <v>193</v>
      </c>
      <c r="AT141" s="19" t="s">
        <v>189</v>
      </c>
      <c r="AU141" s="19" t="s">
        <v>86</v>
      </c>
      <c r="AY141" s="19" t="s">
        <v>188</v>
      </c>
      <c r="BE141" s="154">
        <f t="shared" ref="BE141:BE156" si="4">IF(U141="základná",N141,0)</f>
        <v>0</v>
      </c>
      <c r="BF141" s="154">
        <f t="shared" ref="BF141:BF156" si="5">IF(U141="znížená",N141,0)</f>
        <v>0</v>
      </c>
      <c r="BG141" s="154">
        <f t="shared" ref="BG141:BG156" si="6">IF(U141="zákl. prenesená",N141,0)</f>
        <v>0</v>
      </c>
      <c r="BH141" s="154">
        <f t="shared" ref="BH141:BH156" si="7">IF(U141="zníž. prenesená",N141,0)</f>
        <v>0</v>
      </c>
      <c r="BI141" s="154">
        <f t="shared" ref="BI141:BI156" si="8">IF(U141="nulová",N141,0)</f>
        <v>0</v>
      </c>
      <c r="BJ141" s="19" t="s">
        <v>86</v>
      </c>
      <c r="BK141" s="154">
        <f t="shared" ref="BK141:BK156" si="9">ROUND(L141*K141,2)</f>
        <v>0</v>
      </c>
      <c r="BL141" s="19" t="s">
        <v>193</v>
      </c>
      <c r="BM141" s="19" t="s">
        <v>194</v>
      </c>
    </row>
    <row r="142" spans="2:65" s="1" customFormat="1" ht="38.25" customHeight="1">
      <c r="B142" s="145"/>
      <c r="C142" s="146" t="s">
        <v>86</v>
      </c>
      <c r="D142" s="146" t="s">
        <v>189</v>
      </c>
      <c r="E142" s="147" t="s">
        <v>195</v>
      </c>
      <c r="F142" s="228" t="s">
        <v>196</v>
      </c>
      <c r="G142" s="228"/>
      <c r="H142" s="228"/>
      <c r="I142" s="228"/>
      <c r="J142" s="148" t="s">
        <v>192</v>
      </c>
      <c r="K142" s="149">
        <v>35.700000000000003</v>
      </c>
      <c r="L142" s="229"/>
      <c r="M142" s="229"/>
      <c r="N142" s="229">
        <f t="shared" si="0"/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0.60299999999999998</v>
      </c>
      <c r="W142" s="152">
        <f t="shared" si="1"/>
        <v>21.527100000000001</v>
      </c>
      <c r="X142" s="152">
        <v>0</v>
      </c>
      <c r="Y142" s="152">
        <f t="shared" si="2"/>
        <v>0</v>
      </c>
      <c r="Z142" s="152">
        <v>0.23499999999999999</v>
      </c>
      <c r="AA142" s="153">
        <f t="shared" si="3"/>
        <v>8.3895</v>
      </c>
      <c r="AD142" s="154"/>
      <c r="AR142" s="19" t="s">
        <v>193</v>
      </c>
      <c r="AT142" s="19" t="s">
        <v>189</v>
      </c>
      <c r="AU142" s="19" t="s">
        <v>86</v>
      </c>
      <c r="AY142" s="19" t="s">
        <v>188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9" t="s">
        <v>86</v>
      </c>
      <c r="BK142" s="154">
        <f t="shared" si="9"/>
        <v>0</v>
      </c>
      <c r="BL142" s="19" t="s">
        <v>193</v>
      </c>
      <c r="BM142" s="19" t="s">
        <v>197</v>
      </c>
    </row>
    <row r="143" spans="2:65" s="1" customFormat="1" ht="38.25" customHeight="1">
      <c r="B143" s="145"/>
      <c r="C143" s="146" t="s">
        <v>93</v>
      </c>
      <c r="D143" s="146" t="s">
        <v>189</v>
      </c>
      <c r="E143" s="147" t="s">
        <v>198</v>
      </c>
      <c r="F143" s="228" t="s">
        <v>199</v>
      </c>
      <c r="G143" s="228"/>
      <c r="H143" s="228"/>
      <c r="I143" s="228"/>
      <c r="J143" s="148" t="s">
        <v>192</v>
      </c>
      <c r="K143" s="149">
        <v>35.9</v>
      </c>
      <c r="L143" s="229"/>
      <c r="M143" s="229"/>
      <c r="N143" s="229">
        <f t="shared" si="0"/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0.35499999999999998</v>
      </c>
      <c r="W143" s="152">
        <f t="shared" si="1"/>
        <v>12.744499999999999</v>
      </c>
      <c r="X143" s="152">
        <v>0</v>
      </c>
      <c r="Y143" s="152">
        <f t="shared" si="2"/>
        <v>0</v>
      </c>
      <c r="Z143" s="152">
        <v>0.18099999999999999</v>
      </c>
      <c r="AA143" s="153">
        <f t="shared" si="3"/>
        <v>6.4978999999999996</v>
      </c>
      <c r="AD143" s="154"/>
      <c r="AR143" s="19" t="s">
        <v>193</v>
      </c>
      <c r="AT143" s="19" t="s">
        <v>189</v>
      </c>
      <c r="AU143" s="19" t="s">
        <v>86</v>
      </c>
      <c r="AY143" s="19" t="s">
        <v>188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9" t="s">
        <v>86</v>
      </c>
      <c r="BK143" s="154">
        <f t="shared" si="9"/>
        <v>0</v>
      </c>
      <c r="BL143" s="19" t="s">
        <v>193</v>
      </c>
      <c r="BM143" s="19" t="s">
        <v>200</v>
      </c>
    </row>
    <row r="144" spans="2:65" s="1" customFormat="1" ht="25.5" customHeight="1">
      <c r="B144" s="145"/>
      <c r="C144" s="146" t="s">
        <v>193</v>
      </c>
      <c r="D144" s="146" t="s">
        <v>189</v>
      </c>
      <c r="E144" s="147" t="s">
        <v>201</v>
      </c>
      <c r="F144" s="228" t="s">
        <v>202</v>
      </c>
      <c r="G144" s="228"/>
      <c r="H144" s="228"/>
      <c r="I144" s="228"/>
      <c r="J144" s="148" t="s">
        <v>203</v>
      </c>
      <c r="K144" s="149">
        <v>60.7</v>
      </c>
      <c r="L144" s="229"/>
      <c r="M144" s="229"/>
      <c r="N144" s="229">
        <f t="shared" si="0"/>
        <v>0</v>
      </c>
      <c r="O144" s="229"/>
      <c r="P144" s="229"/>
      <c r="Q144" s="229"/>
      <c r="R144" s="150"/>
      <c r="T144" s="151" t="s">
        <v>5</v>
      </c>
      <c r="U144" s="41" t="s">
        <v>41</v>
      </c>
      <c r="V144" s="152">
        <v>0.216</v>
      </c>
      <c r="W144" s="152">
        <f t="shared" si="1"/>
        <v>13.1112</v>
      </c>
      <c r="X144" s="152">
        <v>0</v>
      </c>
      <c r="Y144" s="152">
        <f t="shared" si="2"/>
        <v>0</v>
      </c>
      <c r="Z144" s="152">
        <v>0.23</v>
      </c>
      <c r="AA144" s="153">
        <f t="shared" si="3"/>
        <v>13.961000000000002</v>
      </c>
      <c r="AD144" s="154"/>
      <c r="AR144" s="19" t="s">
        <v>193</v>
      </c>
      <c r="AT144" s="19" t="s">
        <v>189</v>
      </c>
      <c r="AU144" s="19" t="s">
        <v>86</v>
      </c>
      <c r="AY144" s="19" t="s">
        <v>188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9" t="s">
        <v>86</v>
      </c>
      <c r="BK144" s="154">
        <f t="shared" si="9"/>
        <v>0</v>
      </c>
      <c r="BL144" s="19" t="s">
        <v>193</v>
      </c>
      <c r="BM144" s="19" t="s">
        <v>204</v>
      </c>
    </row>
    <row r="145" spans="2:65" s="1" customFormat="1" ht="38.25" customHeight="1">
      <c r="B145" s="145"/>
      <c r="C145" s="146" t="s">
        <v>205</v>
      </c>
      <c r="D145" s="146" t="s">
        <v>189</v>
      </c>
      <c r="E145" s="147" t="s">
        <v>206</v>
      </c>
      <c r="F145" s="228" t="s">
        <v>207</v>
      </c>
      <c r="G145" s="228"/>
      <c r="H145" s="228"/>
      <c r="I145" s="228"/>
      <c r="J145" s="148" t="s">
        <v>192</v>
      </c>
      <c r="K145" s="149">
        <v>49.6</v>
      </c>
      <c r="L145" s="229"/>
      <c r="M145" s="229"/>
      <c r="N145" s="229">
        <f t="shared" si="0"/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0.35499999999999998</v>
      </c>
      <c r="W145" s="152">
        <f t="shared" si="1"/>
        <v>17.608000000000001</v>
      </c>
      <c r="X145" s="152">
        <v>0</v>
      </c>
      <c r="Y145" s="152">
        <f t="shared" si="2"/>
        <v>0</v>
      </c>
      <c r="Z145" s="152">
        <v>0.24</v>
      </c>
      <c r="AA145" s="153">
        <f t="shared" si="3"/>
        <v>11.904</v>
      </c>
      <c r="AD145" s="154"/>
      <c r="AR145" s="19" t="s">
        <v>193</v>
      </c>
      <c r="AT145" s="19" t="s">
        <v>189</v>
      </c>
      <c r="AU145" s="19" t="s">
        <v>86</v>
      </c>
      <c r="AY145" s="19" t="s">
        <v>188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9" t="s">
        <v>86</v>
      </c>
      <c r="BK145" s="154">
        <f t="shared" si="9"/>
        <v>0</v>
      </c>
      <c r="BL145" s="19" t="s">
        <v>193</v>
      </c>
      <c r="BM145" s="19" t="s">
        <v>208</v>
      </c>
    </row>
    <row r="146" spans="2:65" s="1" customFormat="1" ht="38.25" customHeight="1">
      <c r="B146" s="145"/>
      <c r="C146" s="146" t="s">
        <v>209</v>
      </c>
      <c r="D146" s="146" t="s">
        <v>189</v>
      </c>
      <c r="E146" s="147" t="s">
        <v>210</v>
      </c>
      <c r="F146" s="228" t="s">
        <v>211</v>
      </c>
      <c r="G146" s="228"/>
      <c r="H146" s="228"/>
      <c r="I146" s="228"/>
      <c r="J146" s="148" t="s">
        <v>192</v>
      </c>
      <c r="K146" s="149">
        <v>35.9</v>
      </c>
      <c r="L146" s="229"/>
      <c r="M146" s="229"/>
      <c r="N146" s="229">
        <f t="shared" si="0"/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1.169</v>
      </c>
      <c r="W146" s="152">
        <f t="shared" si="1"/>
        <v>41.967100000000002</v>
      </c>
      <c r="X146" s="152">
        <v>0</v>
      </c>
      <c r="Y146" s="152">
        <f t="shared" si="2"/>
        <v>0</v>
      </c>
      <c r="Z146" s="152">
        <v>0.22500000000000001</v>
      </c>
      <c r="AA146" s="153">
        <f t="shared" si="3"/>
        <v>8.0775000000000006</v>
      </c>
      <c r="AD146" s="154"/>
      <c r="AR146" s="19" t="s">
        <v>193</v>
      </c>
      <c r="AT146" s="19" t="s">
        <v>189</v>
      </c>
      <c r="AU146" s="19" t="s">
        <v>86</v>
      </c>
      <c r="AY146" s="19" t="s">
        <v>188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9" t="s">
        <v>86</v>
      </c>
      <c r="BK146" s="154">
        <f t="shared" si="9"/>
        <v>0</v>
      </c>
      <c r="BL146" s="19" t="s">
        <v>193</v>
      </c>
      <c r="BM146" s="19" t="s">
        <v>212</v>
      </c>
    </row>
    <row r="147" spans="2:65" s="1" customFormat="1" ht="38.25" customHeight="1">
      <c r="B147" s="145"/>
      <c r="C147" s="146" t="s">
        <v>213</v>
      </c>
      <c r="D147" s="146" t="s">
        <v>189</v>
      </c>
      <c r="E147" s="147" t="s">
        <v>214</v>
      </c>
      <c r="F147" s="228" t="s">
        <v>215</v>
      </c>
      <c r="G147" s="228"/>
      <c r="H147" s="228"/>
      <c r="I147" s="228"/>
      <c r="J147" s="148" t="s">
        <v>216</v>
      </c>
      <c r="K147" s="149">
        <v>34.44</v>
      </c>
      <c r="L147" s="229"/>
      <c r="M147" s="229"/>
      <c r="N147" s="229">
        <f t="shared" si="0"/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1.5149999999999999</v>
      </c>
      <c r="W147" s="152">
        <f t="shared" si="1"/>
        <v>52.176599999999993</v>
      </c>
      <c r="X147" s="152">
        <v>0</v>
      </c>
      <c r="Y147" s="152">
        <f t="shared" si="2"/>
        <v>0</v>
      </c>
      <c r="Z147" s="152">
        <v>0</v>
      </c>
      <c r="AA147" s="153">
        <f t="shared" si="3"/>
        <v>0</v>
      </c>
      <c r="AD147" s="154"/>
      <c r="AR147" s="19" t="s">
        <v>193</v>
      </c>
      <c r="AT147" s="19" t="s">
        <v>189</v>
      </c>
      <c r="AU147" s="19" t="s">
        <v>86</v>
      </c>
      <c r="AY147" s="19" t="s">
        <v>188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9" t="s">
        <v>86</v>
      </c>
      <c r="BK147" s="154">
        <f t="shared" si="9"/>
        <v>0</v>
      </c>
      <c r="BL147" s="19" t="s">
        <v>193</v>
      </c>
      <c r="BM147" s="19" t="s">
        <v>217</v>
      </c>
    </row>
    <row r="148" spans="2:65" s="1" customFormat="1" ht="25.5" customHeight="1">
      <c r="B148" s="145"/>
      <c r="C148" s="146" t="s">
        <v>218</v>
      </c>
      <c r="D148" s="146" t="s">
        <v>189</v>
      </c>
      <c r="E148" s="147" t="s">
        <v>219</v>
      </c>
      <c r="F148" s="228" t="s">
        <v>220</v>
      </c>
      <c r="G148" s="228"/>
      <c r="H148" s="228"/>
      <c r="I148" s="228"/>
      <c r="J148" s="148" t="s">
        <v>216</v>
      </c>
      <c r="K148" s="149">
        <v>70.988</v>
      </c>
      <c r="L148" s="229"/>
      <c r="M148" s="229"/>
      <c r="N148" s="229">
        <f t="shared" si="0"/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4.9480000000000004</v>
      </c>
      <c r="W148" s="152">
        <f t="shared" si="1"/>
        <v>351.24862400000001</v>
      </c>
      <c r="X148" s="152">
        <v>0</v>
      </c>
      <c r="Y148" s="152">
        <f t="shared" si="2"/>
        <v>0</v>
      </c>
      <c r="Z148" s="152">
        <v>0</v>
      </c>
      <c r="AA148" s="153">
        <f t="shared" si="3"/>
        <v>0</v>
      </c>
      <c r="AD148" s="154"/>
      <c r="AR148" s="19" t="s">
        <v>193</v>
      </c>
      <c r="AT148" s="19" t="s">
        <v>189</v>
      </c>
      <c r="AU148" s="19" t="s">
        <v>86</v>
      </c>
      <c r="AY148" s="19" t="s">
        <v>188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9" t="s">
        <v>86</v>
      </c>
      <c r="BK148" s="154">
        <f t="shared" si="9"/>
        <v>0</v>
      </c>
      <c r="BL148" s="19" t="s">
        <v>193</v>
      </c>
      <c r="BM148" s="19" t="s">
        <v>221</v>
      </c>
    </row>
    <row r="149" spans="2:65" s="1" customFormat="1" ht="25.5" customHeight="1">
      <c r="B149" s="145"/>
      <c r="C149" s="146" t="s">
        <v>222</v>
      </c>
      <c r="D149" s="146" t="s">
        <v>189</v>
      </c>
      <c r="E149" s="147" t="s">
        <v>223</v>
      </c>
      <c r="F149" s="228" t="s">
        <v>224</v>
      </c>
      <c r="G149" s="228"/>
      <c r="H149" s="228"/>
      <c r="I149" s="228"/>
      <c r="J149" s="148" t="s">
        <v>216</v>
      </c>
      <c r="K149" s="149">
        <v>35.494</v>
      </c>
      <c r="L149" s="229"/>
      <c r="M149" s="229"/>
      <c r="N149" s="229">
        <f t="shared" si="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0.98899999999999999</v>
      </c>
      <c r="W149" s="152">
        <f t="shared" si="1"/>
        <v>35.103566000000001</v>
      </c>
      <c r="X149" s="152">
        <v>0</v>
      </c>
      <c r="Y149" s="152">
        <f t="shared" si="2"/>
        <v>0</v>
      </c>
      <c r="Z149" s="152">
        <v>0</v>
      </c>
      <c r="AA149" s="153">
        <f t="shared" si="3"/>
        <v>0</v>
      </c>
      <c r="AD149" s="154"/>
      <c r="AR149" s="19" t="s">
        <v>193</v>
      </c>
      <c r="AT149" s="19" t="s">
        <v>189</v>
      </c>
      <c r="AU149" s="19" t="s">
        <v>86</v>
      </c>
      <c r="AY149" s="19" t="s">
        <v>188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9" t="s">
        <v>86</v>
      </c>
      <c r="BK149" s="154">
        <f t="shared" si="9"/>
        <v>0</v>
      </c>
      <c r="BL149" s="19" t="s">
        <v>193</v>
      </c>
      <c r="BM149" s="19" t="s">
        <v>225</v>
      </c>
    </row>
    <row r="150" spans="2:65" s="1" customFormat="1" ht="38.25" customHeight="1">
      <c r="B150" s="145"/>
      <c r="C150" s="146" t="s">
        <v>226</v>
      </c>
      <c r="D150" s="146" t="s">
        <v>189</v>
      </c>
      <c r="E150" s="147" t="s">
        <v>227</v>
      </c>
      <c r="F150" s="228" t="s">
        <v>228</v>
      </c>
      <c r="G150" s="228"/>
      <c r="H150" s="228"/>
      <c r="I150" s="228"/>
      <c r="J150" s="148" t="s">
        <v>216</v>
      </c>
      <c r="K150" s="149">
        <v>19.14</v>
      </c>
      <c r="L150" s="229"/>
      <c r="M150" s="229"/>
      <c r="N150" s="229">
        <f t="shared" si="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7.2869999999999999</v>
      </c>
      <c r="W150" s="152">
        <f t="shared" si="1"/>
        <v>139.47318000000001</v>
      </c>
      <c r="X150" s="152">
        <v>0</v>
      </c>
      <c r="Y150" s="152">
        <f t="shared" si="2"/>
        <v>0</v>
      </c>
      <c r="Z150" s="152">
        <v>0</v>
      </c>
      <c r="AA150" s="153">
        <f t="shared" si="3"/>
        <v>0</v>
      </c>
      <c r="AD150" s="154"/>
      <c r="AR150" s="19" t="s">
        <v>193</v>
      </c>
      <c r="AT150" s="19" t="s">
        <v>189</v>
      </c>
      <c r="AU150" s="19" t="s">
        <v>86</v>
      </c>
      <c r="AY150" s="19" t="s">
        <v>188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9" t="s">
        <v>86</v>
      </c>
      <c r="BK150" s="154">
        <f t="shared" si="9"/>
        <v>0</v>
      </c>
      <c r="BL150" s="19" t="s">
        <v>193</v>
      </c>
      <c r="BM150" s="19" t="s">
        <v>229</v>
      </c>
    </row>
    <row r="151" spans="2:65" s="1" customFormat="1" ht="51" customHeight="1">
      <c r="B151" s="145"/>
      <c r="C151" s="146" t="s">
        <v>230</v>
      </c>
      <c r="D151" s="146" t="s">
        <v>189</v>
      </c>
      <c r="E151" s="147" t="s">
        <v>231</v>
      </c>
      <c r="F151" s="228" t="s">
        <v>232</v>
      </c>
      <c r="G151" s="228"/>
      <c r="H151" s="228"/>
      <c r="I151" s="228"/>
      <c r="J151" s="148" t="s">
        <v>216</v>
      </c>
      <c r="K151" s="149">
        <v>90.128</v>
      </c>
      <c r="L151" s="229"/>
      <c r="M151" s="229"/>
      <c r="N151" s="229">
        <f t="shared" si="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0.38200000000000001</v>
      </c>
      <c r="W151" s="152">
        <f t="shared" si="1"/>
        <v>34.428896000000002</v>
      </c>
      <c r="X151" s="152">
        <v>0</v>
      </c>
      <c r="Y151" s="152">
        <f t="shared" si="2"/>
        <v>0</v>
      </c>
      <c r="Z151" s="152">
        <v>0</v>
      </c>
      <c r="AA151" s="153">
        <f t="shared" si="3"/>
        <v>0</v>
      </c>
      <c r="AD151" s="154"/>
      <c r="AR151" s="19" t="s">
        <v>193</v>
      </c>
      <c r="AT151" s="19" t="s">
        <v>189</v>
      </c>
      <c r="AU151" s="19" t="s">
        <v>86</v>
      </c>
      <c r="AY151" s="19" t="s">
        <v>188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9" t="s">
        <v>86</v>
      </c>
      <c r="BK151" s="154">
        <f t="shared" si="9"/>
        <v>0</v>
      </c>
      <c r="BL151" s="19" t="s">
        <v>193</v>
      </c>
      <c r="BM151" s="19" t="s">
        <v>233</v>
      </c>
    </row>
    <row r="152" spans="2:65" s="1" customFormat="1" ht="51" customHeight="1">
      <c r="B152" s="145"/>
      <c r="C152" s="146" t="s">
        <v>234</v>
      </c>
      <c r="D152" s="146" t="s">
        <v>189</v>
      </c>
      <c r="E152" s="147" t="s">
        <v>235</v>
      </c>
      <c r="F152" s="228" t="s">
        <v>236</v>
      </c>
      <c r="G152" s="228"/>
      <c r="H152" s="228"/>
      <c r="I152" s="228"/>
      <c r="J152" s="148" t="s">
        <v>216</v>
      </c>
      <c r="K152" s="149">
        <v>360.512</v>
      </c>
      <c r="L152" s="229"/>
      <c r="M152" s="229"/>
      <c r="N152" s="229">
        <f t="shared" si="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0.34799999999999998</v>
      </c>
      <c r="W152" s="152">
        <f t="shared" si="1"/>
        <v>125.45817599999999</v>
      </c>
      <c r="X152" s="152">
        <v>0</v>
      </c>
      <c r="Y152" s="152">
        <f t="shared" si="2"/>
        <v>0</v>
      </c>
      <c r="Z152" s="152">
        <v>0</v>
      </c>
      <c r="AA152" s="153">
        <f t="shared" si="3"/>
        <v>0</v>
      </c>
      <c r="AD152" s="154"/>
      <c r="AR152" s="19" t="s">
        <v>193</v>
      </c>
      <c r="AT152" s="19" t="s">
        <v>189</v>
      </c>
      <c r="AU152" s="19" t="s">
        <v>86</v>
      </c>
      <c r="AY152" s="19" t="s">
        <v>188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9" t="s">
        <v>86</v>
      </c>
      <c r="BK152" s="154">
        <f t="shared" si="9"/>
        <v>0</v>
      </c>
      <c r="BL152" s="19" t="s">
        <v>193</v>
      </c>
      <c r="BM152" s="19" t="s">
        <v>237</v>
      </c>
    </row>
    <row r="153" spans="2:65" s="1" customFormat="1" ht="16.5" customHeight="1">
      <c r="B153" s="145"/>
      <c r="C153" s="146" t="s">
        <v>238</v>
      </c>
      <c r="D153" s="146" t="s">
        <v>189</v>
      </c>
      <c r="E153" s="147" t="s">
        <v>239</v>
      </c>
      <c r="F153" s="228" t="s">
        <v>240</v>
      </c>
      <c r="G153" s="228"/>
      <c r="H153" s="228"/>
      <c r="I153" s="228"/>
      <c r="J153" s="148" t="s">
        <v>216</v>
      </c>
      <c r="K153" s="149">
        <v>90.128</v>
      </c>
      <c r="L153" s="229"/>
      <c r="M153" s="229"/>
      <c r="N153" s="229">
        <f t="shared" si="0"/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0.83199999999999996</v>
      </c>
      <c r="W153" s="152">
        <f t="shared" si="1"/>
        <v>74.986496000000002</v>
      </c>
      <c r="X153" s="152">
        <v>0</v>
      </c>
      <c r="Y153" s="152">
        <f t="shared" si="2"/>
        <v>0</v>
      </c>
      <c r="Z153" s="152">
        <v>0</v>
      </c>
      <c r="AA153" s="153">
        <f t="shared" si="3"/>
        <v>0</v>
      </c>
      <c r="AD153" s="154"/>
      <c r="AR153" s="19" t="s">
        <v>193</v>
      </c>
      <c r="AT153" s="19" t="s">
        <v>189</v>
      </c>
      <c r="AU153" s="19" t="s">
        <v>86</v>
      </c>
      <c r="AY153" s="19" t="s">
        <v>188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9" t="s">
        <v>86</v>
      </c>
      <c r="BK153" s="154">
        <f t="shared" si="9"/>
        <v>0</v>
      </c>
      <c r="BL153" s="19" t="s">
        <v>193</v>
      </c>
      <c r="BM153" s="19" t="s">
        <v>241</v>
      </c>
    </row>
    <row r="154" spans="2:65" s="1" customFormat="1" ht="51" customHeight="1">
      <c r="B154" s="145"/>
      <c r="C154" s="146" t="s">
        <v>242</v>
      </c>
      <c r="D154" s="146" t="s">
        <v>189</v>
      </c>
      <c r="E154" s="147" t="s">
        <v>243</v>
      </c>
      <c r="F154" s="228" t="s">
        <v>244</v>
      </c>
      <c r="G154" s="228"/>
      <c r="H154" s="228"/>
      <c r="I154" s="228"/>
      <c r="J154" s="148" t="s">
        <v>216</v>
      </c>
      <c r="K154" s="149">
        <v>98</v>
      </c>
      <c r="L154" s="229"/>
      <c r="M154" s="229"/>
      <c r="N154" s="229">
        <f t="shared" si="0"/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0.24199999999999999</v>
      </c>
      <c r="W154" s="152">
        <f t="shared" si="1"/>
        <v>23.716000000000001</v>
      </c>
      <c r="X154" s="152">
        <v>0</v>
      </c>
      <c r="Y154" s="152">
        <f t="shared" si="2"/>
        <v>0</v>
      </c>
      <c r="Z154" s="152">
        <v>0</v>
      </c>
      <c r="AA154" s="153">
        <f t="shared" si="3"/>
        <v>0</v>
      </c>
      <c r="AD154" s="154"/>
      <c r="AR154" s="19" t="s">
        <v>193</v>
      </c>
      <c r="AT154" s="19" t="s">
        <v>189</v>
      </c>
      <c r="AU154" s="19" t="s">
        <v>86</v>
      </c>
      <c r="AY154" s="19" t="s">
        <v>188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9" t="s">
        <v>86</v>
      </c>
      <c r="BK154" s="154">
        <f t="shared" si="9"/>
        <v>0</v>
      </c>
      <c r="BL154" s="19" t="s">
        <v>193</v>
      </c>
      <c r="BM154" s="19" t="s">
        <v>245</v>
      </c>
    </row>
    <row r="155" spans="2:65" s="1" customFormat="1" ht="25.5" customHeight="1">
      <c r="B155" s="145"/>
      <c r="C155" s="146" t="s">
        <v>246</v>
      </c>
      <c r="D155" s="146" t="s">
        <v>189</v>
      </c>
      <c r="E155" s="147" t="s">
        <v>247</v>
      </c>
      <c r="F155" s="228" t="s">
        <v>248</v>
      </c>
      <c r="G155" s="228"/>
      <c r="H155" s="228"/>
      <c r="I155" s="228"/>
      <c r="J155" s="148" t="s">
        <v>216</v>
      </c>
      <c r="K155" s="149">
        <v>9.3149999999999995</v>
      </c>
      <c r="L155" s="229"/>
      <c r="M155" s="229"/>
      <c r="N155" s="229">
        <f t="shared" si="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2.39</v>
      </c>
      <c r="W155" s="152">
        <f t="shared" si="1"/>
        <v>22.26285</v>
      </c>
      <c r="X155" s="152">
        <v>0</v>
      </c>
      <c r="Y155" s="152">
        <f t="shared" si="2"/>
        <v>0</v>
      </c>
      <c r="Z155" s="152">
        <v>0</v>
      </c>
      <c r="AA155" s="153">
        <f t="shared" si="3"/>
        <v>0</v>
      </c>
      <c r="AD155" s="154"/>
      <c r="AR155" s="19" t="s">
        <v>193</v>
      </c>
      <c r="AT155" s="19" t="s">
        <v>189</v>
      </c>
      <c r="AU155" s="19" t="s">
        <v>86</v>
      </c>
      <c r="AY155" s="19" t="s">
        <v>188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9" t="s">
        <v>86</v>
      </c>
      <c r="BK155" s="154">
        <f t="shared" si="9"/>
        <v>0</v>
      </c>
      <c r="BL155" s="19" t="s">
        <v>193</v>
      </c>
      <c r="BM155" s="19" t="s">
        <v>249</v>
      </c>
    </row>
    <row r="156" spans="2:65" s="1" customFormat="1" ht="16.5" customHeight="1">
      <c r="B156" s="145"/>
      <c r="C156" s="155" t="s">
        <v>250</v>
      </c>
      <c r="D156" s="155" t="s">
        <v>251</v>
      </c>
      <c r="E156" s="156" t="s">
        <v>252</v>
      </c>
      <c r="F156" s="230" t="s">
        <v>253</v>
      </c>
      <c r="G156" s="230"/>
      <c r="H156" s="230"/>
      <c r="I156" s="230"/>
      <c r="J156" s="157" t="s">
        <v>216</v>
      </c>
      <c r="K156" s="158">
        <v>10.247</v>
      </c>
      <c r="L156" s="231"/>
      <c r="M156" s="231"/>
      <c r="N156" s="231">
        <f t="shared" si="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 t="shared" si="1"/>
        <v>0</v>
      </c>
      <c r="X156" s="152">
        <v>1.67</v>
      </c>
      <c r="Y156" s="152">
        <f t="shared" si="2"/>
        <v>17.112489999999998</v>
      </c>
      <c r="Z156" s="152">
        <v>0</v>
      </c>
      <c r="AA156" s="153">
        <f t="shared" si="3"/>
        <v>0</v>
      </c>
      <c r="AD156" s="154"/>
      <c r="AR156" s="19" t="s">
        <v>218</v>
      </c>
      <c r="AT156" s="19" t="s">
        <v>251</v>
      </c>
      <c r="AU156" s="19" t="s">
        <v>86</v>
      </c>
      <c r="AY156" s="19" t="s">
        <v>188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9" t="s">
        <v>86</v>
      </c>
      <c r="BK156" s="154">
        <f t="shared" si="9"/>
        <v>0</v>
      </c>
      <c r="BL156" s="19" t="s">
        <v>193</v>
      </c>
      <c r="BM156" s="19" t="s">
        <v>254</v>
      </c>
    </row>
    <row r="157" spans="2:65" s="10" customFormat="1" ht="29.85" customHeight="1">
      <c r="B157" s="134"/>
      <c r="C157" s="135"/>
      <c r="D157" s="144" t="s">
        <v>148</v>
      </c>
      <c r="E157" s="144"/>
      <c r="F157" s="144"/>
      <c r="G157" s="144"/>
      <c r="H157" s="144"/>
      <c r="I157" s="144"/>
      <c r="J157" s="144"/>
      <c r="K157" s="144"/>
      <c r="L157" s="144"/>
      <c r="M157" s="144"/>
      <c r="N157" s="233">
        <f>BK157</f>
        <v>0</v>
      </c>
      <c r="O157" s="234"/>
      <c r="P157" s="234"/>
      <c r="Q157" s="234"/>
      <c r="R157" s="137"/>
      <c r="T157" s="138"/>
      <c r="U157" s="135"/>
      <c r="V157" s="135"/>
      <c r="W157" s="139">
        <f>SUM(W158:W168)</f>
        <v>197.65134759000003</v>
      </c>
      <c r="X157" s="135"/>
      <c r="Y157" s="139">
        <f>SUM(Y158:Y168)</f>
        <v>344.25778606</v>
      </c>
      <c r="Z157" s="135"/>
      <c r="AA157" s="140">
        <f>SUM(AA158:AA168)</f>
        <v>0</v>
      </c>
      <c r="AC157" s="1"/>
      <c r="AD157" s="154"/>
      <c r="AR157" s="141" t="s">
        <v>81</v>
      </c>
      <c r="AT157" s="142" t="s">
        <v>73</v>
      </c>
      <c r="AU157" s="142" t="s">
        <v>81</v>
      </c>
      <c r="AY157" s="141" t="s">
        <v>188</v>
      </c>
      <c r="BK157" s="143">
        <f>SUM(BK158:BK168)</f>
        <v>0</v>
      </c>
    </row>
    <row r="158" spans="2:65" s="1" customFormat="1" ht="38.25" customHeight="1">
      <c r="B158" s="145"/>
      <c r="C158" s="146" t="s">
        <v>255</v>
      </c>
      <c r="D158" s="146" t="s">
        <v>189</v>
      </c>
      <c r="E158" s="147" t="s">
        <v>256</v>
      </c>
      <c r="F158" s="228" t="s">
        <v>257</v>
      </c>
      <c r="G158" s="228"/>
      <c r="H158" s="228"/>
      <c r="I158" s="228"/>
      <c r="J158" s="148" t="s">
        <v>192</v>
      </c>
      <c r="K158" s="149">
        <v>236</v>
      </c>
      <c r="L158" s="229"/>
      <c r="M158" s="229"/>
      <c r="N158" s="229">
        <f t="shared" ref="N158:N168" si="10">ROUND(L158*K158,2)</f>
        <v>0</v>
      </c>
      <c r="O158" s="229"/>
      <c r="P158" s="229"/>
      <c r="Q158" s="229"/>
      <c r="R158" s="150"/>
      <c r="T158" s="151" t="s">
        <v>5</v>
      </c>
      <c r="U158" s="41" t="s">
        <v>41</v>
      </c>
      <c r="V158" s="152">
        <v>4.0000000000000001E-3</v>
      </c>
      <c r="W158" s="152">
        <f t="shared" ref="W158:W168" si="11">V158*K158</f>
        <v>0.94400000000000006</v>
      </c>
      <c r="X158" s="152">
        <v>0</v>
      </c>
      <c r="Y158" s="152">
        <f t="shared" ref="Y158:Y168" si="12">X158*K158</f>
        <v>0</v>
      </c>
      <c r="Z158" s="152">
        <v>0</v>
      </c>
      <c r="AA158" s="153">
        <f t="shared" ref="AA158:AA168" si="13">Z158*K158</f>
        <v>0</v>
      </c>
      <c r="AD158" s="154"/>
      <c r="AR158" s="19" t="s">
        <v>193</v>
      </c>
      <c r="AT158" s="19" t="s">
        <v>189</v>
      </c>
      <c r="AU158" s="19" t="s">
        <v>86</v>
      </c>
      <c r="AY158" s="19" t="s">
        <v>188</v>
      </c>
      <c r="BE158" s="154">
        <f t="shared" ref="BE158:BE168" si="14">IF(U158="základná",N158,0)</f>
        <v>0</v>
      </c>
      <c r="BF158" s="154">
        <f t="shared" ref="BF158:BF168" si="15">IF(U158="znížená",N158,0)</f>
        <v>0</v>
      </c>
      <c r="BG158" s="154">
        <f t="shared" ref="BG158:BG168" si="16">IF(U158="zákl. prenesená",N158,0)</f>
        <v>0</v>
      </c>
      <c r="BH158" s="154">
        <f t="shared" ref="BH158:BH168" si="17">IF(U158="zníž. prenesená",N158,0)</f>
        <v>0</v>
      </c>
      <c r="BI158" s="154">
        <f t="shared" ref="BI158:BI168" si="18">IF(U158="nulová",N158,0)</f>
        <v>0</v>
      </c>
      <c r="BJ158" s="19" t="s">
        <v>86</v>
      </c>
      <c r="BK158" s="154">
        <f t="shared" ref="BK158:BK168" si="19">ROUND(L158*K158,2)</f>
        <v>0</v>
      </c>
      <c r="BL158" s="19" t="s">
        <v>193</v>
      </c>
      <c r="BM158" s="19" t="s">
        <v>258</v>
      </c>
    </row>
    <row r="159" spans="2:65" s="1" customFormat="1" ht="25.5" customHeight="1">
      <c r="B159" s="145"/>
      <c r="C159" s="146" t="s">
        <v>259</v>
      </c>
      <c r="D159" s="146" t="s">
        <v>189</v>
      </c>
      <c r="E159" s="147" t="s">
        <v>260</v>
      </c>
      <c r="F159" s="228" t="s">
        <v>261</v>
      </c>
      <c r="G159" s="228"/>
      <c r="H159" s="228"/>
      <c r="I159" s="228"/>
      <c r="J159" s="148" t="s">
        <v>216</v>
      </c>
      <c r="K159" s="149">
        <v>10.018000000000001</v>
      </c>
      <c r="L159" s="229"/>
      <c r="M159" s="229"/>
      <c r="N159" s="229">
        <f t="shared" si="10"/>
        <v>0</v>
      </c>
      <c r="O159" s="229"/>
      <c r="P159" s="229"/>
      <c r="Q159" s="229"/>
      <c r="R159" s="150"/>
      <c r="T159" s="151" t="s">
        <v>5</v>
      </c>
      <c r="U159" s="41" t="s">
        <v>41</v>
      </c>
      <c r="V159" s="152">
        <v>0.90800000000000003</v>
      </c>
      <c r="W159" s="152">
        <f t="shared" si="11"/>
        <v>9.0963440000000002</v>
      </c>
      <c r="X159" s="152">
        <v>2.0663999999999998</v>
      </c>
      <c r="Y159" s="152">
        <f t="shared" si="12"/>
        <v>20.701195200000001</v>
      </c>
      <c r="Z159" s="152">
        <v>0</v>
      </c>
      <c r="AA159" s="153">
        <f t="shared" si="13"/>
        <v>0</v>
      </c>
      <c r="AD159" s="154"/>
      <c r="AR159" s="19" t="s">
        <v>193</v>
      </c>
      <c r="AT159" s="19" t="s">
        <v>189</v>
      </c>
      <c r="AU159" s="19" t="s">
        <v>86</v>
      </c>
      <c r="AY159" s="19" t="s">
        <v>188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9" t="s">
        <v>86</v>
      </c>
      <c r="BK159" s="154">
        <f t="shared" si="19"/>
        <v>0</v>
      </c>
      <c r="BL159" s="19" t="s">
        <v>193</v>
      </c>
      <c r="BM159" s="19" t="s">
        <v>262</v>
      </c>
    </row>
    <row r="160" spans="2:65" s="1" customFormat="1" ht="25.5" customHeight="1">
      <c r="B160" s="145"/>
      <c r="C160" s="146" t="s">
        <v>263</v>
      </c>
      <c r="D160" s="146" t="s">
        <v>189</v>
      </c>
      <c r="E160" s="147" t="s">
        <v>264</v>
      </c>
      <c r="F160" s="228" t="s">
        <v>265</v>
      </c>
      <c r="G160" s="228"/>
      <c r="H160" s="228"/>
      <c r="I160" s="228"/>
      <c r="J160" s="148" t="s">
        <v>216</v>
      </c>
      <c r="K160" s="149">
        <v>29.53</v>
      </c>
      <c r="L160" s="229"/>
      <c r="M160" s="229"/>
      <c r="N160" s="229">
        <f t="shared" si="10"/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1.0968</v>
      </c>
      <c r="W160" s="152">
        <f t="shared" si="11"/>
        <v>32.388504000000005</v>
      </c>
      <c r="X160" s="152">
        <v>2.0699999999999998</v>
      </c>
      <c r="Y160" s="152">
        <f t="shared" si="12"/>
        <v>61.127099999999999</v>
      </c>
      <c r="Z160" s="152">
        <v>0</v>
      </c>
      <c r="AA160" s="153">
        <f t="shared" si="13"/>
        <v>0</v>
      </c>
      <c r="AD160" s="154"/>
      <c r="AR160" s="19" t="s">
        <v>193</v>
      </c>
      <c r="AT160" s="19" t="s">
        <v>189</v>
      </c>
      <c r="AU160" s="19" t="s">
        <v>86</v>
      </c>
      <c r="AY160" s="19" t="s">
        <v>188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9" t="s">
        <v>86</v>
      </c>
      <c r="BK160" s="154">
        <f t="shared" si="19"/>
        <v>0</v>
      </c>
      <c r="BL160" s="19" t="s">
        <v>193</v>
      </c>
      <c r="BM160" s="19" t="s">
        <v>266</v>
      </c>
    </row>
    <row r="161" spans="2:65" s="1" customFormat="1" ht="25.5" customHeight="1">
      <c r="B161" s="145"/>
      <c r="C161" s="146" t="s">
        <v>10</v>
      </c>
      <c r="D161" s="146" t="s">
        <v>189</v>
      </c>
      <c r="E161" s="147" t="s">
        <v>267</v>
      </c>
      <c r="F161" s="228" t="s">
        <v>268</v>
      </c>
      <c r="G161" s="228"/>
      <c r="H161" s="228"/>
      <c r="I161" s="228"/>
      <c r="J161" s="148" t="s">
        <v>216</v>
      </c>
      <c r="K161" s="149">
        <v>30.338000000000001</v>
      </c>
      <c r="L161" s="229"/>
      <c r="M161" s="229"/>
      <c r="N161" s="229">
        <f t="shared" si="10"/>
        <v>0</v>
      </c>
      <c r="O161" s="229"/>
      <c r="P161" s="229"/>
      <c r="Q161" s="229"/>
      <c r="R161" s="150"/>
      <c r="T161" s="151" t="s">
        <v>5</v>
      </c>
      <c r="U161" s="41" t="s">
        <v>41</v>
      </c>
      <c r="V161" s="152">
        <v>0.61890999999999996</v>
      </c>
      <c r="W161" s="152">
        <f t="shared" si="11"/>
        <v>18.776491579999998</v>
      </c>
      <c r="X161" s="152">
        <v>2.3132299999999999</v>
      </c>
      <c r="Y161" s="152">
        <f t="shared" si="12"/>
        <v>70.178771740000002</v>
      </c>
      <c r="Z161" s="152">
        <v>0</v>
      </c>
      <c r="AA161" s="153">
        <f t="shared" si="13"/>
        <v>0</v>
      </c>
      <c r="AD161" s="154"/>
      <c r="AR161" s="19" t="s">
        <v>193</v>
      </c>
      <c r="AT161" s="19" t="s">
        <v>189</v>
      </c>
      <c r="AU161" s="19" t="s">
        <v>86</v>
      </c>
      <c r="AY161" s="19" t="s">
        <v>188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9" t="s">
        <v>86</v>
      </c>
      <c r="BK161" s="154">
        <f t="shared" si="19"/>
        <v>0</v>
      </c>
      <c r="BL161" s="19" t="s">
        <v>193</v>
      </c>
      <c r="BM161" s="19" t="s">
        <v>269</v>
      </c>
    </row>
    <row r="162" spans="2:65" s="1" customFormat="1" ht="25.5" customHeight="1">
      <c r="B162" s="145"/>
      <c r="C162" s="146" t="s">
        <v>270</v>
      </c>
      <c r="D162" s="146" t="s">
        <v>189</v>
      </c>
      <c r="E162" s="147" t="s">
        <v>271</v>
      </c>
      <c r="F162" s="228" t="s">
        <v>272</v>
      </c>
      <c r="G162" s="228"/>
      <c r="H162" s="228"/>
      <c r="I162" s="228"/>
      <c r="J162" s="148" t="s">
        <v>192</v>
      </c>
      <c r="K162" s="149">
        <v>10.56</v>
      </c>
      <c r="L162" s="229"/>
      <c r="M162" s="229"/>
      <c r="N162" s="229">
        <f t="shared" si="10"/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0.35799999999999998</v>
      </c>
      <c r="W162" s="152">
        <f t="shared" si="11"/>
        <v>3.7804799999999998</v>
      </c>
      <c r="X162" s="152">
        <v>6.7000000000000002E-4</v>
      </c>
      <c r="Y162" s="152">
        <f t="shared" si="12"/>
        <v>7.0752000000000002E-3</v>
      </c>
      <c r="Z162" s="152">
        <v>0</v>
      </c>
      <c r="AA162" s="153">
        <f t="shared" si="13"/>
        <v>0</v>
      </c>
      <c r="AD162" s="154"/>
      <c r="AR162" s="19" t="s">
        <v>193</v>
      </c>
      <c r="AT162" s="19" t="s">
        <v>189</v>
      </c>
      <c r="AU162" s="19" t="s">
        <v>86</v>
      </c>
      <c r="AY162" s="19" t="s">
        <v>188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9" t="s">
        <v>86</v>
      </c>
      <c r="BK162" s="154">
        <f t="shared" si="19"/>
        <v>0</v>
      </c>
      <c r="BL162" s="19" t="s">
        <v>193</v>
      </c>
      <c r="BM162" s="19" t="s">
        <v>273</v>
      </c>
    </row>
    <row r="163" spans="2:65" s="1" customFormat="1" ht="25.5" customHeight="1">
      <c r="B163" s="145"/>
      <c r="C163" s="146" t="s">
        <v>274</v>
      </c>
      <c r="D163" s="146" t="s">
        <v>189</v>
      </c>
      <c r="E163" s="147" t="s">
        <v>275</v>
      </c>
      <c r="F163" s="228" t="s">
        <v>276</v>
      </c>
      <c r="G163" s="228"/>
      <c r="H163" s="228"/>
      <c r="I163" s="228"/>
      <c r="J163" s="148" t="s">
        <v>192</v>
      </c>
      <c r="K163" s="149">
        <v>10.56</v>
      </c>
      <c r="L163" s="229"/>
      <c r="M163" s="229"/>
      <c r="N163" s="229">
        <f t="shared" si="10"/>
        <v>0</v>
      </c>
      <c r="O163" s="229"/>
      <c r="P163" s="229"/>
      <c r="Q163" s="229"/>
      <c r="R163" s="150"/>
      <c r="T163" s="151" t="s">
        <v>5</v>
      </c>
      <c r="U163" s="41" t="s">
        <v>41</v>
      </c>
      <c r="V163" s="152">
        <v>0.19900000000000001</v>
      </c>
      <c r="W163" s="152">
        <f t="shared" si="11"/>
        <v>2.1014400000000002</v>
      </c>
      <c r="X163" s="152">
        <v>0</v>
      </c>
      <c r="Y163" s="152">
        <f t="shared" si="12"/>
        <v>0</v>
      </c>
      <c r="Z163" s="152">
        <v>0</v>
      </c>
      <c r="AA163" s="153">
        <f t="shared" si="13"/>
        <v>0</v>
      </c>
      <c r="AD163" s="154"/>
      <c r="AR163" s="19" t="s">
        <v>193</v>
      </c>
      <c r="AT163" s="19" t="s">
        <v>189</v>
      </c>
      <c r="AU163" s="19" t="s">
        <v>86</v>
      </c>
      <c r="AY163" s="19" t="s">
        <v>188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9" t="s">
        <v>86</v>
      </c>
      <c r="BK163" s="154">
        <f t="shared" si="19"/>
        <v>0</v>
      </c>
      <c r="BL163" s="19" t="s">
        <v>193</v>
      </c>
      <c r="BM163" s="19" t="s">
        <v>277</v>
      </c>
    </row>
    <row r="164" spans="2:65" s="1" customFormat="1" ht="38.25" customHeight="1">
      <c r="B164" s="145"/>
      <c r="C164" s="146" t="s">
        <v>278</v>
      </c>
      <c r="D164" s="146" t="s">
        <v>189</v>
      </c>
      <c r="E164" s="147" t="s">
        <v>279</v>
      </c>
      <c r="F164" s="228" t="s">
        <v>280</v>
      </c>
      <c r="G164" s="228"/>
      <c r="H164" s="228"/>
      <c r="I164" s="228"/>
      <c r="J164" s="148" t="s">
        <v>192</v>
      </c>
      <c r="K164" s="149">
        <v>232.58799999999999</v>
      </c>
      <c r="L164" s="229"/>
      <c r="M164" s="229"/>
      <c r="N164" s="229">
        <f t="shared" si="10"/>
        <v>0</v>
      </c>
      <c r="O164" s="229"/>
      <c r="P164" s="229"/>
      <c r="Q164" s="229"/>
      <c r="R164" s="150"/>
      <c r="T164" s="151" t="s">
        <v>5</v>
      </c>
      <c r="U164" s="41" t="s">
        <v>41</v>
      </c>
      <c r="V164" s="152">
        <v>4.0919999999999998E-2</v>
      </c>
      <c r="W164" s="152">
        <f t="shared" si="11"/>
        <v>9.5175009599999996</v>
      </c>
      <c r="X164" s="152">
        <v>3.5200000000000001E-3</v>
      </c>
      <c r="Y164" s="152">
        <f t="shared" si="12"/>
        <v>0.81870975999999995</v>
      </c>
      <c r="Z164" s="152">
        <v>0</v>
      </c>
      <c r="AA164" s="153">
        <f t="shared" si="13"/>
        <v>0</v>
      </c>
      <c r="AD164" s="154"/>
      <c r="AR164" s="19" t="s">
        <v>193</v>
      </c>
      <c r="AT164" s="19" t="s">
        <v>189</v>
      </c>
      <c r="AU164" s="19" t="s">
        <v>86</v>
      </c>
      <c r="AY164" s="19" t="s">
        <v>188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9" t="s">
        <v>86</v>
      </c>
      <c r="BK164" s="154">
        <f t="shared" si="19"/>
        <v>0</v>
      </c>
      <c r="BL164" s="19" t="s">
        <v>193</v>
      </c>
      <c r="BM164" s="19" t="s">
        <v>281</v>
      </c>
    </row>
    <row r="165" spans="2:65" s="1" customFormat="1" ht="38.25" customHeight="1">
      <c r="B165" s="145"/>
      <c r="C165" s="146" t="s">
        <v>282</v>
      </c>
      <c r="D165" s="146" t="s">
        <v>189</v>
      </c>
      <c r="E165" s="147" t="s">
        <v>283</v>
      </c>
      <c r="F165" s="228" t="s">
        <v>284</v>
      </c>
      <c r="G165" s="228"/>
      <c r="H165" s="228"/>
      <c r="I165" s="228"/>
      <c r="J165" s="148" t="s">
        <v>216</v>
      </c>
      <c r="K165" s="149">
        <v>13.141999999999999</v>
      </c>
      <c r="L165" s="229"/>
      <c r="M165" s="229"/>
      <c r="N165" s="229">
        <f t="shared" si="10"/>
        <v>0</v>
      </c>
      <c r="O165" s="229"/>
      <c r="P165" s="229"/>
      <c r="Q165" s="229"/>
      <c r="R165" s="150"/>
      <c r="T165" s="151" t="s">
        <v>5</v>
      </c>
      <c r="U165" s="41" t="s">
        <v>41</v>
      </c>
      <c r="V165" s="152">
        <v>3.0670000000000002</v>
      </c>
      <c r="W165" s="152">
        <f t="shared" si="11"/>
        <v>40.306514</v>
      </c>
      <c r="X165" s="152">
        <v>2.1170900000000001</v>
      </c>
      <c r="Y165" s="152">
        <f t="shared" si="12"/>
        <v>27.822796780000001</v>
      </c>
      <c r="Z165" s="152">
        <v>0</v>
      </c>
      <c r="AA165" s="153">
        <f t="shared" si="13"/>
        <v>0</v>
      </c>
      <c r="AD165" s="154"/>
      <c r="AR165" s="19" t="s">
        <v>193</v>
      </c>
      <c r="AT165" s="19" t="s">
        <v>189</v>
      </c>
      <c r="AU165" s="19" t="s">
        <v>86</v>
      </c>
      <c r="AY165" s="19" t="s">
        <v>188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9" t="s">
        <v>86</v>
      </c>
      <c r="BK165" s="154">
        <f t="shared" si="19"/>
        <v>0</v>
      </c>
      <c r="BL165" s="19" t="s">
        <v>193</v>
      </c>
      <c r="BM165" s="19" t="s">
        <v>285</v>
      </c>
    </row>
    <row r="166" spans="2:65" s="1" customFormat="1" ht="38.25" customHeight="1">
      <c r="B166" s="145"/>
      <c r="C166" s="146" t="s">
        <v>286</v>
      </c>
      <c r="D166" s="146" t="s">
        <v>189</v>
      </c>
      <c r="E166" s="147" t="s">
        <v>287</v>
      </c>
      <c r="F166" s="228" t="s">
        <v>288</v>
      </c>
      <c r="G166" s="228"/>
      <c r="H166" s="228"/>
      <c r="I166" s="228"/>
      <c r="J166" s="148" t="s">
        <v>216</v>
      </c>
      <c r="K166" s="149">
        <v>14.337</v>
      </c>
      <c r="L166" s="229"/>
      <c r="M166" s="229"/>
      <c r="N166" s="229">
        <f t="shared" si="10"/>
        <v>0</v>
      </c>
      <c r="O166" s="229"/>
      <c r="P166" s="229"/>
      <c r="Q166" s="229"/>
      <c r="R166" s="150"/>
      <c r="T166" s="151" t="s">
        <v>5</v>
      </c>
      <c r="U166" s="41" t="s">
        <v>41</v>
      </c>
      <c r="V166" s="152">
        <v>3.3210000000000002</v>
      </c>
      <c r="W166" s="152">
        <f t="shared" si="11"/>
        <v>47.613177</v>
      </c>
      <c r="X166" s="152">
        <v>2.1136499999999998</v>
      </c>
      <c r="Y166" s="152">
        <f t="shared" si="12"/>
        <v>30.303400049999997</v>
      </c>
      <c r="Z166" s="152">
        <v>0</v>
      </c>
      <c r="AA166" s="153">
        <f t="shared" si="13"/>
        <v>0</v>
      </c>
      <c r="AD166" s="154"/>
      <c r="AR166" s="19" t="s">
        <v>193</v>
      </c>
      <c r="AT166" s="19" t="s">
        <v>189</v>
      </c>
      <c r="AU166" s="19" t="s">
        <v>86</v>
      </c>
      <c r="AY166" s="19" t="s">
        <v>188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9" t="s">
        <v>86</v>
      </c>
      <c r="BK166" s="154">
        <f t="shared" si="19"/>
        <v>0</v>
      </c>
      <c r="BL166" s="19" t="s">
        <v>193</v>
      </c>
      <c r="BM166" s="19" t="s">
        <v>289</v>
      </c>
    </row>
    <row r="167" spans="2:65" s="1" customFormat="1" ht="25.5" customHeight="1">
      <c r="B167" s="145"/>
      <c r="C167" s="146" t="s">
        <v>290</v>
      </c>
      <c r="D167" s="146" t="s">
        <v>189</v>
      </c>
      <c r="E167" s="147" t="s">
        <v>291</v>
      </c>
      <c r="F167" s="228" t="s">
        <v>292</v>
      </c>
      <c r="G167" s="228"/>
      <c r="H167" s="228"/>
      <c r="I167" s="228"/>
      <c r="J167" s="148" t="s">
        <v>216</v>
      </c>
      <c r="K167" s="149">
        <v>56.530999999999999</v>
      </c>
      <c r="L167" s="229"/>
      <c r="M167" s="229"/>
      <c r="N167" s="229">
        <f t="shared" si="10"/>
        <v>0</v>
      </c>
      <c r="O167" s="229"/>
      <c r="P167" s="229"/>
      <c r="Q167" s="229"/>
      <c r="R167" s="150"/>
      <c r="T167" s="151" t="s">
        <v>5</v>
      </c>
      <c r="U167" s="41" t="s">
        <v>41</v>
      </c>
      <c r="V167" s="152">
        <v>0.58055000000000001</v>
      </c>
      <c r="W167" s="152">
        <f t="shared" si="11"/>
        <v>32.819072050000003</v>
      </c>
      <c r="X167" s="152">
        <v>2.3354300000000001</v>
      </c>
      <c r="Y167" s="152">
        <f t="shared" si="12"/>
        <v>132.02419333</v>
      </c>
      <c r="Z167" s="152">
        <v>0</v>
      </c>
      <c r="AA167" s="153">
        <f t="shared" si="13"/>
        <v>0</v>
      </c>
      <c r="AD167" s="154"/>
      <c r="AR167" s="19" t="s">
        <v>193</v>
      </c>
      <c r="AT167" s="19" t="s">
        <v>189</v>
      </c>
      <c r="AU167" s="19" t="s">
        <v>86</v>
      </c>
      <c r="AY167" s="19" t="s">
        <v>188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9" t="s">
        <v>86</v>
      </c>
      <c r="BK167" s="154">
        <f t="shared" si="19"/>
        <v>0</v>
      </c>
      <c r="BL167" s="19" t="s">
        <v>193</v>
      </c>
      <c r="BM167" s="19" t="s">
        <v>293</v>
      </c>
    </row>
    <row r="168" spans="2:65" s="1" customFormat="1" ht="25.5" customHeight="1">
      <c r="B168" s="145"/>
      <c r="C168" s="146" t="s">
        <v>294</v>
      </c>
      <c r="D168" s="146" t="s">
        <v>189</v>
      </c>
      <c r="E168" s="147" t="s">
        <v>295</v>
      </c>
      <c r="F168" s="228" t="s">
        <v>296</v>
      </c>
      <c r="G168" s="228"/>
      <c r="H168" s="228"/>
      <c r="I168" s="228"/>
      <c r="J168" s="148" t="s">
        <v>297</v>
      </c>
      <c r="K168" s="149">
        <v>1.272</v>
      </c>
      <c r="L168" s="229"/>
      <c r="M168" s="229"/>
      <c r="N168" s="229">
        <f t="shared" si="10"/>
        <v>0</v>
      </c>
      <c r="O168" s="229"/>
      <c r="P168" s="229"/>
      <c r="Q168" s="229"/>
      <c r="R168" s="150"/>
      <c r="T168" s="151" t="s">
        <v>5</v>
      </c>
      <c r="U168" s="41" t="s">
        <v>41</v>
      </c>
      <c r="V168" s="152">
        <v>0.24199999999999999</v>
      </c>
      <c r="W168" s="152">
        <f t="shared" si="11"/>
        <v>0.30782399999999999</v>
      </c>
      <c r="X168" s="152">
        <v>1.002</v>
      </c>
      <c r="Y168" s="152">
        <f t="shared" si="12"/>
        <v>1.2745440000000001</v>
      </c>
      <c r="Z168" s="152">
        <v>0</v>
      </c>
      <c r="AA168" s="153">
        <f t="shared" si="13"/>
        <v>0</v>
      </c>
      <c r="AD168" s="154"/>
      <c r="AR168" s="19" t="s">
        <v>193</v>
      </c>
      <c r="AT168" s="19" t="s">
        <v>189</v>
      </c>
      <c r="AU168" s="19" t="s">
        <v>86</v>
      </c>
      <c r="AY168" s="19" t="s">
        <v>188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9" t="s">
        <v>86</v>
      </c>
      <c r="BK168" s="154">
        <f t="shared" si="19"/>
        <v>0</v>
      </c>
      <c r="BL168" s="19" t="s">
        <v>193</v>
      </c>
      <c r="BM168" s="19" t="s">
        <v>298</v>
      </c>
    </row>
    <row r="169" spans="2:65" s="10" customFormat="1" ht="29.85" customHeight="1">
      <c r="B169" s="134"/>
      <c r="C169" s="135"/>
      <c r="D169" s="144" t="s">
        <v>149</v>
      </c>
      <c r="E169" s="144"/>
      <c r="F169" s="144"/>
      <c r="G169" s="144"/>
      <c r="H169" s="144"/>
      <c r="I169" s="144"/>
      <c r="J169" s="144"/>
      <c r="K169" s="144"/>
      <c r="L169" s="144"/>
      <c r="M169" s="144"/>
      <c r="N169" s="233">
        <f>BK169</f>
        <v>0</v>
      </c>
      <c r="O169" s="234"/>
      <c r="P169" s="234"/>
      <c r="Q169" s="234"/>
      <c r="R169" s="137"/>
      <c r="T169" s="138"/>
      <c r="U169" s="135"/>
      <c r="V169" s="135"/>
      <c r="W169" s="139">
        <f>SUM(W170:W199)</f>
        <v>256.34849726000004</v>
      </c>
      <c r="X169" s="135"/>
      <c r="Y169" s="139">
        <f>SUM(Y170:Y199)</f>
        <v>65.631656459999988</v>
      </c>
      <c r="Z169" s="135"/>
      <c r="AA169" s="140">
        <f>SUM(AA170:AA199)</f>
        <v>0</v>
      </c>
      <c r="AC169" s="1"/>
      <c r="AD169" s="154"/>
      <c r="AR169" s="141" t="s">
        <v>81</v>
      </c>
      <c r="AT169" s="142" t="s">
        <v>73</v>
      </c>
      <c r="AU169" s="142" t="s">
        <v>81</v>
      </c>
      <c r="AY169" s="141" t="s">
        <v>188</v>
      </c>
      <c r="BK169" s="143">
        <f>SUM(BK170:BK199)</f>
        <v>0</v>
      </c>
    </row>
    <row r="170" spans="2:65" s="1" customFormat="1" ht="38.25" customHeight="1">
      <c r="B170" s="145"/>
      <c r="C170" s="146" t="s">
        <v>299</v>
      </c>
      <c r="D170" s="146" t="s">
        <v>189</v>
      </c>
      <c r="E170" s="147" t="s">
        <v>300</v>
      </c>
      <c r="F170" s="228" t="s">
        <v>301</v>
      </c>
      <c r="G170" s="228"/>
      <c r="H170" s="228"/>
      <c r="I170" s="228"/>
      <c r="J170" s="148" t="s">
        <v>302</v>
      </c>
      <c r="K170" s="149">
        <v>1</v>
      </c>
      <c r="L170" s="229"/>
      <c r="M170" s="229"/>
      <c r="N170" s="229">
        <f t="shared" ref="N170:N199" si="20">ROUND(L170*K170,2)</f>
        <v>0</v>
      </c>
      <c r="O170" s="229"/>
      <c r="P170" s="229"/>
      <c r="Q170" s="229"/>
      <c r="R170" s="150"/>
      <c r="T170" s="151" t="s">
        <v>5</v>
      </c>
      <c r="U170" s="41" t="s">
        <v>41</v>
      </c>
      <c r="V170" s="152">
        <v>0.72448999999999997</v>
      </c>
      <c r="W170" s="152">
        <f t="shared" ref="W170:W199" si="21">V170*K170</f>
        <v>0.72448999999999997</v>
      </c>
      <c r="X170" s="152">
        <v>0.26461000000000001</v>
      </c>
      <c r="Y170" s="152">
        <f t="shared" ref="Y170:Y199" si="22">X170*K170</f>
        <v>0.26461000000000001</v>
      </c>
      <c r="Z170" s="152">
        <v>0</v>
      </c>
      <c r="AA170" s="153">
        <f t="shared" ref="AA170:AA199" si="23">Z170*K170</f>
        <v>0</v>
      </c>
      <c r="AD170" s="154"/>
      <c r="AR170" s="19" t="s">
        <v>193</v>
      </c>
      <c r="AT170" s="19" t="s">
        <v>189</v>
      </c>
      <c r="AU170" s="19" t="s">
        <v>86</v>
      </c>
      <c r="AY170" s="19" t="s">
        <v>188</v>
      </c>
      <c r="BE170" s="154">
        <f t="shared" ref="BE170:BE199" si="24">IF(U170="základná",N170,0)</f>
        <v>0</v>
      </c>
      <c r="BF170" s="154">
        <f t="shared" ref="BF170:BF199" si="25">IF(U170="znížená",N170,0)</f>
        <v>0</v>
      </c>
      <c r="BG170" s="154">
        <f t="shared" ref="BG170:BG199" si="26">IF(U170="zákl. prenesená",N170,0)</f>
        <v>0</v>
      </c>
      <c r="BH170" s="154">
        <f t="shared" ref="BH170:BH199" si="27">IF(U170="zníž. prenesená",N170,0)</f>
        <v>0</v>
      </c>
      <c r="BI170" s="154">
        <f t="shared" ref="BI170:BI199" si="28">IF(U170="nulová",N170,0)</f>
        <v>0</v>
      </c>
      <c r="BJ170" s="19" t="s">
        <v>86</v>
      </c>
      <c r="BK170" s="154">
        <f t="shared" ref="BK170:BK199" si="29">ROUND(L170*K170,2)</f>
        <v>0</v>
      </c>
      <c r="BL170" s="19" t="s">
        <v>193</v>
      </c>
      <c r="BM170" s="19" t="s">
        <v>303</v>
      </c>
    </row>
    <row r="171" spans="2:65" s="1" customFormat="1" ht="25.5" customHeight="1">
      <c r="B171" s="145"/>
      <c r="C171" s="146" t="s">
        <v>304</v>
      </c>
      <c r="D171" s="146" t="s">
        <v>189</v>
      </c>
      <c r="E171" s="147" t="s">
        <v>305</v>
      </c>
      <c r="F171" s="228" t="s">
        <v>306</v>
      </c>
      <c r="G171" s="228"/>
      <c r="H171" s="228"/>
      <c r="I171" s="228"/>
      <c r="J171" s="148" t="s">
        <v>216</v>
      </c>
      <c r="K171" s="149">
        <v>3.8079999999999998</v>
      </c>
      <c r="L171" s="229"/>
      <c r="M171" s="229"/>
      <c r="N171" s="229">
        <f t="shared" si="20"/>
        <v>0</v>
      </c>
      <c r="O171" s="229"/>
      <c r="P171" s="229"/>
      <c r="Q171" s="229"/>
      <c r="R171" s="150"/>
      <c r="T171" s="151" t="s">
        <v>5</v>
      </c>
      <c r="U171" s="41" t="s">
        <v>41</v>
      </c>
      <c r="V171" s="152">
        <v>3.605</v>
      </c>
      <c r="W171" s="152">
        <f t="shared" si="21"/>
        <v>13.727839999999999</v>
      </c>
      <c r="X171" s="152">
        <v>2.1286399999999999</v>
      </c>
      <c r="Y171" s="152">
        <f t="shared" si="22"/>
        <v>8.1058611199999984</v>
      </c>
      <c r="Z171" s="152">
        <v>0</v>
      </c>
      <c r="AA171" s="153">
        <f t="shared" si="23"/>
        <v>0</v>
      </c>
      <c r="AD171" s="154"/>
      <c r="AR171" s="19" t="s">
        <v>193</v>
      </c>
      <c r="AT171" s="19" t="s">
        <v>189</v>
      </c>
      <c r="AU171" s="19" t="s">
        <v>86</v>
      </c>
      <c r="AY171" s="19" t="s">
        <v>188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9" t="s">
        <v>86</v>
      </c>
      <c r="BK171" s="154">
        <f t="shared" si="29"/>
        <v>0</v>
      </c>
      <c r="BL171" s="19" t="s">
        <v>193</v>
      </c>
      <c r="BM171" s="19" t="s">
        <v>307</v>
      </c>
    </row>
    <row r="172" spans="2:65" s="1" customFormat="1" ht="38.25" customHeight="1">
      <c r="B172" s="145"/>
      <c r="C172" s="146" t="s">
        <v>308</v>
      </c>
      <c r="D172" s="146" t="s">
        <v>189</v>
      </c>
      <c r="E172" s="147" t="s">
        <v>309</v>
      </c>
      <c r="F172" s="228" t="s">
        <v>310</v>
      </c>
      <c r="G172" s="228"/>
      <c r="H172" s="228"/>
      <c r="I172" s="228"/>
      <c r="J172" s="148" t="s">
        <v>216</v>
      </c>
      <c r="K172" s="149">
        <v>26.527000000000001</v>
      </c>
      <c r="L172" s="229"/>
      <c r="M172" s="229"/>
      <c r="N172" s="229">
        <f t="shared" si="20"/>
        <v>0</v>
      </c>
      <c r="O172" s="229"/>
      <c r="P172" s="229"/>
      <c r="Q172" s="229"/>
      <c r="R172" s="150"/>
      <c r="T172" s="151" t="s">
        <v>5</v>
      </c>
      <c r="U172" s="41" t="s">
        <v>41</v>
      </c>
      <c r="V172" s="152">
        <v>1.6359999999999999</v>
      </c>
      <c r="W172" s="152">
        <f t="shared" si="21"/>
        <v>43.398172000000002</v>
      </c>
      <c r="X172" s="152">
        <v>0.49391000000000002</v>
      </c>
      <c r="Y172" s="152">
        <f t="shared" si="22"/>
        <v>13.101950570000001</v>
      </c>
      <c r="Z172" s="152">
        <v>0</v>
      </c>
      <c r="AA172" s="153">
        <f t="shared" si="23"/>
        <v>0</v>
      </c>
      <c r="AD172" s="154"/>
      <c r="AR172" s="19" t="s">
        <v>193</v>
      </c>
      <c r="AT172" s="19" t="s">
        <v>189</v>
      </c>
      <c r="AU172" s="19" t="s">
        <v>86</v>
      </c>
      <c r="AY172" s="19" t="s">
        <v>188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9" t="s">
        <v>86</v>
      </c>
      <c r="BK172" s="154">
        <f t="shared" si="29"/>
        <v>0</v>
      </c>
      <c r="BL172" s="19" t="s">
        <v>193</v>
      </c>
      <c r="BM172" s="19" t="s">
        <v>311</v>
      </c>
    </row>
    <row r="173" spans="2:65" s="1" customFormat="1" ht="38.25" customHeight="1">
      <c r="B173" s="145"/>
      <c r="C173" s="146" t="s">
        <v>312</v>
      </c>
      <c r="D173" s="146" t="s">
        <v>189</v>
      </c>
      <c r="E173" s="147" t="s">
        <v>313</v>
      </c>
      <c r="F173" s="228" t="s">
        <v>314</v>
      </c>
      <c r="G173" s="228"/>
      <c r="H173" s="228"/>
      <c r="I173" s="228"/>
      <c r="J173" s="148" t="s">
        <v>216</v>
      </c>
      <c r="K173" s="149">
        <v>35.601999999999997</v>
      </c>
      <c r="L173" s="229"/>
      <c r="M173" s="229"/>
      <c r="N173" s="229">
        <f t="shared" si="20"/>
        <v>0</v>
      </c>
      <c r="O173" s="229"/>
      <c r="P173" s="229"/>
      <c r="Q173" s="229"/>
      <c r="R173" s="150"/>
      <c r="T173" s="151" t="s">
        <v>5</v>
      </c>
      <c r="U173" s="41" t="s">
        <v>41</v>
      </c>
      <c r="V173" s="152">
        <v>2.2749999999999999</v>
      </c>
      <c r="W173" s="152">
        <f t="shared" si="21"/>
        <v>80.99454999999999</v>
      </c>
      <c r="X173" s="152">
        <v>0.69986999999999999</v>
      </c>
      <c r="Y173" s="152">
        <f t="shared" si="22"/>
        <v>24.916771739999998</v>
      </c>
      <c r="Z173" s="152">
        <v>0</v>
      </c>
      <c r="AA173" s="153">
        <f t="shared" si="23"/>
        <v>0</v>
      </c>
      <c r="AD173" s="154"/>
      <c r="AR173" s="19" t="s">
        <v>193</v>
      </c>
      <c r="AT173" s="19" t="s">
        <v>189</v>
      </c>
      <c r="AU173" s="19" t="s">
        <v>86</v>
      </c>
      <c r="AY173" s="19" t="s">
        <v>188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9" t="s">
        <v>86</v>
      </c>
      <c r="BK173" s="154">
        <f t="shared" si="29"/>
        <v>0</v>
      </c>
      <c r="BL173" s="19" t="s">
        <v>193</v>
      </c>
      <c r="BM173" s="19" t="s">
        <v>315</v>
      </c>
    </row>
    <row r="174" spans="2:65" s="1" customFormat="1" ht="38.25" customHeight="1">
      <c r="B174" s="145"/>
      <c r="C174" s="146" t="s">
        <v>316</v>
      </c>
      <c r="D174" s="146" t="s">
        <v>189</v>
      </c>
      <c r="E174" s="147" t="s">
        <v>317</v>
      </c>
      <c r="F174" s="228" t="s">
        <v>318</v>
      </c>
      <c r="G174" s="228"/>
      <c r="H174" s="228"/>
      <c r="I174" s="228"/>
      <c r="J174" s="148" t="s">
        <v>297</v>
      </c>
      <c r="K174" s="149">
        <v>0</v>
      </c>
      <c r="L174" s="229"/>
      <c r="M174" s="229"/>
      <c r="N174" s="229">
        <f t="shared" si="20"/>
        <v>0</v>
      </c>
      <c r="O174" s="229"/>
      <c r="P174" s="229"/>
      <c r="Q174" s="229"/>
      <c r="R174" s="150"/>
      <c r="T174" s="151" t="s">
        <v>5</v>
      </c>
      <c r="U174" s="41" t="s">
        <v>41</v>
      </c>
      <c r="V174" s="152">
        <v>0.38285000000000002</v>
      </c>
      <c r="W174" s="152">
        <f t="shared" si="21"/>
        <v>0</v>
      </c>
      <c r="X174" s="152">
        <v>1.002</v>
      </c>
      <c r="Y174" s="152">
        <f t="shared" si="22"/>
        <v>0</v>
      </c>
      <c r="Z174" s="152">
        <v>0</v>
      </c>
      <c r="AA174" s="153">
        <f t="shared" si="23"/>
        <v>0</v>
      </c>
      <c r="AD174" s="154"/>
      <c r="AR174" s="19" t="s">
        <v>193</v>
      </c>
      <c r="AT174" s="19" t="s">
        <v>189</v>
      </c>
      <c r="AU174" s="19" t="s">
        <v>86</v>
      </c>
      <c r="AY174" s="19" t="s">
        <v>188</v>
      </c>
      <c r="BE174" s="154">
        <f t="shared" si="24"/>
        <v>0</v>
      </c>
      <c r="BF174" s="154">
        <f t="shared" si="25"/>
        <v>0</v>
      </c>
      <c r="BG174" s="154">
        <f t="shared" si="26"/>
        <v>0</v>
      </c>
      <c r="BH174" s="154">
        <f t="shared" si="27"/>
        <v>0</v>
      </c>
      <c r="BI174" s="154">
        <f t="shared" si="28"/>
        <v>0</v>
      </c>
      <c r="BJ174" s="19" t="s">
        <v>86</v>
      </c>
      <c r="BK174" s="154">
        <f t="shared" si="29"/>
        <v>0</v>
      </c>
      <c r="BL174" s="19" t="s">
        <v>193</v>
      </c>
      <c r="BM174" s="19" t="s">
        <v>319</v>
      </c>
    </row>
    <row r="175" spans="2:65" s="1" customFormat="1" ht="25.5" customHeight="1">
      <c r="B175" s="145"/>
      <c r="C175" s="146" t="s">
        <v>320</v>
      </c>
      <c r="D175" s="146" t="s">
        <v>189</v>
      </c>
      <c r="E175" s="147" t="s">
        <v>321</v>
      </c>
      <c r="F175" s="228" t="s">
        <v>322</v>
      </c>
      <c r="G175" s="228"/>
      <c r="H175" s="228"/>
      <c r="I175" s="228"/>
      <c r="J175" s="148" t="s">
        <v>302</v>
      </c>
      <c r="K175" s="149">
        <v>4</v>
      </c>
      <c r="L175" s="229"/>
      <c r="M175" s="229"/>
      <c r="N175" s="229">
        <f t="shared" si="20"/>
        <v>0</v>
      </c>
      <c r="O175" s="229"/>
      <c r="P175" s="229"/>
      <c r="Q175" s="229"/>
      <c r="R175" s="150"/>
      <c r="T175" s="151" t="s">
        <v>5</v>
      </c>
      <c r="U175" s="41" t="s">
        <v>41</v>
      </c>
      <c r="V175" s="152">
        <v>0.47699999999999998</v>
      </c>
      <c r="W175" s="152">
        <f t="shared" si="21"/>
        <v>1.9079999999999999</v>
      </c>
      <c r="X175" s="152">
        <v>4.487E-2</v>
      </c>
      <c r="Y175" s="152">
        <f t="shared" si="22"/>
        <v>0.17948</v>
      </c>
      <c r="Z175" s="152">
        <v>0</v>
      </c>
      <c r="AA175" s="153">
        <f t="shared" si="23"/>
        <v>0</v>
      </c>
      <c r="AD175" s="154"/>
      <c r="AR175" s="19" t="s">
        <v>193</v>
      </c>
      <c r="AT175" s="19" t="s">
        <v>189</v>
      </c>
      <c r="AU175" s="19" t="s">
        <v>86</v>
      </c>
      <c r="AY175" s="19" t="s">
        <v>188</v>
      </c>
      <c r="BE175" s="154">
        <f t="shared" si="24"/>
        <v>0</v>
      </c>
      <c r="BF175" s="154">
        <f t="shared" si="25"/>
        <v>0</v>
      </c>
      <c r="BG175" s="154">
        <f t="shared" si="26"/>
        <v>0</v>
      </c>
      <c r="BH175" s="154">
        <f t="shared" si="27"/>
        <v>0</v>
      </c>
      <c r="BI175" s="154">
        <f t="shared" si="28"/>
        <v>0</v>
      </c>
      <c r="BJ175" s="19" t="s">
        <v>86</v>
      </c>
      <c r="BK175" s="154">
        <f t="shared" si="29"/>
        <v>0</v>
      </c>
      <c r="BL175" s="19" t="s">
        <v>193</v>
      </c>
      <c r="BM175" s="19" t="s">
        <v>323</v>
      </c>
    </row>
    <row r="176" spans="2:65" s="1" customFormat="1" ht="25.5" customHeight="1">
      <c r="B176" s="145"/>
      <c r="C176" s="146" t="s">
        <v>324</v>
      </c>
      <c r="D176" s="146" t="s">
        <v>189</v>
      </c>
      <c r="E176" s="147" t="s">
        <v>325</v>
      </c>
      <c r="F176" s="228" t="s">
        <v>326</v>
      </c>
      <c r="G176" s="228"/>
      <c r="H176" s="228"/>
      <c r="I176" s="228"/>
      <c r="J176" s="148" t="s">
        <v>302</v>
      </c>
      <c r="K176" s="149">
        <v>3</v>
      </c>
      <c r="L176" s="229"/>
      <c r="M176" s="229"/>
      <c r="N176" s="229">
        <f t="shared" si="20"/>
        <v>0</v>
      </c>
      <c r="O176" s="229"/>
      <c r="P176" s="229"/>
      <c r="Q176" s="229"/>
      <c r="R176" s="150"/>
      <c r="T176" s="151" t="s">
        <v>5</v>
      </c>
      <c r="U176" s="41" t="s">
        <v>41</v>
      </c>
      <c r="V176" s="152">
        <v>0.26032</v>
      </c>
      <c r="W176" s="152">
        <f t="shared" si="21"/>
        <v>0.78095999999999999</v>
      </c>
      <c r="X176" s="152">
        <v>6.9620000000000001E-2</v>
      </c>
      <c r="Y176" s="152">
        <f t="shared" si="22"/>
        <v>0.20885999999999999</v>
      </c>
      <c r="Z176" s="152">
        <v>0</v>
      </c>
      <c r="AA176" s="153">
        <f t="shared" si="23"/>
        <v>0</v>
      </c>
      <c r="AD176" s="154"/>
      <c r="AR176" s="19" t="s">
        <v>193</v>
      </c>
      <c r="AT176" s="19" t="s">
        <v>189</v>
      </c>
      <c r="AU176" s="19" t="s">
        <v>86</v>
      </c>
      <c r="AY176" s="19" t="s">
        <v>188</v>
      </c>
      <c r="BE176" s="154">
        <f t="shared" si="24"/>
        <v>0</v>
      </c>
      <c r="BF176" s="154">
        <f t="shared" si="25"/>
        <v>0</v>
      </c>
      <c r="BG176" s="154">
        <f t="shared" si="26"/>
        <v>0</v>
      </c>
      <c r="BH176" s="154">
        <f t="shared" si="27"/>
        <v>0</v>
      </c>
      <c r="BI176" s="154">
        <f t="shared" si="28"/>
        <v>0</v>
      </c>
      <c r="BJ176" s="19" t="s">
        <v>86</v>
      </c>
      <c r="BK176" s="154">
        <f t="shared" si="29"/>
        <v>0</v>
      </c>
      <c r="BL176" s="19" t="s">
        <v>193</v>
      </c>
      <c r="BM176" s="19" t="s">
        <v>327</v>
      </c>
    </row>
    <row r="177" spans="2:65" s="1" customFormat="1" ht="25.5" customHeight="1">
      <c r="B177" s="145"/>
      <c r="C177" s="146" t="s">
        <v>328</v>
      </c>
      <c r="D177" s="146" t="s">
        <v>189</v>
      </c>
      <c r="E177" s="147" t="s">
        <v>329</v>
      </c>
      <c r="F177" s="228" t="s">
        <v>330</v>
      </c>
      <c r="G177" s="228"/>
      <c r="H177" s="228"/>
      <c r="I177" s="228"/>
      <c r="J177" s="148" t="s">
        <v>302</v>
      </c>
      <c r="K177" s="149">
        <v>1</v>
      </c>
      <c r="L177" s="229"/>
      <c r="M177" s="229"/>
      <c r="N177" s="229">
        <f t="shared" si="20"/>
        <v>0</v>
      </c>
      <c r="O177" s="229"/>
      <c r="P177" s="229"/>
      <c r="Q177" s="229"/>
      <c r="R177" s="150"/>
      <c r="T177" s="151" t="s">
        <v>5</v>
      </c>
      <c r="U177" s="41" t="s">
        <v>41</v>
      </c>
      <c r="V177" s="152">
        <v>0.32268999999999998</v>
      </c>
      <c r="W177" s="152">
        <f t="shared" si="21"/>
        <v>0.32268999999999998</v>
      </c>
      <c r="X177" s="152">
        <v>7.9820000000000002E-2</v>
      </c>
      <c r="Y177" s="152">
        <f t="shared" si="22"/>
        <v>7.9820000000000002E-2</v>
      </c>
      <c r="Z177" s="152">
        <v>0</v>
      </c>
      <c r="AA177" s="153">
        <f t="shared" si="23"/>
        <v>0</v>
      </c>
      <c r="AD177" s="154"/>
      <c r="AR177" s="19" t="s">
        <v>193</v>
      </c>
      <c r="AT177" s="19" t="s">
        <v>189</v>
      </c>
      <c r="AU177" s="19" t="s">
        <v>86</v>
      </c>
      <c r="AY177" s="19" t="s">
        <v>188</v>
      </c>
      <c r="BE177" s="154">
        <f t="shared" si="24"/>
        <v>0</v>
      </c>
      <c r="BF177" s="154">
        <f t="shared" si="25"/>
        <v>0</v>
      </c>
      <c r="BG177" s="154">
        <f t="shared" si="26"/>
        <v>0</v>
      </c>
      <c r="BH177" s="154">
        <f t="shared" si="27"/>
        <v>0</v>
      </c>
      <c r="BI177" s="154">
        <f t="shared" si="28"/>
        <v>0</v>
      </c>
      <c r="BJ177" s="19" t="s">
        <v>86</v>
      </c>
      <c r="BK177" s="154">
        <f t="shared" si="29"/>
        <v>0</v>
      </c>
      <c r="BL177" s="19" t="s">
        <v>193</v>
      </c>
      <c r="BM177" s="19" t="s">
        <v>331</v>
      </c>
    </row>
    <row r="178" spans="2:65" s="1" customFormat="1" ht="25.5" customHeight="1">
      <c r="B178" s="145"/>
      <c r="C178" s="146" t="s">
        <v>332</v>
      </c>
      <c r="D178" s="146" t="s">
        <v>189</v>
      </c>
      <c r="E178" s="147" t="s">
        <v>333</v>
      </c>
      <c r="F178" s="228" t="s">
        <v>334</v>
      </c>
      <c r="G178" s="228"/>
      <c r="H178" s="228"/>
      <c r="I178" s="228"/>
      <c r="J178" s="148" t="s">
        <v>302</v>
      </c>
      <c r="K178" s="149">
        <v>2</v>
      </c>
      <c r="L178" s="229"/>
      <c r="M178" s="229"/>
      <c r="N178" s="229">
        <f t="shared" si="20"/>
        <v>0</v>
      </c>
      <c r="O178" s="229"/>
      <c r="P178" s="229"/>
      <c r="Q178" s="229"/>
      <c r="R178" s="150"/>
      <c r="T178" s="151" t="s">
        <v>5</v>
      </c>
      <c r="U178" s="41" t="s">
        <v>41</v>
      </c>
      <c r="V178" s="152">
        <v>0.36242000000000002</v>
      </c>
      <c r="W178" s="152">
        <f t="shared" si="21"/>
        <v>0.72484000000000004</v>
      </c>
      <c r="X178" s="152">
        <v>0.11967</v>
      </c>
      <c r="Y178" s="152">
        <f t="shared" si="22"/>
        <v>0.23934</v>
      </c>
      <c r="Z178" s="152">
        <v>0</v>
      </c>
      <c r="AA178" s="153">
        <f t="shared" si="23"/>
        <v>0</v>
      </c>
      <c r="AD178" s="154"/>
      <c r="AR178" s="19" t="s">
        <v>193</v>
      </c>
      <c r="AT178" s="19" t="s">
        <v>189</v>
      </c>
      <c r="AU178" s="19" t="s">
        <v>86</v>
      </c>
      <c r="AY178" s="19" t="s">
        <v>188</v>
      </c>
      <c r="BE178" s="154">
        <f t="shared" si="24"/>
        <v>0</v>
      </c>
      <c r="BF178" s="154">
        <f t="shared" si="25"/>
        <v>0</v>
      </c>
      <c r="BG178" s="154">
        <f t="shared" si="26"/>
        <v>0</v>
      </c>
      <c r="BH178" s="154">
        <f t="shared" si="27"/>
        <v>0</v>
      </c>
      <c r="BI178" s="154">
        <f t="shared" si="28"/>
        <v>0</v>
      </c>
      <c r="BJ178" s="19" t="s">
        <v>86</v>
      </c>
      <c r="BK178" s="154">
        <f t="shared" si="29"/>
        <v>0</v>
      </c>
      <c r="BL178" s="19" t="s">
        <v>193</v>
      </c>
      <c r="BM178" s="19" t="s">
        <v>335</v>
      </c>
    </row>
    <row r="179" spans="2:65" s="1" customFormat="1" ht="25.5" customHeight="1">
      <c r="B179" s="145"/>
      <c r="C179" s="146" t="s">
        <v>336</v>
      </c>
      <c r="D179" s="146" t="s">
        <v>189</v>
      </c>
      <c r="E179" s="147" t="s">
        <v>337</v>
      </c>
      <c r="F179" s="228" t="s">
        <v>338</v>
      </c>
      <c r="G179" s="228"/>
      <c r="H179" s="228"/>
      <c r="I179" s="228"/>
      <c r="J179" s="148" t="s">
        <v>302</v>
      </c>
      <c r="K179" s="149">
        <v>1</v>
      </c>
      <c r="L179" s="232"/>
      <c r="M179" s="232"/>
      <c r="N179" s="229">
        <f t="shared" si="20"/>
        <v>0</v>
      </c>
      <c r="O179" s="229"/>
      <c r="P179" s="229"/>
      <c r="Q179" s="229"/>
      <c r="R179" s="150"/>
      <c r="T179" s="151" t="s">
        <v>5</v>
      </c>
      <c r="U179" s="41" t="s">
        <v>41</v>
      </c>
      <c r="V179" s="152">
        <v>0.36242000000000002</v>
      </c>
      <c r="W179" s="152">
        <f t="shared" si="21"/>
        <v>0.36242000000000002</v>
      </c>
      <c r="X179" s="152">
        <v>0.11967</v>
      </c>
      <c r="Y179" s="152">
        <f t="shared" si="22"/>
        <v>0.11967</v>
      </c>
      <c r="Z179" s="152">
        <v>0</v>
      </c>
      <c r="AA179" s="153">
        <f t="shared" si="23"/>
        <v>0</v>
      </c>
      <c r="AD179" s="154"/>
      <c r="AR179" s="19" t="s">
        <v>193</v>
      </c>
      <c r="AT179" s="19" t="s">
        <v>189</v>
      </c>
      <c r="AU179" s="19" t="s">
        <v>86</v>
      </c>
      <c r="AY179" s="19" t="s">
        <v>188</v>
      </c>
      <c r="BE179" s="154">
        <f t="shared" si="24"/>
        <v>0</v>
      </c>
      <c r="BF179" s="154">
        <f t="shared" si="25"/>
        <v>0</v>
      </c>
      <c r="BG179" s="154">
        <f t="shared" si="26"/>
        <v>0</v>
      </c>
      <c r="BH179" s="154">
        <f t="shared" si="27"/>
        <v>0</v>
      </c>
      <c r="BI179" s="154">
        <f t="shared" si="28"/>
        <v>0</v>
      </c>
      <c r="BJ179" s="19" t="s">
        <v>86</v>
      </c>
      <c r="BK179" s="154">
        <f t="shared" si="29"/>
        <v>0</v>
      </c>
      <c r="BL179" s="19" t="s">
        <v>193</v>
      </c>
      <c r="BM179" s="19" t="s">
        <v>339</v>
      </c>
    </row>
    <row r="180" spans="2:65" s="1" customFormat="1" ht="25.5" customHeight="1">
      <c r="B180" s="145"/>
      <c r="C180" s="146" t="s">
        <v>340</v>
      </c>
      <c r="D180" s="146" t="s">
        <v>189</v>
      </c>
      <c r="E180" s="147" t="s">
        <v>341</v>
      </c>
      <c r="F180" s="228" t="s">
        <v>342</v>
      </c>
      <c r="G180" s="228"/>
      <c r="H180" s="228"/>
      <c r="I180" s="228"/>
      <c r="J180" s="148" t="s">
        <v>302</v>
      </c>
      <c r="K180" s="149">
        <v>1</v>
      </c>
      <c r="L180" s="229"/>
      <c r="M180" s="229"/>
      <c r="N180" s="229">
        <f t="shared" si="20"/>
        <v>0</v>
      </c>
      <c r="O180" s="229"/>
      <c r="P180" s="229"/>
      <c r="Q180" s="229"/>
      <c r="R180" s="150"/>
      <c r="T180" s="151" t="s">
        <v>5</v>
      </c>
      <c r="U180" s="41" t="s">
        <v>41</v>
      </c>
      <c r="V180" s="152">
        <v>0.30964000000000003</v>
      </c>
      <c r="W180" s="152">
        <f t="shared" si="21"/>
        <v>0.30964000000000003</v>
      </c>
      <c r="X180" s="152">
        <v>0.10341</v>
      </c>
      <c r="Y180" s="152">
        <f t="shared" si="22"/>
        <v>0.10341</v>
      </c>
      <c r="Z180" s="152">
        <v>0</v>
      </c>
      <c r="AA180" s="153">
        <f t="shared" si="23"/>
        <v>0</v>
      </c>
      <c r="AD180" s="154"/>
      <c r="AR180" s="19" t="s">
        <v>193</v>
      </c>
      <c r="AT180" s="19" t="s">
        <v>189</v>
      </c>
      <c r="AU180" s="19" t="s">
        <v>86</v>
      </c>
      <c r="AY180" s="19" t="s">
        <v>188</v>
      </c>
      <c r="BE180" s="154">
        <f t="shared" si="24"/>
        <v>0</v>
      </c>
      <c r="BF180" s="154">
        <f t="shared" si="25"/>
        <v>0</v>
      </c>
      <c r="BG180" s="154">
        <f t="shared" si="26"/>
        <v>0</v>
      </c>
      <c r="BH180" s="154">
        <f t="shared" si="27"/>
        <v>0</v>
      </c>
      <c r="BI180" s="154">
        <f t="shared" si="28"/>
        <v>0</v>
      </c>
      <c r="BJ180" s="19" t="s">
        <v>86</v>
      </c>
      <c r="BK180" s="154">
        <f t="shared" si="29"/>
        <v>0</v>
      </c>
      <c r="BL180" s="19" t="s">
        <v>193</v>
      </c>
      <c r="BM180" s="19" t="s">
        <v>343</v>
      </c>
    </row>
    <row r="181" spans="2:65" s="1" customFormat="1" ht="25.5" customHeight="1">
      <c r="B181" s="145"/>
      <c r="C181" s="146" t="s">
        <v>344</v>
      </c>
      <c r="D181" s="146" t="s">
        <v>189</v>
      </c>
      <c r="E181" s="147" t="s">
        <v>345</v>
      </c>
      <c r="F181" s="228" t="s">
        <v>346</v>
      </c>
      <c r="G181" s="228"/>
      <c r="H181" s="228"/>
      <c r="I181" s="228"/>
      <c r="J181" s="148" t="s">
        <v>302</v>
      </c>
      <c r="K181" s="149">
        <v>1</v>
      </c>
      <c r="L181" s="229"/>
      <c r="M181" s="229"/>
      <c r="N181" s="229">
        <f t="shared" si="20"/>
        <v>0</v>
      </c>
      <c r="O181" s="229"/>
      <c r="P181" s="229"/>
      <c r="Q181" s="229"/>
      <c r="R181" s="150"/>
      <c r="T181" s="151" t="s">
        <v>5</v>
      </c>
      <c r="U181" s="41" t="s">
        <v>41</v>
      </c>
      <c r="V181" s="152">
        <v>0.38656000000000001</v>
      </c>
      <c r="W181" s="152">
        <f t="shared" si="21"/>
        <v>0.38656000000000001</v>
      </c>
      <c r="X181" s="152">
        <v>0.14013</v>
      </c>
      <c r="Y181" s="152">
        <f t="shared" si="22"/>
        <v>0.14013</v>
      </c>
      <c r="Z181" s="152">
        <v>0</v>
      </c>
      <c r="AA181" s="153">
        <f t="shared" si="23"/>
        <v>0</v>
      </c>
      <c r="AD181" s="154"/>
      <c r="AR181" s="19" t="s">
        <v>193</v>
      </c>
      <c r="AT181" s="19" t="s">
        <v>189</v>
      </c>
      <c r="AU181" s="19" t="s">
        <v>86</v>
      </c>
      <c r="AY181" s="19" t="s">
        <v>188</v>
      </c>
      <c r="BE181" s="154">
        <f t="shared" si="24"/>
        <v>0</v>
      </c>
      <c r="BF181" s="154">
        <f t="shared" si="25"/>
        <v>0</v>
      </c>
      <c r="BG181" s="154">
        <f t="shared" si="26"/>
        <v>0</v>
      </c>
      <c r="BH181" s="154">
        <f t="shared" si="27"/>
        <v>0</v>
      </c>
      <c r="BI181" s="154">
        <f t="shared" si="28"/>
        <v>0</v>
      </c>
      <c r="BJ181" s="19" t="s">
        <v>86</v>
      </c>
      <c r="BK181" s="154">
        <f t="shared" si="29"/>
        <v>0</v>
      </c>
      <c r="BL181" s="19" t="s">
        <v>193</v>
      </c>
      <c r="BM181" s="19" t="s">
        <v>347</v>
      </c>
    </row>
    <row r="182" spans="2:65" s="1" customFormat="1" ht="25.5" customHeight="1">
      <c r="B182" s="145"/>
      <c r="C182" s="146" t="s">
        <v>348</v>
      </c>
      <c r="D182" s="146" t="s">
        <v>189</v>
      </c>
      <c r="E182" s="147" t="s">
        <v>349</v>
      </c>
      <c r="F182" s="228" t="s">
        <v>350</v>
      </c>
      <c r="G182" s="228"/>
      <c r="H182" s="228"/>
      <c r="I182" s="228"/>
      <c r="J182" s="148" t="s">
        <v>302</v>
      </c>
      <c r="K182" s="149">
        <v>4</v>
      </c>
      <c r="L182" s="229"/>
      <c r="M182" s="229"/>
      <c r="N182" s="229">
        <f t="shared" si="20"/>
        <v>0</v>
      </c>
      <c r="O182" s="229"/>
      <c r="P182" s="229"/>
      <c r="Q182" s="229"/>
      <c r="R182" s="150"/>
      <c r="T182" s="151" t="s">
        <v>5</v>
      </c>
      <c r="U182" s="41" t="s">
        <v>41</v>
      </c>
      <c r="V182" s="152">
        <v>0.43275999999999998</v>
      </c>
      <c r="W182" s="152">
        <f t="shared" si="21"/>
        <v>1.7310399999999999</v>
      </c>
      <c r="X182" s="152">
        <v>0.17899000000000001</v>
      </c>
      <c r="Y182" s="152">
        <f t="shared" si="22"/>
        <v>0.71596000000000004</v>
      </c>
      <c r="Z182" s="152">
        <v>0</v>
      </c>
      <c r="AA182" s="153">
        <f t="shared" si="23"/>
        <v>0</v>
      </c>
      <c r="AD182" s="154"/>
      <c r="AR182" s="19" t="s">
        <v>193</v>
      </c>
      <c r="AT182" s="19" t="s">
        <v>189</v>
      </c>
      <c r="AU182" s="19" t="s">
        <v>86</v>
      </c>
      <c r="AY182" s="19" t="s">
        <v>188</v>
      </c>
      <c r="BE182" s="154">
        <f t="shared" si="24"/>
        <v>0</v>
      </c>
      <c r="BF182" s="154">
        <f t="shared" si="25"/>
        <v>0</v>
      </c>
      <c r="BG182" s="154">
        <f t="shared" si="26"/>
        <v>0</v>
      </c>
      <c r="BH182" s="154">
        <f t="shared" si="27"/>
        <v>0</v>
      </c>
      <c r="BI182" s="154">
        <f t="shared" si="28"/>
        <v>0</v>
      </c>
      <c r="BJ182" s="19" t="s">
        <v>86</v>
      </c>
      <c r="BK182" s="154">
        <f t="shared" si="29"/>
        <v>0</v>
      </c>
      <c r="BL182" s="19" t="s">
        <v>193</v>
      </c>
      <c r="BM182" s="19" t="s">
        <v>351</v>
      </c>
    </row>
    <row r="183" spans="2:65" s="1" customFormat="1" ht="25.5" customHeight="1">
      <c r="B183" s="145"/>
      <c r="C183" s="146" t="s">
        <v>352</v>
      </c>
      <c r="D183" s="146" t="s">
        <v>189</v>
      </c>
      <c r="E183" s="147" t="s">
        <v>353</v>
      </c>
      <c r="F183" s="228" t="s">
        <v>354</v>
      </c>
      <c r="G183" s="228"/>
      <c r="H183" s="228"/>
      <c r="I183" s="228"/>
      <c r="J183" s="148" t="s">
        <v>302</v>
      </c>
      <c r="K183" s="149">
        <v>4</v>
      </c>
      <c r="L183" s="229"/>
      <c r="M183" s="229"/>
      <c r="N183" s="229">
        <f t="shared" si="20"/>
        <v>0</v>
      </c>
      <c r="O183" s="229"/>
      <c r="P183" s="229"/>
      <c r="Q183" s="229"/>
      <c r="R183" s="150"/>
      <c r="T183" s="151" t="s">
        <v>5</v>
      </c>
      <c r="U183" s="41" t="s">
        <v>41</v>
      </c>
      <c r="V183" s="152">
        <v>0.22384000000000001</v>
      </c>
      <c r="W183" s="152">
        <f t="shared" si="21"/>
        <v>0.89536000000000004</v>
      </c>
      <c r="X183" s="152">
        <v>3.9870000000000003E-2</v>
      </c>
      <c r="Y183" s="152">
        <f t="shared" si="22"/>
        <v>0.15948000000000001</v>
      </c>
      <c r="Z183" s="152">
        <v>0</v>
      </c>
      <c r="AA183" s="153">
        <f t="shared" si="23"/>
        <v>0</v>
      </c>
      <c r="AD183" s="154"/>
      <c r="AR183" s="19" t="s">
        <v>193</v>
      </c>
      <c r="AT183" s="19" t="s">
        <v>189</v>
      </c>
      <c r="AU183" s="19" t="s">
        <v>86</v>
      </c>
      <c r="AY183" s="19" t="s">
        <v>188</v>
      </c>
      <c r="BE183" s="154">
        <f t="shared" si="24"/>
        <v>0</v>
      </c>
      <c r="BF183" s="154">
        <f t="shared" si="25"/>
        <v>0</v>
      </c>
      <c r="BG183" s="154">
        <f t="shared" si="26"/>
        <v>0</v>
      </c>
      <c r="BH183" s="154">
        <f t="shared" si="27"/>
        <v>0</v>
      </c>
      <c r="BI183" s="154">
        <f t="shared" si="28"/>
        <v>0</v>
      </c>
      <c r="BJ183" s="19" t="s">
        <v>86</v>
      </c>
      <c r="BK183" s="154">
        <f t="shared" si="29"/>
        <v>0</v>
      </c>
      <c r="BL183" s="19" t="s">
        <v>193</v>
      </c>
      <c r="BM183" s="19" t="s">
        <v>355</v>
      </c>
    </row>
    <row r="184" spans="2:65" s="1" customFormat="1" ht="25.5" customHeight="1">
      <c r="B184" s="145"/>
      <c r="C184" s="146" t="s">
        <v>356</v>
      </c>
      <c r="D184" s="146" t="s">
        <v>189</v>
      </c>
      <c r="E184" s="147" t="s">
        <v>357</v>
      </c>
      <c r="F184" s="228" t="s">
        <v>358</v>
      </c>
      <c r="G184" s="228"/>
      <c r="H184" s="228"/>
      <c r="I184" s="228"/>
      <c r="J184" s="148" t="s">
        <v>216</v>
      </c>
      <c r="K184" s="149">
        <v>1.7330000000000001</v>
      </c>
      <c r="L184" s="229"/>
      <c r="M184" s="229"/>
      <c r="N184" s="229">
        <f t="shared" si="20"/>
        <v>0</v>
      </c>
      <c r="O184" s="229"/>
      <c r="P184" s="229"/>
      <c r="Q184" s="229"/>
      <c r="R184" s="150"/>
      <c r="T184" s="151" t="s">
        <v>5</v>
      </c>
      <c r="U184" s="41" t="s">
        <v>41</v>
      </c>
      <c r="V184" s="152">
        <v>1.54647</v>
      </c>
      <c r="W184" s="152">
        <f t="shared" si="21"/>
        <v>2.6800325100000002</v>
      </c>
      <c r="X184" s="152">
        <v>2.21191</v>
      </c>
      <c r="Y184" s="152">
        <f t="shared" si="22"/>
        <v>3.8332400300000002</v>
      </c>
      <c r="Z184" s="152">
        <v>0</v>
      </c>
      <c r="AA184" s="153">
        <f t="shared" si="23"/>
        <v>0</v>
      </c>
      <c r="AD184" s="154"/>
      <c r="AR184" s="19" t="s">
        <v>193</v>
      </c>
      <c r="AT184" s="19" t="s">
        <v>189</v>
      </c>
      <c r="AU184" s="19" t="s">
        <v>86</v>
      </c>
      <c r="AY184" s="19" t="s">
        <v>188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9" t="s">
        <v>86</v>
      </c>
      <c r="BK184" s="154">
        <f t="shared" si="29"/>
        <v>0</v>
      </c>
      <c r="BL184" s="19" t="s">
        <v>193</v>
      </c>
      <c r="BM184" s="19" t="s">
        <v>359</v>
      </c>
    </row>
    <row r="185" spans="2:65" s="1" customFormat="1" ht="25.5" customHeight="1">
      <c r="B185" s="145"/>
      <c r="C185" s="146" t="s">
        <v>360</v>
      </c>
      <c r="D185" s="146" t="s">
        <v>189</v>
      </c>
      <c r="E185" s="147" t="s">
        <v>361</v>
      </c>
      <c r="F185" s="228" t="s">
        <v>362</v>
      </c>
      <c r="G185" s="228"/>
      <c r="H185" s="228"/>
      <c r="I185" s="228"/>
      <c r="J185" s="148" t="s">
        <v>192</v>
      </c>
      <c r="K185" s="149">
        <v>19.669</v>
      </c>
      <c r="L185" s="229"/>
      <c r="M185" s="229"/>
      <c r="N185" s="229">
        <f t="shared" si="20"/>
        <v>0</v>
      </c>
      <c r="O185" s="229"/>
      <c r="P185" s="229"/>
      <c r="Q185" s="229"/>
      <c r="R185" s="150"/>
      <c r="T185" s="151" t="s">
        <v>5</v>
      </c>
      <c r="U185" s="41" t="s">
        <v>41</v>
      </c>
      <c r="V185" s="152">
        <v>1.0366299999999999</v>
      </c>
      <c r="W185" s="152">
        <f t="shared" si="21"/>
        <v>20.389475470000001</v>
      </c>
      <c r="X185" s="152">
        <v>7.2500000000000004E-3</v>
      </c>
      <c r="Y185" s="152">
        <f t="shared" si="22"/>
        <v>0.14260025000000001</v>
      </c>
      <c r="Z185" s="152">
        <v>0</v>
      </c>
      <c r="AA185" s="153">
        <f t="shared" si="23"/>
        <v>0</v>
      </c>
      <c r="AD185" s="154"/>
      <c r="AR185" s="19" t="s">
        <v>193</v>
      </c>
      <c r="AT185" s="19" t="s">
        <v>189</v>
      </c>
      <c r="AU185" s="19" t="s">
        <v>86</v>
      </c>
      <c r="AY185" s="19" t="s">
        <v>188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9" t="s">
        <v>86</v>
      </c>
      <c r="BK185" s="154">
        <f t="shared" si="29"/>
        <v>0</v>
      </c>
      <c r="BL185" s="19" t="s">
        <v>193</v>
      </c>
      <c r="BM185" s="19" t="s">
        <v>363</v>
      </c>
    </row>
    <row r="186" spans="2:65" s="1" customFormat="1" ht="25.5" customHeight="1">
      <c r="B186" s="145"/>
      <c r="C186" s="146" t="s">
        <v>364</v>
      </c>
      <c r="D186" s="146" t="s">
        <v>189</v>
      </c>
      <c r="E186" s="147" t="s">
        <v>365</v>
      </c>
      <c r="F186" s="228" t="s">
        <v>366</v>
      </c>
      <c r="G186" s="228"/>
      <c r="H186" s="228"/>
      <c r="I186" s="228"/>
      <c r="J186" s="148" t="s">
        <v>192</v>
      </c>
      <c r="K186" s="149">
        <v>19.669</v>
      </c>
      <c r="L186" s="229"/>
      <c r="M186" s="229"/>
      <c r="N186" s="229">
        <f t="shared" si="20"/>
        <v>0</v>
      </c>
      <c r="O186" s="229"/>
      <c r="P186" s="229"/>
      <c r="Q186" s="229"/>
      <c r="R186" s="150"/>
      <c r="T186" s="151" t="s">
        <v>5</v>
      </c>
      <c r="U186" s="41" t="s">
        <v>41</v>
      </c>
      <c r="V186" s="152">
        <v>0.49299999999999999</v>
      </c>
      <c r="W186" s="152">
        <f t="shared" si="21"/>
        <v>9.6968169999999994</v>
      </c>
      <c r="X186" s="152">
        <v>0</v>
      </c>
      <c r="Y186" s="152">
        <f t="shared" si="22"/>
        <v>0</v>
      </c>
      <c r="Z186" s="152">
        <v>0</v>
      </c>
      <c r="AA186" s="153">
        <f t="shared" si="23"/>
        <v>0</v>
      </c>
      <c r="AD186" s="154"/>
      <c r="AR186" s="19" t="s">
        <v>193</v>
      </c>
      <c r="AT186" s="19" t="s">
        <v>189</v>
      </c>
      <c r="AU186" s="19" t="s">
        <v>86</v>
      </c>
      <c r="AY186" s="19" t="s">
        <v>188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9" t="s">
        <v>86</v>
      </c>
      <c r="BK186" s="154">
        <f t="shared" si="29"/>
        <v>0</v>
      </c>
      <c r="BL186" s="19" t="s">
        <v>193</v>
      </c>
      <c r="BM186" s="19" t="s">
        <v>367</v>
      </c>
    </row>
    <row r="187" spans="2:65" s="1" customFormat="1" ht="25.5" customHeight="1">
      <c r="B187" s="145"/>
      <c r="C187" s="146" t="s">
        <v>368</v>
      </c>
      <c r="D187" s="146" t="s">
        <v>189</v>
      </c>
      <c r="E187" s="147" t="s">
        <v>369</v>
      </c>
      <c r="F187" s="228" t="s">
        <v>370</v>
      </c>
      <c r="G187" s="228"/>
      <c r="H187" s="228"/>
      <c r="I187" s="228"/>
      <c r="J187" s="148" t="s">
        <v>297</v>
      </c>
      <c r="K187" s="149">
        <v>0</v>
      </c>
      <c r="L187" s="229"/>
      <c r="M187" s="229"/>
      <c r="N187" s="229">
        <f t="shared" si="20"/>
        <v>0</v>
      </c>
      <c r="O187" s="229"/>
      <c r="P187" s="229"/>
      <c r="Q187" s="229"/>
      <c r="R187" s="150"/>
      <c r="T187" s="151" t="s">
        <v>5</v>
      </c>
      <c r="U187" s="41" t="s">
        <v>41</v>
      </c>
      <c r="V187" s="152">
        <v>34.71819</v>
      </c>
      <c r="W187" s="152">
        <f t="shared" si="21"/>
        <v>0</v>
      </c>
      <c r="X187" s="152">
        <v>1.0118199999999999</v>
      </c>
      <c r="Y187" s="152">
        <f t="shared" si="22"/>
        <v>0</v>
      </c>
      <c r="Z187" s="152">
        <v>0</v>
      </c>
      <c r="AA187" s="153">
        <f t="shared" si="23"/>
        <v>0</v>
      </c>
      <c r="AD187" s="154"/>
      <c r="AR187" s="19" t="s">
        <v>193</v>
      </c>
      <c r="AT187" s="19" t="s">
        <v>189</v>
      </c>
      <c r="AU187" s="19" t="s">
        <v>86</v>
      </c>
      <c r="AY187" s="19" t="s">
        <v>188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9" t="s">
        <v>86</v>
      </c>
      <c r="BK187" s="154">
        <f t="shared" si="29"/>
        <v>0</v>
      </c>
      <c r="BL187" s="19" t="s">
        <v>193</v>
      </c>
      <c r="BM187" s="19" t="s">
        <v>371</v>
      </c>
    </row>
    <row r="188" spans="2:65" s="1" customFormat="1" ht="38.25" customHeight="1">
      <c r="B188" s="145"/>
      <c r="C188" s="146" t="s">
        <v>372</v>
      </c>
      <c r="D188" s="146" t="s">
        <v>189</v>
      </c>
      <c r="E188" s="147" t="s">
        <v>373</v>
      </c>
      <c r="F188" s="228" t="s">
        <v>374</v>
      </c>
      <c r="G188" s="228"/>
      <c r="H188" s="228"/>
      <c r="I188" s="228"/>
      <c r="J188" s="148" t="s">
        <v>297</v>
      </c>
      <c r="K188" s="149">
        <v>0.57999999999999996</v>
      </c>
      <c r="L188" s="229"/>
      <c r="M188" s="229"/>
      <c r="N188" s="229">
        <f t="shared" si="20"/>
        <v>0</v>
      </c>
      <c r="O188" s="229"/>
      <c r="P188" s="229"/>
      <c r="Q188" s="229"/>
      <c r="R188" s="150"/>
      <c r="T188" s="151" t="s">
        <v>5</v>
      </c>
      <c r="U188" s="41" t="s">
        <v>41</v>
      </c>
      <c r="V188" s="152">
        <v>13.48</v>
      </c>
      <c r="W188" s="152">
        <f t="shared" si="21"/>
        <v>7.8183999999999996</v>
      </c>
      <c r="X188" s="152">
        <v>1.0900000000000001</v>
      </c>
      <c r="Y188" s="152">
        <f t="shared" si="22"/>
        <v>0.63219999999999998</v>
      </c>
      <c r="Z188" s="152">
        <v>0</v>
      </c>
      <c r="AA188" s="153">
        <f t="shared" si="23"/>
        <v>0</v>
      </c>
      <c r="AD188" s="154"/>
      <c r="AR188" s="19" t="s">
        <v>193</v>
      </c>
      <c r="AT188" s="19" t="s">
        <v>189</v>
      </c>
      <c r="AU188" s="19" t="s">
        <v>86</v>
      </c>
      <c r="AY188" s="19" t="s">
        <v>188</v>
      </c>
      <c r="BE188" s="154">
        <f t="shared" si="24"/>
        <v>0</v>
      </c>
      <c r="BF188" s="154">
        <f t="shared" si="25"/>
        <v>0</v>
      </c>
      <c r="BG188" s="154">
        <f t="shared" si="26"/>
        <v>0</v>
      </c>
      <c r="BH188" s="154">
        <f t="shared" si="27"/>
        <v>0</v>
      </c>
      <c r="BI188" s="154">
        <f t="shared" si="28"/>
        <v>0</v>
      </c>
      <c r="BJ188" s="19" t="s">
        <v>86</v>
      </c>
      <c r="BK188" s="154">
        <f t="shared" si="29"/>
        <v>0</v>
      </c>
      <c r="BL188" s="19" t="s">
        <v>193</v>
      </c>
      <c r="BM188" s="19" t="s">
        <v>375</v>
      </c>
    </row>
    <row r="189" spans="2:65" s="1" customFormat="1" ht="38.25" customHeight="1">
      <c r="B189" s="145"/>
      <c r="C189" s="146" t="s">
        <v>376</v>
      </c>
      <c r="D189" s="146" t="s">
        <v>189</v>
      </c>
      <c r="E189" s="147" t="s">
        <v>377</v>
      </c>
      <c r="F189" s="228" t="s">
        <v>378</v>
      </c>
      <c r="G189" s="228"/>
      <c r="H189" s="228"/>
      <c r="I189" s="228"/>
      <c r="J189" s="148" t="s">
        <v>216</v>
      </c>
      <c r="K189" s="149">
        <v>2.0230000000000001</v>
      </c>
      <c r="L189" s="229"/>
      <c r="M189" s="229"/>
      <c r="N189" s="229">
        <f t="shared" si="20"/>
        <v>0</v>
      </c>
      <c r="O189" s="229"/>
      <c r="P189" s="229"/>
      <c r="Q189" s="229"/>
      <c r="R189" s="150"/>
      <c r="T189" s="151" t="s">
        <v>5</v>
      </c>
      <c r="U189" s="41" t="s">
        <v>41</v>
      </c>
      <c r="V189" s="152">
        <v>4.9969999999999999</v>
      </c>
      <c r="W189" s="152">
        <f t="shared" si="21"/>
        <v>10.108931</v>
      </c>
      <c r="X189" s="152">
        <v>1.956</v>
      </c>
      <c r="Y189" s="152">
        <f t="shared" si="22"/>
        <v>3.9569880000000004</v>
      </c>
      <c r="Z189" s="152">
        <v>0</v>
      </c>
      <c r="AA189" s="153">
        <f t="shared" si="23"/>
        <v>0</v>
      </c>
      <c r="AD189" s="154"/>
      <c r="AR189" s="19" t="s">
        <v>193</v>
      </c>
      <c r="AT189" s="19" t="s">
        <v>189</v>
      </c>
      <c r="AU189" s="19" t="s">
        <v>86</v>
      </c>
      <c r="AY189" s="19" t="s">
        <v>188</v>
      </c>
      <c r="BE189" s="154">
        <f t="shared" si="24"/>
        <v>0</v>
      </c>
      <c r="BF189" s="154">
        <f t="shared" si="25"/>
        <v>0</v>
      </c>
      <c r="BG189" s="154">
        <f t="shared" si="26"/>
        <v>0</v>
      </c>
      <c r="BH189" s="154">
        <f t="shared" si="27"/>
        <v>0</v>
      </c>
      <c r="BI189" s="154">
        <f t="shared" si="28"/>
        <v>0</v>
      </c>
      <c r="BJ189" s="19" t="s">
        <v>86</v>
      </c>
      <c r="BK189" s="154">
        <f t="shared" si="29"/>
        <v>0</v>
      </c>
      <c r="BL189" s="19" t="s">
        <v>193</v>
      </c>
      <c r="BM189" s="19" t="s">
        <v>379</v>
      </c>
    </row>
    <row r="190" spans="2:65" s="1" customFormat="1" ht="25.5" customHeight="1">
      <c r="B190" s="145"/>
      <c r="C190" s="146" t="s">
        <v>380</v>
      </c>
      <c r="D190" s="146" t="s">
        <v>189</v>
      </c>
      <c r="E190" s="147" t="s">
        <v>381</v>
      </c>
      <c r="F190" s="228" t="s">
        <v>382</v>
      </c>
      <c r="G190" s="228"/>
      <c r="H190" s="228"/>
      <c r="I190" s="228"/>
      <c r="J190" s="148" t="s">
        <v>203</v>
      </c>
      <c r="K190" s="149">
        <v>43.64</v>
      </c>
      <c r="L190" s="229"/>
      <c r="M190" s="229"/>
      <c r="N190" s="229">
        <f t="shared" si="20"/>
        <v>0</v>
      </c>
      <c r="O190" s="229"/>
      <c r="P190" s="229"/>
      <c r="Q190" s="229"/>
      <c r="R190" s="150"/>
      <c r="T190" s="151" t="s">
        <v>5</v>
      </c>
      <c r="U190" s="41" t="s">
        <v>41</v>
      </c>
      <c r="V190" s="152">
        <v>0.38300000000000001</v>
      </c>
      <c r="W190" s="152">
        <f t="shared" si="21"/>
        <v>16.714120000000001</v>
      </c>
      <c r="X190" s="152">
        <v>0</v>
      </c>
      <c r="Y190" s="152">
        <f t="shared" si="22"/>
        <v>0</v>
      </c>
      <c r="Z190" s="152">
        <v>0</v>
      </c>
      <c r="AA190" s="153">
        <f t="shared" si="23"/>
        <v>0</v>
      </c>
      <c r="AD190" s="154"/>
      <c r="AR190" s="19" t="s">
        <v>193</v>
      </c>
      <c r="AT190" s="19" t="s">
        <v>189</v>
      </c>
      <c r="AU190" s="19" t="s">
        <v>86</v>
      </c>
      <c r="AY190" s="19" t="s">
        <v>188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9" t="s">
        <v>86</v>
      </c>
      <c r="BK190" s="154">
        <f t="shared" si="29"/>
        <v>0</v>
      </c>
      <c r="BL190" s="19" t="s">
        <v>193</v>
      </c>
      <c r="BM190" s="19" t="s">
        <v>383</v>
      </c>
    </row>
    <row r="191" spans="2:65" s="1" customFormat="1" ht="25.5" customHeight="1">
      <c r="B191" s="145"/>
      <c r="C191" s="146" t="s">
        <v>384</v>
      </c>
      <c r="D191" s="146" t="s">
        <v>189</v>
      </c>
      <c r="E191" s="147" t="s">
        <v>385</v>
      </c>
      <c r="F191" s="228" t="s">
        <v>386</v>
      </c>
      <c r="G191" s="228"/>
      <c r="H191" s="228"/>
      <c r="I191" s="228"/>
      <c r="J191" s="148" t="s">
        <v>192</v>
      </c>
      <c r="K191" s="149">
        <v>0.68500000000000005</v>
      </c>
      <c r="L191" s="229"/>
      <c r="M191" s="229"/>
      <c r="N191" s="229">
        <f t="shared" si="20"/>
        <v>0</v>
      </c>
      <c r="O191" s="229"/>
      <c r="P191" s="229"/>
      <c r="Q191" s="229"/>
      <c r="R191" s="150"/>
      <c r="T191" s="151" t="s">
        <v>5</v>
      </c>
      <c r="U191" s="41" t="s">
        <v>41</v>
      </c>
      <c r="V191" s="152">
        <v>0.66900000000000004</v>
      </c>
      <c r="W191" s="152">
        <f t="shared" si="21"/>
        <v>0.45826500000000009</v>
      </c>
      <c r="X191" s="152">
        <v>0.23866999999999999</v>
      </c>
      <c r="Y191" s="152">
        <f t="shared" si="22"/>
        <v>0.16348895000000002</v>
      </c>
      <c r="Z191" s="152">
        <v>0</v>
      </c>
      <c r="AA191" s="153">
        <f t="shared" si="23"/>
        <v>0</v>
      </c>
      <c r="AD191" s="154"/>
      <c r="AR191" s="19" t="s">
        <v>193</v>
      </c>
      <c r="AT191" s="19" t="s">
        <v>189</v>
      </c>
      <c r="AU191" s="19" t="s">
        <v>86</v>
      </c>
      <c r="AY191" s="19" t="s">
        <v>188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9" t="s">
        <v>86</v>
      </c>
      <c r="BK191" s="154">
        <f t="shared" si="29"/>
        <v>0</v>
      </c>
      <c r="BL191" s="19" t="s">
        <v>193</v>
      </c>
      <c r="BM191" s="19" t="s">
        <v>387</v>
      </c>
    </row>
    <row r="192" spans="2:65" s="1" customFormat="1" ht="25.5" customHeight="1">
      <c r="B192" s="145"/>
      <c r="C192" s="146" t="s">
        <v>388</v>
      </c>
      <c r="D192" s="146" t="s">
        <v>189</v>
      </c>
      <c r="E192" s="147" t="s">
        <v>389</v>
      </c>
      <c r="F192" s="228" t="s">
        <v>390</v>
      </c>
      <c r="G192" s="228"/>
      <c r="H192" s="228"/>
      <c r="I192" s="228"/>
      <c r="J192" s="148" t="s">
        <v>192</v>
      </c>
      <c r="K192" s="149">
        <v>1.204</v>
      </c>
      <c r="L192" s="229"/>
      <c r="M192" s="229"/>
      <c r="N192" s="229">
        <f t="shared" si="20"/>
        <v>0</v>
      </c>
      <c r="O192" s="229"/>
      <c r="P192" s="229"/>
      <c r="Q192" s="229"/>
      <c r="R192" s="150"/>
      <c r="T192" s="151" t="s">
        <v>5</v>
      </c>
      <c r="U192" s="41" t="s">
        <v>41</v>
      </c>
      <c r="V192" s="152">
        <v>0.54100000000000004</v>
      </c>
      <c r="W192" s="152">
        <f t="shared" si="21"/>
        <v>0.65136400000000005</v>
      </c>
      <c r="X192" s="152">
        <v>0.13619999999999999</v>
      </c>
      <c r="Y192" s="152">
        <f t="shared" si="22"/>
        <v>0.16398479999999999</v>
      </c>
      <c r="Z192" s="152">
        <v>0</v>
      </c>
      <c r="AA192" s="153">
        <f t="shared" si="23"/>
        <v>0</v>
      </c>
      <c r="AD192" s="154"/>
      <c r="AR192" s="19" t="s">
        <v>193</v>
      </c>
      <c r="AT192" s="19" t="s">
        <v>189</v>
      </c>
      <c r="AU192" s="19" t="s">
        <v>86</v>
      </c>
      <c r="AY192" s="19" t="s">
        <v>188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9" t="s">
        <v>86</v>
      </c>
      <c r="BK192" s="154">
        <f t="shared" si="29"/>
        <v>0</v>
      </c>
      <c r="BL192" s="19" t="s">
        <v>193</v>
      </c>
      <c r="BM192" s="19" t="s">
        <v>391</v>
      </c>
    </row>
    <row r="193" spans="2:65" s="1" customFormat="1" ht="25.5" customHeight="1">
      <c r="B193" s="145"/>
      <c r="C193" s="146" t="s">
        <v>392</v>
      </c>
      <c r="D193" s="146" t="s">
        <v>189</v>
      </c>
      <c r="E193" s="147" t="s">
        <v>393</v>
      </c>
      <c r="F193" s="228" t="s">
        <v>394</v>
      </c>
      <c r="G193" s="228"/>
      <c r="H193" s="228"/>
      <c r="I193" s="228"/>
      <c r="J193" s="148" t="s">
        <v>192</v>
      </c>
      <c r="K193" s="149">
        <v>1.1479999999999999</v>
      </c>
      <c r="L193" s="229"/>
      <c r="M193" s="229"/>
      <c r="N193" s="229">
        <f t="shared" si="20"/>
        <v>0</v>
      </c>
      <c r="O193" s="229"/>
      <c r="P193" s="229"/>
      <c r="Q193" s="229"/>
      <c r="R193" s="150"/>
      <c r="T193" s="151" t="s">
        <v>5</v>
      </c>
      <c r="U193" s="41" t="s">
        <v>41</v>
      </c>
      <c r="V193" s="152">
        <v>0.63410999999999995</v>
      </c>
      <c r="W193" s="152">
        <f t="shared" si="21"/>
        <v>0.72795827999999985</v>
      </c>
      <c r="X193" s="152">
        <v>0.22331000000000001</v>
      </c>
      <c r="Y193" s="152">
        <f t="shared" si="22"/>
        <v>0.25635987999999998</v>
      </c>
      <c r="Z193" s="152">
        <v>0</v>
      </c>
      <c r="AA193" s="153">
        <f t="shared" si="23"/>
        <v>0</v>
      </c>
      <c r="AD193" s="154"/>
      <c r="AR193" s="19" t="s">
        <v>193</v>
      </c>
      <c r="AT193" s="19" t="s">
        <v>189</v>
      </c>
      <c r="AU193" s="19" t="s">
        <v>86</v>
      </c>
      <c r="AY193" s="19" t="s">
        <v>188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9" t="s">
        <v>86</v>
      </c>
      <c r="BK193" s="154">
        <f t="shared" si="29"/>
        <v>0</v>
      </c>
      <c r="BL193" s="19" t="s">
        <v>193</v>
      </c>
      <c r="BM193" s="19" t="s">
        <v>395</v>
      </c>
    </row>
    <row r="194" spans="2:65" s="1" customFormat="1" ht="25.5" customHeight="1">
      <c r="B194" s="145"/>
      <c r="C194" s="146" t="s">
        <v>396</v>
      </c>
      <c r="D194" s="146" t="s">
        <v>189</v>
      </c>
      <c r="E194" s="147" t="s">
        <v>397</v>
      </c>
      <c r="F194" s="228" t="s">
        <v>398</v>
      </c>
      <c r="G194" s="228"/>
      <c r="H194" s="228"/>
      <c r="I194" s="228"/>
      <c r="J194" s="148" t="s">
        <v>192</v>
      </c>
      <c r="K194" s="149">
        <v>2.6440000000000001</v>
      </c>
      <c r="L194" s="229"/>
      <c r="M194" s="229"/>
      <c r="N194" s="229">
        <f t="shared" si="20"/>
        <v>0</v>
      </c>
      <c r="O194" s="229"/>
      <c r="P194" s="229"/>
      <c r="Q194" s="229"/>
      <c r="R194" s="150"/>
      <c r="T194" s="151" t="s">
        <v>5</v>
      </c>
      <c r="U194" s="41" t="s">
        <v>41</v>
      </c>
      <c r="V194" s="152">
        <v>0.59399999999999997</v>
      </c>
      <c r="W194" s="152">
        <f t="shared" si="21"/>
        <v>1.5705359999999999</v>
      </c>
      <c r="X194" s="152">
        <v>0.20377000000000001</v>
      </c>
      <c r="Y194" s="152">
        <f t="shared" si="22"/>
        <v>0.53876788000000009</v>
      </c>
      <c r="Z194" s="152">
        <v>0</v>
      </c>
      <c r="AA194" s="153">
        <f t="shared" si="23"/>
        <v>0</v>
      </c>
      <c r="AD194" s="154"/>
      <c r="AR194" s="19" t="s">
        <v>193</v>
      </c>
      <c r="AT194" s="19" t="s">
        <v>189</v>
      </c>
      <c r="AU194" s="19" t="s">
        <v>86</v>
      </c>
      <c r="AY194" s="19" t="s">
        <v>188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9" t="s">
        <v>86</v>
      </c>
      <c r="BK194" s="154">
        <f t="shared" si="29"/>
        <v>0</v>
      </c>
      <c r="BL194" s="19" t="s">
        <v>193</v>
      </c>
      <c r="BM194" s="19" t="s">
        <v>399</v>
      </c>
    </row>
    <row r="195" spans="2:65" s="1" customFormat="1" ht="25.5" customHeight="1">
      <c r="B195" s="145"/>
      <c r="C195" s="146" t="s">
        <v>400</v>
      </c>
      <c r="D195" s="146" t="s">
        <v>189</v>
      </c>
      <c r="E195" s="147" t="s">
        <v>401</v>
      </c>
      <c r="F195" s="228" t="s">
        <v>402</v>
      </c>
      <c r="G195" s="228"/>
      <c r="H195" s="228"/>
      <c r="I195" s="228"/>
      <c r="J195" s="148" t="s">
        <v>192</v>
      </c>
      <c r="K195" s="149">
        <v>2.1339999999999999</v>
      </c>
      <c r="L195" s="229"/>
      <c r="M195" s="229"/>
      <c r="N195" s="229">
        <f t="shared" si="20"/>
        <v>0</v>
      </c>
      <c r="O195" s="229"/>
      <c r="P195" s="229"/>
      <c r="Q195" s="229"/>
      <c r="R195" s="150"/>
      <c r="T195" s="151" t="s">
        <v>5</v>
      </c>
      <c r="U195" s="41" t="s">
        <v>41</v>
      </c>
      <c r="V195" s="152">
        <v>0.63600000000000001</v>
      </c>
      <c r="W195" s="152">
        <f t="shared" si="21"/>
        <v>1.357224</v>
      </c>
      <c r="X195" s="152">
        <v>0.23866999999999999</v>
      </c>
      <c r="Y195" s="152">
        <f t="shared" si="22"/>
        <v>0.50932177999999995</v>
      </c>
      <c r="Z195" s="152">
        <v>0</v>
      </c>
      <c r="AA195" s="153">
        <f t="shared" si="23"/>
        <v>0</v>
      </c>
      <c r="AD195" s="154"/>
      <c r="AR195" s="19" t="s">
        <v>193</v>
      </c>
      <c r="AT195" s="19" t="s">
        <v>189</v>
      </c>
      <c r="AU195" s="19" t="s">
        <v>86</v>
      </c>
      <c r="AY195" s="19" t="s">
        <v>188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9" t="s">
        <v>86</v>
      </c>
      <c r="BK195" s="154">
        <f t="shared" si="29"/>
        <v>0</v>
      </c>
      <c r="BL195" s="19" t="s">
        <v>193</v>
      </c>
      <c r="BM195" s="19" t="s">
        <v>403</v>
      </c>
    </row>
    <row r="196" spans="2:65" s="1" customFormat="1" ht="38.25" customHeight="1">
      <c r="B196" s="145"/>
      <c r="C196" s="146" t="s">
        <v>404</v>
      </c>
      <c r="D196" s="146" t="s">
        <v>189</v>
      </c>
      <c r="E196" s="147" t="s">
        <v>405</v>
      </c>
      <c r="F196" s="228" t="s">
        <v>406</v>
      </c>
      <c r="G196" s="228"/>
      <c r="H196" s="228"/>
      <c r="I196" s="228"/>
      <c r="J196" s="148" t="s">
        <v>203</v>
      </c>
      <c r="K196" s="149">
        <v>20.8</v>
      </c>
      <c r="L196" s="229"/>
      <c r="M196" s="229"/>
      <c r="N196" s="229">
        <f t="shared" si="20"/>
        <v>0</v>
      </c>
      <c r="O196" s="229"/>
      <c r="P196" s="229"/>
      <c r="Q196" s="229"/>
      <c r="R196" s="150"/>
      <c r="T196" s="151" t="s">
        <v>5</v>
      </c>
      <c r="U196" s="41" t="s">
        <v>41</v>
      </c>
      <c r="V196" s="152">
        <v>0.42899999999999999</v>
      </c>
      <c r="W196" s="152">
        <f t="shared" si="21"/>
        <v>8.9231999999999996</v>
      </c>
      <c r="X196" s="152">
        <v>8.0000000000000007E-5</v>
      </c>
      <c r="Y196" s="152">
        <f t="shared" si="22"/>
        <v>1.6640000000000001E-3</v>
      </c>
      <c r="Z196" s="152">
        <v>0</v>
      </c>
      <c r="AA196" s="153">
        <f t="shared" si="23"/>
        <v>0</v>
      </c>
      <c r="AD196" s="154"/>
      <c r="AR196" s="19" t="s">
        <v>193</v>
      </c>
      <c r="AT196" s="19" t="s">
        <v>189</v>
      </c>
      <c r="AU196" s="19" t="s">
        <v>86</v>
      </c>
      <c r="AY196" s="19" t="s">
        <v>188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9" t="s">
        <v>86</v>
      </c>
      <c r="BK196" s="154">
        <f t="shared" si="29"/>
        <v>0</v>
      </c>
      <c r="BL196" s="19" t="s">
        <v>193</v>
      </c>
      <c r="BM196" s="19" t="s">
        <v>407</v>
      </c>
    </row>
    <row r="197" spans="2:65" s="1" customFormat="1" ht="25.5" customHeight="1">
      <c r="B197" s="145"/>
      <c r="C197" s="146" t="s">
        <v>408</v>
      </c>
      <c r="D197" s="146" t="s">
        <v>189</v>
      </c>
      <c r="E197" s="147" t="s">
        <v>409</v>
      </c>
      <c r="F197" s="228" t="s">
        <v>410</v>
      </c>
      <c r="G197" s="228"/>
      <c r="H197" s="228"/>
      <c r="I197" s="228"/>
      <c r="J197" s="148" t="s">
        <v>192</v>
      </c>
      <c r="K197" s="149">
        <v>63.643999999999998</v>
      </c>
      <c r="L197" s="229"/>
      <c r="M197" s="229"/>
      <c r="N197" s="229">
        <f t="shared" si="20"/>
        <v>0</v>
      </c>
      <c r="O197" s="229"/>
      <c r="P197" s="229"/>
      <c r="Q197" s="229"/>
      <c r="R197" s="150"/>
      <c r="T197" s="151" t="s">
        <v>5</v>
      </c>
      <c r="U197" s="41" t="s">
        <v>41</v>
      </c>
      <c r="V197" s="152">
        <v>0.441</v>
      </c>
      <c r="W197" s="152">
        <f t="shared" si="21"/>
        <v>28.067004000000001</v>
      </c>
      <c r="X197" s="152">
        <v>0.10484</v>
      </c>
      <c r="Y197" s="152">
        <f t="shared" si="22"/>
        <v>6.6724369599999998</v>
      </c>
      <c r="Z197" s="152">
        <v>0</v>
      </c>
      <c r="AA197" s="153">
        <f t="shared" si="23"/>
        <v>0</v>
      </c>
      <c r="AD197" s="154"/>
      <c r="AR197" s="19" t="s">
        <v>193</v>
      </c>
      <c r="AT197" s="19" t="s">
        <v>189</v>
      </c>
      <c r="AU197" s="19" t="s">
        <v>86</v>
      </c>
      <c r="AY197" s="19" t="s">
        <v>188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9" t="s">
        <v>86</v>
      </c>
      <c r="BK197" s="154">
        <f t="shared" si="29"/>
        <v>0</v>
      </c>
      <c r="BL197" s="19" t="s">
        <v>193</v>
      </c>
      <c r="BM197" s="19" t="s">
        <v>411</v>
      </c>
    </row>
    <row r="198" spans="2:65" s="1" customFormat="1" ht="38.25" customHeight="1">
      <c r="B198" s="145"/>
      <c r="C198" s="146" t="s">
        <v>412</v>
      </c>
      <c r="D198" s="146" t="s">
        <v>189</v>
      </c>
      <c r="E198" s="147" t="s">
        <v>413</v>
      </c>
      <c r="F198" s="228" t="s">
        <v>414</v>
      </c>
      <c r="G198" s="228"/>
      <c r="H198" s="228"/>
      <c r="I198" s="228"/>
      <c r="J198" s="148" t="s">
        <v>216</v>
      </c>
      <c r="K198" s="149">
        <v>0.188</v>
      </c>
      <c r="L198" s="229"/>
      <c r="M198" s="229"/>
      <c r="N198" s="229">
        <f t="shared" si="20"/>
        <v>0</v>
      </c>
      <c r="O198" s="229"/>
      <c r="P198" s="229"/>
      <c r="Q198" s="229"/>
      <c r="R198" s="150"/>
      <c r="T198" s="151" t="s">
        <v>5</v>
      </c>
      <c r="U198" s="41" t="s">
        <v>41</v>
      </c>
      <c r="V198" s="152">
        <v>3.7160000000000002</v>
      </c>
      <c r="W198" s="152">
        <f t="shared" si="21"/>
        <v>0.69860800000000001</v>
      </c>
      <c r="X198" s="152">
        <v>2.2599</v>
      </c>
      <c r="Y198" s="152">
        <f t="shared" si="22"/>
        <v>0.42486119999999999</v>
      </c>
      <c r="Z198" s="152">
        <v>0</v>
      </c>
      <c r="AA198" s="153">
        <f t="shared" si="23"/>
        <v>0</v>
      </c>
      <c r="AD198" s="154"/>
      <c r="AR198" s="19" t="s">
        <v>193</v>
      </c>
      <c r="AT198" s="19" t="s">
        <v>189</v>
      </c>
      <c r="AU198" s="19" t="s">
        <v>86</v>
      </c>
      <c r="AY198" s="19" t="s">
        <v>188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9" t="s">
        <v>86</v>
      </c>
      <c r="BK198" s="154">
        <f t="shared" si="29"/>
        <v>0</v>
      </c>
      <c r="BL198" s="19" t="s">
        <v>193</v>
      </c>
      <c r="BM198" s="19" t="s">
        <v>415</v>
      </c>
    </row>
    <row r="199" spans="2:65" s="1" customFormat="1" ht="25.5" customHeight="1">
      <c r="B199" s="145"/>
      <c r="C199" s="146" t="s">
        <v>416</v>
      </c>
      <c r="D199" s="146" t="s">
        <v>189</v>
      </c>
      <c r="E199" s="147" t="s">
        <v>417</v>
      </c>
      <c r="F199" s="228" t="s">
        <v>418</v>
      </c>
      <c r="G199" s="228"/>
      <c r="H199" s="228"/>
      <c r="I199" s="228"/>
      <c r="J199" s="148" t="s">
        <v>192</v>
      </c>
      <c r="K199" s="149">
        <v>0.22</v>
      </c>
      <c r="L199" s="229"/>
      <c r="M199" s="229"/>
      <c r="N199" s="229">
        <f t="shared" si="20"/>
        <v>0</v>
      </c>
      <c r="O199" s="229"/>
      <c r="P199" s="229"/>
      <c r="Q199" s="229"/>
      <c r="R199" s="150"/>
      <c r="T199" s="151" t="s">
        <v>5</v>
      </c>
      <c r="U199" s="41" t="s">
        <v>41</v>
      </c>
      <c r="V199" s="152">
        <v>1</v>
      </c>
      <c r="W199" s="152">
        <f t="shared" si="21"/>
        <v>0.22</v>
      </c>
      <c r="X199" s="152">
        <v>1.815E-3</v>
      </c>
      <c r="Y199" s="152">
        <f t="shared" si="22"/>
        <v>3.993E-4</v>
      </c>
      <c r="Z199" s="152">
        <v>0</v>
      </c>
      <c r="AA199" s="153">
        <f t="shared" si="23"/>
        <v>0</v>
      </c>
      <c r="AD199" s="154"/>
      <c r="AR199" s="19" t="s">
        <v>193</v>
      </c>
      <c r="AT199" s="19" t="s">
        <v>189</v>
      </c>
      <c r="AU199" s="19" t="s">
        <v>86</v>
      </c>
      <c r="AY199" s="19" t="s">
        <v>188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9" t="s">
        <v>86</v>
      </c>
      <c r="BK199" s="154">
        <f t="shared" si="29"/>
        <v>0</v>
      </c>
      <c r="BL199" s="19" t="s">
        <v>193</v>
      </c>
      <c r="BM199" s="19" t="s">
        <v>419</v>
      </c>
    </row>
    <row r="200" spans="2:65" s="10" customFormat="1" ht="29.85" customHeight="1">
      <c r="B200" s="134"/>
      <c r="C200" s="135"/>
      <c r="D200" s="144" t="s">
        <v>150</v>
      </c>
      <c r="E200" s="144"/>
      <c r="F200" s="144"/>
      <c r="G200" s="144"/>
      <c r="H200" s="144"/>
      <c r="I200" s="144"/>
      <c r="J200" s="144"/>
      <c r="K200" s="144"/>
      <c r="L200" s="144"/>
      <c r="M200" s="144"/>
      <c r="N200" s="233">
        <f>BK200</f>
        <v>0</v>
      </c>
      <c r="O200" s="234"/>
      <c r="P200" s="234"/>
      <c r="Q200" s="234"/>
      <c r="R200" s="137"/>
      <c r="T200" s="138"/>
      <c r="U200" s="135"/>
      <c r="V200" s="135"/>
      <c r="W200" s="139">
        <f>SUM(W201:W212)</f>
        <v>193.50441513000001</v>
      </c>
      <c r="X200" s="135"/>
      <c r="Y200" s="139">
        <f>SUM(Y201:Y212)</f>
        <v>34.688385570000008</v>
      </c>
      <c r="Z200" s="135"/>
      <c r="AA200" s="140">
        <f>SUM(AA201:AA212)</f>
        <v>0</v>
      </c>
      <c r="AC200" s="1"/>
      <c r="AD200" s="154"/>
      <c r="AR200" s="141" t="s">
        <v>81</v>
      </c>
      <c r="AT200" s="142" t="s">
        <v>73</v>
      </c>
      <c r="AU200" s="142" t="s">
        <v>81</v>
      </c>
      <c r="AY200" s="141" t="s">
        <v>188</v>
      </c>
      <c r="BK200" s="143">
        <f>SUM(BK201:BK212)</f>
        <v>0</v>
      </c>
    </row>
    <row r="201" spans="2:65" s="1" customFormat="1" ht="38.25" customHeight="1">
      <c r="B201" s="145"/>
      <c r="C201" s="146" t="s">
        <v>420</v>
      </c>
      <c r="D201" s="146" t="s">
        <v>189</v>
      </c>
      <c r="E201" s="147" t="s">
        <v>421</v>
      </c>
      <c r="F201" s="228" t="s">
        <v>422</v>
      </c>
      <c r="G201" s="228"/>
      <c r="H201" s="228"/>
      <c r="I201" s="228"/>
      <c r="J201" s="148" t="s">
        <v>302</v>
      </c>
      <c r="K201" s="149">
        <v>10</v>
      </c>
      <c r="L201" s="229"/>
      <c r="M201" s="229"/>
      <c r="N201" s="229">
        <f t="shared" ref="N201:N212" si="30">ROUND(L201*K201,2)</f>
        <v>0</v>
      </c>
      <c r="O201" s="229"/>
      <c r="P201" s="229"/>
      <c r="Q201" s="229"/>
      <c r="R201" s="150"/>
      <c r="T201" s="151" t="s">
        <v>5</v>
      </c>
      <c r="U201" s="41" t="s">
        <v>41</v>
      </c>
      <c r="V201" s="152">
        <v>0.19217000000000001</v>
      </c>
      <c r="W201" s="152">
        <f t="shared" ref="W201:W212" si="31">V201*K201</f>
        <v>1.9217</v>
      </c>
      <c r="X201" s="152">
        <v>2.4070000000000001E-2</v>
      </c>
      <c r="Y201" s="152">
        <f t="shared" ref="Y201:Y212" si="32">X201*K201</f>
        <v>0.24070000000000003</v>
      </c>
      <c r="Z201" s="152">
        <v>0</v>
      </c>
      <c r="AA201" s="153">
        <f t="shared" ref="AA201:AA212" si="33">Z201*K201</f>
        <v>0</v>
      </c>
      <c r="AD201" s="154"/>
      <c r="AR201" s="19" t="s">
        <v>193</v>
      </c>
      <c r="AT201" s="19" t="s">
        <v>189</v>
      </c>
      <c r="AU201" s="19" t="s">
        <v>86</v>
      </c>
      <c r="AY201" s="19" t="s">
        <v>188</v>
      </c>
      <c r="BE201" s="154">
        <f t="shared" ref="BE201:BE212" si="34">IF(U201="základná",N201,0)</f>
        <v>0</v>
      </c>
      <c r="BF201" s="154">
        <f t="shared" ref="BF201:BF212" si="35">IF(U201="znížená",N201,0)</f>
        <v>0</v>
      </c>
      <c r="BG201" s="154">
        <f t="shared" ref="BG201:BG212" si="36">IF(U201="zákl. prenesená",N201,0)</f>
        <v>0</v>
      </c>
      <c r="BH201" s="154">
        <f t="shared" ref="BH201:BH212" si="37">IF(U201="zníž. prenesená",N201,0)</f>
        <v>0</v>
      </c>
      <c r="BI201" s="154">
        <f t="shared" ref="BI201:BI212" si="38">IF(U201="nulová",N201,0)</f>
        <v>0</v>
      </c>
      <c r="BJ201" s="19" t="s">
        <v>86</v>
      </c>
      <c r="BK201" s="154">
        <f t="shared" ref="BK201:BK212" si="39">ROUND(L201*K201,2)</f>
        <v>0</v>
      </c>
      <c r="BL201" s="19" t="s">
        <v>193</v>
      </c>
      <c r="BM201" s="19" t="s">
        <v>423</v>
      </c>
    </row>
    <row r="202" spans="2:65" s="1" customFormat="1" ht="38.25" customHeight="1">
      <c r="B202" s="145"/>
      <c r="C202" s="146" t="s">
        <v>424</v>
      </c>
      <c r="D202" s="146" t="s">
        <v>189</v>
      </c>
      <c r="E202" s="147" t="s">
        <v>425</v>
      </c>
      <c r="F202" s="228" t="s">
        <v>426</v>
      </c>
      <c r="G202" s="228"/>
      <c r="H202" s="228"/>
      <c r="I202" s="228"/>
      <c r="J202" s="148" t="s">
        <v>297</v>
      </c>
      <c r="K202" s="149">
        <v>4.03</v>
      </c>
      <c r="L202" s="229"/>
      <c r="M202" s="229"/>
      <c r="N202" s="229">
        <f t="shared" si="30"/>
        <v>0</v>
      </c>
      <c r="O202" s="229"/>
      <c r="P202" s="229"/>
      <c r="Q202" s="229"/>
      <c r="R202" s="150"/>
      <c r="T202" s="151" t="s">
        <v>5</v>
      </c>
      <c r="U202" s="41" t="s">
        <v>41</v>
      </c>
      <c r="V202" s="152">
        <v>18.25</v>
      </c>
      <c r="W202" s="152">
        <f t="shared" si="31"/>
        <v>73.547499999999999</v>
      </c>
      <c r="X202" s="152">
        <v>1.4970000000000001E-2</v>
      </c>
      <c r="Y202" s="152">
        <f t="shared" si="32"/>
        <v>6.0329100000000004E-2</v>
      </c>
      <c r="Z202" s="152">
        <v>0</v>
      </c>
      <c r="AA202" s="153">
        <f t="shared" si="33"/>
        <v>0</v>
      </c>
      <c r="AD202" s="154"/>
      <c r="AR202" s="19" t="s">
        <v>193</v>
      </c>
      <c r="AT202" s="19" t="s">
        <v>189</v>
      </c>
      <c r="AU202" s="19" t="s">
        <v>86</v>
      </c>
      <c r="AY202" s="19" t="s">
        <v>188</v>
      </c>
      <c r="BE202" s="154">
        <f t="shared" si="34"/>
        <v>0</v>
      </c>
      <c r="BF202" s="154">
        <f t="shared" si="35"/>
        <v>0</v>
      </c>
      <c r="BG202" s="154">
        <f t="shared" si="36"/>
        <v>0</v>
      </c>
      <c r="BH202" s="154">
        <f t="shared" si="37"/>
        <v>0</v>
      </c>
      <c r="BI202" s="154">
        <f t="shared" si="38"/>
        <v>0</v>
      </c>
      <c r="BJ202" s="19" t="s">
        <v>86</v>
      </c>
      <c r="BK202" s="154">
        <f t="shared" si="39"/>
        <v>0</v>
      </c>
      <c r="BL202" s="19" t="s">
        <v>193</v>
      </c>
      <c r="BM202" s="19" t="s">
        <v>427</v>
      </c>
    </row>
    <row r="203" spans="2:65" s="1" customFormat="1" ht="25.5" customHeight="1">
      <c r="B203" s="145"/>
      <c r="C203" s="155" t="s">
        <v>428</v>
      </c>
      <c r="D203" s="155" t="s">
        <v>251</v>
      </c>
      <c r="E203" s="156" t="s">
        <v>429</v>
      </c>
      <c r="F203" s="230" t="s">
        <v>430</v>
      </c>
      <c r="G203" s="230"/>
      <c r="H203" s="230"/>
      <c r="I203" s="230"/>
      <c r="J203" s="157" t="s">
        <v>297</v>
      </c>
      <c r="K203" s="158">
        <v>4.3520000000000003</v>
      </c>
      <c r="L203" s="231"/>
      <c r="M203" s="231"/>
      <c r="N203" s="231">
        <f t="shared" si="30"/>
        <v>0</v>
      </c>
      <c r="O203" s="229"/>
      <c r="P203" s="229"/>
      <c r="Q203" s="229"/>
      <c r="R203" s="150"/>
      <c r="T203" s="151" t="s">
        <v>5</v>
      </c>
      <c r="U203" s="41" t="s">
        <v>41</v>
      </c>
      <c r="V203" s="152">
        <v>0</v>
      </c>
      <c r="W203" s="152">
        <f t="shared" si="31"/>
        <v>0</v>
      </c>
      <c r="X203" s="152">
        <v>1</v>
      </c>
      <c r="Y203" s="152">
        <f t="shared" si="32"/>
        <v>4.3520000000000003</v>
      </c>
      <c r="Z203" s="152">
        <v>0</v>
      </c>
      <c r="AA203" s="153">
        <f t="shared" si="33"/>
        <v>0</v>
      </c>
      <c r="AD203" s="154"/>
      <c r="AR203" s="19" t="s">
        <v>218</v>
      </c>
      <c r="AT203" s="19" t="s">
        <v>251</v>
      </c>
      <c r="AU203" s="19" t="s">
        <v>86</v>
      </c>
      <c r="AY203" s="19" t="s">
        <v>188</v>
      </c>
      <c r="BE203" s="154">
        <f t="shared" si="34"/>
        <v>0</v>
      </c>
      <c r="BF203" s="154">
        <f t="shared" si="35"/>
        <v>0</v>
      </c>
      <c r="BG203" s="154">
        <f t="shared" si="36"/>
        <v>0</v>
      </c>
      <c r="BH203" s="154">
        <f t="shared" si="37"/>
        <v>0</v>
      </c>
      <c r="BI203" s="154">
        <f t="shared" si="38"/>
        <v>0</v>
      </c>
      <c r="BJ203" s="19" t="s">
        <v>86</v>
      </c>
      <c r="BK203" s="154">
        <f t="shared" si="39"/>
        <v>0</v>
      </c>
      <c r="BL203" s="19" t="s">
        <v>193</v>
      </c>
      <c r="BM203" s="19" t="s">
        <v>431</v>
      </c>
    </row>
    <row r="204" spans="2:65" s="1" customFormat="1" ht="25.5" customHeight="1">
      <c r="B204" s="145"/>
      <c r="C204" s="146" t="s">
        <v>432</v>
      </c>
      <c r="D204" s="146" t="s">
        <v>189</v>
      </c>
      <c r="E204" s="147" t="s">
        <v>433</v>
      </c>
      <c r="F204" s="228" t="s">
        <v>434</v>
      </c>
      <c r="G204" s="228"/>
      <c r="H204" s="228"/>
      <c r="I204" s="228"/>
      <c r="J204" s="148" t="s">
        <v>216</v>
      </c>
      <c r="K204" s="149">
        <v>8.75</v>
      </c>
      <c r="L204" s="229"/>
      <c r="M204" s="229"/>
      <c r="N204" s="229">
        <f t="shared" si="30"/>
        <v>0</v>
      </c>
      <c r="O204" s="229"/>
      <c r="P204" s="229"/>
      <c r="Q204" s="229"/>
      <c r="R204" s="150"/>
      <c r="T204" s="151" t="s">
        <v>5</v>
      </c>
      <c r="U204" s="41" t="s">
        <v>41</v>
      </c>
      <c r="V204" s="152">
        <v>1.57348</v>
      </c>
      <c r="W204" s="152">
        <f t="shared" si="31"/>
        <v>13.767949999999999</v>
      </c>
      <c r="X204" s="152">
        <v>2.2120000000000002</v>
      </c>
      <c r="Y204" s="152">
        <f t="shared" si="32"/>
        <v>19.355</v>
      </c>
      <c r="Z204" s="152">
        <v>0</v>
      </c>
      <c r="AA204" s="153">
        <f t="shared" si="33"/>
        <v>0</v>
      </c>
      <c r="AD204" s="154"/>
      <c r="AR204" s="19" t="s">
        <v>193</v>
      </c>
      <c r="AT204" s="19" t="s">
        <v>189</v>
      </c>
      <c r="AU204" s="19" t="s">
        <v>86</v>
      </c>
      <c r="AY204" s="19" t="s">
        <v>188</v>
      </c>
      <c r="BE204" s="154">
        <f t="shared" si="34"/>
        <v>0</v>
      </c>
      <c r="BF204" s="154">
        <f t="shared" si="35"/>
        <v>0</v>
      </c>
      <c r="BG204" s="154">
        <f t="shared" si="36"/>
        <v>0</v>
      </c>
      <c r="BH204" s="154">
        <f t="shared" si="37"/>
        <v>0</v>
      </c>
      <c r="BI204" s="154">
        <f t="shared" si="38"/>
        <v>0</v>
      </c>
      <c r="BJ204" s="19" t="s">
        <v>86</v>
      </c>
      <c r="BK204" s="154">
        <f t="shared" si="39"/>
        <v>0</v>
      </c>
      <c r="BL204" s="19" t="s">
        <v>193</v>
      </c>
      <c r="BM204" s="19" t="s">
        <v>435</v>
      </c>
    </row>
    <row r="205" spans="2:65" s="1" customFormat="1" ht="25.5" customHeight="1">
      <c r="B205" s="145"/>
      <c r="C205" s="146" t="s">
        <v>436</v>
      </c>
      <c r="D205" s="146" t="s">
        <v>189</v>
      </c>
      <c r="E205" s="147" t="s">
        <v>437</v>
      </c>
      <c r="F205" s="228" t="s">
        <v>438</v>
      </c>
      <c r="G205" s="228"/>
      <c r="H205" s="228"/>
      <c r="I205" s="228"/>
      <c r="J205" s="148" t="s">
        <v>192</v>
      </c>
      <c r="K205" s="149">
        <v>66.697000000000003</v>
      </c>
      <c r="L205" s="229"/>
      <c r="M205" s="229"/>
      <c r="N205" s="229">
        <f t="shared" si="30"/>
        <v>0</v>
      </c>
      <c r="O205" s="229"/>
      <c r="P205" s="229"/>
      <c r="Q205" s="229"/>
      <c r="R205" s="150"/>
      <c r="T205" s="151" t="s">
        <v>5</v>
      </c>
      <c r="U205" s="41" t="s">
        <v>41</v>
      </c>
      <c r="V205" s="152">
        <v>0.48199999999999998</v>
      </c>
      <c r="W205" s="152">
        <f t="shared" si="31"/>
        <v>32.147953999999999</v>
      </c>
      <c r="X205" s="152">
        <v>3.4099999999999998E-3</v>
      </c>
      <c r="Y205" s="152">
        <f t="shared" si="32"/>
        <v>0.22743677000000001</v>
      </c>
      <c r="Z205" s="152">
        <v>0</v>
      </c>
      <c r="AA205" s="153">
        <f t="shared" si="33"/>
        <v>0</v>
      </c>
      <c r="AD205" s="154"/>
      <c r="AR205" s="19" t="s">
        <v>193</v>
      </c>
      <c r="AT205" s="19" t="s">
        <v>189</v>
      </c>
      <c r="AU205" s="19" t="s">
        <v>86</v>
      </c>
      <c r="AY205" s="19" t="s">
        <v>188</v>
      </c>
      <c r="BE205" s="154">
        <f t="shared" si="34"/>
        <v>0</v>
      </c>
      <c r="BF205" s="154">
        <f t="shared" si="35"/>
        <v>0</v>
      </c>
      <c r="BG205" s="154">
        <f t="shared" si="36"/>
        <v>0</v>
      </c>
      <c r="BH205" s="154">
        <f t="shared" si="37"/>
        <v>0</v>
      </c>
      <c r="BI205" s="154">
        <f t="shared" si="38"/>
        <v>0</v>
      </c>
      <c r="BJ205" s="19" t="s">
        <v>86</v>
      </c>
      <c r="BK205" s="154">
        <f t="shared" si="39"/>
        <v>0</v>
      </c>
      <c r="BL205" s="19" t="s">
        <v>193</v>
      </c>
      <c r="BM205" s="19" t="s">
        <v>439</v>
      </c>
    </row>
    <row r="206" spans="2:65" s="1" customFormat="1" ht="25.5" customHeight="1">
      <c r="B206" s="145"/>
      <c r="C206" s="146" t="s">
        <v>440</v>
      </c>
      <c r="D206" s="146" t="s">
        <v>189</v>
      </c>
      <c r="E206" s="147" t="s">
        <v>441</v>
      </c>
      <c r="F206" s="228" t="s">
        <v>442</v>
      </c>
      <c r="G206" s="228"/>
      <c r="H206" s="228"/>
      <c r="I206" s="228"/>
      <c r="J206" s="148" t="s">
        <v>192</v>
      </c>
      <c r="K206" s="149">
        <v>66.697000000000003</v>
      </c>
      <c r="L206" s="229"/>
      <c r="M206" s="229"/>
      <c r="N206" s="229">
        <f t="shared" si="30"/>
        <v>0</v>
      </c>
      <c r="O206" s="229"/>
      <c r="P206" s="229"/>
      <c r="Q206" s="229"/>
      <c r="R206" s="150"/>
      <c r="T206" s="151" t="s">
        <v>5</v>
      </c>
      <c r="U206" s="41" t="s">
        <v>41</v>
      </c>
      <c r="V206" s="152">
        <v>0.23899999999999999</v>
      </c>
      <c r="W206" s="152">
        <f t="shared" si="31"/>
        <v>15.940583</v>
      </c>
      <c r="X206" s="152">
        <v>0</v>
      </c>
      <c r="Y206" s="152">
        <f t="shared" si="32"/>
        <v>0</v>
      </c>
      <c r="Z206" s="152">
        <v>0</v>
      </c>
      <c r="AA206" s="153">
        <f t="shared" si="33"/>
        <v>0</v>
      </c>
      <c r="AD206" s="154"/>
      <c r="AR206" s="19" t="s">
        <v>193</v>
      </c>
      <c r="AT206" s="19" t="s">
        <v>189</v>
      </c>
      <c r="AU206" s="19" t="s">
        <v>86</v>
      </c>
      <c r="AY206" s="19" t="s">
        <v>188</v>
      </c>
      <c r="BE206" s="154">
        <f t="shared" si="34"/>
        <v>0</v>
      </c>
      <c r="BF206" s="154">
        <f t="shared" si="35"/>
        <v>0</v>
      </c>
      <c r="BG206" s="154">
        <f t="shared" si="36"/>
        <v>0</v>
      </c>
      <c r="BH206" s="154">
        <f t="shared" si="37"/>
        <v>0</v>
      </c>
      <c r="BI206" s="154">
        <f t="shared" si="38"/>
        <v>0</v>
      </c>
      <c r="BJ206" s="19" t="s">
        <v>86</v>
      </c>
      <c r="BK206" s="154">
        <f t="shared" si="39"/>
        <v>0</v>
      </c>
      <c r="BL206" s="19" t="s">
        <v>193</v>
      </c>
      <c r="BM206" s="19" t="s">
        <v>443</v>
      </c>
    </row>
    <row r="207" spans="2:65" s="1" customFormat="1" ht="25.5" customHeight="1">
      <c r="B207" s="145"/>
      <c r="C207" s="146" t="s">
        <v>444</v>
      </c>
      <c r="D207" s="146" t="s">
        <v>189</v>
      </c>
      <c r="E207" s="147" t="s">
        <v>445</v>
      </c>
      <c r="F207" s="228" t="s">
        <v>446</v>
      </c>
      <c r="G207" s="228"/>
      <c r="H207" s="228"/>
      <c r="I207" s="228"/>
      <c r="J207" s="148" t="s">
        <v>297</v>
      </c>
      <c r="K207" s="149">
        <v>1.0329999999999999</v>
      </c>
      <c r="L207" s="229"/>
      <c r="M207" s="229"/>
      <c r="N207" s="229">
        <f t="shared" si="30"/>
        <v>0</v>
      </c>
      <c r="O207" s="229"/>
      <c r="P207" s="229"/>
      <c r="Q207" s="229"/>
      <c r="R207" s="150"/>
      <c r="T207" s="151" t="s">
        <v>5</v>
      </c>
      <c r="U207" s="41" t="s">
        <v>41</v>
      </c>
      <c r="V207" s="152">
        <v>35.619</v>
      </c>
      <c r="W207" s="152">
        <f t="shared" si="31"/>
        <v>36.794426999999999</v>
      </c>
      <c r="X207" s="152">
        <v>1.01684</v>
      </c>
      <c r="Y207" s="152">
        <f t="shared" si="32"/>
        <v>1.0503957199999998</v>
      </c>
      <c r="Z207" s="152">
        <v>0</v>
      </c>
      <c r="AA207" s="153">
        <f t="shared" si="33"/>
        <v>0</v>
      </c>
      <c r="AD207" s="154"/>
      <c r="AR207" s="19" t="s">
        <v>193</v>
      </c>
      <c r="AT207" s="19" t="s">
        <v>189</v>
      </c>
      <c r="AU207" s="19" t="s">
        <v>86</v>
      </c>
      <c r="AY207" s="19" t="s">
        <v>188</v>
      </c>
      <c r="BE207" s="154">
        <f t="shared" si="34"/>
        <v>0</v>
      </c>
      <c r="BF207" s="154">
        <f t="shared" si="35"/>
        <v>0</v>
      </c>
      <c r="BG207" s="154">
        <f t="shared" si="36"/>
        <v>0</v>
      </c>
      <c r="BH207" s="154">
        <f t="shared" si="37"/>
        <v>0</v>
      </c>
      <c r="BI207" s="154">
        <f t="shared" si="38"/>
        <v>0</v>
      </c>
      <c r="BJ207" s="19" t="s">
        <v>86</v>
      </c>
      <c r="BK207" s="154">
        <f t="shared" si="39"/>
        <v>0</v>
      </c>
      <c r="BL207" s="19" t="s">
        <v>193</v>
      </c>
      <c r="BM207" s="19" t="s">
        <v>447</v>
      </c>
    </row>
    <row r="208" spans="2:65" s="1" customFormat="1" ht="25.5" customHeight="1">
      <c r="B208" s="145"/>
      <c r="C208" s="146" t="s">
        <v>448</v>
      </c>
      <c r="D208" s="146" t="s">
        <v>189</v>
      </c>
      <c r="E208" s="147" t="s">
        <v>449</v>
      </c>
      <c r="F208" s="228" t="s">
        <v>450</v>
      </c>
      <c r="G208" s="228"/>
      <c r="H208" s="228"/>
      <c r="I208" s="228"/>
      <c r="J208" s="148" t="s">
        <v>216</v>
      </c>
      <c r="K208" s="149">
        <v>1.4970000000000001</v>
      </c>
      <c r="L208" s="229"/>
      <c r="M208" s="229"/>
      <c r="N208" s="229">
        <f t="shared" si="30"/>
        <v>0</v>
      </c>
      <c r="O208" s="229"/>
      <c r="P208" s="229"/>
      <c r="Q208" s="229"/>
      <c r="R208" s="150"/>
      <c r="T208" s="151" t="s">
        <v>5</v>
      </c>
      <c r="U208" s="41" t="s">
        <v>41</v>
      </c>
      <c r="V208" s="152">
        <v>2.6282899999999998</v>
      </c>
      <c r="W208" s="152">
        <f t="shared" si="31"/>
        <v>3.9345501299999999</v>
      </c>
      <c r="X208" s="152">
        <v>2.3126899999999999</v>
      </c>
      <c r="Y208" s="152">
        <f t="shared" si="32"/>
        <v>3.46209693</v>
      </c>
      <c r="Z208" s="152">
        <v>0</v>
      </c>
      <c r="AA208" s="153">
        <f t="shared" si="33"/>
        <v>0</v>
      </c>
      <c r="AD208" s="154"/>
      <c r="AR208" s="19" t="s">
        <v>193</v>
      </c>
      <c r="AT208" s="19" t="s">
        <v>189</v>
      </c>
      <c r="AU208" s="19" t="s">
        <v>86</v>
      </c>
      <c r="AY208" s="19" t="s">
        <v>188</v>
      </c>
      <c r="BE208" s="154">
        <f t="shared" si="34"/>
        <v>0</v>
      </c>
      <c r="BF208" s="154">
        <f t="shared" si="35"/>
        <v>0</v>
      </c>
      <c r="BG208" s="154">
        <f t="shared" si="36"/>
        <v>0</v>
      </c>
      <c r="BH208" s="154">
        <f t="shared" si="37"/>
        <v>0</v>
      </c>
      <c r="BI208" s="154">
        <f t="shared" si="38"/>
        <v>0</v>
      </c>
      <c r="BJ208" s="19" t="s">
        <v>86</v>
      </c>
      <c r="BK208" s="154">
        <f t="shared" si="39"/>
        <v>0</v>
      </c>
      <c r="BL208" s="19" t="s">
        <v>193</v>
      </c>
      <c r="BM208" s="19" t="s">
        <v>451</v>
      </c>
    </row>
    <row r="209" spans="2:65" s="1" customFormat="1" ht="25.5" customHeight="1">
      <c r="B209" s="145"/>
      <c r="C209" s="146" t="s">
        <v>452</v>
      </c>
      <c r="D209" s="146" t="s">
        <v>189</v>
      </c>
      <c r="E209" s="147" t="s">
        <v>453</v>
      </c>
      <c r="F209" s="228" t="s">
        <v>454</v>
      </c>
      <c r="G209" s="228"/>
      <c r="H209" s="228"/>
      <c r="I209" s="228"/>
      <c r="J209" s="148" t="s">
        <v>297</v>
      </c>
      <c r="K209" s="149">
        <v>2.1000000000000001E-2</v>
      </c>
      <c r="L209" s="229"/>
      <c r="M209" s="229"/>
      <c r="N209" s="229">
        <f t="shared" si="30"/>
        <v>0</v>
      </c>
      <c r="O209" s="229"/>
      <c r="P209" s="229"/>
      <c r="Q209" s="229"/>
      <c r="R209" s="150"/>
      <c r="T209" s="151" t="s">
        <v>5</v>
      </c>
      <c r="U209" s="41" t="s">
        <v>41</v>
      </c>
      <c r="V209" s="152">
        <v>15.725</v>
      </c>
      <c r="W209" s="152">
        <f t="shared" si="31"/>
        <v>0.33022499999999999</v>
      </c>
      <c r="X209" s="152">
        <v>1.20296</v>
      </c>
      <c r="Y209" s="152">
        <f t="shared" si="32"/>
        <v>2.5262160000000002E-2</v>
      </c>
      <c r="Z209" s="152">
        <v>0</v>
      </c>
      <c r="AA209" s="153">
        <f t="shared" si="33"/>
        <v>0</v>
      </c>
      <c r="AD209" s="154"/>
      <c r="AR209" s="19" t="s">
        <v>193</v>
      </c>
      <c r="AT209" s="19" t="s">
        <v>189</v>
      </c>
      <c r="AU209" s="19" t="s">
        <v>86</v>
      </c>
      <c r="AY209" s="19" t="s">
        <v>188</v>
      </c>
      <c r="BE209" s="154">
        <f t="shared" si="34"/>
        <v>0</v>
      </c>
      <c r="BF209" s="154">
        <f t="shared" si="35"/>
        <v>0</v>
      </c>
      <c r="BG209" s="154">
        <f t="shared" si="36"/>
        <v>0</v>
      </c>
      <c r="BH209" s="154">
        <f t="shared" si="37"/>
        <v>0</v>
      </c>
      <c r="BI209" s="154">
        <f t="shared" si="38"/>
        <v>0</v>
      </c>
      <c r="BJ209" s="19" t="s">
        <v>86</v>
      </c>
      <c r="BK209" s="154">
        <f t="shared" si="39"/>
        <v>0</v>
      </c>
      <c r="BL209" s="19" t="s">
        <v>193</v>
      </c>
      <c r="BM209" s="19" t="s">
        <v>455</v>
      </c>
    </row>
    <row r="210" spans="2:65" s="1" customFormat="1" ht="38.25" customHeight="1">
      <c r="B210" s="145"/>
      <c r="C210" s="146" t="s">
        <v>456</v>
      </c>
      <c r="D210" s="146" t="s">
        <v>189</v>
      </c>
      <c r="E210" s="147" t="s">
        <v>457</v>
      </c>
      <c r="F210" s="228" t="s">
        <v>458</v>
      </c>
      <c r="G210" s="228"/>
      <c r="H210" s="228"/>
      <c r="I210" s="228"/>
      <c r="J210" s="148" t="s">
        <v>192</v>
      </c>
      <c r="K210" s="149">
        <v>10.284000000000001</v>
      </c>
      <c r="L210" s="229"/>
      <c r="M210" s="229"/>
      <c r="N210" s="229">
        <f t="shared" si="30"/>
        <v>0</v>
      </c>
      <c r="O210" s="229"/>
      <c r="P210" s="229"/>
      <c r="Q210" s="229"/>
      <c r="R210" s="150"/>
      <c r="T210" s="151" t="s">
        <v>5</v>
      </c>
      <c r="U210" s="41" t="s">
        <v>41</v>
      </c>
      <c r="V210" s="152">
        <v>0.83499999999999996</v>
      </c>
      <c r="W210" s="152">
        <f t="shared" si="31"/>
        <v>8.5871399999999998</v>
      </c>
      <c r="X210" s="152">
        <v>4.3099999999999996E-3</v>
      </c>
      <c r="Y210" s="152">
        <f t="shared" si="32"/>
        <v>4.4324040000000002E-2</v>
      </c>
      <c r="Z210" s="152">
        <v>0</v>
      </c>
      <c r="AA210" s="153">
        <f t="shared" si="33"/>
        <v>0</v>
      </c>
      <c r="AD210" s="154"/>
      <c r="AR210" s="19" t="s">
        <v>193</v>
      </c>
      <c r="AT210" s="19" t="s">
        <v>189</v>
      </c>
      <c r="AU210" s="19" t="s">
        <v>86</v>
      </c>
      <c r="AY210" s="19" t="s">
        <v>188</v>
      </c>
      <c r="BE210" s="154">
        <f t="shared" si="34"/>
        <v>0</v>
      </c>
      <c r="BF210" s="154">
        <f t="shared" si="35"/>
        <v>0</v>
      </c>
      <c r="BG210" s="154">
        <f t="shared" si="36"/>
        <v>0</v>
      </c>
      <c r="BH210" s="154">
        <f t="shared" si="37"/>
        <v>0</v>
      </c>
      <c r="BI210" s="154">
        <f t="shared" si="38"/>
        <v>0</v>
      </c>
      <c r="BJ210" s="19" t="s">
        <v>86</v>
      </c>
      <c r="BK210" s="154">
        <f t="shared" si="39"/>
        <v>0</v>
      </c>
      <c r="BL210" s="19" t="s">
        <v>193</v>
      </c>
      <c r="BM210" s="19" t="s">
        <v>459</v>
      </c>
    </row>
    <row r="211" spans="2:65" s="1" customFormat="1" ht="38.25" customHeight="1">
      <c r="B211" s="145"/>
      <c r="C211" s="146" t="s">
        <v>460</v>
      </c>
      <c r="D211" s="146" t="s">
        <v>189</v>
      </c>
      <c r="E211" s="147" t="s">
        <v>461</v>
      </c>
      <c r="F211" s="228" t="s">
        <v>462</v>
      </c>
      <c r="G211" s="228"/>
      <c r="H211" s="228"/>
      <c r="I211" s="228"/>
      <c r="J211" s="148" t="s">
        <v>192</v>
      </c>
      <c r="K211" s="149">
        <v>10.284000000000001</v>
      </c>
      <c r="L211" s="229"/>
      <c r="M211" s="229"/>
      <c r="N211" s="229">
        <f t="shared" si="30"/>
        <v>0</v>
      </c>
      <c r="O211" s="229"/>
      <c r="P211" s="229"/>
      <c r="Q211" s="229"/>
      <c r="R211" s="150"/>
      <c r="T211" s="151" t="s">
        <v>5</v>
      </c>
      <c r="U211" s="41" t="s">
        <v>41</v>
      </c>
      <c r="V211" s="152">
        <v>0.25900000000000001</v>
      </c>
      <c r="W211" s="152">
        <f t="shared" si="31"/>
        <v>2.6635560000000003</v>
      </c>
      <c r="X211" s="152">
        <v>0</v>
      </c>
      <c r="Y211" s="152">
        <f t="shared" si="32"/>
        <v>0</v>
      </c>
      <c r="Z211" s="152">
        <v>0</v>
      </c>
      <c r="AA211" s="153">
        <f t="shared" si="33"/>
        <v>0</v>
      </c>
      <c r="AD211" s="154"/>
      <c r="AR211" s="19" t="s">
        <v>193</v>
      </c>
      <c r="AT211" s="19" t="s">
        <v>189</v>
      </c>
      <c r="AU211" s="19" t="s">
        <v>86</v>
      </c>
      <c r="AY211" s="19" t="s">
        <v>188</v>
      </c>
      <c r="BE211" s="154">
        <f t="shared" si="34"/>
        <v>0</v>
      </c>
      <c r="BF211" s="154">
        <f t="shared" si="35"/>
        <v>0</v>
      </c>
      <c r="BG211" s="154">
        <f t="shared" si="36"/>
        <v>0</v>
      </c>
      <c r="BH211" s="154">
        <f t="shared" si="37"/>
        <v>0</v>
      </c>
      <c r="BI211" s="154">
        <f t="shared" si="38"/>
        <v>0</v>
      </c>
      <c r="BJ211" s="19" t="s">
        <v>86</v>
      </c>
      <c r="BK211" s="154">
        <f t="shared" si="39"/>
        <v>0</v>
      </c>
      <c r="BL211" s="19" t="s">
        <v>193</v>
      </c>
      <c r="BM211" s="19" t="s">
        <v>463</v>
      </c>
    </row>
    <row r="212" spans="2:65" s="1" customFormat="1" ht="25.5" customHeight="1">
      <c r="B212" s="145"/>
      <c r="C212" s="146" t="s">
        <v>464</v>
      </c>
      <c r="D212" s="146" t="s">
        <v>189</v>
      </c>
      <c r="E212" s="147" t="s">
        <v>465</v>
      </c>
      <c r="F212" s="228" t="s">
        <v>466</v>
      </c>
      <c r="G212" s="228"/>
      <c r="H212" s="228"/>
      <c r="I212" s="228"/>
      <c r="J212" s="148" t="s">
        <v>216</v>
      </c>
      <c r="K212" s="149">
        <v>3.105</v>
      </c>
      <c r="L212" s="229"/>
      <c r="M212" s="229"/>
      <c r="N212" s="229">
        <f t="shared" si="30"/>
        <v>0</v>
      </c>
      <c r="O212" s="229"/>
      <c r="P212" s="229"/>
      <c r="Q212" s="229"/>
      <c r="R212" s="150"/>
      <c r="T212" s="151" t="s">
        <v>5</v>
      </c>
      <c r="U212" s="41" t="s">
        <v>41</v>
      </c>
      <c r="V212" s="152">
        <v>1.246</v>
      </c>
      <c r="W212" s="152">
        <f t="shared" si="31"/>
        <v>3.86883</v>
      </c>
      <c r="X212" s="152">
        <v>1.8907700000000001</v>
      </c>
      <c r="Y212" s="152">
        <f t="shared" si="32"/>
        <v>5.8708408500000004</v>
      </c>
      <c r="Z212" s="152">
        <v>0</v>
      </c>
      <c r="AA212" s="153">
        <f t="shared" si="33"/>
        <v>0</v>
      </c>
      <c r="AD212" s="154"/>
      <c r="AR212" s="19" t="s">
        <v>193</v>
      </c>
      <c r="AT212" s="19" t="s">
        <v>189</v>
      </c>
      <c r="AU212" s="19" t="s">
        <v>86</v>
      </c>
      <c r="AY212" s="19" t="s">
        <v>188</v>
      </c>
      <c r="BE212" s="154">
        <f t="shared" si="34"/>
        <v>0</v>
      </c>
      <c r="BF212" s="154">
        <f t="shared" si="35"/>
        <v>0</v>
      </c>
      <c r="BG212" s="154">
        <f t="shared" si="36"/>
        <v>0</v>
      </c>
      <c r="BH212" s="154">
        <f t="shared" si="37"/>
        <v>0</v>
      </c>
      <c r="BI212" s="154">
        <f t="shared" si="38"/>
        <v>0</v>
      </c>
      <c r="BJ212" s="19" t="s">
        <v>86</v>
      </c>
      <c r="BK212" s="154">
        <f t="shared" si="39"/>
        <v>0</v>
      </c>
      <c r="BL212" s="19" t="s">
        <v>193</v>
      </c>
      <c r="BM212" s="19" t="s">
        <v>467</v>
      </c>
    </row>
    <row r="213" spans="2:65" s="10" customFormat="1" ht="29.85" customHeight="1">
      <c r="B213" s="134"/>
      <c r="C213" s="135"/>
      <c r="D213" s="144" t="s">
        <v>151</v>
      </c>
      <c r="E213" s="144"/>
      <c r="F213" s="144"/>
      <c r="G213" s="144"/>
      <c r="H213" s="144"/>
      <c r="I213" s="144"/>
      <c r="J213" s="144"/>
      <c r="K213" s="144"/>
      <c r="L213" s="144"/>
      <c r="M213" s="144"/>
      <c r="N213" s="233">
        <f>BK213</f>
        <v>0</v>
      </c>
      <c r="O213" s="234"/>
      <c r="P213" s="234"/>
      <c r="Q213" s="234"/>
      <c r="R213" s="137"/>
      <c r="T213" s="138"/>
      <c r="U213" s="135"/>
      <c r="V213" s="135"/>
      <c r="W213" s="139">
        <f>SUM(W214:W219)</f>
        <v>13.197636000000003</v>
      </c>
      <c r="X213" s="135"/>
      <c r="Y213" s="139">
        <f>SUM(Y214:Y219)</f>
        <v>21.183977622659999</v>
      </c>
      <c r="Z213" s="135"/>
      <c r="AA213" s="140">
        <f>SUM(AA214:AA219)</f>
        <v>0</v>
      </c>
      <c r="AC213" s="1"/>
      <c r="AD213" s="154"/>
      <c r="AR213" s="141" t="s">
        <v>81</v>
      </c>
      <c r="AT213" s="142" t="s">
        <v>73</v>
      </c>
      <c r="AU213" s="142" t="s">
        <v>81</v>
      </c>
      <c r="AY213" s="141" t="s">
        <v>188</v>
      </c>
      <c r="BK213" s="143">
        <f>SUM(BK214:BK219)</f>
        <v>0</v>
      </c>
    </row>
    <row r="214" spans="2:65" s="1" customFormat="1" ht="38.25" customHeight="1">
      <c r="B214" s="145"/>
      <c r="C214" s="146" t="s">
        <v>468</v>
      </c>
      <c r="D214" s="146" t="s">
        <v>189</v>
      </c>
      <c r="E214" s="147" t="s">
        <v>469</v>
      </c>
      <c r="F214" s="228" t="s">
        <v>470</v>
      </c>
      <c r="G214" s="228"/>
      <c r="H214" s="228"/>
      <c r="I214" s="228"/>
      <c r="J214" s="148" t="s">
        <v>192</v>
      </c>
      <c r="K214" s="149">
        <v>20.751000000000001</v>
      </c>
      <c r="L214" s="229"/>
      <c r="M214" s="229"/>
      <c r="N214" s="229">
        <f t="shared" ref="N214:N219" si="40">ROUND(L214*K214,2)</f>
        <v>0</v>
      </c>
      <c r="O214" s="229"/>
      <c r="P214" s="229"/>
      <c r="Q214" s="229"/>
      <c r="R214" s="150"/>
      <c r="T214" s="151" t="s">
        <v>5</v>
      </c>
      <c r="U214" s="41" t="s">
        <v>41</v>
      </c>
      <c r="V214" s="152">
        <v>1.4999999999999999E-2</v>
      </c>
      <c r="W214" s="152">
        <f t="shared" ref="W214:W219" si="41">V214*K214</f>
        <v>0.31126500000000001</v>
      </c>
      <c r="X214" s="152">
        <v>0.30360999999999999</v>
      </c>
      <c r="Y214" s="152">
        <f t="shared" ref="Y214:Y219" si="42">X214*K214</f>
        <v>6.3002111100000002</v>
      </c>
      <c r="Z214" s="152">
        <v>0</v>
      </c>
      <c r="AA214" s="153">
        <f t="shared" ref="AA214:AA219" si="43">Z214*K214</f>
        <v>0</v>
      </c>
      <c r="AD214" s="154"/>
      <c r="AR214" s="19" t="s">
        <v>193</v>
      </c>
      <c r="AT214" s="19" t="s">
        <v>189</v>
      </c>
      <c r="AU214" s="19" t="s">
        <v>86</v>
      </c>
      <c r="AY214" s="19" t="s">
        <v>188</v>
      </c>
      <c r="BE214" s="154">
        <f t="shared" ref="BE214:BE219" si="44">IF(U214="základná",N214,0)</f>
        <v>0</v>
      </c>
      <c r="BF214" s="154">
        <f t="shared" ref="BF214:BF219" si="45">IF(U214="znížená",N214,0)</f>
        <v>0</v>
      </c>
      <c r="BG214" s="154">
        <f t="shared" ref="BG214:BG219" si="46">IF(U214="zákl. prenesená",N214,0)</f>
        <v>0</v>
      </c>
      <c r="BH214" s="154">
        <f t="shared" ref="BH214:BH219" si="47">IF(U214="zníž. prenesená",N214,0)</f>
        <v>0</v>
      </c>
      <c r="BI214" s="154">
        <f t="shared" ref="BI214:BI219" si="48">IF(U214="nulová",N214,0)</f>
        <v>0</v>
      </c>
      <c r="BJ214" s="19" t="s">
        <v>86</v>
      </c>
      <c r="BK214" s="154">
        <f t="shared" ref="BK214:BK219" si="49">ROUND(L214*K214,2)</f>
        <v>0</v>
      </c>
      <c r="BL214" s="19" t="s">
        <v>193</v>
      </c>
      <c r="BM214" s="19" t="s">
        <v>471</v>
      </c>
    </row>
    <row r="215" spans="2:65" s="1" customFormat="1" ht="25.5" customHeight="1">
      <c r="B215" s="145"/>
      <c r="C215" s="146" t="s">
        <v>472</v>
      </c>
      <c r="D215" s="146" t="s">
        <v>189</v>
      </c>
      <c r="E215" s="147" t="s">
        <v>473</v>
      </c>
      <c r="F215" s="228" t="s">
        <v>474</v>
      </c>
      <c r="G215" s="228"/>
      <c r="H215" s="228"/>
      <c r="I215" s="228"/>
      <c r="J215" s="148" t="s">
        <v>192</v>
      </c>
      <c r="K215" s="149">
        <v>20.751000000000001</v>
      </c>
      <c r="L215" s="229"/>
      <c r="M215" s="229"/>
      <c r="N215" s="229">
        <f t="shared" si="40"/>
        <v>0</v>
      </c>
      <c r="O215" s="229"/>
      <c r="P215" s="229"/>
      <c r="Q215" s="229"/>
      <c r="R215" s="150"/>
      <c r="T215" s="151" t="s">
        <v>5</v>
      </c>
      <c r="U215" s="41" t="s">
        <v>41</v>
      </c>
      <c r="V215" s="152">
        <v>0.14299999999999999</v>
      </c>
      <c r="W215" s="152">
        <f t="shared" si="41"/>
        <v>2.9673929999999999</v>
      </c>
      <c r="X215" s="152">
        <v>0.33591766000000001</v>
      </c>
      <c r="Y215" s="152">
        <f t="shared" si="42"/>
        <v>6.9706273626600002</v>
      </c>
      <c r="Z215" s="152">
        <v>0</v>
      </c>
      <c r="AA215" s="153">
        <f t="shared" si="43"/>
        <v>0</v>
      </c>
      <c r="AD215" s="154"/>
      <c r="AR215" s="19" t="s">
        <v>193</v>
      </c>
      <c r="AT215" s="19" t="s">
        <v>189</v>
      </c>
      <c r="AU215" s="19" t="s">
        <v>86</v>
      </c>
      <c r="AY215" s="19" t="s">
        <v>188</v>
      </c>
      <c r="BE215" s="154">
        <f t="shared" si="44"/>
        <v>0</v>
      </c>
      <c r="BF215" s="154">
        <f t="shared" si="45"/>
        <v>0</v>
      </c>
      <c r="BG215" s="154">
        <f t="shared" si="46"/>
        <v>0</v>
      </c>
      <c r="BH215" s="154">
        <f t="shared" si="47"/>
        <v>0</v>
      </c>
      <c r="BI215" s="154">
        <f t="shared" si="48"/>
        <v>0</v>
      </c>
      <c r="BJ215" s="19" t="s">
        <v>86</v>
      </c>
      <c r="BK215" s="154">
        <f t="shared" si="49"/>
        <v>0</v>
      </c>
      <c r="BL215" s="19" t="s">
        <v>193</v>
      </c>
      <c r="BM215" s="19" t="s">
        <v>475</v>
      </c>
    </row>
    <row r="216" spans="2:65" s="1" customFormat="1" ht="38.25" customHeight="1">
      <c r="B216" s="145"/>
      <c r="C216" s="146" t="s">
        <v>476</v>
      </c>
      <c r="D216" s="146" t="s">
        <v>189</v>
      </c>
      <c r="E216" s="147" t="s">
        <v>477</v>
      </c>
      <c r="F216" s="228" t="s">
        <v>478</v>
      </c>
      <c r="G216" s="228"/>
      <c r="H216" s="228"/>
      <c r="I216" s="228"/>
      <c r="J216" s="148" t="s">
        <v>192</v>
      </c>
      <c r="K216" s="149">
        <v>20.751000000000001</v>
      </c>
      <c r="L216" s="229"/>
      <c r="M216" s="229"/>
      <c r="N216" s="229">
        <f t="shared" si="40"/>
        <v>0</v>
      </c>
      <c r="O216" s="229"/>
      <c r="P216" s="229"/>
      <c r="Q216" s="229"/>
      <c r="R216" s="150"/>
      <c r="T216" s="151" t="s">
        <v>5</v>
      </c>
      <c r="U216" s="41" t="s">
        <v>41</v>
      </c>
      <c r="V216" s="152">
        <v>0.21199999999999999</v>
      </c>
      <c r="W216" s="152">
        <f t="shared" si="41"/>
        <v>4.3992120000000003</v>
      </c>
      <c r="X216" s="152">
        <v>0.13192999999999999</v>
      </c>
      <c r="Y216" s="152">
        <f t="shared" si="42"/>
        <v>2.73767943</v>
      </c>
      <c r="Z216" s="152">
        <v>0</v>
      </c>
      <c r="AA216" s="153">
        <f t="shared" si="43"/>
        <v>0</v>
      </c>
      <c r="AD216" s="154"/>
      <c r="AR216" s="19" t="s">
        <v>193</v>
      </c>
      <c r="AT216" s="19" t="s">
        <v>189</v>
      </c>
      <c r="AU216" s="19" t="s">
        <v>86</v>
      </c>
      <c r="AY216" s="19" t="s">
        <v>188</v>
      </c>
      <c r="BE216" s="154">
        <f t="shared" si="44"/>
        <v>0</v>
      </c>
      <c r="BF216" s="154">
        <f t="shared" si="45"/>
        <v>0</v>
      </c>
      <c r="BG216" s="154">
        <f t="shared" si="46"/>
        <v>0</v>
      </c>
      <c r="BH216" s="154">
        <f t="shared" si="47"/>
        <v>0</v>
      </c>
      <c r="BI216" s="154">
        <f t="shared" si="48"/>
        <v>0</v>
      </c>
      <c r="BJ216" s="19" t="s">
        <v>86</v>
      </c>
      <c r="BK216" s="154">
        <f t="shared" si="49"/>
        <v>0</v>
      </c>
      <c r="BL216" s="19" t="s">
        <v>193</v>
      </c>
      <c r="BM216" s="19" t="s">
        <v>479</v>
      </c>
    </row>
    <row r="217" spans="2:65" s="1" customFormat="1" ht="25.5" customHeight="1">
      <c r="B217" s="145"/>
      <c r="C217" s="146" t="s">
        <v>480</v>
      </c>
      <c r="D217" s="146" t="s">
        <v>189</v>
      </c>
      <c r="E217" s="147" t="s">
        <v>481</v>
      </c>
      <c r="F217" s="228" t="s">
        <v>482</v>
      </c>
      <c r="G217" s="228"/>
      <c r="H217" s="228"/>
      <c r="I217" s="228"/>
      <c r="J217" s="148" t="s">
        <v>192</v>
      </c>
      <c r="K217" s="149">
        <v>20.751000000000001</v>
      </c>
      <c r="L217" s="229"/>
      <c r="M217" s="229"/>
      <c r="N217" s="229">
        <f t="shared" si="40"/>
        <v>0</v>
      </c>
      <c r="O217" s="229"/>
      <c r="P217" s="229"/>
      <c r="Q217" s="229"/>
      <c r="R217" s="150"/>
      <c r="T217" s="151" t="s">
        <v>5</v>
      </c>
      <c r="U217" s="41" t="s">
        <v>41</v>
      </c>
      <c r="V217" s="152">
        <v>0.22500000000000001</v>
      </c>
      <c r="W217" s="152">
        <f t="shared" si="41"/>
        <v>4.6689750000000005</v>
      </c>
      <c r="X217" s="152">
        <v>0.1512</v>
      </c>
      <c r="Y217" s="152">
        <f t="shared" si="42"/>
        <v>3.1375512000000003</v>
      </c>
      <c r="Z217" s="152">
        <v>0</v>
      </c>
      <c r="AA217" s="153">
        <f t="shared" si="43"/>
        <v>0</v>
      </c>
      <c r="AD217" s="154"/>
      <c r="AR217" s="19" t="s">
        <v>193</v>
      </c>
      <c r="AT217" s="19" t="s">
        <v>189</v>
      </c>
      <c r="AU217" s="19" t="s">
        <v>86</v>
      </c>
      <c r="AY217" s="19" t="s">
        <v>188</v>
      </c>
      <c r="BE217" s="154">
        <f t="shared" si="44"/>
        <v>0</v>
      </c>
      <c r="BF217" s="154">
        <f t="shared" si="45"/>
        <v>0</v>
      </c>
      <c r="BG217" s="154">
        <f t="shared" si="46"/>
        <v>0</v>
      </c>
      <c r="BH217" s="154">
        <f t="shared" si="47"/>
        <v>0</v>
      </c>
      <c r="BI217" s="154">
        <f t="shared" si="48"/>
        <v>0</v>
      </c>
      <c r="BJ217" s="19" t="s">
        <v>86</v>
      </c>
      <c r="BK217" s="154">
        <f t="shared" si="49"/>
        <v>0</v>
      </c>
      <c r="BL217" s="19" t="s">
        <v>193</v>
      </c>
      <c r="BM217" s="19" t="s">
        <v>483</v>
      </c>
    </row>
    <row r="218" spans="2:65" s="1" customFormat="1" ht="16.5" customHeight="1">
      <c r="B218" s="145"/>
      <c r="C218" s="155" t="s">
        <v>484</v>
      </c>
      <c r="D218" s="155" t="s">
        <v>251</v>
      </c>
      <c r="E218" s="156" t="s">
        <v>485</v>
      </c>
      <c r="F218" s="230" t="s">
        <v>486</v>
      </c>
      <c r="G218" s="230"/>
      <c r="H218" s="230"/>
      <c r="I218" s="230"/>
      <c r="J218" s="157" t="s">
        <v>302</v>
      </c>
      <c r="K218" s="158">
        <v>130.99100000000001</v>
      </c>
      <c r="L218" s="231"/>
      <c r="M218" s="231"/>
      <c r="N218" s="231">
        <f t="shared" si="40"/>
        <v>0</v>
      </c>
      <c r="O218" s="229"/>
      <c r="P218" s="229"/>
      <c r="Q218" s="229"/>
      <c r="R218" s="150"/>
      <c r="T218" s="151" t="s">
        <v>5</v>
      </c>
      <c r="U218" s="41" t="s">
        <v>41</v>
      </c>
      <c r="V218" s="152">
        <v>0</v>
      </c>
      <c r="W218" s="152">
        <f t="shared" si="41"/>
        <v>0</v>
      </c>
      <c r="X218" s="152">
        <v>1.4999999999999999E-2</v>
      </c>
      <c r="Y218" s="152">
        <f t="shared" si="42"/>
        <v>1.9648650000000001</v>
      </c>
      <c r="Z218" s="152">
        <v>0</v>
      </c>
      <c r="AA218" s="153">
        <f t="shared" si="43"/>
        <v>0</v>
      </c>
      <c r="AD218" s="154"/>
      <c r="AR218" s="19" t="s">
        <v>218</v>
      </c>
      <c r="AT218" s="19" t="s">
        <v>251</v>
      </c>
      <c r="AU218" s="19" t="s">
        <v>86</v>
      </c>
      <c r="AY218" s="19" t="s">
        <v>188</v>
      </c>
      <c r="BE218" s="154">
        <f t="shared" si="44"/>
        <v>0</v>
      </c>
      <c r="BF218" s="154">
        <f t="shared" si="45"/>
        <v>0</v>
      </c>
      <c r="BG218" s="154">
        <f t="shared" si="46"/>
        <v>0</v>
      </c>
      <c r="BH218" s="154">
        <f t="shared" si="47"/>
        <v>0</v>
      </c>
      <c r="BI218" s="154">
        <f t="shared" si="48"/>
        <v>0</v>
      </c>
      <c r="BJ218" s="19" t="s">
        <v>86</v>
      </c>
      <c r="BK218" s="154">
        <f t="shared" si="49"/>
        <v>0</v>
      </c>
      <c r="BL218" s="19" t="s">
        <v>193</v>
      </c>
      <c r="BM218" s="19" t="s">
        <v>487</v>
      </c>
    </row>
    <row r="219" spans="2:65" s="1" customFormat="1" ht="51" customHeight="1">
      <c r="B219" s="145"/>
      <c r="C219" s="146" t="s">
        <v>488</v>
      </c>
      <c r="D219" s="146" t="s">
        <v>189</v>
      </c>
      <c r="E219" s="147" t="s">
        <v>489</v>
      </c>
      <c r="F219" s="228" t="s">
        <v>490</v>
      </c>
      <c r="G219" s="228"/>
      <c r="H219" s="228"/>
      <c r="I219" s="228"/>
      <c r="J219" s="148" t="s">
        <v>192</v>
      </c>
      <c r="K219" s="149">
        <v>20.751000000000001</v>
      </c>
      <c r="L219" s="229"/>
      <c r="M219" s="229"/>
      <c r="N219" s="229">
        <f t="shared" si="40"/>
        <v>0</v>
      </c>
      <c r="O219" s="229"/>
      <c r="P219" s="229"/>
      <c r="Q219" s="229"/>
      <c r="R219" s="150"/>
      <c r="T219" s="151" t="s">
        <v>5</v>
      </c>
      <c r="U219" s="41" t="s">
        <v>41</v>
      </c>
      <c r="V219" s="152">
        <v>4.1000000000000002E-2</v>
      </c>
      <c r="W219" s="152">
        <f t="shared" si="41"/>
        <v>0.85079100000000007</v>
      </c>
      <c r="X219" s="152">
        <v>3.5200000000000001E-3</v>
      </c>
      <c r="Y219" s="152">
        <f t="shared" si="42"/>
        <v>7.3043520000000001E-2</v>
      </c>
      <c r="Z219" s="152">
        <v>0</v>
      </c>
      <c r="AA219" s="153">
        <f t="shared" si="43"/>
        <v>0</v>
      </c>
      <c r="AD219" s="154"/>
      <c r="AR219" s="19" t="s">
        <v>193</v>
      </c>
      <c r="AT219" s="19" t="s">
        <v>189</v>
      </c>
      <c r="AU219" s="19" t="s">
        <v>86</v>
      </c>
      <c r="AY219" s="19" t="s">
        <v>188</v>
      </c>
      <c r="BE219" s="154">
        <f t="shared" si="44"/>
        <v>0</v>
      </c>
      <c r="BF219" s="154">
        <f t="shared" si="45"/>
        <v>0</v>
      </c>
      <c r="BG219" s="154">
        <f t="shared" si="46"/>
        <v>0</v>
      </c>
      <c r="BH219" s="154">
        <f t="shared" si="47"/>
        <v>0</v>
      </c>
      <c r="BI219" s="154">
        <f t="shared" si="48"/>
        <v>0</v>
      </c>
      <c r="BJ219" s="19" t="s">
        <v>86</v>
      </c>
      <c r="BK219" s="154">
        <f t="shared" si="49"/>
        <v>0</v>
      </c>
      <c r="BL219" s="19" t="s">
        <v>193</v>
      </c>
      <c r="BM219" s="19" t="s">
        <v>491</v>
      </c>
    </row>
    <row r="220" spans="2:65" s="10" customFormat="1" ht="29.85" customHeight="1">
      <c r="B220" s="134"/>
      <c r="C220" s="135"/>
      <c r="D220" s="144" t="s">
        <v>152</v>
      </c>
      <c r="E220" s="144"/>
      <c r="F220" s="144"/>
      <c r="G220" s="144"/>
      <c r="H220" s="144"/>
      <c r="I220" s="144"/>
      <c r="J220" s="144"/>
      <c r="K220" s="144"/>
      <c r="L220" s="144"/>
      <c r="M220" s="144"/>
      <c r="N220" s="233">
        <f>BK220</f>
        <v>0</v>
      </c>
      <c r="O220" s="234"/>
      <c r="P220" s="234"/>
      <c r="Q220" s="234"/>
      <c r="R220" s="137"/>
      <c r="T220" s="138"/>
      <c r="U220" s="135"/>
      <c r="V220" s="135"/>
      <c r="W220" s="139">
        <f>SUM(W221:W249)</f>
        <v>791.21306804000005</v>
      </c>
      <c r="X220" s="135"/>
      <c r="Y220" s="139">
        <f>SUM(Y221:Y249)</f>
        <v>77.211199289999996</v>
      </c>
      <c r="Z220" s="135"/>
      <c r="AA220" s="140">
        <f>SUM(AA221:AA249)</f>
        <v>0</v>
      </c>
      <c r="AC220" s="1"/>
      <c r="AD220" s="154"/>
      <c r="AR220" s="141" t="s">
        <v>81</v>
      </c>
      <c r="AT220" s="142" t="s">
        <v>73</v>
      </c>
      <c r="AU220" s="142" t="s">
        <v>81</v>
      </c>
      <c r="AY220" s="141" t="s">
        <v>188</v>
      </c>
      <c r="BK220" s="143">
        <f>SUM(BK221:BK249)</f>
        <v>0</v>
      </c>
    </row>
    <row r="221" spans="2:65" s="1" customFormat="1" ht="25.5" customHeight="1">
      <c r="B221" s="145"/>
      <c r="C221" s="146" t="s">
        <v>492</v>
      </c>
      <c r="D221" s="146" t="s">
        <v>189</v>
      </c>
      <c r="E221" s="147" t="s">
        <v>493</v>
      </c>
      <c r="F221" s="228" t="s">
        <v>494</v>
      </c>
      <c r="G221" s="228"/>
      <c r="H221" s="228"/>
      <c r="I221" s="228"/>
      <c r="J221" s="148" t="s">
        <v>192</v>
      </c>
      <c r="K221" s="149">
        <v>45.334000000000003</v>
      </c>
      <c r="L221" s="229"/>
      <c r="M221" s="229"/>
      <c r="N221" s="229">
        <f t="shared" ref="N221:N249" si="50">ROUND(L221*K221,2)</f>
        <v>0</v>
      </c>
      <c r="O221" s="229"/>
      <c r="P221" s="229"/>
      <c r="Q221" s="229"/>
      <c r="R221" s="150"/>
      <c r="T221" s="151" t="s">
        <v>5</v>
      </c>
      <c r="U221" s="41" t="s">
        <v>41</v>
      </c>
      <c r="V221" s="152">
        <v>8.2000000000000003E-2</v>
      </c>
      <c r="W221" s="152">
        <f t="shared" ref="W221:W249" si="51">V221*K221</f>
        <v>3.7173880000000006</v>
      </c>
      <c r="X221" s="152">
        <v>8.0000000000000007E-5</v>
      </c>
      <c r="Y221" s="152">
        <f t="shared" ref="Y221:Y249" si="52">X221*K221</f>
        <v>3.6267200000000004E-3</v>
      </c>
      <c r="Z221" s="152">
        <v>0</v>
      </c>
      <c r="AA221" s="153">
        <f t="shared" ref="AA221:AA249" si="53">Z221*K221</f>
        <v>0</v>
      </c>
      <c r="AD221" s="154"/>
      <c r="AR221" s="19" t="s">
        <v>193</v>
      </c>
      <c r="AT221" s="19" t="s">
        <v>189</v>
      </c>
      <c r="AU221" s="19" t="s">
        <v>86</v>
      </c>
      <c r="AY221" s="19" t="s">
        <v>188</v>
      </c>
      <c r="BE221" s="154">
        <f t="shared" ref="BE221:BE249" si="54">IF(U221="základná",N221,0)</f>
        <v>0</v>
      </c>
      <c r="BF221" s="154">
        <f t="shared" ref="BF221:BF249" si="55">IF(U221="znížená",N221,0)</f>
        <v>0</v>
      </c>
      <c r="BG221" s="154">
        <f t="shared" ref="BG221:BG249" si="56">IF(U221="zákl. prenesená",N221,0)</f>
        <v>0</v>
      </c>
      <c r="BH221" s="154">
        <f t="shared" ref="BH221:BH249" si="57">IF(U221="zníž. prenesená",N221,0)</f>
        <v>0</v>
      </c>
      <c r="BI221" s="154">
        <f t="shared" ref="BI221:BI249" si="58">IF(U221="nulová",N221,0)</f>
        <v>0</v>
      </c>
      <c r="BJ221" s="19" t="s">
        <v>86</v>
      </c>
      <c r="BK221" s="154">
        <f t="shared" ref="BK221:BK249" si="59">ROUND(L221*K221,2)</f>
        <v>0</v>
      </c>
      <c r="BL221" s="19" t="s">
        <v>193</v>
      </c>
      <c r="BM221" s="19" t="s">
        <v>495</v>
      </c>
    </row>
    <row r="222" spans="2:65" s="1" customFormat="1" ht="25.5" customHeight="1">
      <c r="B222" s="145"/>
      <c r="C222" s="146" t="s">
        <v>496</v>
      </c>
      <c r="D222" s="146" t="s">
        <v>189</v>
      </c>
      <c r="E222" s="147" t="s">
        <v>497</v>
      </c>
      <c r="F222" s="228" t="s">
        <v>498</v>
      </c>
      <c r="G222" s="228"/>
      <c r="H222" s="228"/>
      <c r="I222" s="228"/>
      <c r="J222" s="148" t="s">
        <v>192</v>
      </c>
      <c r="K222" s="149">
        <v>416.32100000000003</v>
      </c>
      <c r="L222" s="229"/>
      <c r="M222" s="229"/>
      <c r="N222" s="229">
        <f t="shared" si="50"/>
        <v>0</v>
      </c>
      <c r="O222" s="229"/>
      <c r="P222" s="229"/>
      <c r="Q222" s="229"/>
      <c r="R222" s="150"/>
      <c r="T222" s="151" t="s">
        <v>5</v>
      </c>
      <c r="U222" s="41" t="s">
        <v>41</v>
      </c>
      <c r="V222" s="152">
        <v>5.1999999999999998E-2</v>
      </c>
      <c r="W222" s="152">
        <f t="shared" si="51"/>
        <v>21.648692</v>
      </c>
      <c r="X222" s="152">
        <v>4.2000000000000002E-4</v>
      </c>
      <c r="Y222" s="152">
        <f t="shared" si="52"/>
        <v>0.17485482000000002</v>
      </c>
      <c r="Z222" s="152">
        <v>0</v>
      </c>
      <c r="AA222" s="153">
        <f t="shared" si="53"/>
        <v>0</v>
      </c>
      <c r="AD222" s="154"/>
      <c r="AR222" s="19" t="s">
        <v>193</v>
      </c>
      <c r="AT222" s="19" t="s">
        <v>189</v>
      </c>
      <c r="AU222" s="19" t="s">
        <v>86</v>
      </c>
      <c r="AY222" s="19" t="s">
        <v>188</v>
      </c>
      <c r="BE222" s="154">
        <f t="shared" si="54"/>
        <v>0</v>
      </c>
      <c r="BF222" s="154">
        <f t="shared" si="55"/>
        <v>0</v>
      </c>
      <c r="BG222" s="154">
        <f t="shared" si="56"/>
        <v>0</v>
      </c>
      <c r="BH222" s="154">
        <f t="shared" si="57"/>
        <v>0</v>
      </c>
      <c r="BI222" s="154">
        <f t="shared" si="58"/>
        <v>0</v>
      </c>
      <c r="BJ222" s="19" t="s">
        <v>86</v>
      </c>
      <c r="BK222" s="154">
        <f t="shared" si="59"/>
        <v>0</v>
      </c>
      <c r="BL222" s="19" t="s">
        <v>193</v>
      </c>
      <c r="BM222" s="19" t="s">
        <v>499</v>
      </c>
    </row>
    <row r="223" spans="2:65" s="1" customFormat="1" ht="25.5" customHeight="1">
      <c r="B223" s="145"/>
      <c r="C223" s="146" t="s">
        <v>500</v>
      </c>
      <c r="D223" s="146" t="s">
        <v>189</v>
      </c>
      <c r="E223" s="147" t="s">
        <v>501</v>
      </c>
      <c r="F223" s="228" t="s">
        <v>502</v>
      </c>
      <c r="G223" s="228"/>
      <c r="H223" s="228"/>
      <c r="I223" s="228"/>
      <c r="J223" s="148" t="s">
        <v>192</v>
      </c>
      <c r="K223" s="149">
        <v>340.54899999999998</v>
      </c>
      <c r="L223" s="229"/>
      <c r="M223" s="229"/>
      <c r="N223" s="229">
        <f t="shared" si="50"/>
        <v>0</v>
      </c>
      <c r="O223" s="229"/>
      <c r="P223" s="229"/>
      <c r="Q223" s="229"/>
      <c r="R223" s="150"/>
      <c r="T223" s="151" t="s">
        <v>5</v>
      </c>
      <c r="U223" s="41" t="s">
        <v>41</v>
      </c>
      <c r="V223" s="152">
        <v>0.318</v>
      </c>
      <c r="W223" s="152">
        <f t="shared" si="51"/>
        <v>108.29458199999999</v>
      </c>
      <c r="X223" s="152">
        <v>4.7200000000000002E-3</v>
      </c>
      <c r="Y223" s="152">
        <f t="shared" si="52"/>
        <v>1.6073912799999999</v>
      </c>
      <c r="Z223" s="152">
        <v>0</v>
      </c>
      <c r="AA223" s="153">
        <f t="shared" si="53"/>
        <v>0</v>
      </c>
      <c r="AD223" s="154"/>
      <c r="AR223" s="19" t="s">
        <v>193</v>
      </c>
      <c r="AT223" s="19" t="s">
        <v>189</v>
      </c>
      <c r="AU223" s="19" t="s">
        <v>86</v>
      </c>
      <c r="AY223" s="19" t="s">
        <v>188</v>
      </c>
      <c r="BE223" s="154">
        <f t="shared" si="54"/>
        <v>0</v>
      </c>
      <c r="BF223" s="154">
        <f t="shared" si="55"/>
        <v>0</v>
      </c>
      <c r="BG223" s="154">
        <f t="shared" si="56"/>
        <v>0</v>
      </c>
      <c r="BH223" s="154">
        <f t="shared" si="57"/>
        <v>0</v>
      </c>
      <c r="BI223" s="154">
        <f t="shared" si="58"/>
        <v>0</v>
      </c>
      <c r="BJ223" s="19" t="s">
        <v>86</v>
      </c>
      <c r="BK223" s="154">
        <f t="shared" si="59"/>
        <v>0</v>
      </c>
      <c r="BL223" s="19" t="s">
        <v>193</v>
      </c>
      <c r="BM223" s="19" t="s">
        <v>503</v>
      </c>
    </row>
    <row r="224" spans="2:65" s="1" customFormat="1" ht="25.5" customHeight="1">
      <c r="B224" s="145"/>
      <c r="C224" s="146" t="s">
        <v>504</v>
      </c>
      <c r="D224" s="146" t="s">
        <v>189</v>
      </c>
      <c r="E224" s="147" t="s">
        <v>505</v>
      </c>
      <c r="F224" s="228" t="s">
        <v>506</v>
      </c>
      <c r="G224" s="228"/>
      <c r="H224" s="228"/>
      <c r="I224" s="228"/>
      <c r="J224" s="148" t="s">
        <v>192</v>
      </c>
      <c r="K224" s="149">
        <v>416.32100000000003</v>
      </c>
      <c r="L224" s="229"/>
      <c r="M224" s="229"/>
      <c r="N224" s="229">
        <f t="shared" si="50"/>
        <v>0</v>
      </c>
      <c r="O224" s="229"/>
      <c r="P224" s="229"/>
      <c r="Q224" s="229"/>
      <c r="R224" s="150"/>
      <c r="T224" s="151" t="s">
        <v>5</v>
      </c>
      <c r="U224" s="41" t="s">
        <v>41</v>
      </c>
      <c r="V224" s="152">
        <v>0.29399999999999998</v>
      </c>
      <c r="W224" s="152">
        <f t="shared" si="51"/>
        <v>122.398374</v>
      </c>
      <c r="X224" s="152">
        <v>5.7600000000000004E-3</v>
      </c>
      <c r="Y224" s="152">
        <f t="shared" si="52"/>
        <v>2.3980089600000003</v>
      </c>
      <c r="Z224" s="152">
        <v>0</v>
      </c>
      <c r="AA224" s="153">
        <f t="shared" si="53"/>
        <v>0</v>
      </c>
      <c r="AD224" s="154"/>
      <c r="AR224" s="19" t="s">
        <v>193</v>
      </c>
      <c r="AT224" s="19" t="s">
        <v>189</v>
      </c>
      <c r="AU224" s="19" t="s">
        <v>86</v>
      </c>
      <c r="AY224" s="19" t="s">
        <v>188</v>
      </c>
      <c r="BE224" s="154">
        <f t="shared" si="54"/>
        <v>0</v>
      </c>
      <c r="BF224" s="154">
        <f t="shared" si="55"/>
        <v>0</v>
      </c>
      <c r="BG224" s="154">
        <f t="shared" si="56"/>
        <v>0</v>
      </c>
      <c r="BH224" s="154">
        <f t="shared" si="57"/>
        <v>0</v>
      </c>
      <c r="BI224" s="154">
        <f t="shared" si="58"/>
        <v>0</v>
      </c>
      <c r="BJ224" s="19" t="s">
        <v>86</v>
      </c>
      <c r="BK224" s="154">
        <f t="shared" si="59"/>
        <v>0</v>
      </c>
      <c r="BL224" s="19" t="s">
        <v>193</v>
      </c>
      <c r="BM224" s="19" t="s">
        <v>507</v>
      </c>
    </row>
    <row r="225" spans="2:65" s="1" customFormat="1" ht="38.25" customHeight="1">
      <c r="B225" s="145"/>
      <c r="C225" s="146" t="s">
        <v>508</v>
      </c>
      <c r="D225" s="146" t="s">
        <v>189</v>
      </c>
      <c r="E225" s="147" t="s">
        <v>509</v>
      </c>
      <c r="F225" s="228" t="s">
        <v>510</v>
      </c>
      <c r="G225" s="228"/>
      <c r="H225" s="228"/>
      <c r="I225" s="228"/>
      <c r="J225" s="148" t="s">
        <v>192</v>
      </c>
      <c r="K225" s="149">
        <v>14.613</v>
      </c>
      <c r="L225" s="229"/>
      <c r="M225" s="229"/>
      <c r="N225" s="229">
        <f t="shared" si="50"/>
        <v>0</v>
      </c>
      <c r="O225" s="229"/>
      <c r="P225" s="229"/>
      <c r="Q225" s="229"/>
      <c r="R225" s="150"/>
      <c r="T225" s="151" t="s">
        <v>5</v>
      </c>
      <c r="U225" s="41" t="s">
        <v>41</v>
      </c>
      <c r="V225" s="152">
        <v>0.26700000000000002</v>
      </c>
      <c r="W225" s="152">
        <f t="shared" si="51"/>
        <v>3.9016709999999999</v>
      </c>
      <c r="X225" s="152">
        <v>2E-3</v>
      </c>
      <c r="Y225" s="152">
        <f t="shared" si="52"/>
        <v>2.9225999999999999E-2</v>
      </c>
      <c r="Z225" s="152">
        <v>0</v>
      </c>
      <c r="AA225" s="153">
        <f t="shared" si="53"/>
        <v>0</v>
      </c>
      <c r="AD225" s="154"/>
      <c r="AR225" s="19" t="s">
        <v>193</v>
      </c>
      <c r="AT225" s="19" t="s">
        <v>189</v>
      </c>
      <c r="AU225" s="19" t="s">
        <v>86</v>
      </c>
      <c r="AY225" s="19" t="s">
        <v>188</v>
      </c>
      <c r="BE225" s="154">
        <f t="shared" si="54"/>
        <v>0</v>
      </c>
      <c r="BF225" s="154">
        <f t="shared" si="55"/>
        <v>0</v>
      </c>
      <c r="BG225" s="154">
        <f t="shared" si="56"/>
        <v>0</v>
      </c>
      <c r="BH225" s="154">
        <f t="shared" si="57"/>
        <v>0</v>
      </c>
      <c r="BI225" s="154">
        <f t="shared" si="58"/>
        <v>0</v>
      </c>
      <c r="BJ225" s="19" t="s">
        <v>86</v>
      </c>
      <c r="BK225" s="154">
        <f t="shared" si="59"/>
        <v>0</v>
      </c>
      <c r="BL225" s="19" t="s">
        <v>193</v>
      </c>
      <c r="BM225" s="19" t="s">
        <v>511</v>
      </c>
    </row>
    <row r="226" spans="2:65" s="1" customFormat="1" ht="51" customHeight="1">
      <c r="B226" s="145"/>
      <c r="C226" s="146" t="s">
        <v>512</v>
      </c>
      <c r="D226" s="146" t="s">
        <v>189</v>
      </c>
      <c r="E226" s="147" t="s">
        <v>513</v>
      </c>
      <c r="F226" s="228" t="s">
        <v>514</v>
      </c>
      <c r="G226" s="228"/>
      <c r="H226" s="228"/>
      <c r="I226" s="228"/>
      <c r="J226" s="148" t="s">
        <v>192</v>
      </c>
      <c r="K226" s="149">
        <v>29.79</v>
      </c>
      <c r="L226" s="229"/>
      <c r="M226" s="229"/>
      <c r="N226" s="229">
        <f t="shared" si="50"/>
        <v>0</v>
      </c>
      <c r="O226" s="229"/>
      <c r="P226" s="229"/>
      <c r="Q226" s="229"/>
      <c r="R226" s="150"/>
      <c r="T226" s="151" t="s">
        <v>5</v>
      </c>
      <c r="U226" s="41" t="s">
        <v>41</v>
      </c>
      <c r="V226" s="152">
        <v>8.2019999999999996E-2</v>
      </c>
      <c r="W226" s="152">
        <f t="shared" si="51"/>
        <v>2.4433757999999997</v>
      </c>
      <c r="X226" s="152">
        <v>1E-4</v>
      </c>
      <c r="Y226" s="152">
        <f t="shared" si="52"/>
        <v>2.9789999999999999E-3</v>
      </c>
      <c r="Z226" s="152">
        <v>0</v>
      </c>
      <c r="AA226" s="153">
        <f t="shared" si="53"/>
        <v>0</v>
      </c>
      <c r="AD226" s="154"/>
      <c r="AR226" s="19" t="s">
        <v>193</v>
      </c>
      <c r="AT226" s="19" t="s">
        <v>189</v>
      </c>
      <c r="AU226" s="19" t="s">
        <v>86</v>
      </c>
      <c r="AY226" s="19" t="s">
        <v>188</v>
      </c>
      <c r="BE226" s="154">
        <f t="shared" si="54"/>
        <v>0</v>
      </c>
      <c r="BF226" s="154">
        <f t="shared" si="55"/>
        <v>0</v>
      </c>
      <c r="BG226" s="154">
        <f t="shared" si="56"/>
        <v>0</v>
      </c>
      <c r="BH226" s="154">
        <f t="shared" si="57"/>
        <v>0</v>
      </c>
      <c r="BI226" s="154">
        <f t="shared" si="58"/>
        <v>0</v>
      </c>
      <c r="BJ226" s="19" t="s">
        <v>86</v>
      </c>
      <c r="BK226" s="154">
        <f t="shared" si="59"/>
        <v>0</v>
      </c>
      <c r="BL226" s="19" t="s">
        <v>193</v>
      </c>
      <c r="BM226" s="19" t="s">
        <v>515</v>
      </c>
    </row>
    <row r="227" spans="2:65" s="1" customFormat="1" ht="25.5" customHeight="1">
      <c r="B227" s="145"/>
      <c r="C227" s="146" t="s">
        <v>516</v>
      </c>
      <c r="D227" s="146" t="s">
        <v>189</v>
      </c>
      <c r="E227" s="147" t="s">
        <v>517</v>
      </c>
      <c r="F227" s="228" t="s">
        <v>518</v>
      </c>
      <c r="G227" s="228"/>
      <c r="H227" s="228"/>
      <c r="I227" s="228"/>
      <c r="J227" s="148" t="s">
        <v>192</v>
      </c>
      <c r="K227" s="149">
        <v>11.548</v>
      </c>
      <c r="L227" s="229"/>
      <c r="M227" s="229"/>
      <c r="N227" s="229">
        <f t="shared" si="50"/>
        <v>0</v>
      </c>
      <c r="O227" s="229"/>
      <c r="P227" s="229"/>
      <c r="Q227" s="229"/>
      <c r="R227" s="150"/>
      <c r="T227" s="151" t="s">
        <v>5</v>
      </c>
      <c r="U227" s="41" t="s">
        <v>41</v>
      </c>
      <c r="V227" s="152">
        <v>0.46781</v>
      </c>
      <c r="W227" s="152">
        <f t="shared" si="51"/>
        <v>5.4022698800000004</v>
      </c>
      <c r="X227" s="152">
        <v>3.96E-3</v>
      </c>
      <c r="Y227" s="152">
        <f t="shared" si="52"/>
        <v>4.5730079999999999E-2</v>
      </c>
      <c r="Z227" s="152">
        <v>0</v>
      </c>
      <c r="AA227" s="153">
        <f t="shared" si="53"/>
        <v>0</v>
      </c>
      <c r="AD227" s="154"/>
      <c r="AR227" s="19" t="s">
        <v>193</v>
      </c>
      <c r="AT227" s="19" t="s">
        <v>189</v>
      </c>
      <c r="AU227" s="19" t="s">
        <v>86</v>
      </c>
      <c r="AY227" s="19" t="s">
        <v>188</v>
      </c>
      <c r="BE227" s="154">
        <f t="shared" si="54"/>
        <v>0</v>
      </c>
      <c r="BF227" s="154">
        <f t="shared" si="55"/>
        <v>0</v>
      </c>
      <c r="BG227" s="154">
        <f t="shared" si="56"/>
        <v>0</v>
      </c>
      <c r="BH227" s="154">
        <f t="shared" si="57"/>
        <v>0</v>
      </c>
      <c r="BI227" s="154">
        <f t="shared" si="58"/>
        <v>0</v>
      </c>
      <c r="BJ227" s="19" t="s">
        <v>86</v>
      </c>
      <c r="BK227" s="154">
        <f t="shared" si="59"/>
        <v>0</v>
      </c>
      <c r="BL227" s="19" t="s">
        <v>193</v>
      </c>
      <c r="BM227" s="19" t="s">
        <v>519</v>
      </c>
    </row>
    <row r="228" spans="2:65" s="1" customFormat="1" ht="25.5" customHeight="1">
      <c r="B228" s="145"/>
      <c r="C228" s="146" t="s">
        <v>520</v>
      </c>
      <c r="D228" s="146" t="s">
        <v>189</v>
      </c>
      <c r="E228" s="147" t="s">
        <v>521</v>
      </c>
      <c r="F228" s="228" t="s">
        <v>522</v>
      </c>
      <c r="G228" s="228"/>
      <c r="H228" s="228"/>
      <c r="I228" s="228"/>
      <c r="J228" s="148" t="s">
        <v>192</v>
      </c>
      <c r="K228" s="149">
        <v>11.548</v>
      </c>
      <c r="L228" s="229"/>
      <c r="M228" s="229"/>
      <c r="N228" s="229">
        <f t="shared" si="50"/>
        <v>0</v>
      </c>
      <c r="O228" s="229"/>
      <c r="P228" s="229"/>
      <c r="Q228" s="229"/>
      <c r="R228" s="150"/>
      <c r="T228" s="151" t="s">
        <v>5</v>
      </c>
      <c r="U228" s="41" t="s">
        <v>41</v>
      </c>
      <c r="V228" s="152">
        <v>0.2944</v>
      </c>
      <c r="W228" s="152">
        <f t="shared" si="51"/>
        <v>3.3997312000000002</v>
      </c>
      <c r="X228" s="152">
        <v>5.7600000000000004E-3</v>
      </c>
      <c r="Y228" s="152">
        <f t="shared" si="52"/>
        <v>6.6516480000000003E-2</v>
      </c>
      <c r="Z228" s="152">
        <v>0</v>
      </c>
      <c r="AA228" s="153">
        <f t="shared" si="53"/>
        <v>0</v>
      </c>
      <c r="AD228" s="154"/>
      <c r="AR228" s="19" t="s">
        <v>193</v>
      </c>
      <c r="AT228" s="19" t="s">
        <v>189</v>
      </c>
      <c r="AU228" s="19" t="s">
        <v>86</v>
      </c>
      <c r="AY228" s="19" t="s">
        <v>188</v>
      </c>
      <c r="BE228" s="154">
        <f t="shared" si="54"/>
        <v>0</v>
      </c>
      <c r="BF228" s="154">
        <f t="shared" si="55"/>
        <v>0</v>
      </c>
      <c r="BG228" s="154">
        <f t="shared" si="56"/>
        <v>0</v>
      </c>
      <c r="BH228" s="154">
        <f t="shared" si="57"/>
        <v>0</v>
      </c>
      <c r="BI228" s="154">
        <f t="shared" si="58"/>
        <v>0</v>
      </c>
      <c r="BJ228" s="19" t="s">
        <v>86</v>
      </c>
      <c r="BK228" s="154">
        <f t="shared" si="59"/>
        <v>0</v>
      </c>
      <c r="BL228" s="19" t="s">
        <v>193</v>
      </c>
      <c r="BM228" s="19" t="s">
        <v>523</v>
      </c>
    </row>
    <row r="229" spans="2:65" s="1" customFormat="1" ht="25.5" customHeight="1">
      <c r="B229" s="145"/>
      <c r="C229" s="146" t="s">
        <v>524</v>
      </c>
      <c r="D229" s="146" t="s">
        <v>189</v>
      </c>
      <c r="E229" s="147" t="s">
        <v>525</v>
      </c>
      <c r="F229" s="228" t="s">
        <v>526</v>
      </c>
      <c r="G229" s="228"/>
      <c r="H229" s="228"/>
      <c r="I229" s="228"/>
      <c r="J229" s="148" t="s">
        <v>192</v>
      </c>
      <c r="K229" s="149">
        <v>107.072</v>
      </c>
      <c r="L229" s="229"/>
      <c r="M229" s="229"/>
      <c r="N229" s="229">
        <f t="shared" si="50"/>
        <v>0</v>
      </c>
      <c r="O229" s="229"/>
      <c r="P229" s="229"/>
      <c r="Q229" s="229"/>
      <c r="R229" s="150"/>
      <c r="T229" s="151" t="s">
        <v>5</v>
      </c>
      <c r="U229" s="41" t="s">
        <v>41</v>
      </c>
      <c r="V229" s="152">
        <v>0</v>
      </c>
      <c r="W229" s="152">
        <f t="shared" si="51"/>
        <v>0</v>
      </c>
      <c r="X229" s="152">
        <v>1.0000000000000001E-5</v>
      </c>
      <c r="Y229" s="152">
        <f t="shared" si="52"/>
        <v>1.07072E-3</v>
      </c>
      <c r="Z229" s="152">
        <v>0</v>
      </c>
      <c r="AA229" s="153">
        <f t="shared" si="53"/>
        <v>0</v>
      </c>
      <c r="AD229" s="154"/>
      <c r="AR229" s="19" t="s">
        <v>193</v>
      </c>
      <c r="AT229" s="19" t="s">
        <v>189</v>
      </c>
      <c r="AU229" s="19" t="s">
        <v>86</v>
      </c>
      <c r="AY229" s="19" t="s">
        <v>188</v>
      </c>
      <c r="BE229" s="154">
        <f t="shared" si="54"/>
        <v>0</v>
      </c>
      <c r="BF229" s="154">
        <f t="shared" si="55"/>
        <v>0</v>
      </c>
      <c r="BG229" s="154">
        <f t="shared" si="56"/>
        <v>0</v>
      </c>
      <c r="BH229" s="154">
        <f t="shared" si="57"/>
        <v>0</v>
      </c>
      <c r="BI229" s="154">
        <f t="shared" si="58"/>
        <v>0</v>
      </c>
      <c r="BJ229" s="19" t="s">
        <v>86</v>
      </c>
      <c r="BK229" s="154">
        <f t="shared" si="59"/>
        <v>0</v>
      </c>
      <c r="BL229" s="19" t="s">
        <v>193</v>
      </c>
      <c r="BM229" s="19" t="s">
        <v>527</v>
      </c>
    </row>
    <row r="230" spans="2:65" s="1" customFormat="1" ht="25.5" customHeight="1">
      <c r="B230" s="145"/>
      <c r="C230" s="146" t="s">
        <v>528</v>
      </c>
      <c r="D230" s="146" t="s">
        <v>189</v>
      </c>
      <c r="E230" s="147" t="s">
        <v>529</v>
      </c>
      <c r="F230" s="228" t="s">
        <v>530</v>
      </c>
      <c r="G230" s="228"/>
      <c r="H230" s="228"/>
      <c r="I230" s="228"/>
      <c r="J230" s="148" t="s">
        <v>192</v>
      </c>
      <c r="K230" s="149">
        <v>107.072</v>
      </c>
      <c r="L230" s="229"/>
      <c r="M230" s="229"/>
      <c r="N230" s="229">
        <f t="shared" si="50"/>
        <v>0</v>
      </c>
      <c r="O230" s="229"/>
      <c r="P230" s="229"/>
      <c r="Q230" s="229"/>
      <c r="R230" s="150"/>
      <c r="T230" s="151" t="s">
        <v>5</v>
      </c>
      <c r="U230" s="41" t="s">
        <v>41</v>
      </c>
      <c r="V230" s="152">
        <v>0.37778</v>
      </c>
      <c r="W230" s="152">
        <f t="shared" si="51"/>
        <v>40.449660160000001</v>
      </c>
      <c r="X230" s="152">
        <v>3.7799999999999999E-3</v>
      </c>
      <c r="Y230" s="152">
        <f t="shared" si="52"/>
        <v>0.40473216000000001</v>
      </c>
      <c r="Z230" s="152">
        <v>0</v>
      </c>
      <c r="AA230" s="153">
        <f t="shared" si="53"/>
        <v>0</v>
      </c>
      <c r="AD230" s="154"/>
      <c r="AR230" s="19" t="s">
        <v>193</v>
      </c>
      <c r="AT230" s="19" t="s">
        <v>189</v>
      </c>
      <c r="AU230" s="19" t="s">
        <v>86</v>
      </c>
      <c r="AY230" s="19" t="s">
        <v>188</v>
      </c>
      <c r="BE230" s="154">
        <f t="shared" si="54"/>
        <v>0</v>
      </c>
      <c r="BF230" s="154">
        <f t="shared" si="55"/>
        <v>0</v>
      </c>
      <c r="BG230" s="154">
        <f t="shared" si="56"/>
        <v>0</v>
      </c>
      <c r="BH230" s="154">
        <f t="shared" si="57"/>
        <v>0</v>
      </c>
      <c r="BI230" s="154">
        <f t="shared" si="58"/>
        <v>0</v>
      </c>
      <c r="BJ230" s="19" t="s">
        <v>86</v>
      </c>
      <c r="BK230" s="154">
        <f t="shared" si="59"/>
        <v>0</v>
      </c>
      <c r="BL230" s="19" t="s">
        <v>193</v>
      </c>
      <c r="BM230" s="19" t="s">
        <v>531</v>
      </c>
    </row>
    <row r="231" spans="2:65" s="1" customFormat="1" ht="25.5" customHeight="1">
      <c r="B231" s="145"/>
      <c r="C231" s="146" t="s">
        <v>532</v>
      </c>
      <c r="D231" s="146" t="s">
        <v>189</v>
      </c>
      <c r="E231" s="147" t="s">
        <v>533</v>
      </c>
      <c r="F231" s="228" t="s">
        <v>534</v>
      </c>
      <c r="G231" s="228"/>
      <c r="H231" s="228"/>
      <c r="I231" s="228"/>
      <c r="J231" s="148" t="s">
        <v>192</v>
      </c>
      <c r="K231" s="149">
        <v>44.823</v>
      </c>
      <c r="L231" s="229"/>
      <c r="M231" s="229"/>
      <c r="N231" s="229">
        <f t="shared" si="50"/>
        <v>0</v>
      </c>
      <c r="O231" s="229"/>
      <c r="P231" s="229"/>
      <c r="Q231" s="229"/>
      <c r="R231" s="150"/>
      <c r="T231" s="151" t="s">
        <v>5</v>
      </c>
      <c r="U231" s="41" t="s">
        <v>41</v>
      </c>
      <c r="V231" s="152">
        <v>0.41699999999999998</v>
      </c>
      <c r="W231" s="152">
        <f t="shared" si="51"/>
        <v>18.691191</v>
      </c>
      <c r="X231" s="152">
        <v>6.1999999999999998E-3</v>
      </c>
      <c r="Y231" s="152">
        <f t="shared" si="52"/>
        <v>0.2779026</v>
      </c>
      <c r="Z231" s="152">
        <v>0</v>
      </c>
      <c r="AA231" s="153">
        <f t="shared" si="53"/>
        <v>0</v>
      </c>
      <c r="AD231" s="154"/>
      <c r="AR231" s="19" t="s">
        <v>193</v>
      </c>
      <c r="AT231" s="19" t="s">
        <v>189</v>
      </c>
      <c r="AU231" s="19" t="s">
        <v>86</v>
      </c>
      <c r="AY231" s="19" t="s">
        <v>188</v>
      </c>
      <c r="BE231" s="154">
        <f t="shared" si="54"/>
        <v>0</v>
      </c>
      <c r="BF231" s="154">
        <f t="shared" si="55"/>
        <v>0</v>
      </c>
      <c r="BG231" s="154">
        <f t="shared" si="56"/>
        <v>0</v>
      </c>
      <c r="BH231" s="154">
        <f t="shared" si="57"/>
        <v>0</v>
      </c>
      <c r="BI231" s="154">
        <f t="shared" si="58"/>
        <v>0</v>
      </c>
      <c r="BJ231" s="19" t="s">
        <v>86</v>
      </c>
      <c r="BK231" s="154">
        <f t="shared" si="59"/>
        <v>0</v>
      </c>
      <c r="BL231" s="19" t="s">
        <v>193</v>
      </c>
      <c r="BM231" s="19" t="s">
        <v>535</v>
      </c>
    </row>
    <row r="232" spans="2:65" s="1" customFormat="1" ht="25.5" customHeight="1">
      <c r="B232" s="145"/>
      <c r="C232" s="146" t="s">
        <v>536</v>
      </c>
      <c r="D232" s="146" t="s">
        <v>189</v>
      </c>
      <c r="E232" s="147" t="s">
        <v>537</v>
      </c>
      <c r="F232" s="228" t="s">
        <v>538</v>
      </c>
      <c r="G232" s="228"/>
      <c r="H232" s="228"/>
      <c r="I232" s="228"/>
      <c r="J232" s="148" t="s">
        <v>192</v>
      </c>
      <c r="K232" s="149">
        <v>21.481999999999999</v>
      </c>
      <c r="L232" s="229"/>
      <c r="M232" s="229"/>
      <c r="N232" s="229">
        <f t="shared" si="50"/>
        <v>0</v>
      </c>
      <c r="O232" s="229"/>
      <c r="P232" s="229"/>
      <c r="Q232" s="229"/>
      <c r="R232" s="150"/>
      <c r="T232" s="151" t="s">
        <v>5</v>
      </c>
      <c r="U232" s="41" t="s">
        <v>41</v>
      </c>
      <c r="V232" s="152">
        <v>9.1999999999999998E-2</v>
      </c>
      <c r="W232" s="152">
        <f t="shared" si="51"/>
        <v>1.9763439999999999</v>
      </c>
      <c r="X232" s="152">
        <v>4.2000000000000002E-4</v>
      </c>
      <c r="Y232" s="152">
        <f t="shared" si="52"/>
        <v>9.0224399999999996E-3</v>
      </c>
      <c r="Z232" s="152">
        <v>0</v>
      </c>
      <c r="AA232" s="153">
        <f t="shared" si="53"/>
        <v>0</v>
      </c>
      <c r="AD232" s="154"/>
      <c r="AR232" s="19" t="s">
        <v>193</v>
      </c>
      <c r="AT232" s="19" t="s">
        <v>189</v>
      </c>
      <c r="AU232" s="19" t="s">
        <v>86</v>
      </c>
      <c r="AY232" s="19" t="s">
        <v>188</v>
      </c>
      <c r="BE232" s="154">
        <f t="shared" si="54"/>
        <v>0</v>
      </c>
      <c r="BF232" s="154">
        <f t="shared" si="55"/>
        <v>0</v>
      </c>
      <c r="BG232" s="154">
        <f t="shared" si="56"/>
        <v>0</v>
      </c>
      <c r="BH232" s="154">
        <f t="shared" si="57"/>
        <v>0</v>
      </c>
      <c r="BI232" s="154">
        <f t="shared" si="58"/>
        <v>0</v>
      </c>
      <c r="BJ232" s="19" t="s">
        <v>86</v>
      </c>
      <c r="BK232" s="154">
        <f t="shared" si="59"/>
        <v>0</v>
      </c>
      <c r="BL232" s="19" t="s">
        <v>193</v>
      </c>
      <c r="BM232" s="19" t="s">
        <v>539</v>
      </c>
    </row>
    <row r="233" spans="2:65" s="1" customFormat="1" ht="38.25" customHeight="1">
      <c r="B233" s="145"/>
      <c r="C233" s="146" t="s">
        <v>540</v>
      </c>
      <c r="D233" s="146" t="s">
        <v>189</v>
      </c>
      <c r="E233" s="147" t="s">
        <v>541</v>
      </c>
      <c r="F233" s="228" t="s">
        <v>542</v>
      </c>
      <c r="G233" s="228"/>
      <c r="H233" s="228"/>
      <c r="I233" s="228"/>
      <c r="J233" s="148" t="s">
        <v>192</v>
      </c>
      <c r="K233" s="149">
        <v>21.481999999999999</v>
      </c>
      <c r="L233" s="229"/>
      <c r="M233" s="229"/>
      <c r="N233" s="229">
        <f t="shared" si="50"/>
        <v>0</v>
      </c>
      <c r="O233" s="229"/>
      <c r="P233" s="229"/>
      <c r="Q233" s="229"/>
      <c r="R233" s="150"/>
      <c r="T233" s="151" t="s">
        <v>5</v>
      </c>
      <c r="U233" s="41" t="s">
        <v>41</v>
      </c>
      <c r="V233" s="152">
        <v>0.63300000000000001</v>
      </c>
      <c r="W233" s="152">
        <f t="shared" si="51"/>
        <v>13.598106</v>
      </c>
      <c r="X233" s="152">
        <v>3.3599999999999998E-2</v>
      </c>
      <c r="Y233" s="152">
        <f t="shared" si="52"/>
        <v>0.72179519999999997</v>
      </c>
      <c r="Z233" s="152">
        <v>0</v>
      </c>
      <c r="AA233" s="153">
        <f t="shared" si="53"/>
        <v>0</v>
      </c>
      <c r="AD233" s="154"/>
      <c r="AR233" s="19" t="s">
        <v>193</v>
      </c>
      <c r="AT233" s="19" t="s">
        <v>189</v>
      </c>
      <c r="AU233" s="19" t="s">
        <v>86</v>
      </c>
      <c r="AY233" s="19" t="s">
        <v>188</v>
      </c>
      <c r="BE233" s="154">
        <f t="shared" si="54"/>
        <v>0</v>
      </c>
      <c r="BF233" s="154">
        <f t="shared" si="55"/>
        <v>0</v>
      </c>
      <c r="BG233" s="154">
        <f t="shared" si="56"/>
        <v>0</v>
      </c>
      <c r="BH233" s="154">
        <f t="shared" si="57"/>
        <v>0</v>
      </c>
      <c r="BI233" s="154">
        <f t="shared" si="58"/>
        <v>0</v>
      </c>
      <c r="BJ233" s="19" t="s">
        <v>86</v>
      </c>
      <c r="BK233" s="154">
        <f t="shared" si="59"/>
        <v>0</v>
      </c>
      <c r="BL233" s="19" t="s">
        <v>193</v>
      </c>
      <c r="BM233" s="19" t="s">
        <v>543</v>
      </c>
    </row>
    <row r="234" spans="2:65" s="1" customFormat="1" ht="25.5" customHeight="1">
      <c r="B234" s="145"/>
      <c r="C234" s="146" t="s">
        <v>544</v>
      </c>
      <c r="D234" s="146" t="s">
        <v>189</v>
      </c>
      <c r="E234" s="147" t="s">
        <v>545</v>
      </c>
      <c r="F234" s="228" t="s">
        <v>546</v>
      </c>
      <c r="G234" s="228"/>
      <c r="H234" s="228"/>
      <c r="I234" s="228"/>
      <c r="J234" s="148" t="s">
        <v>203</v>
      </c>
      <c r="K234" s="149">
        <v>158.62</v>
      </c>
      <c r="L234" s="229"/>
      <c r="M234" s="229"/>
      <c r="N234" s="229">
        <f t="shared" si="50"/>
        <v>0</v>
      </c>
      <c r="O234" s="229"/>
      <c r="P234" s="229"/>
      <c r="Q234" s="229"/>
      <c r="R234" s="150"/>
      <c r="T234" s="151" t="s">
        <v>5</v>
      </c>
      <c r="U234" s="41" t="s">
        <v>41</v>
      </c>
      <c r="V234" s="152">
        <v>0.20799999999999999</v>
      </c>
      <c r="W234" s="152">
        <f t="shared" si="51"/>
        <v>32.992959999999997</v>
      </c>
      <c r="X234" s="152">
        <v>5.2999999999999998E-4</v>
      </c>
      <c r="Y234" s="152">
        <f t="shared" si="52"/>
        <v>8.4068599999999993E-2</v>
      </c>
      <c r="Z234" s="152">
        <v>0</v>
      </c>
      <c r="AA234" s="153">
        <f t="shared" si="53"/>
        <v>0</v>
      </c>
      <c r="AD234" s="154"/>
      <c r="AR234" s="19" t="s">
        <v>193</v>
      </c>
      <c r="AT234" s="19" t="s">
        <v>189</v>
      </c>
      <c r="AU234" s="19" t="s">
        <v>86</v>
      </c>
      <c r="AY234" s="19" t="s">
        <v>188</v>
      </c>
      <c r="BE234" s="154">
        <f t="shared" si="54"/>
        <v>0</v>
      </c>
      <c r="BF234" s="154">
        <f t="shared" si="55"/>
        <v>0</v>
      </c>
      <c r="BG234" s="154">
        <f t="shared" si="56"/>
        <v>0</v>
      </c>
      <c r="BH234" s="154">
        <f t="shared" si="57"/>
        <v>0</v>
      </c>
      <c r="BI234" s="154">
        <f t="shared" si="58"/>
        <v>0</v>
      </c>
      <c r="BJ234" s="19" t="s">
        <v>86</v>
      </c>
      <c r="BK234" s="154">
        <f t="shared" si="59"/>
        <v>0</v>
      </c>
      <c r="BL234" s="19" t="s">
        <v>193</v>
      </c>
      <c r="BM234" s="19" t="s">
        <v>547</v>
      </c>
    </row>
    <row r="235" spans="2:65" s="1" customFormat="1" ht="38.25" customHeight="1">
      <c r="B235" s="145"/>
      <c r="C235" s="146" t="s">
        <v>548</v>
      </c>
      <c r="D235" s="146" t="s">
        <v>189</v>
      </c>
      <c r="E235" s="147" t="s">
        <v>549</v>
      </c>
      <c r="F235" s="228" t="s">
        <v>550</v>
      </c>
      <c r="G235" s="228"/>
      <c r="H235" s="228"/>
      <c r="I235" s="228"/>
      <c r="J235" s="148" t="s">
        <v>192</v>
      </c>
      <c r="K235" s="149">
        <v>107.072</v>
      </c>
      <c r="L235" s="229"/>
      <c r="M235" s="229"/>
      <c r="N235" s="229">
        <f t="shared" si="50"/>
        <v>0</v>
      </c>
      <c r="O235" s="229"/>
      <c r="P235" s="229"/>
      <c r="Q235" s="229"/>
      <c r="R235" s="150"/>
      <c r="T235" s="151" t="s">
        <v>5</v>
      </c>
      <c r="U235" s="41" t="s">
        <v>41</v>
      </c>
      <c r="V235" s="152">
        <v>0.79</v>
      </c>
      <c r="W235" s="152">
        <f t="shared" si="51"/>
        <v>84.586880000000008</v>
      </c>
      <c r="X235" s="152">
        <v>1.0290000000000001E-2</v>
      </c>
      <c r="Y235" s="152">
        <f t="shared" si="52"/>
        <v>1.1017708800000001</v>
      </c>
      <c r="Z235" s="152">
        <v>0</v>
      </c>
      <c r="AA235" s="153">
        <f t="shared" si="53"/>
        <v>0</v>
      </c>
      <c r="AD235" s="154"/>
      <c r="AR235" s="19" t="s">
        <v>193</v>
      </c>
      <c r="AT235" s="19" t="s">
        <v>189</v>
      </c>
      <c r="AU235" s="19" t="s">
        <v>86</v>
      </c>
      <c r="AY235" s="19" t="s">
        <v>188</v>
      </c>
      <c r="BE235" s="154">
        <f t="shared" si="54"/>
        <v>0</v>
      </c>
      <c r="BF235" s="154">
        <f t="shared" si="55"/>
        <v>0</v>
      </c>
      <c r="BG235" s="154">
        <f t="shared" si="56"/>
        <v>0</v>
      </c>
      <c r="BH235" s="154">
        <f t="shared" si="57"/>
        <v>0</v>
      </c>
      <c r="BI235" s="154">
        <f t="shared" si="58"/>
        <v>0</v>
      </c>
      <c r="BJ235" s="19" t="s">
        <v>86</v>
      </c>
      <c r="BK235" s="154">
        <f t="shared" si="59"/>
        <v>0</v>
      </c>
      <c r="BL235" s="19" t="s">
        <v>193</v>
      </c>
      <c r="BM235" s="19" t="s">
        <v>551</v>
      </c>
    </row>
    <row r="236" spans="2:65" s="1" customFormat="1" ht="25.5" customHeight="1">
      <c r="B236" s="145"/>
      <c r="C236" s="146" t="s">
        <v>552</v>
      </c>
      <c r="D236" s="146" t="s">
        <v>189</v>
      </c>
      <c r="E236" s="147" t="s">
        <v>553</v>
      </c>
      <c r="F236" s="228" t="s">
        <v>554</v>
      </c>
      <c r="G236" s="228"/>
      <c r="H236" s="228"/>
      <c r="I236" s="228"/>
      <c r="J236" s="148" t="s">
        <v>192</v>
      </c>
      <c r="K236" s="149">
        <v>20.309999999999999</v>
      </c>
      <c r="L236" s="229"/>
      <c r="M236" s="229"/>
      <c r="N236" s="229">
        <f t="shared" si="50"/>
        <v>0</v>
      </c>
      <c r="O236" s="229"/>
      <c r="P236" s="229"/>
      <c r="Q236" s="229"/>
      <c r="R236" s="150"/>
      <c r="T236" s="151" t="s">
        <v>5</v>
      </c>
      <c r="U236" s="41" t="s">
        <v>41</v>
      </c>
      <c r="V236" s="152">
        <v>0.79</v>
      </c>
      <c r="W236" s="152">
        <f t="shared" si="51"/>
        <v>16.044899999999998</v>
      </c>
      <c r="X236" s="152">
        <v>9.3600000000000003E-3</v>
      </c>
      <c r="Y236" s="152">
        <f t="shared" si="52"/>
        <v>0.19010159999999998</v>
      </c>
      <c r="Z236" s="152">
        <v>0</v>
      </c>
      <c r="AA236" s="153">
        <f t="shared" si="53"/>
        <v>0</v>
      </c>
      <c r="AD236" s="154"/>
      <c r="AR236" s="19" t="s">
        <v>193</v>
      </c>
      <c r="AT236" s="19" t="s">
        <v>189</v>
      </c>
      <c r="AU236" s="19" t="s">
        <v>86</v>
      </c>
      <c r="AY236" s="19" t="s">
        <v>188</v>
      </c>
      <c r="BE236" s="154">
        <f t="shared" si="54"/>
        <v>0</v>
      </c>
      <c r="BF236" s="154">
        <f t="shared" si="55"/>
        <v>0</v>
      </c>
      <c r="BG236" s="154">
        <f t="shared" si="56"/>
        <v>0</v>
      </c>
      <c r="BH236" s="154">
        <f t="shared" si="57"/>
        <v>0</v>
      </c>
      <c r="BI236" s="154">
        <f t="shared" si="58"/>
        <v>0</v>
      </c>
      <c r="BJ236" s="19" t="s">
        <v>86</v>
      </c>
      <c r="BK236" s="154">
        <f t="shared" si="59"/>
        <v>0</v>
      </c>
      <c r="BL236" s="19" t="s">
        <v>193</v>
      </c>
      <c r="BM236" s="19" t="s">
        <v>555</v>
      </c>
    </row>
    <row r="237" spans="2:65" s="1" customFormat="1" ht="25.5" customHeight="1">
      <c r="B237" s="145"/>
      <c r="C237" s="146" t="s">
        <v>556</v>
      </c>
      <c r="D237" s="146" t="s">
        <v>189</v>
      </c>
      <c r="E237" s="147" t="s">
        <v>557</v>
      </c>
      <c r="F237" s="228" t="s">
        <v>558</v>
      </c>
      <c r="G237" s="228"/>
      <c r="H237" s="228"/>
      <c r="I237" s="228"/>
      <c r="J237" s="148" t="s">
        <v>192</v>
      </c>
      <c r="K237" s="149">
        <v>12.5</v>
      </c>
      <c r="L237" s="229"/>
      <c r="M237" s="229"/>
      <c r="N237" s="229">
        <f t="shared" si="50"/>
        <v>0</v>
      </c>
      <c r="O237" s="229"/>
      <c r="P237" s="229"/>
      <c r="Q237" s="229"/>
      <c r="R237" s="150"/>
      <c r="T237" s="151" t="s">
        <v>5</v>
      </c>
      <c r="U237" s="41" t="s">
        <v>41</v>
      </c>
      <c r="V237" s="152">
        <v>0.91100000000000003</v>
      </c>
      <c r="W237" s="152">
        <f t="shared" si="51"/>
        <v>11.387500000000001</v>
      </c>
      <c r="X237" s="152">
        <v>1.6650000000000002E-2</v>
      </c>
      <c r="Y237" s="152">
        <f t="shared" si="52"/>
        <v>0.20812500000000003</v>
      </c>
      <c r="Z237" s="152">
        <v>0</v>
      </c>
      <c r="AA237" s="153">
        <f t="shared" si="53"/>
        <v>0</v>
      </c>
      <c r="AD237" s="154"/>
      <c r="AR237" s="19" t="s">
        <v>193</v>
      </c>
      <c r="AT237" s="19" t="s">
        <v>189</v>
      </c>
      <c r="AU237" s="19" t="s">
        <v>86</v>
      </c>
      <c r="AY237" s="19" t="s">
        <v>188</v>
      </c>
      <c r="BE237" s="154">
        <f t="shared" si="54"/>
        <v>0</v>
      </c>
      <c r="BF237" s="154">
        <f t="shared" si="55"/>
        <v>0</v>
      </c>
      <c r="BG237" s="154">
        <f t="shared" si="56"/>
        <v>0</v>
      </c>
      <c r="BH237" s="154">
        <f t="shared" si="57"/>
        <v>0</v>
      </c>
      <c r="BI237" s="154">
        <f t="shared" si="58"/>
        <v>0</v>
      </c>
      <c r="BJ237" s="19" t="s">
        <v>86</v>
      </c>
      <c r="BK237" s="154">
        <f t="shared" si="59"/>
        <v>0</v>
      </c>
      <c r="BL237" s="19" t="s">
        <v>193</v>
      </c>
      <c r="BM237" s="19" t="s">
        <v>559</v>
      </c>
    </row>
    <row r="238" spans="2:65" s="1" customFormat="1" ht="38.25" customHeight="1">
      <c r="B238" s="145"/>
      <c r="C238" s="146" t="s">
        <v>560</v>
      </c>
      <c r="D238" s="146" t="s">
        <v>189</v>
      </c>
      <c r="E238" s="147" t="s">
        <v>561</v>
      </c>
      <c r="F238" s="228" t="s">
        <v>562</v>
      </c>
      <c r="G238" s="228"/>
      <c r="H238" s="228"/>
      <c r="I238" s="228"/>
      <c r="J238" s="148" t="s">
        <v>192</v>
      </c>
      <c r="K238" s="149">
        <v>45.71</v>
      </c>
      <c r="L238" s="229"/>
      <c r="M238" s="229"/>
      <c r="N238" s="229">
        <f t="shared" si="50"/>
        <v>0</v>
      </c>
      <c r="O238" s="229"/>
      <c r="P238" s="229"/>
      <c r="Q238" s="229"/>
      <c r="R238" s="150"/>
      <c r="T238" s="151" t="s">
        <v>5</v>
      </c>
      <c r="U238" s="41" t="s">
        <v>41</v>
      </c>
      <c r="V238" s="152">
        <v>0.79</v>
      </c>
      <c r="W238" s="152">
        <f t="shared" si="51"/>
        <v>36.110900000000001</v>
      </c>
      <c r="X238" s="152">
        <v>1.085E-2</v>
      </c>
      <c r="Y238" s="152">
        <f t="shared" si="52"/>
        <v>0.49595350000000005</v>
      </c>
      <c r="Z238" s="152">
        <v>0</v>
      </c>
      <c r="AA238" s="153">
        <f t="shared" si="53"/>
        <v>0</v>
      </c>
      <c r="AD238" s="154"/>
      <c r="AR238" s="19" t="s">
        <v>193</v>
      </c>
      <c r="AT238" s="19" t="s">
        <v>189</v>
      </c>
      <c r="AU238" s="19" t="s">
        <v>86</v>
      </c>
      <c r="AY238" s="19" t="s">
        <v>188</v>
      </c>
      <c r="BE238" s="154">
        <f t="shared" si="54"/>
        <v>0</v>
      </c>
      <c r="BF238" s="154">
        <f t="shared" si="55"/>
        <v>0</v>
      </c>
      <c r="BG238" s="154">
        <f t="shared" si="56"/>
        <v>0</v>
      </c>
      <c r="BH238" s="154">
        <f t="shared" si="57"/>
        <v>0</v>
      </c>
      <c r="BI238" s="154">
        <f t="shared" si="58"/>
        <v>0</v>
      </c>
      <c r="BJ238" s="19" t="s">
        <v>86</v>
      </c>
      <c r="BK238" s="154">
        <f t="shared" si="59"/>
        <v>0</v>
      </c>
      <c r="BL238" s="19" t="s">
        <v>193</v>
      </c>
      <c r="BM238" s="19" t="s">
        <v>563</v>
      </c>
    </row>
    <row r="239" spans="2:65" s="1" customFormat="1" ht="38.25" customHeight="1">
      <c r="B239" s="145"/>
      <c r="C239" s="146" t="s">
        <v>564</v>
      </c>
      <c r="D239" s="146" t="s">
        <v>189</v>
      </c>
      <c r="E239" s="147" t="s">
        <v>565</v>
      </c>
      <c r="F239" s="228" t="s">
        <v>566</v>
      </c>
      <c r="G239" s="228"/>
      <c r="H239" s="228"/>
      <c r="I239" s="228"/>
      <c r="J239" s="148" t="s">
        <v>203</v>
      </c>
      <c r="K239" s="149">
        <v>14.7</v>
      </c>
      <c r="L239" s="229"/>
      <c r="M239" s="229"/>
      <c r="N239" s="229">
        <f t="shared" si="50"/>
        <v>0</v>
      </c>
      <c r="O239" s="229"/>
      <c r="P239" s="229"/>
      <c r="Q239" s="229"/>
      <c r="R239" s="150"/>
      <c r="T239" s="151" t="s">
        <v>5</v>
      </c>
      <c r="U239" s="41" t="s">
        <v>41</v>
      </c>
      <c r="V239" s="152">
        <v>8.6999999999999994E-2</v>
      </c>
      <c r="W239" s="152">
        <f t="shared" si="51"/>
        <v>1.2788999999999999</v>
      </c>
      <c r="X239" s="152">
        <v>9.3200000000000002E-3</v>
      </c>
      <c r="Y239" s="152">
        <f t="shared" si="52"/>
        <v>0.13700399999999999</v>
      </c>
      <c r="Z239" s="152">
        <v>0</v>
      </c>
      <c r="AA239" s="153">
        <f t="shared" si="53"/>
        <v>0</v>
      </c>
      <c r="AD239" s="154"/>
      <c r="AR239" s="19" t="s">
        <v>193</v>
      </c>
      <c r="AT239" s="19" t="s">
        <v>189</v>
      </c>
      <c r="AU239" s="19" t="s">
        <v>86</v>
      </c>
      <c r="AY239" s="19" t="s">
        <v>188</v>
      </c>
      <c r="BE239" s="154">
        <f t="shared" si="54"/>
        <v>0</v>
      </c>
      <c r="BF239" s="154">
        <f t="shared" si="55"/>
        <v>0</v>
      </c>
      <c r="BG239" s="154">
        <f t="shared" si="56"/>
        <v>0</v>
      </c>
      <c r="BH239" s="154">
        <f t="shared" si="57"/>
        <v>0</v>
      </c>
      <c r="BI239" s="154">
        <f t="shared" si="58"/>
        <v>0</v>
      </c>
      <c r="BJ239" s="19" t="s">
        <v>86</v>
      </c>
      <c r="BK239" s="154">
        <f t="shared" si="59"/>
        <v>0</v>
      </c>
      <c r="BL239" s="19" t="s">
        <v>193</v>
      </c>
      <c r="BM239" s="19" t="s">
        <v>567</v>
      </c>
    </row>
    <row r="240" spans="2:65" s="1" customFormat="1" ht="38.25" customHeight="1">
      <c r="B240" s="145"/>
      <c r="C240" s="146" t="s">
        <v>568</v>
      </c>
      <c r="D240" s="146" t="s">
        <v>189</v>
      </c>
      <c r="E240" s="147" t="s">
        <v>569</v>
      </c>
      <c r="F240" s="228" t="s">
        <v>570</v>
      </c>
      <c r="G240" s="228"/>
      <c r="H240" s="228"/>
      <c r="I240" s="228"/>
      <c r="J240" s="148" t="s">
        <v>216</v>
      </c>
      <c r="K240" s="149">
        <v>1.98</v>
      </c>
      <c r="L240" s="229"/>
      <c r="M240" s="229"/>
      <c r="N240" s="229">
        <f t="shared" si="50"/>
        <v>0</v>
      </c>
      <c r="O240" s="229"/>
      <c r="P240" s="229"/>
      <c r="Q240" s="229"/>
      <c r="R240" s="150"/>
      <c r="T240" s="151" t="s">
        <v>5</v>
      </c>
      <c r="U240" s="41" t="s">
        <v>41</v>
      </c>
      <c r="V240" s="152">
        <v>5.1589999999999998</v>
      </c>
      <c r="W240" s="152">
        <f t="shared" si="51"/>
        <v>10.21482</v>
      </c>
      <c r="X240" s="152">
        <v>2.0952500000000001</v>
      </c>
      <c r="Y240" s="152">
        <f t="shared" si="52"/>
        <v>4.1485950000000003</v>
      </c>
      <c r="Z240" s="152">
        <v>0</v>
      </c>
      <c r="AA240" s="153">
        <f t="shared" si="53"/>
        <v>0</v>
      </c>
      <c r="AD240" s="154"/>
      <c r="AR240" s="19" t="s">
        <v>193</v>
      </c>
      <c r="AT240" s="19" t="s">
        <v>189</v>
      </c>
      <c r="AU240" s="19" t="s">
        <v>86</v>
      </c>
      <c r="AY240" s="19" t="s">
        <v>188</v>
      </c>
      <c r="BE240" s="154">
        <f t="shared" si="54"/>
        <v>0</v>
      </c>
      <c r="BF240" s="154">
        <f t="shared" si="55"/>
        <v>0</v>
      </c>
      <c r="BG240" s="154">
        <f t="shared" si="56"/>
        <v>0</v>
      </c>
      <c r="BH240" s="154">
        <f t="shared" si="57"/>
        <v>0</v>
      </c>
      <c r="BI240" s="154">
        <f t="shared" si="58"/>
        <v>0</v>
      </c>
      <c r="BJ240" s="19" t="s">
        <v>86</v>
      </c>
      <c r="BK240" s="154">
        <f t="shared" si="59"/>
        <v>0</v>
      </c>
      <c r="BL240" s="19" t="s">
        <v>193</v>
      </c>
      <c r="BM240" s="19" t="s">
        <v>571</v>
      </c>
    </row>
    <row r="241" spans="2:65" s="1" customFormat="1" ht="25.5" customHeight="1">
      <c r="B241" s="145"/>
      <c r="C241" s="146" t="s">
        <v>572</v>
      </c>
      <c r="D241" s="146" t="s">
        <v>189</v>
      </c>
      <c r="E241" s="147" t="s">
        <v>573</v>
      </c>
      <c r="F241" s="228" t="s">
        <v>574</v>
      </c>
      <c r="G241" s="228"/>
      <c r="H241" s="228"/>
      <c r="I241" s="228"/>
      <c r="J241" s="148" t="s">
        <v>216</v>
      </c>
      <c r="K241" s="149">
        <v>3.4209999999999998</v>
      </c>
      <c r="L241" s="229"/>
      <c r="M241" s="229"/>
      <c r="N241" s="229">
        <f t="shared" si="50"/>
        <v>0</v>
      </c>
      <c r="O241" s="229"/>
      <c r="P241" s="229"/>
      <c r="Q241" s="229"/>
      <c r="R241" s="150"/>
      <c r="T241" s="151" t="s">
        <v>5</v>
      </c>
      <c r="U241" s="41" t="s">
        <v>41</v>
      </c>
      <c r="V241" s="152">
        <v>2.3220000000000001</v>
      </c>
      <c r="W241" s="152">
        <f t="shared" si="51"/>
        <v>7.943562</v>
      </c>
      <c r="X241" s="152">
        <v>2.2371500000000002</v>
      </c>
      <c r="Y241" s="152">
        <f t="shared" si="52"/>
        <v>7.6532901500000001</v>
      </c>
      <c r="Z241" s="152">
        <v>0</v>
      </c>
      <c r="AA241" s="153">
        <f t="shared" si="53"/>
        <v>0</v>
      </c>
      <c r="AD241" s="154"/>
      <c r="AR241" s="19" t="s">
        <v>193</v>
      </c>
      <c r="AT241" s="19" t="s">
        <v>189</v>
      </c>
      <c r="AU241" s="19" t="s">
        <v>86</v>
      </c>
      <c r="AY241" s="19" t="s">
        <v>188</v>
      </c>
      <c r="BE241" s="154">
        <f t="shared" si="54"/>
        <v>0</v>
      </c>
      <c r="BF241" s="154">
        <f t="shared" si="55"/>
        <v>0</v>
      </c>
      <c r="BG241" s="154">
        <f t="shared" si="56"/>
        <v>0</v>
      </c>
      <c r="BH241" s="154">
        <f t="shared" si="57"/>
        <v>0</v>
      </c>
      <c r="BI241" s="154">
        <f t="shared" si="58"/>
        <v>0</v>
      </c>
      <c r="BJ241" s="19" t="s">
        <v>86</v>
      </c>
      <c r="BK241" s="154">
        <f t="shared" si="59"/>
        <v>0</v>
      </c>
      <c r="BL241" s="19" t="s">
        <v>193</v>
      </c>
      <c r="BM241" s="19" t="s">
        <v>575</v>
      </c>
    </row>
    <row r="242" spans="2:65" s="1" customFormat="1" ht="38.25" customHeight="1">
      <c r="B242" s="145"/>
      <c r="C242" s="146" t="s">
        <v>576</v>
      </c>
      <c r="D242" s="146" t="s">
        <v>189</v>
      </c>
      <c r="E242" s="147" t="s">
        <v>577</v>
      </c>
      <c r="F242" s="228" t="s">
        <v>578</v>
      </c>
      <c r="G242" s="228"/>
      <c r="H242" s="228"/>
      <c r="I242" s="228"/>
      <c r="J242" s="148" t="s">
        <v>216</v>
      </c>
      <c r="K242" s="149">
        <v>3.4209999999999998</v>
      </c>
      <c r="L242" s="229"/>
      <c r="M242" s="229"/>
      <c r="N242" s="229">
        <f t="shared" si="50"/>
        <v>0</v>
      </c>
      <c r="O242" s="229"/>
      <c r="P242" s="229"/>
      <c r="Q242" s="229"/>
      <c r="R242" s="150"/>
      <c r="T242" s="151" t="s">
        <v>5</v>
      </c>
      <c r="U242" s="41" t="s">
        <v>41</v>
      </c>
      <c r="V242" s="152">
        <v>0.69599999999999995</v>
      </c>
      <c r="W242" s="152">
        <f t="shared" si="51"/>
        <v>2.3810159999999998</v>
      </c>
      <c r="X242" s="152">
        <v>0</v>
      </c>
      <c r="Y242" s="152">
        <f t="shared" si="52"/>
        <v>0</v>
      </c>
      <c r="Z242" s="152">
        <v>0</v>
      </c>
      <c r="AA242" s="153">
        <f t="shared" si="53"/>
        <v>0</v>
      </c>
      <c r="AD242" s="154"/>
      <c r="AR242" s="19" t="s">
        <v>193</v>
      </c>
      <c r="AT242" s="19" t="s">
        <v>189</v>
      </c>
      <c r="AU242" s="19" t="s">
        <v>86</v>
      </c>
      <c r="AY242" s="19" t="s">
        <v>188</v>
      </c>
      <c r="BE242" s="154">
        <f t="shared" si="54"/>
        <v>0</v>
      </c>
      <c r="BF242" s="154">
        <f t="shared" si="55"/>
        <v>0</v>
      </c>
      <c r="BG242" s="154">
        <f t="shared" si="56"/>
        <v>0</v>
      </c>
      <c r="BH242" s="154">
        <f t="shared" si="57"/>
        <v>0</v>
      </c>
      <c r="BI242" s="154">
        <f t="shared" si="58"/>
        <v>0</v>
      </c>
      <c r="BJ242" s="19" t="s">
        <v>86</v>
      </c>
      <c r="BK242" s="154">
        <f t="shared" si="59"/>
        <v>0</v>
      </c>
      <c r="BL242" s="19" t="s">
        <v>193</v>
      </c>
      <c r="BM242" s="19" t="s">
        <v>579</v>
      </c>
    </row>
    <row r="243" spans="2:65" s="1" customFormat="1" ht="38.25" customHeight="1">
      <c r="B243" s="145"/>
      <c r="C243" s="146" t="s">
        <v>580</v>
      </c>
      <c r="D243" s="146" t="s">
        <v>189</v>
      </c>
      <c r="E243" s="147" t="s">
        <v>581</v>
      </c>
      <c r="F243" s="228" t="s">
        <v>582</v>
      </c>
      <c r="G243" s="228"/>
      <c r="H243" s="228"/>
      <c r="I243" s="228"/>
      <c r="J243" s="148" t="s">
        <v>216</v>
      </c>
      <c r="K243" s="149">
        <v>3.4209999999999998</v>
      </c>
      <c r="L243" s="229"/>
      <c r="M243" s="229"/>
      <c r="N243" s="229">
        <f t="shared" si="50"/>
        <v>0</v>
      </c>
      <c r="O243" s="229"/>
      <c r="P243" s="229"/>
      <c r="Q243" s="229"/>
      <c r="R243" s="150"/>
      <c r="T243" s="151" t="s">
        <v>5</v>
      </c>
      <c r="U243" s="41" t="s">
        <v>41</v>
      </c>
      <c r="V243" s="152">
        <v>0.21199999999999999</v>
      </c>
      <c r="W243" s="152">
        <f t="shared" si="51"/>
        <v>0.7252519999999999</v>
      </c>
      <c r="X243" s="152">
        <v>0</v>
      </c>
      <c r="Y243" s="152">
        <f t="shared" si="52"/>
        <v>0</v>
      </c>
      <c r="Z243" s="152">
        <v>0</v>
      </c>
      <c r="AA243" s="153">
        <f t="shared" si="53"/>
        <v>0</v>
      </c>
      <c r="AD243" s="154"/>
      <c r="AR243" s="19" t="s">
        <v>193</v>
      </c>
      <c r="AT243" s="19" t="s">
        <v>189</v>
      </c>
      <c r="AU243" s="19" t="s">
        <v>86</v>
      </c>
      <c r="AY243" s="19" t="s">
        <v>188</v>
      </c>
      <c r="BE243" s="154">
        <f t="shared" si="54"/>
        <v>0</v>
      </c>
      <c r="BF243" s="154">
        <f t="shared" si="55"/>
        <v>0</v>
      </c>
      <c r="BG243" s="154">
        <f t="shared" si="56"/>
        <v>0</v>
      </c>
      <c r="BH243" s="154">
        <f t="shared" si="57"/>
        <v>0</v>
      </c>
      <c r="BI243" s="154">
        <f t="shared" si="58"/>
        <v>0</v>
      </c>
      <c r="BJ243" s="19" t="s">
        <v>86</v>
      </c>
      <c r="BK243" s="154">
        <f t="shared" si="59"/>
        <v>0</v>
      </c>
      <c r="BL243" s="19" t="s">
        <v>193</v>
      </c>
      <c r="BM243" s="19" t="s">
        <v>583</v>
      </c>
    </row>
    <row r="244" spans="2:65" s="1" customFormat="1" ht="51" customHeight="1">
      <c r="B244" s="145"/>
      <c r="C244" s="146" t="s">
        <v>584</v>
      </c>
      <c r="D244" s="146" t="s">
        <v>189</v>
      </c>
      <c r="E244" s="147" t="s">
        <v>489</v>
      </c>
      <c r="F244" s="228" t="s">
        <v>490</v>
      </c>
      <c r="G244" s="228"/>
      <c r="H244" s="228"/>
      <c r="I244" s="228"/>
      <c r="J244" s="148" t="s">
        <v>192</v>
      </c>
      <c r="K244" s="149">
        <v>22.99</v>
      </c>
      <c r="L244" s="229"/>
      <c r="M244" s="229"/>
      <c r="N244" s="229">
        <f t="shared" si="50"/>
        <v>0</v>
      </c>
      <c r="O244" s="229"/>
      <c r="P244" s="229"/>
      <c r="Q244" s="229"/>
      <c r="R244" s="150"/>
      <c r="T244" s="151" t="s">
        <v>5</v>
      </c>
      <c r="U244" s="41" t="s">
        <v>41</v>
      </c>
      <c r="V244" s="152">
        <v>4.1000000000000002E-2</v>
      </c>
      <c r="W244" s="152">
        <f t="shared" si="51"/>
        <v>0.94258999999999993</v>
      </c>
      <c r="X244" s="152">
        <v>3.5200000000000001E-3</v>
      </c>
      <c r="Y244" s="152">
        <f t="shared" si="52"/>
        <v>8.0924799999999991E-2</v>
      </c>
      <c r="Z244" s="152">
        <v>0</v>
      </c>
      <c r="AA244" s="153">
        <f t="shared" si="53"/>
        <v>0</v>
      </c>
      <c r="AD244" s="154"/>
      <c r="AR244" s="19" t="s">
        <v>193</v>
      </c>
      <c r="AT244" s="19" t="s">
        <v>189</v>
      </c>
      <c r="AU244" s="19" t="s">
        <v>86</v>
      </c>
      <c r="AY244" s="19" t="s">
        <v>188</v>
      </c>
      <c r="BE244" s="154">
        <f t="shared" si="54"/>
        <v>0</v>
      </c>
      <c r="BF244" s="154">
        <f t="shared" si="55"/>
        <v>0</v>
      </c>
      <c r="BG244" s="154">
        <f t="shared" si="56"/>
        <v>0</v>
      </c>
      <c r="BH244" s="154">
        <f t="shared" si="57"/>
        <v>0</v>
      </c>
      <c r="BI244" s="154">
        <f t="shared" si="58"/>
        <v>0</v>
      </c>
      <c r="BJ244" s="19" t="s">
        <v>86</v>
      </c>
      <c r="BK244" s="154">
        <f t="shared" si="59"/>
        <v>0</v>
      </c>
      <c r="BL244" s="19" t="s">
        <v>193</v>
      </c>
      <c r="BM244" s="19" t="s">
        <v>585</v>
      </c>
    </row>
    <row r="245" spans="2:65" s="1" customFormat="1" ht="25.5" customHeight="1">
      <c r="B245" s="145"/>
      <c r="C245" s="146" t="s">
        <v>586</v>
      </c>
      <c r="D245" s="146" t="s">
        <v>189</v>
      </c>
      <c r="E245" s="147" t="s">
        <v>587</v>
      </c>
      <c r="F245" s="228" t="s">
        <v>588</v>
      </c>
      <c r="G245" s="228"/>
      <c r="H245" s="228"/>
      <c r="I245" s="228"/>
      <c r="J245" s="148" t="s">
        <v>216</v>
      </c>
      <c r="K245" s="149">
        <v>20.9</v>
      </c>
      <c r="L245" s="229"/>
      <c r="M245" s="229"/>
      <c r="N245" s="229">
        <f t="shared" si="50"/>
        <v>0</v>
      </c>
      <c r="O245" s="229"/>
      <c r="P245" s="229"/>
      <c r="Q245" s="229"/>
      <c r="R245" s="150"/>
      <c r="T245" s="151" t="s">
        <v>5</v>
      </c>
      <c r="U245" s="41" t="s">
        <v>41</v>
      </c>
      <c r="V245" s="152">
        <v>2</v>
      </c>
      <c r="W245" s="152">
        <f t="shared" si="51"/>
        <v>41.8</v>
      </c>
      <c r="X245" s="152">
        <v>1.837</v>
      </c>
      <c r="Y245" s="152">
        <f t="shared" si="52"/>
        <v>38.393299999999996</v>
      </c>
      <c r="Z245" s="152">
        <v>0</v>
      </c>
      <c r="AA245" s="153">
        <f t="shared" si="53"/>
        <v>0</v>
      </c>
      <c r="AD245" s="154"/>
      <c r="AR245" s="19" t="s">
        <v>193</v>
      </c>
      <c r="AT245" s="19" t="s">
        <v>189</v>
      </c>
      <c r="AU245" s="19" t="s">
        <v>86</v>
      </c>
      <c r="AY245" s="19" t="s">
        <v>188</v>
      </c>
      <c r="BE245" s="154">
        <f t="shared" si="54"/>
        <v>0</v>
      </c>
      <c r="BF245" s="154">
        <f t="shared" si="55"/>
        <v>0</v>
      </c>
      <c r="BG245" s="154">
        <f t="shared" si="56"/>
        <v>0</v>
      </c>
      <c r="BH245" s="154">
        <f t="shared" si="57"/>
        <v>0</v>
      </c>
      <c r="BI245" s="154">
        <f t="shared" si="58"/>
        <v>0</v>
      </c>
      <c r="BJ245" s="19" t="s">
        <v>86</v>
      </c>
      <c r="BK245" s="154">
        <f t="shared" si="59"/>
        <v>0</v>
      </c>
      <c r="BL245" s="19" t="s">
        <v>193</v>
      </c>
      <c r="BM245" s="19" t="s">
        <v>589</v>
      </c>
    </row>
    <row r="246" spans="2:65" s="1" customFormat="1" ht="16.5" customHeight="1">
      <c r="B246" s="145"/>
      <c r="C246" s="146" t="s">
        <v>590</v>
      </c>
      <c r="D246" s="146" t="s">
        <v>189</v>
      </c>
      <c r="E246" s="147" t="s">
        <v>591</v>
      </c>
      <c r="F246" s="228" t="s">
        <v>592</v>
      </c>
      <c r="G246" s="228"/>
      <c r="H246" s="228"/>
      <c r="I246" s="228"/>
      <c r="J246" s="148" t="s">
        <v>192</v>
      </c>
      <c r="K246" s="149">
        <v>307.22000000000003</v>
      </c>
      <c r="L246" s="229"/>
      <c r="M246" s="229"/>
      <c r="N246" s="229">
        <f t="shared" si="50"/>
        <v>0</v>
      </c>
      <c r="O246" s="229"/>
      <c r="P246" s="229"/>
      <c r="Q246" s="229"/>
      <c r="R246" s="150"/>
      <c r="T246" s="151" t="s">
        <v>5</v>
      </c>
      <c r="U246" s="41" t="s">
        <v>41</v>
      </c>
      <c r="V246" s="152">
        <v>3.415E-2</v>
      </c>
      <c r="W246" s="152">
        <f t="shared" si="51"/>
        <v>10.491563000000001</v>
      </c>
      <c r="X246" s="152">
        <v>1.4999999999999999E-4</v>
      </c>
      <c r="Y246" s="152">
        <f t="shared" si="52"/>
        <v>4.6082999999999999E-2</v>
      </c>
      <c r="Z246" s="152">
        <v>0</v>
      </c>
      <c r="AA246" s="153">
        <f t="shared" si="53"/>
        <v>0</v>
      </c>
      <c r="AD246" s="154"/>
      <c r="AR246" s="19" t="s">
        <v>193</v>
      </c>
      <c r="AT246" s="19" t="s">
        <v>189</v>
      </c>
      <c r="AU246" s="19" t="s">
        <v>86</v>
      </c>
      <c r="AY246" s="19" t="s">
        <v>188</v>
      </c>
      <c r="BE246" s="154">
        <f t="shared" si="54"/>
        <v>0</v>
      </c>
      <c r="BF246" s="154">
        <f t="shared" si="55"/>
        <v>0</v>
      </c>
      <c r="BG246" s="154">
        <f t="shared" si="56"/>
        <v>0</v>
      </c>
      <c r="BH246" s="154">
        <f t="shared" si="57"/>
        <v>0</v>
      </c>
      <c r="BI246" s="154">
        <f t="shared" si="58"/>
        <v>0</v>
      </c>
      <c r="BJ246" s="19" t="s">
        <v>86</v>
      </c>
      <c r="BK246" s="154">
        <f t="shared" si="59"/>
        <v>0</v>
      </c>
      <c r="BL246" s="19" t="s">
        <v>193</v>
      </c>
      <c r="BM246" s="19" t="s">
        <v>593</v>
      </c>
    </row>
    <row r="247" spans="2:65" s="1" customFormat="1" ht="25.5" customHeight="1">
      <c r="B247" s="145"/>
      <c r="C247" s="146" t="s">
        <v>594</v>
      </c>
      <c r="D247" s="146" t="s">
        <v>189</v>
      </c>
      <c r="E247" s="147" t="s">
        <v>595</v>
      </c>
      <c r="F247" s="228" t="s">
        <v>596</v>
      </c>
      <c r="G247" s="228"/>
      <c r="H247" s="228"/>
      <c r="I247" s="228"/>
      <c r="J247" s="148" t="s">
        <v>192</v>
      </c>
      <c r="K247" s="149">
        <v>307.22000000000003</v>
      </c>
      <c r="L247" s="229"/>
      <c r="M247" s="229"/>
      <c r="N247" s="229">
        <f t="shared" si="50"/>
        <v>0</v>
      </c>
      <c r="O247" s="229"/>
      <c r="P247" s="229"/>
      <c r="Q247" s="229"/>
      <c r="R247" s="150"/>
      <c r="T247" s="151" t="s">
        <v>5</v>
      </c>
      <c r="U247" s="41" t="s">
        <v>41</v>
      </c>
      <c r="V247" s="152">
        <v>0.58599999999999997</v>
      </c>
      <c r="W247" s="152">
        <f t="shared" si="51"/>
        <v>180.03092000000001</v>
      </c>
      <c r="X247" s="152">
        <v>0.06</v>
      </c>
      <c r="Y247" s="152">
        <f t="shared" si="52"/>
        <v>18.433199999999999</v>
      </c>
      <c r="Z247" s="152">
        <v>0</v>
      </c>
      <c r="AA247" s="153">
        <f t="shared" si="53"/>
        <v>0</v>
      </c>
      <c r="AD247" s="154"/>
      <c r="AR247" s="19" t="s">
        <v>193</v>
      </c>
      <c r="AT247" s="19" t="s">
        <v>189</v>
      </c>
      <c r="AU247" s="19" t="s">
        <v>86</v>
      </c>
      <c r="AY247" s="19" t="s">
        <v>188</v>
      </c>
      <c r="BE247" s="154">
        <f t="shared" si="54"/>
        <v>0</v>
      </c>
      <c r="BF247" s="154">
        <f t="shared" si="55"/>
        <v>0</v>
      </c>
      <c r="BG247" s="154">
        <f t="shared" si="56"/>
        <v>0</v>
      </c>
      <c r="BH247" s="154">
        <f t="shared" si="57"/>
        <v>0</v>
      </c>
      <c r="BI247" s="154">
        <f t="shared" si="58"/>
        <v>0</v>
      </c>
      <c r="BJ247" s="19" t="s">
        <v>86</v>
      </c>
      <c r="BK247" s="154">
        <f t="shared" si="59"/>
        <v>0</v>
      </c>
      <c r="BL247" s="19" t="s">
        <v>193</v>
      </c>
      <c r="BM247" s="19" t="s">
        <v>597</v>
      </c>
    </row>
    <row r="248" spans="2:65" s="1" customFormat="1" ht="25.5" customHeight="1">
      <c r="B248" s="145"/>
      <c r="C248" s="146" t="s">
        <v>598</v>
      </c>
      <c r="D248" s="146" t="s">
        <v>189</v>
      </c>
      <c r="E248" s="147" t="s">
        <v>599</v>
      </c>
      <c r="F248" s="228" t="s">
        <v>600</v>
      </c>
      <c r="G248" s="228"/>
      <c r="H248" s="228"/>
      <c r="I248" s="228"/>
      <c r="J248" s="148" t="s">
        <v>203</v>
      </c>
      <c r="K248" s="149">
        <v>13.66</v>
      </c>
      <c r="L248" s="229"/>
      <c r="M248" s="229"/>
      <c r="N248" s="229">
        <f t="shared" si="50"/>
        <v>0</v>
      </c>
      <c r="O248" s="229"/>
      <c r="P248" s="229"/>
      <c r="Q248" s="229"/>
      <c r="R248" s="150"/>
      <c r="T248" s="151" t="s">
        <v>5</v>
      </c>
      <c r="U248" s="41" t="s">
        <v>41</v>
      </c>
      <c r="V248" s="152">
        <v>0.61199999999999999</v>
      </c>
      <c r="W248" s="152">
        <f t="shared" si="51"/>
        <v>8.3599200000000007</v>
      </c>
      <c r="X248" s="152">
        <v>1.004E-2</v>
      </c>
      <c r="Y248" s="152">
        <f t="shared" si="52"/>
        <v>0.1371464</v>
      </c>
      <c r="Z248" s="152">
        <v>0</v>
      </c>
      <c r="AA248" s="153">
        <f t="shared" si="53"/>
        <v>0</v>
      </c>
      <c r="AD248" s="154"/>
      <c r="AR248" s="19" t="s">
        <v>193</v>
      </c>
      <c r="AT248" s="19" t="s">
        <v>189</v>
      </c>
      <c r="AU248" s="19" t="s">
        <v>86</v>
      </c>
      <c r="AY248" s="19" t="s">
        <v>188</v>
      </c>
      <c r="BE248" s="154">
        <f t="shared" si="54"/>
        <v>0</v>
      </c>
      <c r="BF248" s="154">
        <f t="shared" si="55"/>
        <v>0</v>
      </c>
      <c r="BG248" s="154">
        <f t="shared" si="56"/>
        <v>0</v>
      </c>
      <c r="BH248" s="154">
        <f t="shared" si="57"/>
        <v>0</v>
      </c>
      <c r="BI248" s="154">
        <f t="shared" si="58"/>
        <v>0</v>
      </c>
      <c r="BJ248" s="19" t="s">
        <v>86</v>
      </c>
      <c r="BK248" s="154">
        <f t="shared" si="59"/>
        <v>0</v>
      </c>
      <c r="BL248" s="19" t="s">
        <v>193</v>
      </c>
      <c r="BM248" s="19" t="s">
        <v>601</v>
      </c>
    </row>
    <row r="249" spans="2:65" s="1" customFormat="1" ht="16.5" customHeight="1">
      <c r="B249" s="145"/>
      <c r="C249" s="155" t="s">
        <v>602</v>
      </c>
      <c r="D249" s="155" t="s">
        <v>251</v>
      </c>
      <c r="E249" s="156" t="s">
        <v>603</v>
      </c>
      <c r="F249" s="230" t="s">
        <v>604</v>
      </c>
      <c r="G249" s="230"/>
      <c r="H249" s="230"/>
      <c r="I249" s="230"/>
      <c r="J249" s="157" t="s">
        <v>302</v>
      </c>
      <c r="K249" s="158">
        <v>34.832999999999998</v>
      </c>
      <c r="L249" s="231"/>
      <c r="M249" s="231"/>
      <c r="N249" s="231">
        <f t="shared" si="50"/>
        <v>0</v>
      </c>
      <c r="O249" s="229"/>
      <c r="P249" s="229"/>
      <c r="Q249" s="229"/>
      <c r="R249" s="150"/>
      <c r="T249" s="151" t="s">
        <v>5</v>
      </c>
      <c r="U249" s="41" t="s">
        <v>41</v>
      </c>
      <c r="V249" s="152">
        <v>0</v>
      </c>
      <c r="W249" s="152">
        <f t="shared" si="51"/>
        <v>0</v>
      </c>
      <c r="X249" s="152">
        <v>1.03E-2</v>
      </c>
      <c r="Y249" s="152">
        <f t="shared" si="52"/>
        <v>0.35877989999999998</v>
      </c>
      <c r="Z249" s="152">
        <v>0</v>
      </c>
      <c r="AA249" s="153">
        <f t="shared" si="53"/>
        <v>0</v>
      </c>
      <c r="AD249" s="154"/>
      <c r="AR249" s="19" t="s">
        <v>218</v>
      </c>
      <c r="AT249" s="19" t="s">
        <v>251</v>
      </c>
      <c r="AU249" s="19" t="s">
        <v>86</v>
      </c>
      <c r="AY249" s="19" t="s">
        <v>188</v>
      </c>
      <c r="BE249" s="154">
        <f t="shared" si="54"/>
        <v>0</v>
      </c>
      <c r="BF249" s="154">
        <f t="shared" si="55"/>
        <v>0</v>
      </c>
      <c r="BG249" s="154">
        <f t="shared" si="56"/>
        <v>0</v>
      </c>
      <c r="BH249" s="154">
        <f t="shared" si="57"/>
        <v>0</v>
      </c>
      <c r="BI249" s="154">
        <f t="shared" si="58"/>
        <v>0</v>
      </c>
      <c r="BJ249" s="19" t="s">
        <v>86</v>
      </c>
      <c r="BK249" s="154">
        <f t="shared" si="59"/>
        <v>0</v>
      </c>
      <c r="BL249" s="19" t="s">
        <v>193</v>
      </c>
      <c r="BM249" s="19" t="s">
        <v>605</v>
      </c>
    </row>
    <row r="250" spans="2:65" s="10" customFormat="1" ht="29.85" customHeight="1">
      <c r="B250" s="134"/>
      <c r="C250" s="135"/>
      <c r="D250" s="144" t="s">
        <v>153</v>
      </c>
      <c r="E250" s="144"/>
      <c r="F250" s="144"/>
      <c r="G250" s="144"/>
      <c r="H250" s="144"/>
      <c r="I250" s="144"/>
      <c r="J250" s="144"/>
      <c r="K250" s="144"/>
      <c r="L250" s="144"/>
      <c r="M250" s="144"/>
      <c r="N250" s="233">
        <f>BK250</f>
        <v>0</v>
      </c>
      <c r="O250" s="234"/>
      <c r="P250" s="234"/>
      <c r="Q250" s="234"/>
      <c r="R250" s="137"/>
      <c r="T250" s="138"/>
      <c r="U250" s="135"/>
      <c r="V250" s="135"/>
      <c r="W250" s="139">
        <f>SUM(W251:W288)</f>
        <v>808.39797050000004</v>
      </c>
      <c r="X250" s="135"/>
      <c r="Y250" s="139">
        <f>SUM(Y251:Y288)</f>
        <v>7.1775377000000002</v>
      </c>
      <c r="Z250" s="135"/>
      <c r="AA250" s="140">
        <f>SUM(AA251:AA288)</f>
        <v>88.884990000000002</v>
      </c>
      <c r="AC250" s="1"/>
      <c r="AD250" s="154"/>
      <c r="AR250" s="141" t="s">
        <v>81</v>
      </c>
      <c r="AT250" s="142" t="s">
        <v>73</v>
      </c>
      <c r="AU250" s="142" t="s">
        <v>81</v>
      </c>
      <c r="AY250" s="141" t="s">
        <v>188</v>
      </c>
      <c r="BK250" s="143">
        <f>SUM(BK251:BK288)</f>
        <v>0</v>
      </c>
    </row>
    <row r="251" spans="2:65" s="1" customFormat="1" ht="38.25" customHeight="1">
      <c r="B251" s="145"/>
      <c r="C251" s="146" t="s">
        <v>606</v>
      </c>
      <c r="D251" s="146" t="s">
        <v>189</v>
      </c>
      <c r="E251" s="147" t="s">
        <v>607</v>
      </c>
      <c r="F251" s="228" t="s">
        <v>608</v>
      </c>
      <c r="G251" s="228"/>
      <c r="H251" s="228"/>
      <c r="I251" s="228"/>
      <c r="J251" s="148" t="s">
        <v>203</v>
      </c>
      <c r="K251" s="149">
        <v>44</v>
      </c>
      <c r="L251" s="229"/>
      <c r="M251" s="229"/>
      <c r="N251" s="229">
        <f t="shared" ref="N251:N288" si="60">ROUND(L251*K251,2)</f>
        <v>0</v>
      </c>
      <c r="O251" s="229"/>
      <c r="P251" s="229"/>
      <c r="Q251" s="229"/>
      <c r="R251" s="150"/>
      <c r="T251" s="151" t="s">
        <v>5</v>
      </c>
      <c r="U251" s="41" t="s">
        <v>41</v>
      </c>
      <c r="V251" s="152">
        <v>0.26700000000000002</v>
      </c>
      <c r="W251" s="152">
        <f t="shared" ref="W251:W288" si="61">V251*K251</f>
        <v>11.748000000000001</v>
      </c>
      <c r="X251" s="152">
        <v>1.6000000000000001E-4</v>
      </c>
      <c r="Y251" s="152">
        <f t="shared" ref="Y251:Y288" si="62">X251*K251</f>
        <v>7.0400000000000003E-3</v>
      </c>
      <c r="Z251" s="152">
        <v>0</v>
      </c>
      <c r="AA251" s="153">
        <f t="shared" ref="AA251:AA288" si="63">Z251*K251</f>
        <v>0</v>
      </c>
      <c r="AD251" s="154"/>
      <c r="AR251" s="19" t="s">
        <v>193</v>
      </c>
      <c r="AT251" s="19" t="s">
        <v>189</v>
      </c>
      <c r="AU251" s="19" t="s">
        <v>86</v>
      </c>
      <c r="AY251" s="19" t="s">
        <v>188</v>
      </c>
      <c r="BE251" s="154">
        <f t="shared" ref="BE251:BE288" si="64">IF(U251="základná",N251,0)</f>
        <v>0</v>
      </c>
      <c r="BF251" s="154">
        <f t="shared" ref="BF251:BF288" si="65">IF(U251="znížená",N251,0)</f>
        <v>0</v>
      </c>
      <c r="BG251" s="154">
        <f t="shared" ref="BG251:BG288" si="66">IF(U251="zákl. prenesená",N251,0)</f>
        <v>0</v>
      </c>
      <c r="BH251" s="154">
        <f t="shared" ref="BH251:BH288" si="67">IF(U251="zníž. prenesená",N251,0)</f>
        <v>0</v>
      </c>
      <c r="BI251" s="154">
        <f t="shared" ref="BI251:BI288" si="68">IF(U251="nulová",N251,0)</f>
        <v>0</v>
      </c>
      <c r="BJ251" s="19" t="s">
        <v>86</v>
      </c>
      <c r="BK251" s="154">
        <f t="shared" ref="BK251:BK288" si="69">ROUND(L251*K251,2)</f>
        <v>0</v>
      </c>
      <c r="BL251" s="19" t="s">
        <v>193</v>
      </c>
      <c r="BM251" s="19" t="s">
        <v>609</v>
      </c>
    </row>
    <row r="252" spans="2:65" s="1" customFormat="1" ht="25.5" customHeight="1">
      <c r="B252" s="145"/>
      <c r="C252" s="146" t="s">
        <v>610</v>
      </c>
      <c r="D252" s="146" t="s">
        <v>189</v>
      </c>
      <c r="E252" s="147" t="s">
        <v>611</v>
      </c>
      <c r="F252" s="228" t="s">
        <v>612</v>
      </c>
      <c r="G252" s="228"/>
      <c r="H252" s="228"/>
      <c r="I252" s="228"/>
      <c r="J252" s="148" t="s">
        <v>192</v>
      </c>
      <c r="K252" s="149">
        <v>47.28</v>
      </c>
      <c r="L252" s="229"/>
      <c r="M252" s="229"/>
      <c r="N252" s="229">
        <f t="shared" si="60"/>
        <v>0</v>
      </c>
      <c r="O252" s="229"/>
      <c r="P252" s="229"/>
      <c r="Q252" s="229"/>
      <c r="R252" s="150"/>
      <c r="T252" s="151" t="s">
        <v>5</v>
      </c>
      <c r="U252" s="41" t="s">
        <v>41</v>
      </c>
      <c r="V252" s="152">
        <v>0.21007999999999999</v>
      </c>
      <c r="W252" s="152">
        <f t="shared" si="61"/>
        <v>9.9325823999999994</v>
      </c>
      <c r="X252" s="152">
        <v>6.3000000000000003E-4</v>
      </c>
      <c r="Y252" s="152">
        <f t="shared" si="62"/>
        <v>2.9786400000000001E-2</v>
      </c>
      <c r="Z252" s="152">
        <v>0</v>
      </c>
      <c r="AA252" s="153">
        <f t="shared" si="63"/>
        <v>0</v>
      </c>
      <c r="AD252" s="154"/>
      <c r="AR252" s="19" t="s">
        <v>193</v>
      </c>
      <c r="AT252" s="19" t="s">
        <v>189</v>
      </c>
      <c r="AU252" s="19" t="s">
        <v>86</v>
      </c>
      <c r="AY252" s="19" t="s">
        <v>188</v>
      </c>
      <c r="BE252" s="154">
        <f t="shared" si="64"/>
        <v>0</v>
      </c>
      <c r="BF252" s="154">
        <f t="shared" si="65"/>
        <v>0</v>
      </c>
      <c r="BG252" s="154">
        <f t="shared" si="66"/>
        <v>0</v>
      </c>
      <c r="BH252" s="154">
        <f t="shared" si="67"/>
        <v>0</v>
      </c>
      <c r="BI252" s="154">
        <f t="shared" si="68"/>
        <v>0</v>
      </c>
      <c r="BJ252" s="19" t="s">
        <v>86</v>
      </c>
      <c r="BK252" s="154">
        <f t="shared" si="69"/>
        <v>0</v>
      </c>
      <c r="BL252" s="19" t="s">
        <v>193</v>
      </c>
      <c r="BM252" s="19" t="s">
        <v>613</v>
      </c>
    </row>
    <row r="253" spans="2:65" s="1" customFormat="1" ht="38.25" customHeight="1">
      <c r="B253" s="145"/>
      <c r="C253" s="146" t="s">
        <v>614</v>
      </c>
      <c r="D253" s="146" t="s">
        <v>189</v>
      </c>
      <c r="E253" s="147" t="s">
        <v>615</v>
      </c>
      <c r="F253" s="228" t="s">
        <v>616</v>
      </c>
      <c r="G253" s="228"/>
      <c r="H253" s="228"/>
      <c r="I253" s="228"/>
      <c r="J253" s="148" t="s">
        <v>192</v>
      </c>
      <c r="K253" s="149">
        <v>128.72999999999999</v>
      </c>
      <c r="L253" s="229"/>
      <c r="M253" s="229"/>
      <c r="N253" s="229">
        <f t="shared" si="60"/>
        <v>0</v>
      </c>
      <c r="O253" s="229"/>
      <c r="P253" s="229"/>
      <c r="Q253" s="229"/>
      <c r="R253" s="150"/>
      <c r="T253" s="151" t="s">
        <v>5</v>
      </c>
      <c r="U253" s="41" t="s">
        <v>41</v>
      </c>
      <c r="V253" s="152">
        <v>0.14599999999999999</v>
      </c>
      <c r="W253" s="152">
        <f t="shared" si="61"/>
        <v>18.794579999999996</v>
      </c>
      <c r="X253" s="152">
        <v>2.572E-2</v>
      </c>
      <c r="Y253" s="152">
        <f t="shared" si="62"/>
        <v>3.3109355999999996</v>
      </c>
      <c r="Z253" s="152">
        <v>0</v>
      </c>
      <c r="AA253" s="153">
        <f t="shared" si="63"/>
        <v>0</v>
      </c>
      <c r="AD253" s="154"/>
      <c r="AR253" s="19" t="s">
        <v>193</v>
      </c>
      <c r="AT253" s="19" t="s">
        <v>189</v>
      </c>
      <c r="AU253" s="19" t="s">
        <v>86</v>
      </c>
      <c r="AY253" s="19" t="s">
        <v>188</v>
      </c>
      <c r="BE253" s="154">
        <f t="shared" si="64"/>
        <v>0</v>
      </c>
      <c r="BF253" s="154">
        <f t="shared" si="65"/>
        <v>0</v>
      </c>
      <c r="BG253" s="154">
        <f t="shared" si="66"/>
        <v>0</v>
      </c>
      <c r="BH253" s="154">
        <f t="shared" si="67"/>
        <v>0</v>
      </c>
      <c r="BI253" s="154">
        <f t="shared" si="68"/>
        <v>0</v>
      </c>
      <c r="BJ253" s="19" t="s">
        <v>86</v>
      </c>
      <c r="BK253" s="154">
        <f t="shared" si="69"/>
        <v>0</v>
      </c>
      <c r="BL253" s="19" t="s">
        <v>193</v>
      </c>
      <c r="BM253" s="19" t="s">
        <v>617</v>
      </c>
    </row>
    <row r="254" spans="2:65" s="1" customFormat="1" ht="51" customHeight="1">
      <c r="B254" s="145"/>
      <c r="C254" s="146" t="s">
        <v>618</v>
      </c>
      <c r="D254" s="146" t="s">
        <v>189</v>
      </c>
      <c r="E254" s="147" t="s">
        <v>619</v>
      </c>
      <c r="F254" s="228" t="s">
        <v>620</v>
      </c>
      <c r="G254" s="228"/>
      <c r="H254" s="228"/>
      <c r="I254" s="228"/>
      <c r="J254" s="148" t="s">
        <v>192</v>
      </c>
      <c r="K254" s="149">
        <v>257.45999999999998</v>
      </c>
      <c r="L254" s="229"/>
      <c r="M254" s="229"/>
      <c r="N254" s="229">
        <f t="shared" si="60"/>
        <v>0</v>
      </c>
      <c r="O254" s="229"/>
      <c r="P254" s="229"/>
      <c r="Q254" s="229"/>
      <c r="R254" s="150"/>
      <c r="T254" s="151" t="s">
        <v>5</v>
      </c>
      <c r="U254" s="41" t="s">
        <v>41</v>
      </c>
      <c r="V254" s="152">
        <v>6.0000000000000001E-3</v>
      </c>
      <c r="W254" s="152">
        <f t="shared" si="61"/>
        <v>1.5447599999999999</v>
      </c>
      <c r="X254" s="152">
        <v>0</v>
      </c>
      <c r="Y254" s="152">
        <f t="shared" si="62"/>
        <v>0</v>
      </c>
      <c r="Z254" s="152">
        <v>0</v>
      </c>
      <c r="AA254" s="153">
        <f t="shared" si="63"/>
        <v>0</v>
      </c>
      <c r="AD254" s="154"/>
      <c r="AR254" s="19" t="s">
        <v>193</v>
      </c>
      <c r="AT254" s="19" t="s">
        <v>189</v>
      </c>
      <c r="AU254" s="19" t="s">
        <v>86</v>
      </c>
      <c r="AY254" s="19" t="s">
        <v>188</v>
      </c>
      <c r="BE254" s="154">
        <f t="shared" si="64"/>
        <v>0</v>
      </c>
      <c r="BF254" s="154">
        <f t="shared" si="65"/>
        <v>0</v>
      </c>
      <c r="BG254" s="154">
        <f t="shared" si="66"/>
        <v>0</v>
      </c>
      <c r="BH254" s="154">
        <f t="shared" si="67"/>
        <v>0</v>
      </c>
      <c r="BI254" s="154">
        <f t="shared" si="68"/>
        <v>0</v>
      </c>
      <c r="BJ254" s="19" t="s">
        <v>86</v>
      </c>
      <c r="BK254" s="154">
        <f t="shared" si="69"/>
        <v>0</v>
      </c>
      <c r="BL254" s="19" t="s">
        <v>193</v>
      </c>
      <c r="BM254" s="19" t="s">
        <v>621</v>
      </c>
    </row>
    <row r="255" spans="2:65" s="1" customFormat="1" ht="38.25" customHeight="1">
      <c r="B255" s="145"/>
      <c r="C255" s="146" t="s">
        <v>622</v>
      </c>
      <c r="D255" s="146" t="s">
        <v>189</v>
      </c>
      <c r="E255" s="147" t="s">
        <v>623</v>
      </c>
      <c r="F255" s="228" t="s">
        <v>624</v>
      </c>
      <c r="G255" s="228"/>
      <c r="H255" s="228"/>
      <c r="I255" s="228"/>
      <c r="J255" s="148" t="s">
        <v>192</v>
      </c>
      <c r="K255" s="149">
        <v>128.72999999999999</v>
      </c>
      <c r="L255" s="229"/>
      <c r="M255" s="229"/>
      <c r="N255" s="229">
        <f t="shared" si="60"/>
        <v>0</v>
      </c>
      <c r="O255" s="229"/>
      <c r="P255" s="229"/>
      <c r="Q255" s="229"/>
      <c r="R255" s="150"/>
      <c r="T255" s="151" t="s">
        <v>5</v>
      </c>
      <c r="U255" s="41" t="s">
        <v>41</v>
      </c>
      <c r="V255" s="152">
        <v>0.104</v>
      </c>
      <c r="W255" s="152">
        <f t="shared" si="61"/>
        <v>13.387919999999998</v>
      </c>
      <c r="X255" s="152">
        <v>2.572E-2</v>
      </c>
      <c r="Y255" s="152">
        <f t="shared" si="62"/>
        <v>3.3109355999999996</v>
      </c>
      <c r="Z255" s="152">
        <v>0</v>
      </c>
      <c r="AA255" s="153">
        <f t="shared" si="63"/>
        <v>0</v>
      </c>
      <c r="AD255" s="154"/>
      <c r="AR255" s="19" t="s">
        <v>193</v>
      </c>
      <c r="AT255" s="19" t="s">
        <v>189</v>
      </c>
      <c r="AU255" s="19" t="s">
        <v>86</v>
      </c>
      <c r="AY255" s="19" t="s">
        <v>188</v>
      </c>
      <c r="BE255" s="154">
        <f t="shared" si="64"/>
        <v>0</v>
      </c>
      <c r="BF255" s="154">
        <f t="shared" si="65"/>
        <v>0</v>
      </c>
      <c r="BG255" s="154">
        <f t="shared" si="66"/>
        <v>0</v>
      </c>
      <c r="BH255" s="154">
        <f t="shared" si="67"/>
        <v>0</v>
      </c>
      <c r="BI255" s="154">
        <f t="shared" si="68"/>
        <v>0</v>
      </c>
      <c r="BJ255" s="19" t="s">
        <v>86</v>
      </c>
      <c r="BK255" s="154">
        <f t="shared" si="69"/>
        <v>0</v>
      </c>
      <c r="BL255" s="19" t="s">
        <v>193</v>
      </c>
      <c r="BM255" s="19" t="s">
        <v>625</v>
      </c>
    </row>
    <row r="256" spans="2:65" s="1" customFormat="1" ht="25.5" customHeight="1">
      <c r="B256" s="145"/>
      <c r="C256" s="146" t="s">
        <v>626</v>
      </c>
      <c r="D256" s="146" t="s">
        <v>189</v>
      </c>
      <c r="E256" s="147" t="s">
        <v>627</v>
      </c>
      <c r="F256" s="228" t="s">
        <v>628</v>
      </c>
      <c r="G256" s="228"/>
      <c r="H256" s="228"/>
      <c r="I256" s="228"/>
      <c r="J256" s="148" t="s">
        <v>192</v>
      </c>
      <c r="K256" s="149">
        <v>317.06</v>
      </c>
      <c r="L256" s="229"/>
      <c r="M256" s="229"/>
      <c r="N256" s="229">
        <f t="shared" si="60"/>
        <v>0</v>
      </c>
      <c r="O256" s="229"/>
      <c r="P256" s="229"/>
      <c r="Q256" s="229"/>
      <c r="R256" s="150"/>
      <c r="T256" s="151" t="s">
        <v>5</v>
      </c>
      <c r="U256" s="41" t="s">
        <v>41</v>
      </c>
      <c r="V256" s="152">
        <v>9.9000000000000005E-2</v>
      </c>
      <c r="W256" s="152">
        <f t="shared" si="61"/>
        <v>31.388940000000002</v>
      </c>
      <c r="X256" s="152">
        <v>1.5299999999999999E-3</v>
      </c>
      <c r="Y256" s="152">
        <f t="shared" si="62"/>
        <v>0.48510179999999997</v>
      </c>
      <c r="Z256" s="152">
        <v>0</v>
      </c>
      <c r="AA256" s="153">
        <f t="shared" si="63"/>
        <v>0</v>
      </c>
      <c r="AD256" s="154"/>
      <c r="AR256" s="19" t="s">
        <v>193</v>
      </c>
      <c r="AT256" s="19" t="s">
        <v>189</v>
      </c>
      <c r="AU256" s="19" t="s">
        <v>86</v>
      </c>
      <c r="AY256" s="19" t="s">
        <v>188</v>
      </c>
      <c r="BE256" s="154">
        <f t="shared" si="64"/>
        <v>0</v>
      </c>
      <c r="BF256" s="154">
        <f t="shared" si="65"/>
        <v>0</v>
      </c>
      <c r="BG256" s="154">
        <f t="shared" si="66"/>
        <v>0</v>
      </c>
      <c r="BH256" s="154">
        <f t="shared" si="67"/>
        <v>0</v>
      </c>
      <c r="BI256" s="154">
        <f t="shared" si="68"/>
        <v>0</v>
      </c>
      <c r="BJ256" s="19" t="s">
        <v>86</v>
      </c>
      <c r="BK256" s="154">
        <f t="shared" si="69"/>
        <v>0</v>
      </c>
      <c r="BL256" s="19" t="s">
        <v>193</v>
      </c>
      <c r="BM256" s="19" t="s">
        <v>629</v>
      </c>
    </row>
    <row r="257" spans="2:65" s="1" customFormat="1" ht="25.5" customHeight="1">
      <c r="B257" s="145"/>
      <c r="C257" s="146" t="s">
        <v>630</v>
      </c>
      <c r="D257" s="146" t="s">
        <v>189</v>
      </c>
      <c r="E257" s="147" t="s">
        <v>631</v>
      </c>
      <c r="F257" s="228" t="s">
        <v>632</v>
      </c>
      <c r="G257" s="228"/>
      <c r="H257" s="228"/>
      <c r="I257" s="228"/>
      <c r="J257" s="148" t="s">
        <v>192</v>
      </c>
      <c r="K257" s="149">
        <v>128.72999999999999</v>
      </c>
      <c r="L257" s="229"/>
      <c r="M257" s="229"/>
      <c r="N257" s="229">
        <f t="shared" si="60"/>
        <v>0</v>
      </c>
      <c r="O257" s="229"/>
      <c r="P257" s="229"/>
      <c r="Q257" s="229"/>
      <c r="R257" s="150"/>
      <c r="T257" s="151" t="s">
        <v>5</v>
      </c>
      <c r="U257" s="41" t="s">
        <v>41</v>
      </c>
      <c r="V257" s="152">
        <v>4.0129999999999999E-2</v>
      </c>
      <c r="W257" s="152">
        <f t="shared" si="61"/>
        <v>5.1659348999999999</v>
      </c>
      <c r="X257" s="152">
        <v>5.0000000000000002E-5</v>
      </c>
      <c r="Y257" s="152">
        <f t="shared" si="62"/>
        <v>6.4364999999999995E-3</v>
      </c>
      <c r="Z257" s="152">
        <v>0</v>
      </c>
      <c r="AA257" s="153">
        <f t="shared" si="63"/>
        <v>0</v>
      </c>
      <c r="AD257" s="154"/>
      <c r="AR257" s="19" t="s">
        <v>193</v>
      </c>
      <c r="AT257" s="19" t="s">
        <v>189</v>
      </c>
      <c r="AU257" s="19" t="s">
        <v>86</v>
      </c>
      <c r="AY257" s="19" t="s">
        <v>188</v>
      </c>
      <c r="BE257" s="154">
        <f t="shared" si="64"/>
        <v>0</v>
      </c>
      <c r="BF257" s="154">
        <f t="shared" si="65"/>
        <v>0</v>
      </c>
      <c r="BG257" s="154">
        <f t="shared" si="66"/>
        <v>0</v>
      </c>
      <c r="BH257" s="154">
        <f t="shared" si="67"/>
        <v>0</v>
      </c>
      <c r="BI257" s="154">
        <f t="shared" si="68"/>
        <v>0</v>
      </c>
      <c r="BJ257" s="19" t="s">
        <v>86</v>
      </c>
      <c r="BK257" s="154">
        <f t="shared" si="69"/>
        <v>0</v>
      </c>
      <c r="BL257" s="19" t="s">
        <v>193</v>
      </c>
      <c r="BM257" s="19" t="s">
        <v>633</v>
      </c>
    </row>
    <row r="258" spans="2:65" s="1" customFormat="1" ht="25.5" customHeight="1">
      <c r="B258" s="145"/>
      <c r="C258" s="146" t="s">
        <v>634</v>
      </c>
      <c r="D258" s="146" t="s">
        <v>189</v>
      </c>
      <c r="E258" s="147" t="s">
        <v>635</v>
      </c>
      <c r="F258" s="228" t="s">
        <v>636</v>
      </c>
      <c r="G258" s="228"/>
      <c r="H258" s="228"/>
      <c r="I258" s="228"/>
      <c r="J258" s="148" t="s">
        <v>192</v>
      </c>
      <c r="K258" s="149">
        <v>128.72999999999999</v>
      </c>
      <c r="L258" s="229"/>
      <c r="M258" s="229"/>
      <c r="N258" s="229">
        <f t="shared" si="60"/>
        <v>0</v>
      </c>
      <c r="O258" s="229"/>
      <c r="P258" s="229"/>
      <c r="Q258" s="229"/>
      <c r="R258" s="150"/>
      <c r="T258" s="151" t="s">
        <v>5</v>
      </c>
      <c r="U258" s="41" t="s">
        <v>41</v>
      </c>
      <c r="V258" s="152">
        <v>0.04</v>
      </c>
      <c r="W258" s="152">
        <f t="shared" si="61"/>
        <v>5.1491999999999996</v>
      </c>
      <c r="X258" s="152">
        <v>0</v>
      </c>
      <c r="Y258" s="152">
        <f t="shared" si="62"/>
        <v>0</v>
      </c>
      <c r="Z258" s="152">
        <v>0</v>
      </c>
      <c r="AA258" s="153">
        <f t="shared" si="63"/>
        <v>0</v>
      </c>
      <c r="AD258" s="154"/>
      <c r="AR258" s="19" t="s">
        <v>193</v>
      </c>
      <c r="AT258" s="19" t="s">
        <v>189</v>
      </c>
      <c r="AU258" s="19" t="s">
        <v>86</v>
      </c>
      <c r="AY258" s="19" t="s">
        <v>188</v>
      </c>
      <c r="BE258" s="154">
        <f t="shared" si="64"/>
        <v>0</v>
      </c>
      <c r="BF258" s="154">
        <f t="shared" si="65"/>
        <v>0</v>
      </c>
      <c r="BG258" s="154">
        <f t="shared" si="66"/>
        <v>0</v>
      </c>
      <c r="BH258" s="154">
        <f t="shared" si="67"/>
        <v>0</v>
      </c>
      <c r="BI258" s="154">
        <f t="shared" si="68"/>
        <v>0</v>
      </c>
      <c r="BJ258" s="19" t="s">
        <v>86</v>
      </c>
      <c r="BK258" s="154">
        <f t="shared" si="69"/>
        <v>0</v>
      </c>
      <c r="BL258" s="19" t="s">
        <v>193</v>
      </c>
      <c r="BM258" s="19" t="s">
        <v>637</v>
      </c>
    </row>
    <row r="259" spans="2:65" s="1" customFormat="1" ht="16.5" customHeight="1">
      <c r="B259" s="145"/>
      <c r="C259" s="146" t="s">
        <v>638</v>
      </c>
      <c r="D259" s="146" t="s">
        <v>189</v>
      </c>
      <c r="E259" s="147" t="s">
        <v>639</v>
      </c>
      <c r="F259" s="228" t="s">
        <v>640</v>
      </c>
      <c r="G259" s="228"/>
      <c r="H259" s="228"/>
      <c r="I259" s="228"/>
      <c r="J259" s="148" t="s">
        <v>192</v>
      </c>
      <c r="K259" s="149">
        <v>328.71</v>
      </c>
      <c r="L259" s="229"/>
      <c r="M259" s="229"/>
      <c r="N259" s="229">
        <f t="shared" si="60"/>
        <v>0</v>
      </c>
      <c r="O259" s="229"/>
      <c r="P259" s="229"/>
      <c r="Q259" s="229"/>
      <c r="R259" s="150"/>
      <c r="T259" s="151" t="s">
        <v>5</v>
      </c>
      <c r="U259" s="41" t="s">
        <v>41</v>
      </c>
      <c r="V259" s="152">
        <v>0.32400000000000001</v>
      </c>
      <c r="W259" s="152">
        <f t="shared" si="61"/>
        <v>106.50203999999999</v>
      </c>
      <c r="X259" s="152">
        <v>5.0000000000000002E-5</v>
      </c>
      <c r="Y259" s="152">
        <f t="shared" si="62"/>
        <v>1.6435499999999999E-2</v>
      </c>
      <c r="Z259" s="152">
        <v>0</v>
      </c>
      <c r="AA259" s="153">
        <f t="shared" si="63"/>
        <v>0</v>
      </c>
      <c r="AD259" s="154"/>
      <c r="AR259" s="19" t="s">
        <v>193</v>
      </c>
      <c r="AT259" s="19" t="s">
        <v>189</v>
      </c>
      <c r="AU259" s="19" t="s">
        <v>86</v>
      </c>
      <c r="AY259" s="19" t="s">
        <v>188</v>
      </c>
      <c r="BE259" s="154">
        <f t="shared" si="64"/>
        <v>0</v>
      </c>
      <c r="BF259" s="154">
        <f t="shared" si="65"/>
        <v>0</v>
      </c>
      <c r="BG259" s="154">
        <f t="shared" si="66"/>
        <v>0</v>
      </c>
      <c r="BH259" s="154">
        <f t="shared" si="67"/>
        <v>0</v>
      </c>
      <c r="BI259" s="154">
        <f t="shared" si="68"/>
        <v>0</v>
      </c>
      <c r="BJ259" s="19" t="s">
        <v>86</v>
      </c>
      <c r="BK259" s="154">
        <f t="shared" si="69"/>
        <v>0</v>
      </c>
      <c r="BL259" s="19" t="s">
        <v>193</v>
      </c>
      <c r="BM259" s="19" t="s">
        <v>641</v>
      </c>
    </row>
    <row r="260" spans="2:65" s="1" customFormat="1" ht="16.5" customHeight="1">
      <c r="B260" s="145"/>
      <c r="C260" s="146" t="s">
        <v>642</v>
      </c>
      <c r="D260" s="146" t="s">
        <v>189</v>
      </c>
      <c r="E260" s="147" t="s">
        <v>643</v>
      </c>
      <c r="F260" s="228" t="s">
        <v>644</v>
      </c>
      <c r="G260" s="228"/>
      <c r="H260" s="228"/>
      <c r="I260" s="228"/>
      <c r="J260" s="148" t="s">
        <v>203</v>
      </c>
      <c r="K260" s="149">
        <v>36.31</v>
      </c>
      <c r="L260" s="229"/>
      <c r="M260" s="229"/>
      <c r="N260" s="229">
        <f t="shared" si="60"/>
        <v>0</v>
      </c>
      <c r="O260" s="229"/>
      <c r="P260" s="229"/>
      <c r="Q260" s="229"/>
      <c r="R260" s="150"/>
      <c r="T260" s="151" t="s">
        <v>5</v>
      </c>
      <c r="U260" s="41" t="s">
        <v>41</v>
      </c>
      <c r="V260" s="152">
        <v>0.188</v>
      </c>
      <c r="W260" s="152">
        <f t="shared" si="61"/>
        <v>6.8262800000000006</v>
      </c>
      <c r="X260" s="152">
        <v>6.9999999999999994E-5</v>
      </c>
      <c r="Y260" s="152">
        <f t="shared" si="62"/>
        <v>2.5417E-3</v>
      </c>
      <c r="Z260" s="152">
        <v>0</v>
      </c>
      <c r="AA260" s="153">
        <f t="shared" si="63"/>
        <v>0</v>
      </c>
      <c r="AD260" s="154"/>
      <c r="AR260" s="19" t="s">
        <v>193</v>
      </c>
      <c r="AT260" s="19" t="s">
        <v>189</v>
      </c>
      <c r="AU260" s="19" t="s">
        <v>86</v>
      </c>
      <c r="AY260" s="19" t="s">
        <v>188</v>
      </c>
      <c r="BE260" s="154">
        <f t="shared" si="64"/>
        <v>0</v>
      </c>
      <c r="BF260" s="154">
        <f t="shared" si="65"/>
        <v>0</v>
      </c>
      <c r="BG260" s="154">
        <f t="shared" si="66"/>
        <v>0</v>
      </c>
      <c r="BH260" s="154">
        <f t="shared" si="67"/>
        <v>0</v>
      </c>
      <c r="BI260" s="154">
        <f t="shared" si="68"/>
        <v>0</v>
      </c>
      <c r="BJ260" s="19" t="s">
        <v>86</v>
      </c>
      <c r="BK260" s="154">
        <f t="shared" si="69"/>
        <v>0</v>
      </c>
      <c r="BL260" s="19" t="s">
        <v>193</v>
      </c>
      <c r="BM260" s="19" t="s">
        <v>645</v>
      </c>
    </row>
    <row r="261" spans="2:65" s="1" customFormat="1" ht="16.5" customHeight="1">
      <c r="B261" s="145"/>
      <c r="C261" s="146" t="s">
        <v>646</v>
      </c>
      <c r="D261" s="146" t="s">
        <v>189</v>
      </c>
      <c r="E261" s="147" t="s">
        <v>647</v>
      </c>
      <c r="F261" s="228" t="s">
        <v>648</v>
      </c>
      <c r="G261" s="228"/>
      <c r="H261" s="228"/>
      <c r="I261" s="228"/>
      <c r="J261" s="148" t="s">
        <v>203</v>
      </c>
      <c r="K261" s="149">
        <v>4.5</v>
      </c>
      <c r="L261" s="229"/>
      <c r="M261" s="229"/>
      <c r="N261" s="229">
        <f t="shared" si="60"/>
        <v>0</v>
      </c>
      <c r="O261" s="229"/>
      <c r="P261" s="229"/>
      <c r="Q261" s="229"/>
      <c r="R261" s="150"/>
      <c r="T261" s="151" t="s">
        <v>5</v>
      </c>
      <c r="U261" s="41" t="s">
        <v>41</v>
      </c>
      <c r="V261" s="152">
        <v>9.4119999999999995E-2</v>
      </c>
      <c r="W261" s="152">
        <f t="shared" si="61"/>
        <v>0.42353999999999997</v>
      </c>
      <c r="X261" s="152">
        <v>2.5999999999999998E-4</v>
      </c>
      <c r="Y261" s="152">
        <f t="shared" si="62"/>
        <v>1.1699999999999998E-3</v>
      </c>
      <c r="Z261" s="152">
        <v>0</v>
      </c>
      <c r="AA261" s="153">
        <f t="shared" si="63"/>
        <v>0</v>
      </c>
      <c r="AD261" s="154"/>
      <c r="AR261" s="19" t="s">
        <v>193</v>
      </c>
      <c r="AT261" s="19" t="s">
        <v>189</v>
      </c>
      <c r="AU261" s="19" t="s">
        <v>86</v>
      </c>
      <c r="AY261" s="19" t="s">
        <v>188</v>
      </c>
      <c r="BE261" s="154">
        <f t="shared" si="64"/>
        <v>0</v>
      </c>
      <c r="BF261" s="154">
        <f t="shared" si="65"/>
        <v>0</v>
      </c>
      <c r="BG261" s="154">
        <f t="shared" si="66"/>
        <v>0</v>
      </c>
      <c r="BH261" s="154">
        <f t="shared" si="67"/>
        <v>0</v>
      </c>
      <c r="BI261" s="154">
        <f t="shared" si="68"/>
        <v>0</v>
      </c>
      <c r="BJ261" s="19" t="s">
        <v>86</v>
      </c>
      <c r="BK261" s="154">
        <f t="shared" si="69"/>
        <v>0</v>
      </c>
      <c r="BL261" s="19" t="s">
        <v>193</v>
      </c>
      <c r="BM261" s="19" t="s">
        <v>649</v>
      </c>
    </row>
    <row r="262" spans="2:65" s="1" customFormat="1" ht="16.5" customHeight="1">
      <c r="B262" s="145"/>
      <c r="C262" s="146" t="s">
        <v>650</v>
      </c>
      <c r="D262" s="146" t="s">
        <v>189</v>
      </c>
      <c r="E262" s="147" t="s">
        <v>651</v>
      </c>
      <c r="F262" s="228" t="s">
        <v>652</v>
      </c>
      <c r="G262" s="228"/>
      <c r="H262" s="228"/>
      <c r="I262" s="228"/>
      <c r="J262" s="148" t="s">
        <v>203</v>
      </c>
      <c r="K262" s="149">
        <v>4.5</v>
      </c>
      <c r="L262" s="229"/>
      <c r="M262" s="229"/>
      <c r="N262" s="229">
        <f t="shared" si="60"/>
        <v>0</v>
      </c>
      <c r="O262" s="229"/>
      <c r="P262" s="229"/>
      <c r="Q262" s="229"/>
      <c r="R262" s="150"/>
      <c r="T262" s="151" t="s">
        <v>5</v>
      </c>
      <c r="U262" s="41" t="s">
        <v>41</v>
      </c>
      <c r="V262" s="152">
        <v>9.4119999999999995E-2</v>
      </c>
      <c r="W262" s="152">
        <f t="shared" si="61"/>
        <v>0.42353999999999997</v>
      </c>
      <c r="X262" s="152">
        <v>2.5999999999999998E-4</v>
      </c>
      <c r="Y262" s="152">
        <f t="shared" si="62"/>
        <v>1.1699999999999998E-3</v>
      </c>
      <c r="Z262" s="152">
        <v>0</v>
      </c>
      <c r="AA262" s="153">
        <f t="shared" si="63"/>
        <v>0</v>
      </c>
      <c r="AD262" s="154"/>
      <c r="AR262" s="19" t="s">
        <v>193</v>
      </c>
      <c r="AT262" s="19" t="s">
        <v>189</v>
      </c>
      <c r="AU262" s="19" t="s">
        <v>86</v>
      </c>
      <c r="AY262" s="19" t="s">
        <v>188</v>
      </c>
      <c r="BE262" s="154">
        <f t="shared" si="64"/>
        <v>0</v>
      </c>
      <c r="BF262" s="154">
        <f t="shared" si="65"/>
        <v>0</v>
      </c>
      <c r="BG262" s="154">
        <f t="shared" si="66"/>
        <v>0</v>
      </c>
      <c r="BH262" s="154">
        <f t="shared" si="67"/>
        <v>0</v>
      </c>
      <c r="BI262" s="154">
        <f t="shared" si="68"/>
        <v>0</v>
      </c>
      <c r="BJ262" s="19" t="s">
        <v>86</v>
      </c>
      <c r="BK262" s="154">
        <f t="shared" si="69"/>
        <v>0</v>
      </c>
      <c r="BL262" s="19" t="s">
        <v>193</v>
      </c>
      <c r="BM262" s="19" t="s">
        <v>653</v>
      </c>
    </row>
    <row r="263" spans="2:65" s="1" customFormat="1" ht="16.5" customHeight="1">
      <c r="B263" s="145"/>
      <c r="C263" s="146" t="s">
        <v>654</v>
      </c>
      <c r="D263" s="146" t="s">
        <v>189</v>
      </c>
      <c r="E263" s="147" t="s">
        <v>655</v>
      </c>
      <c r="F263" s="228" t="s">
        <v>656</v>
      </c>
      <c r="G263" s="228"/>
      <c r="H263" s="228"/>
      <c r="I263" s="228"/>
      <c r="J263" s="148" t="s">
        <v>203</v>
      </c>
      <c r="K263" s="149">
        <v>71.900000000000006</v>
      </c>
      <c r="L263" s="229"/>
      <c r="M263" s="229"/>
      <c r="N263" s="229">
        <f t="shared" si="60"/>
        <v>0</v>
      </c>
      <c r="O263" s="229"/>
      <c r="P263" s="229"/>
      <c r="Q263" s="229"/>
      <c r="R263" s="150"/>
      <c r="T263" s="151" t="s">
        <v>5</v>
      </c>
      <c r="U263" s="41" t="s">
        <v>41</v>
      </c>
      <c r="V263" s="152">
        <v>9.4009999999999996E-2</v>
      </c>
      <c r="W263" s="152">
        <f t="shared" si="61"/>
        <v>6.7593190000000005</v>
      </c>
      <c r="X263" s="152">
        <v>3.0000000000000001E-5</v>
      </c>
      <c r="Y263" s="152">
        <f t="shared" si="62"/>
        <v>2.1570000000000001E-3</v>
      </c>
      <c r="Z263" s="152">
        <v>0</v>
      </c>
      <c r="AA263" s="153">
        <f t="shared" si="63"/>
        <v>0</v>
      </c>
      <c r="AD263" s="154"/>
      <c r="AR263" s="19" t="s">
        <v>193</v>
      </c>
      <c r="AT263" s="19" t="s">
        <v>189</v>
      </c>
      <c r="AU263" s="19" t="s">
        <v>86</v>
      </c>
      <c r="AY263" s="19" t="s">
        <v>188</v>
      </c>
      <c r="BE263" s="154">
        <f t="shared" si="64"/>
        <v>0</v>
      </c>
      <c r="BF263" s="154">
        <f t="shared" si="65"/>
        <v>0</v>
      </c>
      <c r="BG263" s="154">
        <f t="shared" si="66"/>
        <v>0</v>
      </c>
      <c r="BH263" s="154">
        <f t="shared" si="67"/>
        <v>0</v>
      </c>
      <c r="BI263" s="154">
        <f t="shared" si="68"/>
        <v>0</v>
      </c>
      <c r="BJ263" s="19" t="s">
        <v>86</v>
      </c>
      <c r="BK263" s="154">
        <f t="shared" si="69"/>
        <v>0</v>
      </c>
      <c r="BL263" s="19" t="s">
        <v>193</v>
      </c>
      <c r="BM263" s="19" t="s">
        <v>657</v>
      </c>
    </row>
    <row r="264" spans="2:65" s="1" customFormat="1" ht="25.5" customHeight="1">
      <c r="B264" s="145"/>
      <c r="C264" s="146" t="s">
        <v>658</v>
      </c>
      <c r="D264" s="146" t="s">
        <v>189</v>
      </c>
      <c r="E264" s="147" t="s">
        <v>659</v>
      </c>
      <c r="F264" s="228" t="s">
        <v>660</v>
      </c>
      <c r="G264" s="228"/>
      <c r="H264" s="228"/>
      <c r="I264" s="228"/>
      <c r="J264" s="148" t="s">
        <v>203</v>
      </c>
      <c r="K264" s="149">
        <v>23.38</v>
      </c>
      <c r="L264" s="229"/>
      <c r="M264" s="229"/>
      <c r="N264" s="229">
        <f t="shared" si="60"/>
        <v>0</v>
      </c>
      <c r="O264" s="229"/>
      <c r="P264" s="229"/>
      <c r="Q264" s="229"/>
      <c r="R264" s="150"/>
      <c r="T264" s="151" t="s">
        <v>5</v>
      </c>
      <c r="U264" s="41" t="s">
        <v>41</v>
      </c>
      <c r="V264" s="152">
        <v>9.4E-2</v>
      </c>
      <c r="W264" s="152">
        <f t="shared" si="61"/>
        <v>2.1977199999999999</v>
      </c>
      <c r="X264" s="152">
        <v>2.0000000000000002E-5</v>
      </c>
      <c r="Y264" s="152">
        <f t="shared" si="62"/>
        <v>4.6760000000000004E-4</v>
      </c>
      <c r="Z264" s="152">
        <v>0</v>
      </c>
      <c r="AA264" s="153">
        <f t="shared" si="63"/>
        <v>0</v>
      </c>
      <c r="AD264" s="154"/>
      <c r="AR264" s="19" t="s">
        <v>193</v>
      </c>
      <c r="AT264" s="19" t="s">
        <v>189</v>
      </c>
      <c r="AU264" s="19" t="s">
        <v>86</v>
      </c>
      <c r="AY264" s="19" t="s">
        <v>188</v>
      </c>
      <c r="BE264" s="154">
        <f t="shared" si="64"/>
        <v>0</v>
      </c>
      <c r="BF264" s="154">
        <f t="shared" si="65"/>
        <v>0</v>
      </c>
      <c r="BG264" s="154">
        <f t="shared" si="66"/>
        <v>0</v>
      </c>
      <c r="BH264" s="154">
        <f t="shared" si="67"/>
        <v>0</v>
      </c>
      <c r="BI264" s="154">
        <f t="shared" si="68"/>
        <v>0</v>
      </c>
      <c r="BJ264" s="19" t="s">
        <v>86</v>
      </c>
      <c r="BK264" s="154">
        <f t="shared" si="69"/>
        <v>0</v>
      </c>
      <c r="BL264" s="19" t="s">
        <v>193</v>
      </c>
      <c r="BM264" s="19" t="s">
        <v>661</v>
      </c>
    </row>
    <row r="265" spans="2:65" s="1" customFormat="1" ht="51" customHeight="1">
      <c r="B265" s="145"/>
      <c r="C265" s="146" t="s">
        <v>662</v>
      </c>
      <c r="D265" s="146" t="s">
        <v>189</v>
      </c>
      <c r="E265" s="147" t="s">
        <v>663</v>
      </c>
      <c r="F265" s="228" t="s">
        <v>664</v>
      </c>
      <c r="G265" s="228"/>
      <c r="H265" s="228"/>
      <c r="I265" s="228"/>
      <c r="J265" s="148" t="s">
        <v>302</v>
      </c>
      <c r="K265" s="149">
        <v>24</v>
      </c>
      <c r="L265" s="229"/>
      <c r="M265" s="229"/>
      <c r="N265" s="229">
        <f t="shared" si="60"/>
        <v>0</v>
      </c>
      <c r="O265" s="229"/>
      <c r="P265" s="229"/>
      <c r="Q265" s="229"/>
      <c r="R265" s="150"/>
      <c r="T265" s="151" t="s">
        <v>5</v>
      </c>
      <c r="U265" s="41" t="s">
        <v>41</v>
      </c>
      <c r="V265" s="152">
        <v>0.72599999999999998</v>
      </c>
      <c r="W265" s="152">
        <f t="shared" si="61"/>
        <v>17.423999999999999</v>
      </c>
      <c r="X265" s="152">
        <v>1.3999999999999999E-4</v>
      </c>
      <c r="Y265" s="152">
        <f t="shared" si="62"/>
        <v>3.3599999999999997E-3</v>
      </c>
      <c r="Z265" s="152">
        <v>0</v>
      </c>
      <c r="AA265" s="153">
        <f t="shared" si="63"/>
        <v>0</v>
      </c>
      <c r="AD265" s="154"/>
      <c r="AR265" s="19" t="s">
        <v>193</v>
      </c>
      <c r="AT265" s="19" t="s">
        <v>189</v>
      </c>
      <c r="AU265" s="19" t="s">
        <v>86</v>
      </c>
      <c r="AY265" s="19" t="s">
        <v>188</v>
      </c>
      <c r="BE265" s="154">
        <f t="shared" si="64"/>
        <v>0</v>
      </c>
      <c r="BF265" s="154">
        <f t="shared" si="65"/>
        <v>0</v>
      </c>
      <c r="BG265" s="154">
        <f t="shared" si="66"/>
        <v>0</v>
      </c>
      <c r="BH265" s="154">
        <f t="shared" si="67"/>
        <v>0</v>
      </c>
      <c r="BI265" s="154">
        <f t="shared" si="68"/>
        <v>0</v>
      </c>
      <c r="BJ265" s="19" t="s">
        <v>86</v>
      </c>
      <c r="BK265" s="154">
        <f t="shared" si="69"/>
        <v>0</v>
      </c>
      <c r="BL265" s="19" t="s">
        <v>193</v>
      </c>
      <c r="BM265" s="19" t="s">
        <v>665</v>
      </c>
    </row>
    <row r="266" spans="2:65" s="1" customFormat="1" ht="38.25" customHeight="1">
      <c r="B266" s="145"/>
      <c r="C266" s="146" t="s">
        <v>666</v>
      </c>
      <c r="D266" s="146" t="s">
        <v>189</v>
      </c>
      <c r="E266" s="147" t="s">
        <v>667</v>
      </c>
      <c r="F266" s="228" t="s">
        <v>668</v>
      </c>
      <c r="G266" s="228"/>
      <c r="H266" s="228"/>
      <c r="I266" s="228"/>
      <c r="J266" s="148" t="s">
        <v>216</v>
      </c>
      <c r="K266" s="149">
        <v>8.6229999999999993</v>
      </c>
      <c r="L266" s="229"/>
      <c r="M266" s="229"/>
      <c r="N266" s="229">
        <f t="shared" si="60"/>
        <v>0</v>
      </c>
      <c r="O266" s="229"/>
      <c r="P266" s="229"/>
      <c r="Q266" s="229"/>
      <c r="R266" s="150"/>
      <c r="T266" s="151" t="s">
        <v>5</v>
      </c>
      <c r="U266" s="41" t="s">
        <v>41</v>
      </c>
      <c r="V266" s="152">
        <v>1.4550000000000001</v>
      </c>
      <c r="W266" s="152">
        <f t="shared" si="61"/>
        <v>12.546465</v>
      </c>
      <c r="X266" s="152">
        <v>0</v>
      </c>
      <c r="Y266" s="152">
        <f t="shared" si="62"/>
        <v>0</v>
      </c>
      <c r="Z266" s="152">
        <v>1.905</v>
      </c>
      <c r="AA266" s="153">
        <f t="shared" si="63"/>
        <v>16.426814999999998</v>
      </c>
      <c r="AD266" s="154"/>
      <c r="AR266" s="19" t="s">
        <v>193</v>
      </c>
      <c r="AT266" s="19" t="s">
        <v>189</v>
      </c>
      <c r="AU266" s="19" t="s">
        <v>86</v>
      </c>
      <c r="AY266" s="19" t="s">
        <v>188</v>
      </c>
      <c r="BE266" s="154">
        <f t="shared" si="64"/>
        <v>0</v>
      </c>
      <c r="BF266" s="154">
        <f t="shared" si="65"/>
        <v>0</v>
      </c>
      <c r="BG266" s="154">
        <f t="shared" si="66"/>
        <v>0</v>
      </c>
      <c r="BH266" s="154">
        <f t="shared" si="67"/>
        <v>0</v>
      </c>
      <c r="BI266" s="154">
        <f t="shared" si="68"/>
        <v>0</v>
      </c>
      <c r="BJ266" s="19" t="s">
        <v>86</v>
      </c>
      <c r="BK266" s="154">
        <f t="shared" si="69"/>
        <v>0</v>
      </c>
      <c r="BL266" s="19" t="s">
        <v>193</v>
      </c>
      <c r="BM266" s="19" t="s">
        <v>669</v>
      </c>
    </row>
    <row r="267" spans="2:65" s="1" customFormat="1" ht="38.25" customHeight="1">
      <c r="B267" s="145"/>
      <c r="C267" s="146" t="s">
        <v>670</v>
      </c>
      <c r="D267" s="146" t="s">
        <v>189</v>
      </c>
      <c r="E267" s="147" t="s">
        <v>671</v>
      </c>
      <c r="F267" s="228" t="s">
        <v>672</v>
      </c>
      <c r="G267" s="228"/>
      <c r="H267" s="228"/>
      <c r="I267" s="228"/>
      <c r="J267" s="148" t="s">
        <v>203</v>
      </c>
      <c r="K267" s="149">
        <v>9.68</v>
      </c>
      <c r="L267" s="229"/>
      <c r="M267" s="229"/>
      <c r="N267" s="229">
        <f t="shared" si="60"/>
        <v>0</v>
      </c>
      <c r="O267" s="229"/>
      <c r="P267" s="229"/>
      <c r="Q267" s="229"/>
      <c r="R267" s="150"/>
      <c r="T267" s="151" t="s">
        <v>5</v>
      </c>
      <c r="U267" s="41" t="s">
        <v>41</v>
      </c>
      <c r="V267" s="152">
        <v>0.60599999999999998</v>
      </c>
      <c r="W267" s="152">
        <f t="shared" si="61"/>
        <v>5.8660799999999993</v>
      </c>
      <c r="X267" s="152">
        <v>0</v>
      </c>
      <c r="Y267" s="152">
        <f t="shared" si="62"/>
        <v>0</v>
      </c>
      <c r="Z267" s="152">
        <v>7.0000000000000007E-2</v>
      </c>
      <c r="AA267" s="153">
        <f t="shared" si="63"/>
        <v>0.67760000000000009</v>
      </c>
      <c r="AD267" s="154"/>
      <c r="AR267" s="19" t="s">
        <v>193</v>
      </c>
      <c r="AT267" s="19" t="s">
        <v>189</v>
      </c>
      <c r="AU267" s="19" t="s">
        <v>86</v>
      </c>
      <c r="AY267" s="19" t="s">
        <v>188</v>
      </c>
      <c r="BE267" s="154">
        <f t="shared" si="64"/>
        <v>0</v>
      </c>
      <c r="BF267" s="154">
        <f t="shared" si="65"/>
        <v>0</v>
      </c>
      <c r="BG267" s="154">
        <f t="shared" si="66"/>
        <v>0</v>
      </c>
      <c r="BH267" s="154">
        <f t="shared" si="67"/>
        <v>0</v>
      </c>
      <c r="BI267" s="154">
        <f t="shared" si="68"/>
        <v>0</v>
      </c>
      <c r="BJ267" s="19" t="s">
        <v>86</v>
      </c>
      <c r="BK267" s="154">
        <f t="shared" si="69"/>
        <v>0</v>
      </c>
      <c r="BL267" s="19" t="s">
        <v>193</v>
      </c>
      <c r="BM267" s="19" t="s">
        <v>673</v>
      </c>
    </row>
    <row r="268" spans="2:65" s="1" customFormat="1" ht="51" customHeight="1">
      <c r="B268" s="145"/>
      <c r="C268" s="146" t="s">
        <v>674</v>
      </c>
      <c r="D268" s="146" t="s">
        <v>189</v>
      </c>
      <c r="E268" s="147" t="s">
        <v>675</v>
      </c>
      <c r="F268" s="228" t="s">
        <v>676</v>
      </c>
      <c r="G268" s="228"/>
      <c r="H268" s="228"/>
      <c r="I268" s="228"/>
      <c r="J268" s="148" t="s">
        <v>216</v>
      </c>
      <c r="K268" s="149">
        <v>5.7160000000000002</v>
      </c>
      <c r="L268" s="229"/>
      <c r="M268" s="229"/>
      <c r="N268" s="229">
        <f t="shared" si="60"/>
        <v>0</v>
      </c>
      <c r="O268" s="229"/>
      <c r="P268" s="229"/>
      <c r="Q268" s="229"/>
      <c r="R268" s="150"/>
      <c r="T268" s="151" t="s">
        <v>5</v>
      </c>
      <c r="U268" s="41" t="s">
        <v>41</v>
      </c>
      <c r="V268" s="152">
        <v>5.843</v>
      </c>
      <c r="W268" s="152">
        <f t="shared" si="61"/>
        <v>33.398588000000004</v>
      </c>
      <c r="X268" s="152">
        <v>0</v>
      </c>
      <c r="Y268" s="152">
        <f t="shared" si="62"/>
        <v>0</v>
      </c>
      <c r="Z268" s="152">
        <v>2.2000000000000002</v>
      </c>
      <c r="AA268" s="153">
        <f t="shared" si="63"/>
        <v>12.575200000000001</v>
      </c>
      <c r="AD268" s="154"/>
      <c r="AR268" s="19" t="s">
        <v>193</v>
      </c>
      <c r="AT268" s="19" t="s">
        <v>189</v>
      </c>
      <c r="AU268" s="19" t="s">
        <v>86</v>
      </c>
      <c r="AY268" s="19" t="s">
        <v>188</v>
      </c>
      <c r="BE268" s="154">
        <f t="shared" si="64"/>
        <v>0</v>
      </c>
      <c r="BF268" s="154">
        <f t="shared" si="65"/>
        <v>0</v>
      </c>
      <c r="BG268" s="154">
        <f t="shared" si="66"/>
        <v>0</v>
      </c>
      <c r="BH268" s="154">
        <f t="shared" si="67"/>
        <v>0</v>
      </c>
      <c r="BI268" s="154">
        <f t="shared" si="68"/>
        <v>0</v>
      </c>
      <c r="BJ268" s="19" t="s">
        <v>86</v>
      </c>
      <c r="BK268" s="154">
        <f t="shared" si="69"/>
        <v>0</v>
      </c>
      <c r="BL268" s="19" t="s">
        <v>193</v>
      </c>
      <c r="BM268" s="19" t="s">
        <v>677</v>
      </c>
    </row>
    <row r="269" spans="2:65" s="1" customFormat="1" ht="51" customHeight="1">
      <c r="B269" s="145"/>
      <c r="C269" s="146" t="s">
        <v>678</v>
      </c>
      <c r="D269" s="146" t="s">
        <v>189</v>
      </c>
      <c r="E269" s="147" t="s">
        <v>679</v>
      </c>
      <c r="F269" s="228" t="s">
        <v>680</v>
      </c>
      <c r="G269" s="228"/>
      <c r="H269" s="228"/>
      <c r="I269" s="228"/>
      <c r="J269" s="148" t="s">
        <v>216</v>
      </c>
      <c r="K269" s="149">
        <v>8.4559999999999995</v>
      </c>
      <c r="L269" s="229"/>
      <c r="M269" s="229"/>
      <c r="N269" s="229">
        <f t="shared" si="60"/>
        <v>0</v>
      </c>
      <c r="O269" s="229"/>
      <c r="P269" s="229"/>
      <c r="Q269" s="229"/>
      <c r="R269" s="150"/>
      <c r="T269" s="151" t="s">
        <v>5</v>
      </c>
      <c r="U269" s="41" t="s">
        <v>41</v>
      </c>
      <c r="V269" s="152">
        <v>5.843</v>
      </c>
      <c r="W269" s="152">
        <f t="shared" si="61"/>
        <v>49.408407999999994</v>
      </c>
      <c r="X269" s="152">
        <v>0</v>
      </c>
      <c r="Y269" s="152">
        <f t="shared" si="62"/>
        <v>0</v>
      </c>
      <c r="Z269" s="152">
        <v>2.2000000000000002</v>
      </c>
      <c r="AA269" s="153">
        <f t="shared" si="63"/>
        <v>18.603200000000001</v>
      </c>
      <c r="AD269" s="154"/>
      <c r="AR269" s="19" t="s">
        <v>193</v>
      </c>
      <c r="AT269" s="19" t="s">
        <v>189</v>
      </c>
      <c r="AU269" s="19" t="s">
        <v>86</v>
      </c>
      <c r="AY269" s="19" t="s">
        <v>188</v>
      </c>
      <c r="BE269" s="154">
        <f t="shared" si="64"/>
        <v>0</v>
      </c>
      <c r="BF269" s="154">
        <f t="shared" si="65"/>
        <v>0</v>
      </c>
      <c r="BG269" s="154">
        <f t="shared" si="66"/>
        <v>0</v>
      </c>
      <c r="BH269" s="154">
        <f t="shared" si="67"/>
        <v>0</v>
      </c>
      <c r="BI269" s="154">
        <f t="shared" si="68"/>
        <v>0</v>
      </c>
      <c r="BJ269" s="19" t="s">
        <v>86</v>
      </c>
      <c r="BK269" s="154">
        <f t="shared" si="69"/>
        <v>0</v>
      </c>
      <c r="BL269" s="19" t="s">
        <v>193</v>
      </c>
      <c r="BM269" s="19" t="s">
        <v>681</v>
      </c>
    </row>
    <row r="270" spans="2:65" s="1" customFormat="1" ht="38.25" customHeight="1">
      <c r="B270" s="145"/>
      <c r="C270" s="146" t="s">
        <v>682</v>
      </c>
      <c r="D270" s="146" t="s">
        <v>189</v>
      </c>
      <c r="E270" s="147" t="s">
        <v>683</v>
      </c>
      <c r="F270" s="228" t="s">
        <v>684</v>
      </c>
      <c r="G270" s="228"/>
      <c r="H270" s="228"/>
      <c r="I270" s="228"/>
      <c r="J270" s="148" t="s">
        <v>192</v>
      </c>
      <c r="K270" s="149">
        <v>114.27</v>
      </c>
      <c r="L270" s="229"/>
      <c r="M270" s="229"/>
      <c r="N270" s="229">
        <f t="shared" si="60"/>
        <v>0</v>
      </c>
      <c r="O270" s="229"/>
      <c r="P270" s="229"/>
      <c r="Q270" s="229"/>
      <c r="R270" s="150"/>
      <c r="T270" s="151" t="s">
        <v>5</v>
      </c>
      <c r="U270" s="41" t="s">
        <v>41</v>
      </c>
      <c r="V270" s="152">
        <v>0.29099999999999998</v>
      </c>
      <c r="W270" s="152">
        <f t="shared" si="61"/>
        <v>33.252569999999999</v>
      </c>
      <c r="X270" s="152">
        <v>0</v>
      </c>
      <c r="Y270" s="152">
        <f t="shared" si="62"/>
        <v>0</v>
      </c>
      <c r="Z270" s="152">
        <v>6.5000000000000002E-2</v>
      </c>
      <c r="AA270" s="153">
        <f t="shared" si="63"/>
        <v>7.4275500000000001</v>
      </c>
      <c r="AD270" s="154"/>
      <c r="AR270" s="19" t="s">
        <v>193</v>
      </c>
      <c r="AT270" s="19" t="s">
        <v>189</v>
      </c>
      <c r="AU270" s="19" t="s">
        <v>86</v>
      </c>
      <c r="AY270" s="19" t="s">
        <v>188</v>
      </c>
      <c r="BE270" s="154">
        <f t="shared" si="64"/>
        <v>0</v>
      </c>
      <c r="BF270" s="154">
        <f t="shared" si="65"/>
        <v>0</v>
      </c>
      <c r="BG270" s="154">
        <f t="shared" si="66"/>
        <v>0</v>
      </c>
      <c r="BH270" s="154">
        <f t="shared" si="67"/>
        <v>0</v>
      </c>
      <c r="BI270" s="154">
        <f t="shared" si="68"/>
        <v>0</v>
      </c>
      <c r="BJ270" s="19" t="s">
        <v>86</v>
      </c>
      <c r="BK270" s="154">
        <f t="shared" si="69"/>
        <v>0</v>
      </c>
      <c r="BL270" s="19" t="s">
        <v>193</v>
      </c>
      <c r="BM270" s="19" t="s">
        <v>685</v>
      </c>
    </row>
    <row r="271" spans="2:65" s="1" customFormat="1" ht="25.5" customHeight="1">
      <c r="B271" s="145"/>
      <c r="C271" s="146" t="s">
        <v>686</v>
      </c>
      <c r="D271" s="146" t="s">
        <v>189</v>
      </c>
      <c r="E271" s="147" t="s">
        <v>687</v>
      </c>
      <c r="F271" s="228" t="s">
        <v>688</v>
      </c>
      <c r="G271" s="228"/>
      <c r="H271" s="228"/>
      <c r="I271" s="228"/>
      <c r="J271" s="148" t="s">
        <v>302</v>
      </c>
      <c r="K271" s="149">
        <v>5</v>
      </c>
      <c r="L271" s="229"/>
      <c r="M271" s="229"/>
      <c r="N271" s="229">
        <f t="shared" si="60"/>
        <v>0</v>
      </c>
      <c r="O271" s="229"/>
      <c r="P271" s="229"/>
      <c r="Q271" s="229"/>
      <c r="R271" s="150"/>
      <c r="T271" s="151" t="s">
        <v>5</v>
      </c>
      <c r="U271" s="41" t="s">
        <v>41</v>
      </c>
      <c r="V271" s="152">
        <v>0.03</v>
      </c>
      <c r="W271" s="152">
        <f t="shared" si="61"/>
        <v>0.15</v>
      </c>
      <c r="X271" s="152">
        <v>0</v>
      </c>
      <c r="Y271" s="152">
        <f t="shared" si="62"/>
        <v>0</v>
      </c>
      <c r="Z271" s="152">
        <v>1.2E-2</v>
      </c>
      <c r="AA271" s="153">
        <f t="shared" si="63"/>
        <v>0.06</v>
      </c>
      <c r="AD271" s="154"/>
      <c r="AR271" s="19" t="s">
        <v>193</v>
      </c>
      <c r="AT271" s="19" t="s">
        <v>189</v>
      </c>
      <c r="AU271" s="19" t="s">
        <v>86</v>
      </c>
      <c r="AY271" s="19" t="s">
        <v>188</v>
      </c>
      <c r="BE271" s="154">
        <f t="shared" si="64"/>
        <v>0</v>
      </c>
      <c r="BF271" s="154">
        <f t="shared" si="65"/>
        <v>0</v>
      </c>
      <c r="BG271" s="154">
        <f t="shared" si="66"/>
        <v>0</v>
      </c>
      <c r="BH271" s="154">
        <f t="shared" si="67"/>
        <v>0</v>
      </c>
      <c r="BI271" s="154">
        <f t="shared" si="68"/>
        <v>0</v>
      </c>
      <c r="BJ271" s="19" t="s">
        <v>86</v>
      </c>
      <c r="BK271" s="154">
        <f t="shared" si="69"/>
        <v>0</v>
      </c>
      <c r="BL271" s="19" t="s">
        <v>193</v>
      </c>
      <c r="BM271" s="19" t="s">
        <v>689</v>
      </c>
    </row>
    <row r="272" spans="2:65" s="1" customFormat="1" ht="25.5" customHeight="1">
      <c r="B272" s="145"/>
      <c r="C272" s="146" t="s">
        <v>690</v>
      </c>
      <c r="D272" s="146" t="s">
        <v>189</v>
      </c>
      <c r="E272" s="147" t="s">
        <v>691</v>
      </c>
      <c r="F272" s="228" t="s">
        <v>692</v>
      </c>
      <c r="G272" s="228"/>
      <c r="H272" s="228"/>
      <c r="I272" s="228"/>
      <c r="J272" s="148" t="s">
        <v>302</v>
      </c>
      <c r="K272" s="149">
        <v>4</v>
      </c>
      <c r="L272" s="229"/>
      <c r="M272" s="229"/>
      <c r="N272" s="229">
        <f t="shared" si="60"/>
        <v>0</v>
      </c>
      <c r="O272" s="229"/>
      <c r="P272" s="229"/>
      <c r="Q272" s="229"/>
      <c r="R272" s="150"/>
      <c r="T272" s="151" t="s">
        <v>5</v>
      </c>
      <c r="U272" s="41" t="s">
        <v>41</v>
      </c>
      <c r="V272" s="152">
        <v>6.0999999999999999E-2</v>
      </c>
      <c r="W272" s="152">
        <f t="shared" si="61"/>
        <v>0.24399999999999999</v>
      </c>
      <c r="X272" s="152">
        <v>0</v>
      </c>
      <c r="Y272" s="152">
        <f t="shared" si="62"/>
        <v>0</v>
      </c>
      <c r="Z272" s="152">
        <v>1.6E-2</v>
      </c>
      <c r="AA272" s="153">
        <f t="shared" si="63"/>
        <v>6.4000000000000001E-2</v>
      </c>
      <c r="AD272" s="154"/>
      <c r="AR272" s="19" t="s">
        <v>193</v>
      </c>
      <c r="AT272" s="19" t="s">
        <v>189</v>
      </c>
      <c r="AU272" s="19" t="s">
        <v>86</v>
      </c>
      <c r="AY272" s="19" t="s">
        <v>188</v>
      </c>
      <c r="BE272" s="154">
        <f t="shared" si="64"/>
        <v>0</v>
      </c>
      <c r="BF272" s="154">
        <f t="shared" si="65"/>
        <v>0</v>
      </c>
      <c r="BG272" s="154">
        <f t="shared" si="66"/>
        <v>0</v>
      </c>
      <c r="BH272" s="154">
        <f t="shared" si="67"/>
        <v>0</v>
      </c>
      <c r="BI272" s="154">
        <f t="shared" si="68"/>
        <v>0</v>
      </c>
      <c r="BJ272" s="19" t="s">
        <v>86</v>
      </c>
      <c r="BK272" s="154">
        <f t="shared" si="69"/>
        <v>0</v>
      </c>
      <c r="BL272" s="19" t="s">
        <v>193</v>
      </c>
      <c r="BM272" s="19" t="s">
        <v>693</v>
      </c>
    </row>
    <row r="273" spans="2:65" s="1" customFormat="1" ht="25.5" customHeight="1">
      <c r="B273" s="145"/>
      <c r="C273" s="146" t="s">
        <v>694</v>
      </c>
      <c r="D273" s="146" t="s">
        <v>189</v>
      </c>
      <c r="E273" s="147" t="s">
        <v>695</v>
      </c>
      <c r="F273" s="228" t="s">
        <v>696</v>
      </c>
      <c r="G273" s="228"/>
      <c r="H273" s="228"/>
      <c r="I273" s="228"/>
      <c r="J273" s="148" t="s">
        <v>302</v>
      </c>
      <c r="K273" s="149">
        <v>14</v>
      </c>
      <c r="L273" s="229"/>
      <c r="M273" s="229"/>
      <c r="N273" s="229">
        <f t="shared" si="60"/>
        <v>0</v>
      </c>
      <c r="O273" s="229"/>
      <c r="P273" s="229"/>
      <c r="Q273" s="229"/>
      <c r="R273" s="150"/>
      <c r="T273" s="151" t="s">
        <v>5</v>
      </c>
      <c r="U273" s="41" t="s">
        <v>41</v>
      </c>
      <c r="V273" s="152">
        <v>4.9000000000000002E-2</v>
      </c>
      <c r="W273" s="152">
        <f t="shared" si="61"/>
        <v>0.68600000000000005</v>
      </c>
      <c r="X273" s="152">
        <v>0</v>
      </c>
      <c r="Y273" s="152">
        <f t="shared" si="62"/>
        <v>0</v>
      </c>
      <c r="Z273" s="152">
        <v>2.4E-2</v>
      </c>
      <c r="AA273" s="153">
        <f t="shared" si="63"/>
        <v>0.33600000000000002</v>
      </c>
      <c r="AD273" s="154"/>
      <c r="AR273" s="19" t="s">
        <v>193</v>
      </c>
      <c r="AT273" s="19" t="s">
        <v>189</v>
      </c>
      <c r="AU273" s="19" t="s">
        <v>86</v>
      </c>
      <c r="AY273" s="19" t="s">
        <v>188</v>
      </c>
      <c r="BE273" s="154">
        <f t="shared" si="64"/>
        <v>0</v>
      </c>
      <c r="BF273" s="154">
        <f t="shared" si="65"/>
        <v>0</v>
      </c>
      <c r="BG273" s="154">
        <f t="shared" si="66"/>
        <v>0</v>
      </c>
      <c r="BH273" s="154">
        <f t="shared" si="67"/>
        <v>0</v>
      </c>
      <c r="BI273" s="154">
        <f t="shared" si="68"/>
        <v>0</v>
      </c>
      <c r="BJ273" s="19" t="s">
        <v>86</v>
      </c>
      <c r="BK273" s="154">
        <f t="shared" si="69"/>
        <v>0</v>
      </c>
      <c r="BL273" s="19" t="s">
        <v>193</v>
      </c>
      <c r="BM273" s="19" t="s">
        <v>697</v>
      </c>
    </row>
    <row r="274" spans="2:65" s="1" customFormat="1" ht="25.5" customHeight="1">
      <c r="B274" s="145"/>
      <c r="C274" s="146" t="s">
        <v>698</v>
      </c>
      <c r="D274" s="146" t="s">
        <v>189</v>
      </c>
      <c r="E274" s="147" t="s">
        <v>699</v>
      </c>
      <c r="F274" s="228" t="s">
        <v>700</v>
      </c>
      <c r="G274" s="228"/>
      <c r="H274" s="228"/>
      <c r="I274" s="228"/>
      <c r="J274" s="148" t="s">
        <v>192</v>
      </c>
      <c r="K274" s="149">
        <v>10.16</v>
      </c>
      <c r="L274" s="229"/>
      <c r="M274" s="229"/>
      <c r="N274" s="229">
        <f t="shared" si="60"/>
        <v>0</v>
      </c>
      <c r="O274" s="229"/>
      <c r="P274" s="229"/>
      <c r="Q274" s="229"/>
      <c r="R274" s="150"/>
      <c r="T274" s="151" t="s">
        <v>5</v>
      </c>
      <c r="U274" s="41" t="s">
        <v>41</v>
      </c>
      <c r="V274" s="152">
        <v>0.29899999999999999</v>
      </c>
      <c r="W274" s="152">
        <f t="shared" si="61"/>
        <v>3.0378400000000001</v>
      </c>
      <c r="X274" s="152">
        <v>0</v>
      </c>
      <c r="Y274" s="152">
        <f t="shared" si="62"/>
        <v>0</v>
      </c>
      <c r="Z274" s="152">
        <v>3.1E-2</v>
      </c>
      <c r="AA274" s="153">
        <f t="shared" si="63"/>
        <v>0.31496000000000002</v>
      </c>
      <c r="AD274" s="154"/>
      <c r="AR274" s="19" t="s">
        <v>193</v>
      </c>
      <c r="AT274" s="19" t="s">
        <v>189</v>
      </c>
      <c r="AU274" s="19" t="s">
        <v>86</v>
      </c>
      <c r="AY274" s="19" t="s">
        <v>188</v>
      </c>
      <c r="BE274" s="154">
        <f t="shared" si="64"/>
        <v>0</v>
      </c>
      <c r="BF274" s="154">
        <f t="shared" si="65"/>
        <v>0</v>
      </c>
      <c r="BG274" s="154">
        <f t="shared" si="66"/>
        <v>0</v>
      </c>
      <c r="BH274" s="154">
        <f t="shared" si="67"/>
        <v>0</v>
      </c>
      <c r="BI274" s="154">
        <f t="shared" si="68"/>
        <v>0</v>
      </c>
      <c r="BJ274" s="19" t="s">
        <v>86</v>
      </c>
      <c r="BK274" s="154">
        <f t="shared" si="69"/>
        <v>0</v>
      </c>
      <c r="BL274" s="19" t="s">
        <v>193</v>
      </c>
      <c r="BM274" s="19" t="s">
        <v>701</v>
      </c>
    </row>
    <row r="275" spans="2:65" s="1" customFormat="1" ht="38.25" customHeight="1">
      <c r="B275" s="145"/>
      <c r="C275" s="146" t="s">
        <v>702</v>
      </c>
      <c r="D275" s="146" t="s">
        <v>189</v>
      </c>
      <c r="E275" s="147" t="s">
        <v>703</v>
      </c>
      <c r="F275" s="228" t="s">
        <v>704</v>
      </c>
      <c r="G275" s="228"/>
      <c r="H275" s="228"/>
      <c r="I275" s="228"/>
      <c r="J275" s="148" t="s">
        <v>192</v>
      </c>
      <c r="K275" s="149">
        <v>0.70399999999999996</v>
      </c>
      <c r="L275" s="229"/>
      <c r="M275" s="229"/>
      <c r="N275" s="229">
        <f t="shared" si="60"/>
        <v>0</v>
      </c>
      <c r="O275" s="229"/>
      <c r="P275" s="229"/>
      <c r="Q275" s="229"/>
      <c r="R275" s="150"/>
      <c r="T275" s="151" t="s">
        <v>5</v>
      </c>
      <c r="U275" s="41" t="s">
        <v>41</v>
      </c>
      <c r="V275" s="152">
        <v>0.93300000000000005</v>
      </c>
      <c r="W275" s="152">
        <f t="shared" si="61"/>
        <v>0.65683199999999997</v>
      </c>
      <c r="X275" s="152">
        <v>0</v>
      </c>
      <c r="Y275" s="152">
        <f t="shared" si="62"/>
        <v>0</v>
      </c>
      <c r="Z275" s="152">
        <v>7.4999999999999997E-2</v>
      </c>
      <c r="AA275" s="153">
        <f t="shared" si="63"/>
        <v>5.2799999999999993E-2</v>
      </c>
      <c r="AD275" s="154"/>
      <c r="AR275" s="19" t="s">
        <v>193</v>
      </c>
      <c r="AT275" s="19" t="s">
        <v>189</v>
      </c>
      <c r="AU275" s="19" t="s">
        <v>86</v>
      </c>
      <c r="AY275" s="19" t="s">
        <v>188</v>
      </c>
      <c r="BE275" s="154">
        <f t="shared" si="64"/>
        <v>0</v>
      </c>
      <c r="BF275" s="154">
        <f t="shared" si="65"/>
        <v>0</v>
      </c>
      <c r="BG275" s="154">
        <f t="shared" si="66"/>
        <v>0</v>
      </c>
      <c r="BH275" s="154">
        <f t="shared" si="67"/>
        <v>0</v>
      </c>
      <c r="BI275" s="154">
        <f t="shared" si="68"/>
        <v>0</v>
      </c>
      <c r="BJ275" s="19" t="s">
        <v>86</v>
      </c>
      <c r="BK275" s="154">
        <f t="shared" si="69"/>
        <v>0</v>
      </c>
      <c r="BL275" s="19" t="s">
        <v>193</v>
      </c>
      <c r="BM275" s="19" t="s">
        <v>705</v>
      </c>
    </row>
    <row r="276" spans="2:65" s="1" customFormat="1" ht="25.5" customHeight="1">
      <c r="B276" s="145"/>
      <c r="C276" s="146" t="s">
        <v>706</v>
      </c>
      <c r="D276" s="146" t="s">
        <v>189</v>
      </c>
      <c r="E276" s="147" t="s">
        <v>707</v>
      </c>
      <c r="F276" s="228" t="s">
        <v>708</v>
      </c>
      <c r="G276" s="228"/>
      <c r="H276" s="228"/>
      <c r="I276" s="228"/>
      <c r="J276" s="148" t="s">
        <v>192</v>
      </c>
      <c r="K276" s="149">
        <v>4.4329999999999998</v>
      </c>
      <c r="L276" s="229"/>
      <c r="M276" s="229"/>
      <c r="N276" s="229">
        <f t="shared" si="60"/>
        <v>0</v>
      </c>
      <c r="O276" s="229"/>
      <c r="P276" s="229"/>
      <c r="Q276" s="229"/>
      <c r="R276" s="150"/>
      <c r="T276" s="151" t="s">
        <v>5</v>
      </c>
      <c r="U276" s="41" t="s">
        <v>41</v>
      </c>
      <c r="V276" s="152">
        <v>0.48499999999999999</v>
      </c>
      <c r="W276" s="152">
        <f t="shared" si="61"/>
        <v>2.1500049999999997</v>
      </c>
      <c r="X276" s="152">
        <v>0</v>
      </c>
      <c r="Y276" s="152">
        <f t="shared" si="62"/>
        <v>0</v>
      </c>
      <c r="Z276" s="152">
        <v>8.7999999999999995E-2</v>
      </c>
      <c r="AA276" s="153">
        <f t="shared" si="63"/>
        <v>0.39010399999999995</v>
      </c>
      <c r="AD276" s="154"/>
      <c r="AR276" s="19" t="s">
        <v>193</v>
      </c>
      <c r="AT276" s="19" t="s">
        <v>189</v>
      </c>
      <c r="AU276" s="19" t="s">
        <v>86</v>
      </c>
      <c r="AY276" s="19" t="s">
        <v>188</v>
      </c>
      <c r="BE276" s="154">
        <f t="shared" si="64"/>
        <v>0</v>
      </c>
      <c r="BF276" s="154">
        <f t="shared" si="65"/>
        <v>0</v>
      </c>
      <c r="BG276" s="154">
        <f t="shared" si="66"/>
        <v>0</v>
      </c>
      <c r="BH276" s="154">
        <f t="shared" si="67"/>
        <v>0</v>
      </c>
      <c r="BI276" s="154">
        <f t="shared" si="68"/>
        <v>0</v>
      </c>
      <c r="BJ276" s="19" t="s">
        <v>86</v>
      </c>
      <c r="BK276" s="154">
        <f t="shared" si="69"/>
        <v>0</v>
      </c>
      <c r="BL276" s="19" t="s">
        <v>193</v>
      </c>
      <c r="BM276" s="19" t="s">
        <v>709</v>
      </c>
    </row>
    <row r="277" spans="2:65" s="1" customFormat="1" ht="25.5" customHeight="1">
      <c r="B277" s="145"/>
      <c r="C277" s="146" t="s">
        <v>710</v>
      </c>
      <c r="D277" s="146" t="s">
        <v>189</v>
      </c>
      <c r="E277" s="147" t="s">
        <v>711</v>
      </c>
      <c r="F277" s="228" t="s">
        <v>712</v>
      </c>
      <c r="G277" s="228"/>
      <c r="H277" s="228"/>
      <c r="I277" s="228"/>
      <c r="J277" s="148" t="s">
        <v>192</v>
      </c>
      <c r="K277" s="149">
        <v>6.8239999999999998</v>
      </c>
      <c r="L277" s="229"/>
      <c r="M277" s="229"/>
      <c r="N277" s="229">
        <f t="shared" si="60"/>
        <v>0</v>
      </c>
      <c r="O277" s="229"/>
      <c r="P277" s="229"/>
      <c r="Q277" s="229"/>
      <c r="R277" s="150"/>
      <c r="T277" s="151" t="s">
        <v>5</v>
      </c>
      <c r="U277" s="41" t="s">
        <v>41</v>
      </c>
      <c r="V277" s="152">
        <v>0.47599999999999998</v>
      </c>
      <c r="W277" s="152">
        <f t="shared" si="61"/>
        <v>3.248224</v>
      </c>
      <c r="X277" s="152">
        <v>0</v>
      </c>
      <c r="Y277" s="152">
        <f t="shared" si="62"/>
        <v>0</v>
      </c>
      <c r="Z277" s="152">
        <v>6.7000000000000004E-2</v>
      </c>
      <c r="AA277" s="153">
        <f t="shared" si="63"/>
        <v>0.457208</v>
      </c>
      <c r="AD277" s="154"/>
      <c r="AR277" s="19" t="s">
        <v>193</v>
      </c>
      <c r="AT277" s="19" t="s">
        <v>189</v>
      </c>
      <c r="AU277" s="19" t="s">
        <v>86</v>
      </c>
      <c r="AY277" s="19" t="s">
        <v>188</v>
      </c>
      <c r="BE277" s="154">
        <f t="shared" si="64"/>
        <v>0</v>
      </c>
      <c r="BF277" s="154">
        <f t="shared" si="65"/>
        <v>0</v>
      </c>
      <c r="BG277" s="154">
        <f t="shared" si="66"/>
        <v>0</v>
      </c>
      <c r="BH277" s="154">
        <f t="shared" si="67"/>
        <v>0</v>
      </c>
      <c r="BI277" s="154">
        <f t="shared" si="68"/>
        <v>0</v>
      </c>
      <c r="BJ277" s="19" t="s">
        <v>86</v>
      </c>
      <c r="BK277" s="154">
        <f t="shared" si="69"/>
        <v>0</v>
      </c>
      <c r="BL277" s="19" t="s">
        <v>193</v>
      </c>
      <c r="BM277" s="19" t="s">
        <v>713</v>
      </c>
    </row>
    <row r="278" spans="2:65" s="1" customFormat="1" ht="25.5" customHeight="1">
      <c r="B278" s="145"/>
      <c r="C278" s="146" t="s">
        <v>714</v>
      </c>
      <c r="D278" s="146" t="s">
        <v>189</v>
      </c>
      <c r="E278" s="147" t="s">
        <v>715</v>
      </c>
      <c r="F278" s="228" t="s">
        <v>716</v>
      </c>
      <c r="G278" s="228"/>
      <c r="H278" s="228"/>
      <c r="I278" s="228"/>
      <c r="J278" s="148" t="s">
        <v>192</v>
      </c>
      <c r="K278" s="149">
        <v>10.942</v>
      </c>
      <c r="L278" s="229"/>
      <c r="M278" s="229"/>
      <c r="N278" s="229">
        <f t="shared" si="60"/>
        <v>0</v>
      </c>
      <c r="O278" s="229"/>
      <c r="P278" s="229"/>
      <c r="Q278" s="229"/>
      <c r="R278" s="150"/>
      <c r="T278" s="151" t="s">
        <v>5</v>
      </c>
      <c r="U278" s="41" t="s">
        <v>41</v>
      </c>
      <c r="V278" s="152">
        <v>0.81</v>
      </c>
      <c r="W278" s="152">
        <f t="shared" si="61"/>
        <v>8.8630200000000006</v>
      </c>
      <c r="X278" s="152">
        <v>0</v>
      </c>
      <c r="Y278" s="152">
        <f t="shared" si="62"/>
        <v>0</v>
      </c>
      <c r="Z278" s="152">
        <v>7.5999999999999998E-2</v>
      </c>
      <c r="AA278" s="153">
        <f t="shared" si="63"/>
        <v>0.831592</v>
      </c>
      <c r="AD278" s="154"/>
      <c r="AR278" s="19" t="s">
        <v>193</v>
      </c>
      <c r="AT278" s="19" t="s">
        <v>189</v>
      </c>
      <c r="AU278" s="19" t="s">
        <v>86</v>
      </c>
      <c r="AY278" s="19" t="s">
        <v>188</v>
      </c>
      <c r="BE278" s="154">
        <f t="shared" si="64"/>
        <v>0</v>
      </c>
      <c r="BF278" s="154">
        <f t="shared" si="65"/>
        <v>0</v>
      </c>
      <c r="BG278" s="154">
        <f t="shared" si="66"/>
        <v>0</v>
      </c>
      <c r="BH278" s="154">
        <f t="shared" si="67"/>
        <v>0</v>
      </c>
      <c r="BI278" s="154">
        <f t="shared" si="68"/>
        <v>0</v>
      </c>
      <c r="BJ278" s="19" t="s">
        <v>86</v>
      </c>
      <c r="BK278" s="154">
        <f t="shared" si="69"/>
        <v>0</v>
      </c>
      <c r="BL278" s="19" t="s">
        <v>193</v>
      </c>
      <c r="BM278" s="19" t="s">
        <v>717</v>
      </c>
    </row>
    <row r="279" spans="2:65" s="1" customFormat="1" ht="25.5" customHeight="1">
      <c r="B279" s="145"/>
      <c r="C279" s="146" t="s">
        <v>718</v>
      </c>
      <c r="D279" s="146" t="s">
        <v>189</v>
      </c>
      <c r="E279" s="147" t="s">
        <v>719</v>
      </c>
      <c r="F279" s="228" t="s">
        <v>720</v>
      </c>
      <c r="G279" s="228"/>
      <c r="H279" s="228"/>
      <c r="I279" s="228"/>
      <c r="J279" s="148" t="s">
        <v>216</v>
      </c>
      <c r="K279" s="149">
        <v>10.451000000000001</v>
      </c>
      <c r="L279" s="229"/>
      <c r="M279" s="229"/>
      <c r="N279" s="229">
        <f t="shared" si="60"/>
        <v>0</v>
      </c>
      <c r="O279" s="229"/>
      <c r="P279" s="229"/>
      <c r="Q279" s="229"/>
      <c r="R279" s="150"/>
      <c r="T279" s="151" t="s">
        <v>5</v>
      </c>
      <c r="U279" s="41" t="s">
        <v>41</v>
      </c>
      <c r="V279" s="152">
        <v>4.2140000000000004</v>
      </c>
      <c r="W279" s="152">
        <f t="shared" si="61"/>
        <v>44.040514000000009</v>
      </c>
      <c r="X279" s="152">
        <v>0</v>
      </c>
      <c r="Y279" s="152">
        <f t="shared" si="62"/>
        <v>0</v>
      </c>
      <c r="Z279" s="152">
        <v>1.875</v>
      </c>
      <c r="AA279" s="153">
        <f t="shared" si="63"/>
        <v>19.595625000000002</v>
      </c>
      <c r="AD279" s="154"/>
      <c r="AR279" s="19" t="s">
        <v>193</v>
      </c>
      <c r="AT279" s="19" t="s">
        <v>189</v>
      </c>
      <c r="AU279" s="19" t="s">
        <v>86</v>
      </c>
      <c r="AY279" s="19" t="s">
        <v>188</v>
      </c>
      <c r="BE279" s="154">
        <f t="shared" si="64"/>
        <v>0</v>
      </c>
      <c r="BF279" s="154">
        <f t="shared" si="65"/>
        <v>0</v>
      </c>
      <c r="BG279" s="154">
        <f t="shared" si="66"/>
        <v>0</v>
      </c>
      <c r="BH279" s="154">
        <f t="shared" si="67"/>
        <v>0</v>
      </c>
      <c r="BI279" s="154">
        <f t="shared" si="68"/>
        <v>0</v>
      </c>
      <c r="BJ279" s="19" t="s">
        <v>86</v>
      </c>
      <c r="BK279" s="154">
        <f t="shared" si="69"/>
        <v>0</v>
      </c>
      <c r="BL279" s="19" t="s">
        <v>193</v>
      </c>
      <c r="BM279" s="19" t="s">
        <v>721</v>
      </c>
    </row>
    <row r="280" spans="2:65" s="1" customFormat="1" ht="25.5" customHeight="1">
      <c r="B280" s="145"/>
      <c r="C280" s="146" t="s">
        <v>722</v>
      </c>
      <c r="D280" s="146" t="s">
        <v>189</v>
      </c>
      <c r="E280" s="147" t="s">
        <v>723</v>
      </c>
      <c r="F280" s="228" t="s">
        <v>724</v>
      </c>
      <c r="G280" s="228"/>
      <c r="H280" s="228"/>
      <c r="I280" s="228"/>
      <c r="J280" s="148" t="s">
        <v>302</v>
      </c>
      <c r="K280" s="149">
        <v>6</v>
      </c>
      <c r="L280" s="229"/>
      <c r="M280" s="229"/>
      <c r="N280" s="229">
        <f t="shared" si="60"/>
        <v>0</v>
      </c>
      <c r="O280" s="229"/>
      <c r="P280" s="229"/>
      <c r="Q280" s="229"/>
      <c r="R280" s="150"/>
      <c r="T280" s="151" t="s">
        <v>5</v>
      </c>
      <c r="U280" s="41" t="s">
        <v>41</v>
      </c>
      <c r="V280" s="152">
        <v>0.95199999999999996</v>
      </c>
      <c r="W280" s="152">
        <f t="shared" si="61"/>
        <v>5.7119999999999997</v>
      </c>
      <c r="X280" s="152">
        <v>0</v>
      </c>
      <c r="Y280" s="152">
        <f t="shared" si="62"/>
        <v>0</v>
      </c>
      <c r="Z280" s="152">
        <v>0.08</v>
      </c>
      <c r="AA280" s="153">
        <f t="shared" si="63"/>
        <v>0.48</v>
      </c>
      <c r="AD280" s="154"/>
      <c r="AR280" s="19" t="s">
        <v>193</v>
      </c>
      <c r="AT280" s="19" t="s">
        <v>189</v>
      </c>
      <c r="AU280" s="19" t="s">
        <v>86</v>
      </c>
      <c r="AY280" s="19" t="s">
        <v>188</v>
      </c>
      <c r="BE280" s="154">
        <f t="shared" si="64"/>
        <v>0</v>
      </c>
      <c r="BF280" s="154">
        <f t="shared" si="65"/>
        <v>0</v>
      </c>
      <c r="BG280" s="154">
        <f t="shared" si="66"/>
        <v>0</v>
      </c>
      <c r="BH280" s="154">
        <f t="shared" si="67"/>
        <v>0</v>
      </c>
      <c r="BI280" s="154">
        <f t="shared" si="68"/>
        <v>0</v>
      </c>
      <c r="BJ280" s="19" t="s">
        <v>86</v>
      </c>
      <c r="BK280" s="154">
        <f t="shared" si="69"/>
        <v>0</v>
      </c>
      <c r="BL280" s="19" t="s">
        <v>193</v>
      </c>
      <c r="BM280" s="19" t="s">
        <v>725</v>
      </c>
    </row>
    <row r="281" spans="2:65" s="1" customFormat="1" ht="51" customHeight="1">
      <c r="B281" s="145"/>
      <c r="C281" s="146" t="s">
        <v>726</v>
      </c>
      <c r="D281" s="146" t="s">
        <v>189</v>
      </c>
      <c r="E281" s="147" t="s">
        <v>727</v>
      </c>
      <c r="F281" s="228" t="s">
        <v>728</v>
      </c>
      <c r="G281" s="228"/>
      <c r="H281" s="228"/>
      <c r="I281" s="228"/>
      <c r="J281" s="148" t="s">
        <v>203</v>
      </c>
      <c r="K281" s="149">
        <v>28.62</v>
      </c>
      <c r="L281" s="229"/>
      <c r="M281" s="229"/>
      <c r="N281" s="229">
        <f t="shared" si="60"/>
        <v>0</v>
      </c>
      <c r="O281" s="229"/>
      <c r="P281" s="229"/>
      <c r="Q281" s="229"/>
      <c r="R281" s="150"/>
      <c r="T281" s="151" t="s">
        <v>5</v>
      </c>
      <c r="U281" s="41" t="s">
        <v>41</v>
      </c>
      <c r="V281" s="152">
        <v>1.07751</v>
      </c>
      <c r="W281" s="152">
        <f t="shared" si="61"/>
        <v>30.838336200000001</v>
      </c>
      <c r="X281" s="152">
        <v>0</v>
      </c>
      <c r="Y281" s="152">
        <f t="shared" si="62"/>
        <v>0</v>
      </c>
      <c r="Z281" s="152">
        <v>7.0999999999999994E-2</v>
      </c>
      <c r="AA281" s="153">
        <f t="shared" si="63"/>
        <v>2.0320199999999997</v>
      </c>
      <c r="AD281" s="154"/>
      <c r="AR281" s="19" t="s">
        <v>193</v>
      </c>
      <c r="AT281" s="19" t="s">
        <v>189</v>
      </c>
      <c r="AU281" s="19" t="s">
        <v>86</v>
      </c>
      <c r="AY281" s="19" t="s">
        <v>188</v>
      </c>
      <c r="BE281" s="154">
        <f t="shared" si="64"/>
        <v>0</v>
      </c>
      <c r="BF281" s="154">
        <f t="shared" si="65"/>
        <v>0</v>
      </c>
      <c r="BG281" s="154">
        <f t="shared" si="66"/>
        <v>0</v>
      </c>
      <c r="BH281" s="154">
        <f t="shared" si="67"/>
        <v>0</v>
      </c>
      <c r="BI281" s="154">
        <f t="shared" si="68"/>
        <v>0</v>
      </c>
      <c r="BJ281" s="19" t="s">
        <v>86</v>
      </c>
      <c r="BK281" s="154">
        <f t="shared" si="69"/>
        <v>0</v>
      </c>
      <c r="BL281" s="19" t="s">
        <v>193</v>
      </c>
      <c r="BM281" s="19" t="s">
        <v>729</v>
      </c>
    </row>
    <row r="282" spans="2:65" s="1" customFormat="1" ht="25.5" customHeight="1">
      <c r="B282" s="145"/>
      <c r="C282" s="146" t="s">
        <v>730</v>
      </c>
      <c r="D282" s="146" t="s">
        <v>189</v>
      </c>
      <c r="E282" s="147" t="s">
        <v>731</v>
      </c>
      <c r="F282" s="228" t="s">
        <v>732</v>
      </c>
      <c r="G282" s="228"/>
      <c r="H282" s="228"/>
      <c r="I282" s="228"/>
      <c r="J282" s="148" t="s">
        <v>192</v>
      </c>
      <c r="K282" s="149">
        <v>125.887</v>
      </c>
      <c r="L282" s="229"/>
      <c r="M282" s="229"/>
      <c r="N282" s="229">
        <f t="shared" si="60"/>
        <v>0</v>
      </c>
      <c r="O282" s="229"/>
      <c r="P282" s="229"/>
      <c r="Q282" s="229"/>
      <c r="R282" s="150"/>
      <c r="T282" s="151" t="s">
        <v>5</v>
      </c>
      <c r="U282" s="41" t="s">
        <v>41</v>
      </c>
      <c r="V282" s="152">
        <v>0.28399999999999997</v>
      </c>
      <c r="W282" s="152">
        <f t="shared" si="61"/>
        <v>35.751908</v>
      </c>
      <c r="X282" s="152">
        <v>0</v>
      </c>
      <c r="Y282" s="152">
        <f t="shared" si="62"/>
        <v>0</v>
      </c>
      <c r="Z282" s="152">
        <v>6.8000000000000005E-2</v>
      </c>
      <c r="AA282" s="153">
        <f t="shared" si="63"/>
        <v>8.5603160000000003</v>
      </c>
      <c r="AD282" s="154"/>
      <c r="AR282" s="19" t="s">
        <v>193</v>
      </c>
      <c r="AT282" s="19" t="s">
        <v>189</v>
      </c>
      <c r="AU282" s="19" t="s">
        <v>86</v>
      </c>
      <c r="AY282" s="19" t="s">
        <v>188</v>
      </c>
      <c r="BE282" s="154">
        <f t="shared" si="64"/>
        <v>0</v>
      </c>
      <c r="BF282" s="154">
        <f t="shared" si="65"/>
        <v>0</v>
      </c>
      <c r="BG282" s="154">
        <f t="shared" si="66"/>
        <v>0</v>
      </c>
      <c r="BH282" s="154">
        <f t="shared" si="67"/>
        <v>0</v>
      </c>
      <c r="BI282" s="154">
        <f t="shared" si="68"/>
        <v>0</v>
      </c>
      <c r="BJ282" s="19" t="s">
        <v>86</v>
      </c>
      <c r="BK282" s="154">
        <f t="shared" si="69"/>
        <v>0</v>
      </c>
      <c r="BL282" s="19" t="s">
        <v>193</v>
      </c>
      <c r="BM282" s="19" t="s">
        <v>733</v>
      </c>
    </row>
    <row r="283" spans="2:65" s="1" customFormat="1" ht="25.5" customHeight="1">
      <c r="B283" s="145"/>
      <c r="C283" s="146" t="s">
        <v>734</v>
      </c>
      <c r="D283" s="146" t="s">
        <v>189</v>
      </c>
      <c r="E283" s="147" t="s">
        <v>735</v>
      </c>
      <c r="F283" s="228" t="s">
        <v>736</v>
      </c>
      <c r="G283" s="228"/>
      <c r="H283" s="228"/>
      <c r="I283" s="228"/>
      <c r="J283" s="148" t="s">
        <v>297</v>
      </c>
      <c r="K283" s="149">
        <v>154.376</v>
      </c>
      <c r="L283" s="229"/>
      <c r="M283" s="229"/>
      <c r="N283" s="229">
        <f t="shared" si="60"/>
        <v>0</v>
      </c>
      <c r="O283" s="229"/>
      <c r="P283" s="229"/>
      <c r="Q283" s="229"/>
      <c r="R283" s="150"/>
      <c r="T283" s="151" t="s">
        <v>5</v>
      </c>
      <c r="U283" s="41" t="s">
        <v>41</v>
      </c>
      <c r="V283" s="152">
        <v>0.59799999999999998</v>
      </c>
      <c r="W283" s="152">
        <f t="shared" si="61"/>
        <v>92.316847999999993</v>
      </c>
      <c r="X283" s="152">
        <v>0</v>
      </c>
      <c r="Y283" s="152">
        <f t="shared" si="62"/>
        <v>0</v>
      </c>
      <c r="Z283" s="152">
        <v>0</v>
      </c>
      <c r="AA283" s="153">
        <f t="shared" si="63"/>
        <v>0</v>
      </c>
      <c r="AD283" s="154"/>
      <c r="AR283" s="19" t="s">
        <v>193</v>
      </c>
      <c r="AT283" s="19" t="s">
        <v>189</v>
      </c>
      <c r="AU283" s="19" t="s">
        <v>86</v>
      </c>
      <c r="AY283" s="19" t="s">
        <v>188</v>
      </c>
      <c r="BE283" s="154">
        <f t="shared" si="64"/>
        <v>0</v>
      </c>
      <c r="BF283" s="154">
        <f t="shared" si="65"/>
        <v>0</v>
      </c>
      <c r="BG283" s="154">
        <f t="shared" si="66"/>
        <v>0</v>
      </c>
      <c r="BH283" s="154">
        <f t="shared" si="67"/>
        <v>0</v>
      </c>
      <c r="BI283" s="154">
        <f t="shared" si="68"/>
        <v>0</v>
      </c>
      <c r="BJ283" s="19" t="s">
        <v>86</v>
      </c>
      <c r="BK283" s="154">
        <f t="shared" si="69"/>
        <v>0</v>
      </c>
      <c r="BL283" s="19" t="s">
        <v>193</v>
      </c>
      <c r="BM283" s="19" t="s">
        <v>737</v>
      </c>
    </row>
    <row r="284" spans="2:65" s="1" customFormat="1" ht="25.5" customHeight="1">
      <c r="B284" s="145"/>
      <c r="C284" s="146" t="s">
        <v>738</v>
      </c>
      <c r="D284" s="146" t="s">
        <v>189</v>
      </c>
      <c r="E284" s="147" t="s">
        <v>739</v>
      </c>
      <c r="F284" s="228" t="s">
        <v>740</v>
      </c>
      <c r="G284" s="228"/>
      <c r="H284" s="228"/>
      <c r="I284" s="228"/>
      <c r="J284" s="148" t="s">
        <v>297</v>
      </c>
      <c r="K284" s="149">
        <v>2161.2640000000001</v>
      </c>
      <c r="L284" s="229"/>
      <c r="M284" s="229"/>
      <c r="N284" s="229">
        <f t="shared" si="60"/>
        <v>0</v>
      </c>
      <c r="O284" s="229"/>
      <c r="P284" s="229"/>
      <c r="Q284" s="229"/>
      <c r="R284" s="150"/>
      <c r="T284" s="151" t="s">
        <v>5</v>
      </c>
      <c r="U284" s="41" t="s">
        <v>41</v>
      </c>
      <c r="V284" s="152">
        <v>7.0000000000000001E-3</v>
      </c>
      <c r="W284" s="152">
        <f t="shared" si="61"/>
        <v>15.128848000000001</v>
      </c>
      <c r="X284" s="152">
        <v>0</v>
      </c>
      <c r="Y284" s="152">
        <f t="shared" si="62"/>
        <v>0</v>
      </c>
      <c r="Z284" s="152">
        <v>0</v>
      </c>
      <c r="AA284" s="153">
        <f t="shared" si="63"/>
        <v>0</v>
      </c>
      <c r="AD284" s="154"/>
      <c r="AR284" s="19" t="s">
        <v>193</v>
      </c>
      <c r="AT284" s="19" t="s">
        <v>189</v>
      </c>
      <c r="AU284" s="19" t="s">
        <v>86</v>
      </c>
      <c r="AY284" s="19" t="s">
        <v>188</v>
      </c>
      <c r="BE284" s="154">
        <f t="shared" si="64"/>
        <v>0</v>
      </c>
      <c r="BF284" s="154">
        <f t="shared" si="65"/>
        <v>0</v>
      </c>
      <c r="BG284" s="154">
        <f t="shared" si="66"/>
        <v>0</v>
      </c>
      <c r="BH284" s="154">
        <f t="shared" si="67"/>
        <v>0</v>
      </c>
      <c r="BI284" s="154">
        <f t="shared" si="68"/>
        <v>0</v>
      </c>
      <c r="BJ284" s="19" t="s">
        <v>86</v>
      </c>
      <c r="BK284" s="154">
        <f t="shared" si="69"/>
        <v>0</v>
      </c>
      <c r="BL284" s="19" t="s">
        <v>193</v>
      </c>
      <c r="BM284" s="19" t="s">
        <v>741</v>
      </c>
    </row>
    <row r="285" spans="2:65" s="1" customFormat="1" ht="25.5" customHeight="1">
      <c r="B285" s="145"/>
      <c r="C285" s="146" t="s">
        <v>742</v>
      </c>
      <c r="D285" s="146" t="s">
        <v>189</v>
      </c>
      <c r="E285" s="147" t="s">
        <v>743</v>
      </c>
      <c r="F285" s="228" t="s">
        <v>744</v>
      </c>
      <c r="G285" s="228"/>
      <c r="H285" s="228"/>
      <c r="I285" s="228"/>
      <c r="J285" s="148" t="s">
        <v>297</v>
      </c>
      <c r="K285" s="149">
        <v>154.376</v>
      </c>
      <c r="L285" s="229"/>
      <c r="M285" s="229"/>
      <c r="N285" s="229">
        <f t="shared" si="60"/>
        <v>0</v>
      </c>
      <c r="O285" s="229"/>
      <c r="P285" s="229"/>
      <c r="Q285" s="229"/>
      <c r="R285" s="150"/>
      <c r="T285" s="151" t="s">
        <v>5</v>
      </c>
      <c r="U285" s="41" t="s">
        <v>41</v>
      </c>
      <c r="V285" s="152">
        <v>0.89</v>
      </c>
      <c r="W285" s="152">
        <f t="shared" si="61"/>
        <v>137.39464000000001</v>
      </c>
      <c r="X285" s="152">
        <v>0</v>
      </c>
      <c r="Y285" s="152">
        <f t="shared" si="62"/>
        <v>0</v>
      </c>
      <c r="Z285" s="152">
        <v>0</v>
      </c>
      <c r="AA285" s="153">
        <f t="shared" si="63"/>
        <v>0</v>
      </c>
      <c r="AD285" s="154"/>
      <c r="AR285" s="19" t="s">
        <v>193</v>
      </c>
      <c r="AT285" s="19" t="s">
        <v>189</v>
      </c>
      <c r="AU285" s="19" t="s">
        <v>86</v>
      </c>
      <c r="AY285" s="19" t="s">
        <v>188</v>
      </c>
      <c r="BE285" s="154">
        <f t="shared" si="64"/>
        <v>0</v>
      </c>
      <c r="BF285" s="154">
        <f t="shared" si="65"/>
        <v>0</v>
      </c>
      <c r="BG285" s="154">
        <f t="shared" si="66"/>
        <v>0</v>
      </c>
      <c r="BH285" s="154">
        <f t="shared" si="67"/>
        <v>0</v>
      </c>
      <c r="BI285" s="154">
        <f t="shared" si="68"/>
        <v>0</v>
      </c>
      <c r="BJ285" s="19" t="s">
        <v>86</v>
      </c>
      <c r="BK285" s="154">
        <f t="shared" si="69"/>
        <v>0</v>
      </c>
      <c r="BL285" s="19" t="s">
        <v>193</v>
      </c>
      <c r="BM285" s="19" t="s">
        <v>745</v>
      </c>
    </row>
    <row r="286" spans="2:65" s="1" customFormat="1" ht="25.5" customHeight="1">
      <c r="B286" s="145"/>
      <c r="C286" s="146" t="s">
        <v>746</v>
      </c>
      <c r="D286" s="146" t="s">
        <v>189</v>
      </c>
      <c r="E286" s="147" t="s">
        <v>747</v>
      </c>
      <c r="F286" s="228" t="s">
        <v>748</v>
      </c>
      <c r="G286" s="228"/>
      <c r="H286" s="228"/>
      <c r="I286" s="228"/>
      <c r="J286" s="148" t="s">
        <v>297</v>
      </c>
      <c r="K286" s="149">
        <v>154.376</v>
      </c>
      <c r="L286" s="229"/>
      <c r="M286" s="229"/>
      <c r="N286" s="229">
        <f t="shared" si="60"/>
        <v>0</v>
      </c>
      <c r="O286" s="229"/>
      <c r="P286" s="229"/>
      <c r="Q286" s="229"/>
      <c r="R286" s="150"/>
      <c r="T286" s="151" t="s">
        <v>5</v>
      </c>
      <c r="U286" s="41" t="s">
        <v>41</v>
      </c>
      <c r="V286" s="152">
        <v>0.1</v>
      </c>
      <c r="W286" s="152">
        <f t="shared" si="61"/>
        <v>15.437600000000002</v>
      </c>
      <c r="X286" s="152">
        <v>0</v>
      </c>
      <c r="Y286" s="152">
        <f t="shared" si="62"/>
        <v>0</v>
      </c>
      <c r="Z286" s="152">
        <v>0</v>
      </c>
      <c r="AA286" s="153">
        <f t="shared" si="63"/>
        <v>0</v>
      </c>
      <c r="AD286" s="154"/>
      <c r="AR286" s="19" t="s">
        <v>193</v>
      </c>
      <c r="AT286" s="19" t="s">
        <v>189</v>
      </c>
      <c r="AU286" s="19" t="s">
        <v>86</v>
      </c>
      <c r="AY286" s="19" t="s">
        <v>188</v>
      </c>
      <c r="BE286" s="154">
        <f t="shared" si="64"/>
        <v>0</v>
      </c>
      <c r="BF286" s="154">
        <f t="shared" si="65"/>
        <v>0</v>
      </c>
      <c r="BG286" s="154">
        <f t="shared" si="66"/>
        <v>0</v>
      </c>
      <c r="BH286" s="154">
        <f t="shared" si="67"/>
        <v>0</v>
      </c>
      <c r="BI286" s="154">
        <f t="shared" si="68"/>
        <v>0</v>
      </c>
      <c r="BJ286" s="19" t="s">
        <v>86</v>
      </c>
      <c r="BK286" s="154">
        <f t="shared" si="69"/>
        <v>0</v>
      </c>
      <c r="BL286" s="19" t="s">
        <v>193</v>
      </c>
      <c r="BM286" s="19" t="s">
        <v>749</v>
      </c>
    </row>
    <row r="287" spans="2:65" s="1" customFormat="1" ht="38.25" customHeight="1">
      <c r="B287" s="145"/>
      <c r="C287" s="146" t="s">
        <v>750</v>
      </c>
      <c r="D287" s="146" t="s">
        <v>189</v>
      </c>
      <c r="E287" s="147" t="s">
        <v>751</v>
      </c>
      <c r="F287" s="228" t="s">
        <v>752</v>
      </c>
      <c r="G287" s="228"/>
      <c r="H287" s="228"/>
      <c r="I287" s="228"/>
      <c r="J287" s="148" t="s">
        <v>297</v>
      </c>
      <c r="K287" s="149">
        <v>154.376</v>
      </c>
      <c r="L287" s="229"/>
      <c r="M287" s="229"/>
      <c r="N287" s="229">
        <f t="shared" si="60"/>
        <v>0</v>
      </c>
      <c r="O287" s="229"/>
      <c r="P287" s="229"/>
      <c r="Q287" s="229"/>
      <c r="R287" s="150"/>
      <c r="T287" s="151" t="s">
        <v>5</v>
      </c>
      <c r="U287" s="41" t="s">
        <v>41</v>
      </c>
      <c r="V287" s="152">
        <v>0.26300000000000001</v>
      </c>
      <c r="W287" s="152">
        <f t="shared" si="61"/>
        <v>40.600888000000005</v>
      </c>
      <c r="X287" s="152">
        <v>0</v>
      </c>
      <c r="Y287" s="152">
        <f t="shared" si="62"/>
        <v>0</v>
      </c>
      <c r="Z287" s="152">
        <v>0</v>
      </c>
      <c r="AA287" s="153">
        <f t="shared" si="63"/>
        <v>0</v>
      </c>
      <c r="AD287" s="154"/>
      <c r="AR287" s="19" t="s">
        <v>193</v>
      </c>
      <c r="AT287" s="19" t="s">
        <v>189</v>
      </c>
      <c r="AU287" s="19" t="s">
        <v>86</v>
      </c>
      <c r="AY287" s="19" t="s">
        <v>188</v>
      </c>
      <c r="BE287" s="154">
        <f t="shared" si="64"/>
        <v>0</v>
      </c>
      <c r="BF287" s="154">
        <f t="shared" si="65"/>
        <v>0</v>
      </c>
      <c r="BG287" s="154">
        <f t="shared" si="66"/>
        <v>0</v>
      </c>
      <c r="BH287" s="154">
        <f t="shared" si="67"/>
        <v>0</v>
      </c>
      <c r="BI287" s="154">
        <f t="shared" si="68"/>
        <v>0</v>
      </c>
      <c r="BJ287" s="19" t="s">
        <v>86</v>
      </c>
      <c r="BK287" s="154">
        <f t="shared" si="69"/>
        <v>0</v>
      </c>
      <c r="BL287" s="19" t="s">
        <v>193</v>
      </c>
      <c r="BM287" s="19" t="s">
        <v>753</v>
      </c>
    </row>
    <row r="288" spans="2:65" s="1" customFormat="1" ht="25.5" customHeight="1">
      <c r="B288" s="145"/>
      <c r="C288" s="146" t="s">
        <v>754</v>
      </c>
      <c r="D288" s="146" t="s">
        <v>189</v>
      </c>
      <c r="E288" s="147" t="s">
        <v>755</v>
      </c>
      <c r="F288" s="228" t="s">
        <v>756</v>
      </c>
      <c r="G288" s="228"/>
      <c r="H288" s="228"/>
      <c r="I288" s="228"/>
      <c r="J288" s="148" t="s">
        <v>297</v>
      </c>
      <c r="K288" s="149">
        <v>154.376</v>
      </c>
      <c r="L288" s="229"/>
      <c r="M288" s="229"/>
      <c r="N288" s="229">
        <f t="shared" si="60"/>
        <v>0</v>
      </c>
      <c r="O288" s="229"/>
      <c r="P288" s="229"/>
      <c r="Q288" s="229"/>
      <c r="R288" s="150"/>
      <c r="T288" s="151" t="s">
        <v>5</v>
      </c>
      <c r="U288" s="41" t="s">
        <v>41</v>
      </c>
      <c r="V288" s="152">
        <v>0</v>
      </c>
      <c r="W288" s="152">
        <f t="shared" si="61"/>
        <v>0</v>
      </c>
      <c r="X288" s="152">
        <v>0</v>
      </c>
      <c r="Y288" s="152">
        <f t="shared" si="62"/>
        <v>0</v>
      </c>
      <c r="Z288" s="152">
        <v>0</v>
      </c>
      <c r="AA288" s="153">
        <f t="shared" si="63"/>
        <v>0</v>
      </c>
      <c r="AD288" s="154"/>
      <c r="AR288" s="19" t="s">
        <v>193</v>
      </c>
      <c r="AT288" s="19" t="s">
        <v>189</v>
      </c>
      <c r="AU288" s="19" t="s">
        <v>86</v>
      </c>
      <c r="AY288" s="19" t="s">
        <v>188</v>
      </c>
      <c r="BE288" s="154">
        <f t="shared" si="64"/>
        <v>0</v>
      </c>
      <c r="BF288" s="154">
        <f t="shared" si="65"/>
        <v>0</v>
      </c>
      <c r="BG288" s="154">
        <f t="shared" si="66"/>
        <v>0</v>
      </c>
      <c r="BH288" s="154">
        <f t="shared" si="67"/>
        <v>0</v>
      </c>
      <c r="BI288" s="154">
        <f t="shared" si="68"/>
        <v>0</v>
      </c>
      <c r="BJ288" s="19" t="s">
        <v>86</v>
      </c>
      <c r="BK288" s="154">
        <f t="shared" si="69"/>
        <v>0</v>
      </c>
      <c r="BL288" s="19" t="s">
        <v>193</v>
      </c>
      <c r="BM288" s="19" t="s">
        <v>757</v>
      </c>
    </row>
    <row r="289" spans="2:65" s="10" customFormat="1" ht="29.85" customHeight="1">
      <c r="B289" s="134"/>
      <c r="C289" s="135"/>
      <c r="D289" s="144" t="s">
        <v>154</v>
      </c>
      <c r="E289" s="144"/>
      <c r="F289" s="144"/>
      <c r="G289" s="144"/>
      <c r="H289" s="144"/>
      <c r="I289" s="144"/>
      <c r="J289" s="144"/>
      <c r="K289" s="144"/>
      <c r="L289" s="144"/>
      <c r="M289" s="144"/>
      <c r="N289" s="233">
        <f>BK289</f>
        <v>0</v>
      </c>
      <c r="O289" s="234"/>
      <c r="P289" s="234"/>
      <c r="Q289" s="234"/>
      <c r="R289" s="137"/>
      <c r="T289" s="138"/>
      <c r="U289" s="135"/>
      <c r="V289" s="135"/>
      <c r="W289" s="139">
        <f>W290</f>
        <v>1409.848293</v>
      </c>
      <c r="X289" s="135"/>
      <c r="Y289" s="139">
        <f>Y290</f>
        <v>0</v>
      </c>
      <c r="Z289" s="135"/>
      <c r="AA289" s="140">
        <f>AA290</f>
        <v>0</v>
      </c>
      <c r="AC289" s="1"/>
      <c r="AD289" s="154"/>
      <c r="AR289" s="141" t="s">
        <v>81</v>
      </c>
      <c r="AT289" s="142" t="s">
        <v>73</v>
      </c>
      <c r="AU289" s="142" t="s">
        <v>81</v>
      </c>
      <c r="AY289" s="141" t="s">
        <v>188</v>
      </c>
      <c r="BK289" s="143">
        <f>BK290</f>
        <v>0</v>
      </c>
    </row>
    <row r="290" spans="2:65" s="1" customFormat="1" ht="38.25" customHeight="1">
      <c r="B290" s="145"/>
      <c r="C290" s="146" t="s">
        <v>758</v>
      </c>
      <c r="D290" s="146" t="s">
        <v>189</v>
      </c>
      <c r="E290" s="147" t="s">
        <v>759</v>
      </c>
      <c r="F290" s="228" t="s">
        <v>760</v>
      </c>
      <c r="G290" s="228"/>
      <c r="H290" s="228"/>
      <c r="I290" s="228"/>
      <c r="J290" s="148" t="s">
        <v>297</v>
      </c>
      <c r="K290" s="149">
        <v>572.41099999999994</v>
      </c>
      <c r="L290" s="229"/>
      <c r="M290" s="229"/>
      <c r="N290" s="229">
        <f>ROUND(L290*K290,2)</f>
        <v>0</v>
      </c>
      <c r="O290" s="229"/>
      <c r="P290" s="229"/>
      <c r="Q290" s="229"/>
      <c r="R290" s="150"/>
      <c r="T290" s="151" t="s">
        <v>5</v>
      </c>
      <c r="U290" s="41" t="s">
        <v>41</v>
      </c>
      <c r="V290" s="152">
        <v>2.4630000000000001</v>
      </c>
      <c r="W290" s="152">
        <f>V290*K290</f>
        <v>1409.848293</v>
      </c>
      <c r="X290" s="152">
        <v>0</v>
      </c>
      <c r="Y290" s="152">
        <f>X290*K290</f>
        <v>0</v>
      </c>
      <c r="Z290" s="152">
        <v>0</v>
      </c>
      <c r="AA290" s="153">
        <f>Z290*K290</f>
        <v>0</v>
      </c>
      <c r="AD290" s="154"/>
      <c r="AR290" s="19" t="s">
        <v>193</v>
      </c>
      <c r="AT290" s="19" t="s">
        <v>189</v>
      </c>
      <c r="AU290" s="19" t="s">
        <v>86</v>
      </c>
      <c r="AY290" s="19" t="s">
        <v>188</v>
      </c>
      <c r="BE290" s="154">
        <f>IF(U290="základná",N290,0)</f>
        <v>0</v>
      </c>
      <c r="BF290" s="154">
        <f>IF(U290="znížená",N290,0)</f>
        <v>0</v>
      </c>
      <c r="BG290" s="154">
        <f>IF(U290="zákl. prenesená",N290,0)</f>
        <v>0</v>
      </c>
      <c r="BH290" s="154">
        <f>IF(U290="zníž. prenesená",N290,0)</f>
        <v>0</v>
      </c>
      <c r="BI290" s="154">
        <f>IF(U290="nulová",N290,0)</f>
        <v>0</v>
      </c>
      <c r="BJ290" s="19" t="s">
        <v>86</v>
      </c>
      <c r="BK290" s="154">
        <f>ROUND(L290*K290,2)</f>
        <v>0</v>
      </c>
      <c r="BL290" s="19" t="s">
        <v>193</v>
      </c>
      <c r="BM290" s="19" t="s">
        <v>761</v>
      </c>
    </row>
    <row r="291" spans="2:65" s="10" customFormat="1" ht="37.35" customHeight="1">
      <c r="B291" s="134"/>
      <c r="C291" s="135"/>
      <c r="D291" s="136" t="s">
        <v>155</v>
      </c>
      <c r="E291" s="136"/>
      <c r="F291" s="136"/>
      <c r="G291" s="136"/>
      <c r="H291" s="136"/>
      <c r="I291" s="136"/>
      <c r="J291" s="136"/>
      <c r="K291" s="136"/>
      <c r="L291" s="136"/>
      <c r="M291" s="136"/>
      <c r="N291" s="243">
        <f>BK291</f>
        <v>0</v>
      </c>
      <c r="O291" s="244"/>
      <c r="P291" s="244"/>
      <c r="Q291" s="244"/>
      <c r="R291" s="137"/>
      <c r="T291" s="138"/>
      <c r="U291" s="135"/>
      <c r="V291" s="135"/>
      <c r="W291" s="139">
        <f>W292+W305+W325+W347+W350+W355+W375+W380+W390+W398+W449+W453+W459+W463+W468+W475</f>
        <v>1905.1553750099999</v>
      </c>
      <c r="X291" s="135"/>
      <c r="Y291" s="139">
        <f>Y292+Y305+Y325+Y347+Y350+Y355+Y375+Y380+Y390+Y398+Y449+Y453+Y459+Y463+Y468+Y475</f>
        <v>39.481659649999997</v>
      </c>
      <c r="Z291" s="135"/>
      <c r="AA291" s="140">
        <f>AA292+AA305+AA325+AA347+AA350+AA355+AA375+AA380+AA390+AA398+AA449+AA453+AA459+AA463+AA468+AA475</f>
        <v>3.7650900999999997</v>
      </c>
      <c r="AC291" s="1"/>
      <c r="AD291" s="154"/>
      <c r="AR291" s="141" t="s">
        <v>86</v>
      </c>
      <c r="AT291" s="142" t="s">
        <v>73</v>
      </c>
      <c r="AU291" s="142" t="s">
        <v>74</v>
      </c>
      <c r="AY291" s="141" t="s">
        <v>188</v>
      </c>
      <c r="BK291" s="143">
        <f>BK292+BK305+BK325+BK347+BK350+BK355+BK375+BK380+BK390+BK398+BK449+BK453+BK459+BK463+BK468+BK475</f>
        <v>0</v>
      </c>
    </row>
    <row r="292" spans="2:65" s="10" customFormat="1" ht="19.899999999999999" customHeight="1">
      <c r="B292" s="134"/>
      <c r="C292" s="135"/>
      <c r="D292" s="144" t="s">
        <v>156</v>
      </c>
      <c r="E292" s="144"/>
      <c r="F292" s="144"/>
      <c r="G292" s="144"/>
      <c r="H292" s="144"/>
      <c r="I292" s="144"/>
      <c r="J292" s="144"/>
      <c r="K292" s="144"/>
      <c r="L292" s="144"/>
      <c r="M292" s="144"/>
      <c r="N292" s="241">
        <f>BK292</f>
        <v>0</v>
      </c>
      <c r="O292" s="242"/>
      <c r="P292" s="242"/>
      <c r="Q292" s="242"/>
      <c r="R292" s="137"/>
      <c r="T292" s="138"/>
      <c r="U292" s="135"/>
      <c r="V292" s="135"/>
      <c r="W292" s="139">
        <f>SUM(W293:W304)</f>
        <v>57.060940710000004</v>
      </c>
      <c r="X292" s="135"/>
      <c r="Y292" s="139">
        <f>SUM(Y293:Y304)</f>
        <v>1.3897520499999998</v>
      </c>
      <c r="Z292" s="135"/>
      <c r="AA292" s="140">
        <f>SUM(AA293:AA304)</f>
        <v>0</v>
      </c>
      <c r="AC292" s="1"/>
      <c r="AD292" s="154"/>
      <c r="AR292" s="141" t="s">
        <v>86</v>
      </c>
      <c r="AT292" s="142" t="s">
        <v>73</v>
      </c>
      <c r="AU292" s="142" t="s">
        <v>81</v>
      </c>
      <c r="AY292" s="141" t="s">
        <v>188</v>
      </c>
      <c r="BK292" s="143">
        <f>SUM(BK293:BK304)</f>
        <v>0</v>
      </c>
    </row>
    <row r="293" spans="2:65" s="1" customFormat="1" ht="38.25" customHeight="1">
      <c r="B293" s="145"/>
      <c r="C293" s="146" t="s">
        <v>762</v>
      </c>
      <c r="D293" s="146" t="s">
        <v>189</v>
      </c>
      <c r="E293" s="147" t="s">
        <v>763</v>
      </c>
      <c r="F293" s="228" t="s">
        <v>764</v>
      </c>
      <c r="G293" s="228"/>
      <c r="H293" s="228"/>
      <c r="I293" s="228"/>
      <c r="J293" s="148" t="s">
        <v>192</v>
      </c>
      <c r="K293" s="149">
        <v>202.25</v>
      </c>
      <c r="L293" s="229"/>
      <c r="M293" s="229"/>
      <c r="N293" s="229">
        <f t="shared" ref="N293:N304" si="70">ROUND(L293*K293,2)</f>
        <v>0</v>
      </c>
      <c r="O293" s="229"/>
      <c r="P293" s="229"/>
      <c r="Q293" s="229"/>
      <c r="R293" s="150"/>
      <c r="T293" s="151" t="s">
        <v>5</v>
      </c>
      <c r="U293" s="41" t="s">
        <v>41</v>
      </c>
      <c r="V293" s="152">
        <v>1.303E-2</v>
      </c>
      <c r="W293" s="152">
        <f t="shared" ref="W293:W304" si="71">V293*K293</f>
        <v>2.6353175000000002</v>
      </c>
      <c r="X293" s="152">
        <v>0</v>
      </c>
      <c r="Y293" s="152">
        <f t="shared" ref="Y293:Y304" si="72">X293*K293</f>
        <v>0</v>
      </c>
      <c r="Z293" s="152">
        <v>0</v>
      </c>
      <c r="AA293" s="153">
        <f t="shared" ref="AA293:AA304" si="73">Z293*K293</f>
        <v>0</v>
      </c>
      <c r="AD293" s="154"/>
      <c r="AR293" s="19" t="s">
        <v>250</v>
      </c>
      <c r="AT293" s="19" t="s">
        <v>189</v>
      </c>
      <c r="AU293" s="19" t="s">
        <v>86</v>
      </c>
      <c r="AY293" s="19" t="s">
        <v>188</v>
      </c>
      <c r="BE293" s="154">
        <f t="shared" ref="BE293:BE304" si="74">IF(U293="základná",N293,0)</f>
        <v>0</v>
      </c>
      <c r="BF293" s="154">
        <f t="shared" ref="BF293:BF304" si="75">IF(U293="znížená",N293,0)</f>
        <v>0</v>
      </c>
      <c r="BG293" s="154">
        <f t="shared" ref="BG293:BG304" si="76">IF(U293="zákl. prenesená",N293,0)</f>
        <v>0</v>
      </c>
      <c r="BH293" s="154">
        <f t="shared" ref="BH293:BH304" si="77">IF(U293="zníž. prenesená",N293,0)</f>
        <v>0</v>
      </c>
      <c r="BI293" s="154">
        <f t="shared" ref="BI293:BI304" si="78">IF(U293="nulová",N293,0)</f>
        <v>0</v>
      </c>
      <c r="BJ293" s="19" t="s">
        <v>86</v>
      </c>
      <c r="BK293" s="154">
        <f t="shared" ref="BK293:BK304" si="79">ROUND(L293*K293,2)</f>
        <v>0</v>
      </c>
      <c r="BL293" s="19" t="s">
        <v>250</v>
      </c>
      <c r="BM293" s="19" t="s">
        <v>765</v>
      </c>
    </row>
    <row r="294" spans="2:65" s="1" customFormat="1" ht="16.5" customHeight="1">
      <c r="B294" s="145"/>
      <c r="C294" s="155" t="s">
        <v>766</v>
      </c>
      <c r="D294" s="155" t="s">
        <v>251</v>
      </c>
      <c r="E294" s="156" t="s">
        <v>767</v>
      </c>
      <c r="F294" s="230" t="s">
        <v>768</v>
      </c>
      <c r="G294" s="230"/>
      <c r="H294" s="230"/>
      <c r="I294" s="230"/>
      <c r="J294" s="157" t="s">
        <v>297</v>
      </c>
      <c r="K294" s="158">
        <v>6.0999999999999999E-2</v>
      </c>
      <c r="L294" s="231"/>
      <c r="M294" s="231"/>
      <c r="N294" s="231">
        <f t="shared" si="70"/>
        <v>0</v>
      </c>
      <c r="O294" s="229"/>
      <c r="P294" s="229"/>
      <c r="Q294" s="229"/>
      <c r="R294" s="150"/>
      <c r="T294" s="151" t="s">
        <v>5</v>
      </c>
      <c r="U294" s="41" t="s">
        <v>41</v>
      </c>
      <c r="V294" s="152">
        <v>0</v>
      </c>
      <c r="W294" s="152">
        <f t="shared" si="71"/>
        <v>0</v>
      </c>
      <c r="X294" s="152">
        <v>1</v>
      </c>
      <c r="Y294" s="152">
        <f t="shared" si="72"/>
        <v>6.0999999999999999E-2</v>
      </c>
      <c r="Z294" s="152">
        <v>0</v>
      </c>
      <c r="AA294" s="153">
        <f t="shared" si="73"/>
        <v>0</v>
      </c>
      <c r="AD294" s="154"/>
      <c r="AR294" s="19" t="s">
        <v>316</v>
      </c>
      <c r="AT294" s="19" t="s">
        <v>251</v>
      </c>
      <c r="AU294" s="19" t="s">
        <v>86</v>
      </c>
      <c r="AY294" s="19" t="s">
        <v>188</v>
      </c>
      <c r="BE294" s="154">
        <f t="shared" si="74"/>
        <v>0</v>
      </c>
      <c r="BF294" s="154">
        <f t="shared" si="75"/>
        <v>0</v>
      </c>
      <c r="BG294" s="154">
        <f t="shared" si="76"/>
        <v>0</v>
      </c>
      <c r="BH294" s="154">
        <f t="shared" si="77"/>
        <v>0</v>
      </c>
      <c r="BI294" s="154">
        <f t="shared" si="78"/>
        <v>0</v>
      </c>
      <c r="BJ294" s="19" t="s">
        <v>86</v>
      </c>
      <c r="BK294" s="154">
        <f t="shared" si="79"/>
        <v>0</v>
      </c>
      <c r="BL294" s="19" t="s">
        <v>250</v>
      </c>
      <c r="BM294" s="19" t="s">
        <v>769</v>
      </c>
    </row>
    <row r="295" spans="2:65" s="1" customFormat="1" ht="25.5" customHeight="1">
      <c r="B295" s="145"/>
      <c r="C295" s="146" t="s">
        <v>770</v>
      </c>
      <c r="D295" s="146" t="s">
        <v>189</v>
      </c>
      <c r="E295" s="147" t="s">
        <v>771</v>
      </c>
      <c r="F295" s="228" t="s">
        <v>772</v>
      </c>
      <c r="G295" s="228"/>
      <c r="H295" s="228"/>
      <c r="I295" s="228"/>
      <c r="J295" s="148" t="s">
        <v>192</v>
      </c>
      <c r="K295" s="149">
        <v>21.12</v>
      </c>
      <c r="L295" s="229"/>
      <c r="M295" s="229"/>
      <c r="N295" s="229">
        <f t="shared" si="70"/>
        <v>0</v>
      </c>
      <c r="O295" s="229"/>
      <c r="P295" s="229"/>
      <c r="Q295" s="229"/>
      <c r="R295" s="150"/>
      <c r="T295" s="151" t="s">
        <v>5</v>
      </c>
      <c r="U295" s="41" t="s">
        <v>41</v>
      </c>
      <c r="V295" s="152">
        <v>1.6029999999999999E-2</v>
      </c>
      <c r="W295" s="152">
        <f t="shared" si="71"/>
        <v>0.33855360000000001</v>
      </c>
      <c r="X295" s="152">
        <v>0</v>
      </c>
      <c r="Y295" s="152">
        <f t="shared" si="72"/>
        <v>0</v>
      </c>
      <c r="Z295" s="152">
        <v>0</v>
      </c>
      <c r="AA295" s="153">
        <f t="shared" si="73"/>
        <v>0</v>
      </c>
      <c r="AD295" s="154"/>
      <c r="AR295" s="19" t="s">
        <v>250</v>
      </c>
      <c r="AT295" s="19" t="s">
        <v>189</v>
      </c>
      <c r="AU295" s="19" t="s">
        <v>86</v>
      </c>
      <c r="AY295" s="19" t="s">
        <v>188</v>
      </c>
      <c r="BE295" s="154">
        <f t="shared" si="74"/>
        <v>0</v>
      </c>
      <c r="BF295" s="154">
        <f t="shared" si="75"/>
        <v>0</v>
      </c>
      <c r="BG295" s="154">
        <f t="shared" si="76"/>
        <v>0</v>
      </c>
      <c r="BH295" s="154">
        <f t="shared" si="77"/>
        <v>0</v>
      </c>
      <c r="BI295" s="154">
        <f t="shared" si="78"/>
        <v>0</v>
      </c>
      <c r="BJ295" s="19" t="s">
        <v>86</v>
      </c>
      <c r="BK295" s="154">
        <f t="shared" si="79"/>
        <v>0</v>
      </c>
      <c r="BL295" s="19" t="s">
        <v>250</v>
      </c>
      <c r="BM295" s="19" t="s">
        <v>773</v>
      </c>
    </row>
    <row r="296" spans="2:65" s="1" customFormat="1" ht="16.5" customHeight="1">
      <c r="B296" s="145"/>
      <c r="C296" s="155" t="s">
        <v>774</v>
      </c>
      <c r="D296" s="155" t="s">
        <v>251</v>
      </c>
      <c r="E296" s="156" t="s">
        <v>767</v>
      </c>
      <c r="F296" s="230" t="s">
        <v>768</v>
      </c>
      <c r="G296" s="230"/>
      <c r="H296" s="230"/>
      <c r="I296" s="230"/>
      <c r="J296" s="157" t="s">
        <v>297</v>
      </c>
      <c r="K296" s="158">
        <v>7.0000000000000001E-3</v>
      </c>
      <c r="L296" s="231"/>
      <c r="M296" s="231"/>
      <c r="N296" s="231">
        <f t="shared" si="70"/>
        <v>0</v>
      </c>
      <c r="O296" s="229"/>
      <c r="P296" s="229"/>
      <c r="Q296" s="229"/>
      <c r="R296" s="150"/>
      <c r="T296" s="151" t="s">
        <v>5</v>
      </c>
      <c r="U296" s="41" t="s">
        <v>41</v>
      </c>
      <c r="V296" s="152">
        <v>0</v>
      </c>
      <c r="W296" s="152">
        <f t="shared" si="71"/>
        <v>0</v>
      </c>
      <c r="X296" s="152">
        <v>1</v>
      </c>
      <c r="Y296" s="152">
        <f t="shared" si="72"/>
        <v>7.0000000000000001E-3</v>
      </c>
      <c r="Z296" s="152">
        <v>0</v>
      </c>
      <c r="AA296" s="153">
        <f t="shared" si="73"/>
        <v>0</v>
      </c>
      <c r="AD296" s="154"/>
      <c r="AR296" s="19" t="s">
        <v>316</v>
      </c>
      <c r="AT296" s="19" t="s">
        <v>251</v>
      </c>
      <c r="AU296" s="19" t="s">
        <v>86</v>
      </c>
      <c r="AY296" s="19" t="s">
        <v>188</v>
      </c>
      <c r="BE296" s="154">
        <f t="shared" si="74"/>
        <v>0</v>
      </c>
      <c r="BF296" s="154">
        <f t="shared" si="75"/>
        <v>0</v>
      </c>
      <c r="BG296" s="154">
        <f t="shared" si="76"/>
        <v>0</v>
      </c>
      <c r="BH296" s="154">
        <f t="shared" si="77"/>
        <v>0</v>
      </c>
      <c r="BI296" s="154">
        <f t="shared" si="78"/>
        <v>0</v>
      </c>
      <c r="BJ296" s="19" t="s">
        <v>86</v>
      </c>
      <c r="BK296" s="154">
        <f t="shared" si="79"/>
        <v>0</v>
      </c>
      <c r="BL296" s="19" t="s">
        <v>250</v>
      </c>
      <c r="BM296" s="19" t="s">
        <v>775</v>
      </c>
    </row>
    <row r="297" spans="2:65" s="1" customFormat="1" ht="38.25" customHeight="1">
      <c r="B297" s="145"/>
      <c r="C297" s="146" t="s">
        <v>776</v>
      </c>
      <c r="D297" s="146" t="s">
        <v>189</v>
      </c>
      <c r="E297" s="147" t="s">
        <v>777</v>
      </c>
      <c r="F297" s="228" t="s">
        <v>778</v>
      </c>
      <c r="G297" s="228"/>
      <c r="H297" s="228"/>
      <c r="I297" s="228"/>
      <c r="J297" s="148" t="s">
        <v>192</v>
      </c>
      <c r="K297" s="149">
        <v>202.25</v>
      </c>
      <c r="L297" s="229"/>
      <c r="M297" s="229"/>
      <c r="N297" s="229">
        <f t="shared" si="70"/>
        <v>0</v>
      </c>
      <c r="O297" s="229"/>
      <c r="P297" s="229"/>
      <c r="Q297" s="229"/>
      <c r="R297" s="150"/>
      <c r="T297" s="151" t="s">
        <v>5</v>
      </c>
      <c r="U297" s="41" t="s">
        <v>41</v>
      </c>
      <c r="V297" s="152">
        <v>0.21099000000000001</v>
      </c>
      <c r="W297" s="152">
        <f t="shared" si="71"/>
        <v>42.672727500000001</v>
      </c>
      <c r="X297" s="152">
        <v>5.4000000000000001E-4</v>
      </c>
      <c r="Y297" s="152">
        <f t="shared" si="72"/>
        <v>0.10921500000000001</v>
      </c>
      <c r="Z297" s="152">
        <v>0</v>
      </c>
      <c r="AA297" s="153">
        <f t="shared" si="73"/>
        <v>0</v>
      </c>
      <c r="AD297" s="154"/>
      <c r="AR297" s="19" t="s">
        <v>250</v>
      </c>
      <c r="AT297" s="19" t="s">
        <v>189</v>
      </c>
      <c r="AU297" s="19" t="s">
        <v>86</v>
      </c>
      <c r="AY297" s="19" t="s">
        <v>188</v>
      </c>
      <c r="BE297" s="154">
        <f t="shared" si="74"/>
        <v>0</v>
      </c>
      <c r="BF297" s="154">
        <f t="shared" si="75"/>
        <v>0</v>
      </c>
      <c r="BG297" s="154">
        <f t="shared" si="76"/>
        <v>0</v>
      </c>
      <c r="BH297" s="154">
        <f t="shared" si="77"/>
        <v>0</v>
      </c>
      <c r="BI297" s="154">
        <f t="shared" si="78"/>
        <v>0</v>
      </c>
      <c r="BJ297" s="19" t="s">
        <v>86</v>
      </c>
      <c r="BK297" s="154">
        <f t="shared" si="79"/>
        <v>0</v>
      </c>
      <c r="BL297" s="19" t="s">
        <v>250</v>
      </c>
      <c r="BM297" s="19" t="s">
        <v>779</v>
      </c>
    </row>
    <row r="298" spans="2:65" s="1" customFormat="1" ht="16.5" customHeight="1">
      <c r="B298" s="145"/>
      <c r="C298" s="155" t="s">
        <v>780</v>
      </c>
      <c r="D298" s="155" t="s">
        <v>251</v>
      </c>
      <c r="E298" s="156" t="s">
        <v>781</v>
      </c>
      <c r="F298" s="230" t="s">
        <v>782</v>
      </c>
      <c r="G298" s="230"/>
      <c r="H298" s="230"/>
      <c r="I298" s="230"/>
      <c r="J298" s="157" t="s">
        <v>192</v>
      </c>
      <c r="K298" s="158">
        <v>232.58799999999999</v>
      </c>
      <c r="L298" s="231"/>
      <c r="M298" s="231"/>
      <c r="N298" s="231">
        <f t="shared" si="70"/>
        <v>0</v>
      </c>
      <c r="O298" s="229"/>
      <c r="P298" s="229"/>
      <c r="Q298" s="229"/>
      <c r="R298" s="150"/>
      <c r="T298" s="151" t="s">
        <v>5</v>
      </c>
      <c r="U298" s="41" t="s">
        <v>41</v>
      </c>
      <c r="V298" s="152">
        <v>0</v>
      </c>
      <c r="W298" s="152">
        <f t="shared" si="71"/>
        <v>0</v>
      </c>
      <c r="X298" s="152">
        <v>4.3E-3</v>
      </c>
      <c r="Y298" s="152">
        <f t="shared" si="72"/>
        <v>1.0001283999999999</v>
      </c>
      <c r="Z298" s="152">
        <v>0</v>
      </c>
      <c r="AA298" s="153">
        <f t="shared" si="73"/>
        <v>0</v>
      </c>
      <c r="AD298" s="154"/>
      <c r="AR298" s="19" t="s">
        <v>316</v>
      </c>
      <c r="AT298" s="19" t="s">
        <v>251</v>
      </c>
      <c r="AU298" s="19" t="s">
        <v>86</v>
      </c>
      <c r="AY298" s="19" t="s">
        <v>188</v>
      </c>
      <c r="BE298" s="154">
        <f t="shared" si="74"/>
        <v>0</v>
      </c>
      <c r="BF298" s="154">
        <f t="shared" si="75"/>
        <v>0</v>
      </c>
      <c r="BG298" s="154">
        <f t="shared" si="76"/>
        <v>0</v>
      </c>
      <c r="BH298" s="154">
        <f t="shared" si="77"/>
        <v>0</v>
      </c>
      <c r="BI298" s="154">
        <f t="shared" si="78"/>
        <v>0</v>
      </c>
      <c r="BJ298" s="19" t="s">
        <v>86</v>
      </c>
      <c r="BK298" s="154">
        <f t="shared" si="79"/>
        <v>0</v>
      </c>
      <c r="BL298" s="19" t="s">
        <v>250</v>
      </c>
      <c r="BM298" s="19" t="s">
        <v>783</v>
      </c>
    </row>
    <row r="299" spans="2:65" s="1" customFormat="1" ht="25.5" customHeight="1">
      <c r="B299" s="145"/>
      <c r="C299" s="146" t="s">
        <v>784</v>
      </c>
      <c r="D299" s="146" t="s">
        <v>189</v>
      </c>
      <c r="E299" s="147" t="s">
        <v>785</v>
      </c>
      <c r="F299" s="228" t="s">
        <v>786</v>
      </c>
      <c r="G299" s="228"/>
      <c r="H299" s="228"/>
      <c r="I299" s="228"/>
      <c r="J299" s="148" t="s">
        <v>192</v>
      </c>
      <c r="K299" s="149">
        <v>21.12</v>
      </c>
      <c r="L299" s="229"/>
      <c r="M299" s="229"/>
      <c r="N299" s="229">
        <f t="shared" si="70"/>
        <v>0</v>
      </c>
      <c r="O299" s="229"/>
      <c r="P299" s="229"/>
      <c r="Q299" s="229"/>
      <c r="R299" s="150"/>
      <c r="T299" s="151" t="s">
        <v>5</v>
      </c>
      <c r="U299" s="41" t="s">
        <v>41</v>
      </c>
      <c r="V299" s="152">
        <v>0.23100999999999999</v>
      </c>
      <c r="W299" s="152">
        <f t="shared" si="71"/>
        <v>4.8789312000000002</v>
      </c>
      <c r="X299" s="152">
        <v>5.4000000000000001E-4</v>
      </c>
      <c r="Y299" s="152">
        <f t="shared" si="72"/>
        <v>1.1404800000000001E-2</v>
      </c>
      <c r="Z299" s="152">
        <v>0</v>
      </c>
      <c r="AA299" s="153">
        <f t="shared" si="73"/>
        <v>0</v>
      </c>
      <c r="AD299" s="154"/>
      <c r="AR299" s="19" t="s">
        <v>250</v>
      </c>
      <c r="AT299" s="19" t="s">
        <v>189</v>
      </c>
      <c r="AU299" s="19" t="s">
        <v>86</v>
      </c>
      <c r="AY299" s="19" t="s">
        <v>188</v>
      </c>
      <c r="BE299" s="154">
        <f t="shared" si="74"/>
        <v>0</v>
      </c>
      <c r="BF299" s="154">
        <f t="shared" si="75"/>
        <v>0</v>
      </c>
      <c r="BG299" s="154">
        <f t="shared" si="76"/>
        <v>0</v>
      </c>
      <c r="BH299" s="154">
        <f t="shared" si="77"/>
        <v>0</v>
      </c>
      <c r="BI299" s="154">
        <f t="shared" si="78"/>
        <v>0</v>
      </c>
      <c r="BJ299" s="19" t="s">
        <v>86</v>
      </c>
      <c r="BK299" s="154">
        <f t="shared" si="79"/>
        <v>0</v>
      </c>
      <c r="BL299" s="19" t="s">
        <v>250</v>
      </c>
      <c r="BM299" s="19" t="s">
        <v>787</v>
      </c>
    </row>
    <row r="300" spans="2:65" s="1" customFormat="1" ht="16.5" customHeight="1">
      <c r="B300" s="145"/>
      <c r="C300" s="155" t="s">
        <v>788</v>
      </c>
      <c r="D300" s="155" t="s">
        <v>251</v>
      </c>
      <c r="E300" s="156" t="s">
        <v>781</v>
      </c>
      <c r="F300" s="230" t="s">
        <v>782</v>
      </c>
      <c r="G300" s="230"/>
      <c r="H300" s="230"/>
      <c r="I300" s="230"/>
      <c r="J300" s="157" t="s">
        <v>192</v>
      </c>
      <c r="K300" s="158">
        <v>25.344000000000001</v>
      </c>
      <c r="L300" s="231"/>
      <c r="M300" s="231"/>
      <c r="N300" s="231">
        <f t="shared" si="70"/>
        <v>0</v>
      </c>
      <c r="O300" s="229"/>
      <c r="P300" s="229"/>
      <c r="Q300" s="229"/>
      <c r="R300" s="150"/>
      <c r="T300" s="151" t="s">
        <v>5</v>
      </c>
      <c r="U300" s="41" t="s">
        <v>41</v>
      </c>
      <c r="V300" s="152">
        <v>0</v>
      </c>
      <c r="W300" s="152">
        <f t="shared" si="71"/>
        <v>0</v>
      </c>
      <c r="X300" s="152">
        <v>4.3E-3</v>
      </c>
      <c r="Y300" s="152">
        <f t="shared" si="72"/>
        <v>0.1089792</v>
      </c>
      <c r="Z300" s="152">
        <v>0</v>
      </c>
      <c r="AA300" s="153">
        <f t="shared" si="73"/>
        <v>0</v>
      </c>
      <c r="AD300" s="154"/>
      <c r="AR300" s="19" t="s">
        <v>316</v>
      </c>
      <c r="AT300" s="19" t="s">
        <v>251</v>
      </c>
      <c r="AU300" s="19" t="s">
        <v>86</v>
      </c>
      <c r="AY300" s="19" t="s">
        <v>188</v>
      </c>
      <c r="BE300" s="154">
        <f t="shared" si="74"/>
        <v>0</v>
      </c>
      <c r="BF300" s="154">
        <f t="shared" si="75"/>
        <v>0</v>
      </c>
      <c r="BG300" s="154">
        <f t="shared" si="76"/>
        <v>0</v>
      </c>
      <c r="BH300" s="154">
        <f t="shared" si="77"/>
        <v>0</v>
      </c>
      <c r="BI300" s="154">
        <f t="shared" si="78"/>
        <v>0</v>
      </c>
      <c r="BJ300" s="19" t="s">
        <v>86</v>
      </c>
      <c r="BK300" s="154">
        <f t="shared" si="79"/>
        <v>0</v>
      </c>
      <c r="BL300" s="19" t="s">
        <v>250</v>
      </c>
      <c r="BM300" s="19" t="s">
        <v>789</v>
      </c>
    </row>
    <row r="301" spans="2:65" s="1" customFormat="1" ht="25.5" customHeight="1">
      <c r="B301" s="145"/>
      <c r="C301" s="146" t="s">
        <v>790</v>
      </c>
      <c r="D301" s="146" t="s">
        <v>189</v>
      </c>
      <c r="E301" s="147" t="s">
        <v>791</v>
      </c>
      <c r="F301" s="228" t="s">
        <v>792</v>
      </c>
      <c r="G301" s="228"/>
      <c r="H301" s="228"/>
      <c r="I301" s="228"/>
      <c r="J301" s="148" t="s">
        <v>192</v>
      </c>
      <c r="K301" s="149">
        <v>32.633000000000003</v>
      </c>
      <c r="L301" s="229"/>
      <c r="M301" s="229"/>
      <c r="N301" s="229">
        <f t="shared" si="70"/>
        <v>0</v>
      </c>
      <c r="O301" s="229"/>
      <c r="P301" s="229"/>
      <c r="Q301" s="229"/>
      <c r="R301" s="150"/>
      <c r="T301" s="151" t="s">
        <v>5</v>
      </c>
      <c r="U301" s="41" t="s">
        <v>41</v>
      </c>
      <c r="V301" s="152">
        <v>0.20027</v>
      </c>
      <c r="W301" s="152">
        <f t="shared" si="71"/>
        <v>6.5354109100000004</v>
      </c>
      <c r="X301" s="152">
        <v>0</v>
      </c>
      <c r="Y301" s="152">
        <f t="shared" si="72"/>
        <v>0</v>
      </c>
      <c r="Z301" s="152">
        <v>0</v>
      </c>
      <c r="AA301" s="153">
        <f t="shared" si="73"/>
        <v>0</v>
      </c>
      <c r="AD301" s="154"/>
      <c r="AR301" s="19" t="s">
        <v>250</v>
      </c>
      <c r="AT301" s="19" t="s">
        <v>189</v>
      </c>
      <c r="AU301" s="19" t="s">
        <v>86</v>
      </c>
      <c r="AY301" s="19" t="s">
        <v>188</v>
      </c>
      <c r="BE301" s="154">
        <f t="shared" si="74"/>
        <v>0</v>
      </c>
      <c r="BF301" s="154">
        <f t="shared" si="75"/>
        <v>0</v>
      </c>
      <c r="BG301" s="154">
        <f t="shared" si="76"/>
        <v>0</v>
      </c>
      <c r="BH301" s="154">
        <f t="shared" si="77"/>
        <v>0</v>
      </c>
      <c r="BI301" s="154">
        <f t="shared" si="78"/>
        <v>0</v>
      </c>
      <c r="BJ301" s="19" t="s">
        <v>86</v>
      </c>
      <c r="BK301" s="154">
        <f t="shared" si="79"/>
        <v>0</v>
      </c>
      <c r="BL301" s="19" t="s">
        <v>250</v>
      </c>
      <c r="BM301" s="19" t="s">
        <v>793</v>
      </c>
    </row>
    <row r="302" spans="2:65" s="1" customFormat="1" ht="16.5" customHeight="1">
      <c r="B302" s="145"/>
      <c r="C302" s="155" t="s">
        <v>794</v>
      </c>
      <c r="D302" s="155" t="s">
        <v>251</v>
      </c>
      <c r="E302" s="156" t="s">
        <v>795</v>
      </c>
      <c r="F302" s="230" t="s">
        <v>796</v>
      </c>
      <c r="G302" s="230"/>
      <c r="H302" s="230"/>
      <c r="I302" s="230"/>
      <c r="J302" s="157" t="s">
        <v>797</v>
      </c>
      <c r="K302" s="158">
        <v>91.372</v>
      </c>
      <c r="L302" s="231"/>
      <c r="M302" s="231"/>
      <c r="N302" s="231">
        <f t="shared" si="70"/>
        <v>0</v>
      </c>
      <c r="O302" s="229"/>
      <c r="P302" s="229"/>
      <c r="Q302" s="229"/>
      <c r="R302" s="150"/>
      <c r="T302" s="151" t="s">
        <v>5</v>
      </c>
      <c r="U302" s="41" t="s">
        <v>41</v>
      </c>
      <c r="V302" s="152">
        <v>0</v>
      </c>
      <c r="W302" s="152">
        <f t="shared" si="71"/>
        <v>0</v>
      </c>
      <c r="X302" s="152">
        <v>1E-3</v>
      </c>
      <c r="Y302" s="152">
        <f t="shared" si="72"/>
        <v>9.1371999999999995E-2</v>
      </c>
      <c r="Z302" s="152">
        <v>0</v>
      </c>
      <c r="AA302" s="153">
        <f t="shared" si="73"/>
        <v>0</v>
      </c>
      <c r="AD302" s="154"/>
      <c r="AR302" s="19" t="s">
        <v>316</v>
      </c>
      <c r="AT302" s="19" t="s">
        <v>251</v>
      </c>
      <c r="AU302" s="19" t="s">
        <v>86</v>
      </c>
      <c r="AY302" s="19" t="s">
        <v>188</v>
      </c>
      <c r="BE302" s="154">
        <f t="shared" si="74"/>
        <v>0</v>
      </c>
      <c r="BF302" s="154">
        <f t="shared" si="75"/>
        <v>0</v>
      </c>
      <c r="BG302" s="154">
        <f t="shared" si="76"/>
        <v>0</v>
      </c>
      <c r="BH302" s="154">
        <f t="shared" si="77"/>
        <v>0</v>
      </c>
      <c r="BI302" s="154">
        <f t="shared" si="78"/>
        <v>0</v>
      </c>
      <c r="BJ302" s="19" t="s">
        <v>86</v>
      </c>
      <c r="BK302" s="154">
        <f t="shared" si="79"/>
        <v>0</v>
      </c>
      <c r="BL302" s="19" t="s">
        <v>250</v>
      </c>
      <c r="BM302" s="19" t="s">
        <v>798</v>
      </c>
    </row>
    <row r="303" spans="2:65" s="1" customFormat="1" ht="16.5" customHeight="1">
      <c r="B303" s="145"/>
      <c r="C303" s="155" t="s">
        <v>799</v>
      </c>
      <c r="D303" s="155" t="s">
        <v>251</v>
      </c>
      <c r="E303" s="156" t="s">
        <v>800</v>
      </c>
      <c r="F303" s="230" t="s">
        <v>801</v>
      </c>
      <c r="G303" s="230"/>
      <c r="H303" s="230"/>
      <c r="I303" s="230"/>
      <c r="J303" s="157" t="s">
        <v>203</v>
      </c>
      <c r="K303" s="158">
        <v>13.053000000000001</v>
      </c>
      <c r="L303" s="231"/>
      <c r="M303" s="231"/>
      <c r="N303" s="231">
        <f t="shared" si="70"/>
        <v>0</v>
      </c>
      <c r="O303" s="229"/>
      <c r="P303" s="229"/>
      <c r="Q303" s="229"/>
      <c r="R303" s="150"/>
      <c r="T303" s="151" t="s">
        <v>5</v>
      </c>
      <c r="U303" s="41" t="s">
        <v>41</v>
      </c>
      <c r="V303" s="152">
        <v>0</v>
      </c>
      <c r="W303" s="152">
        <f t="shared" si="71"/>
        <v>0</v>
      </c>
      <c r="X303" s="152">
        <v>5.0000000000000002E-5</v>
      </c>
      <c r="Y303" s="152">
        <f t="shared" si="72"/>
        <v>6.5265000000000006E-4</v>
      </c>
      <c r="Z303" s="152">
        <v>0</v>
      </c>
      <c r="AA303" s="153">
        <f t="shared" si="73"/>
        <v>0</v>
      </c>
      <c r="AD303" s="154"/>
      <c r="AR303" s="19" t="s">
        <v>316</v>
      </c>
      <c r="AT303" s="19" t="s">
        <v>251</v>
      </c>
      <c r="AU303" s="19" t="s">
        <v>86</v>
      </c>
      <c r="AY303" s="19" t="s">
        <v>188</v>
      </c>
      <c r="BE303" s="154">
        <f t="shared" si="74"/>
        <v>0</v>
      </c>
      <c r="BF303" s="154">
        <f t="shared" si="75"/>
        <v>0</v>
      </c>
      <c r="BG303" s="154">
        <f t="shared" si="76"/>
        <v>0</v>
      </c>
      <c r="BH303" s="154">
        <f t="shared" si="77"/>
        <v>0</v>
      </c>
      <c r="BI303" s="154">
        <f t="shared" si="78"/>
        <v>0</v>
      </c>
      <c r="BJ303" s="19" t="s">
        <v>86</v>
      </c>
      <c r="BK303" s="154">
        <f t="shared" si="79"/>
        <v>0</v>
      </c>
      <c r="BL303" s="19" t="s">
        <v>250</v>
      </c>
      <c r="BM303" s="19" t="s">
        <v>802</v>
      </c>
    </row>
    <row r="304" spans="2:65" s="1" customFormat="1" ht="25.5" customHeight="1">
      <c r="B304" s="145"/>
      <c r="C304" s="146" t="s">
        <v>803</v>
      </c>
      <c r="D304" s="146" t="s">
        <v>189</v>
      </c>
      <c r="E304" s="147" t="s">
        <v>804</v>
      </c>
      <c r="F304" s="228" t="s">
        <v>805</v>
      </c>
      <c r="G304" s="228"/>
      <c r="H304" s="228"/>
      <c r="I304" s="228"/>
      <c r="J304" s="148" t="s">
        <v>806</v>
      </c>
      <c r="K304" s="149">
        <v>2.65</v>
      </c>
      <c r="L304" s="229"/>
      <c r="M304" s="229"/>
      <c r="N304" s="229">
        <f t="shared" si="70"/>
        <v>0</v>
      </c>
      <c r="O304" s="229"/>
      <c r="P304" s="229"/>
      <c r="Q304" s="229"/>
      <c r="R304" s="150"/>
      <c r="T304" s="151" t="s">
        <v>5</v>
      </c>
      <c r="U304" s="41" t="s">
        <v>41</v>
      </c>
      <c r="V304" s="152">
        <v>0</v>
      </c>
      <c r="W304" s="152">
        <f t="shared" si="71"/>
        <v>0</v>
      </c>
      <c r="X304" s="152">
        <v>0</v>
      </c>
      <c r="Y304" s="152">
        <f t="shared" si="72"/>
        <v>0</v>
      </c>
      <c r="Z304" s="152">
        <v>0</v>
      </c>
      <c r="AA304" s="153">
        <f t="shared" si="73"/>
        <v>0</v>
      </c>
      <c r="AD304" s="154"/>
      <c r="AR304" s="19" t="s">
        <v>250</v>
      </c>
      <c r="AT304" s="19" t="s">
        <v>189</v>
      </c>
      <c r="AU304" s="19" t="s">
        <v>86</v>
      </c>
      <c r="AY304" s="19" t="s">
        <v>188</v>
      </c>
      <c r="BE304" s="154">
        <f t="shared" si="74"/>
        <v>0</v>
      </c>
      <c r="BF304" s="154">
        <f t="shared" si="75"/>
        <v>0</v>
      </c>
      <c r="BG304" s="154">
        <f t="shared" si="76"/>
        <v>0</v>
      </c>
      <c r="BH304" s="154">
        <f t="shared" si="77"/>
        <v>0</v>
      </c>
      <c r="BI304" s="154">
        <f t="shared" si="78"/>
        <v>0</v>
      </c>
      <c r="BJ304" s="19" t="s">
        <v>86</v>
      </c>
      <c r="BK304" s="154">
        <f t="shared" si="79"/>
        <v>0</v>
      </c>
      <c r="BL304" s="19" t="s">
        <v>250</v>
      </c>
      <c r="BM304" s="19" t="s">
        <v>807</v>
      </c>
    </row>
    <row r="305" spans="2:65" s="10" customFormat="1" ht="29.85" customHeight="1">
      <c r="B305" s="134"/>
      <c r="C305" s="135"/>
      <c r="D305" s="144" t="s">
        <v>157</v>
      </c>
      <c r="E305" s="144"/>
      <c r="F305" s="144"/>
      <c r="G305" s="144"/>
      <c r="H305" s="144"/>
      <c r="I305" s="144"/>
      <c r="J305" s="144"/>
      <c r="K305" s="144"/>
      <c r="L305" s="144"/>
      <c r="M305" s="144"/>
      <c r="N305" s="233">
        <f>BK305</f>
        <v>0</v>
      </c>
      <c r="O305" s="234"/>
      <c r="P305" s="234"/>
      <c r="Q305" s="234"/>
      <c r="R305" s="137"/>
      <c r="T305" s="138"/>
      <c r="U305" s="135"/>
      <c r="V305" s="135"/>
      <c r="W305" s="139">
        <f>SUM(W306:W324)</f>
        <v>113.443293</v>
      </c>
      <c r="X305" s="135"/>
      <c r="Y305" s="139">
        <f>SUM(Y306:Y324)</f>
        <v>0.89623354999999993</v>
      </c>
      <c r="Z305" s="135"/>
      <c r="AA305" s="140">
        <f>SUM(AA306:AA324)</f>
        <v>0</v>
      </c>
      <c r="AC305" s="1"/>
      <c r="AD305" s="154"/>
      <c r="AR305" s="141" t="s">
        <v>86</v>
      </c>
      <c r="AT305" s="142" t="s">
        <v>73</v>
      </c>
      <c r="AU305" s="142" t="s">
        <v>81</v>
      </c>
      <c r="AY305" s="141" t="s">
        <v>188</v>
      </c>
      <c r="BK305" s="143">
        <f>SUM(BK306:BK324)</f>
        <v>0</v>
      </c>
    </row>
    <row r="306" spans="2:65" s="1" customFormat="1" ht="38.25" customHeight="1">
      <c r="B306" s="145"/>
      <c r="C306" s="146" t="s">
        <v>808</v>
      </c>
      <c r="D306" s="146" t="s">
        <v>189</v>
      </c>
      <c r="E306" s="147" t="s">
        <v>809</v>
      </c>
      <c r="F306" s="228" t="s">
        <v>810</v>
      </c>
      <c r="G306" s="228"/>
      <c r="H306" s="228"/>
      <c r="I306" s="228"/>
      <c r="J306" s="148" t="s">
        <v>192</v>
      </c>
      <c r="K306" s="149">
        <v>195.87</v>
      </c>
      <c r="L306" s="229"/>
      <c r="M306" s="229"/>
      <c r="N306" s="229">
        <f t="shared" ref="N306:N324" si="80">ROUND(L306*K306,2)</f>
        <v>0</v>
      </c>
      <c r="O306" s="229"/>
      <c r="P306" s="229"/>
      <c r="Q306" s="229"/>
      <c r="R306" s="150"/>
      <c r="T306" s="151" t="s">
        <v>5</v>
      </c>
      <c r="U306" s="41" t="s">
        <v>41</v>
      </c>
      <c r="V306" s="152">
        <v>0.24399999999999999</v>
      </c>
      <c r="W306" s="152">
        <f t="shared" ref="W306:W324" si="81">V306*K306</f>
        <v>47.792279999999998</v>
      </c>
      <c r="X306" s="152">
        <v>0</v>
      </c>
      <c r="Y306" s="152">
        <f t="shared" ref="Y306:Y324" si="82">X306*K306</f>
        <v>0</v>
      </c>
      <c r="Z306" s="152">
        <v>0</v>
      </c>
      <c r="AA306" s="153">
        <f t="shared" ref="AA306:AA324" si="83">Z306*K306</f>
        <v>0</v>
      </c>
      <c r="AD306" s="154"/>
      <c r="AR306" s="19" t="s">
        <v>250</v>
      </c>
      <c r="AT306" s="19" t="s">
        <v>189</v>
      </c>
      <c r="AU306" s="19" t="s">
        <v>86</v>
      </c>
      <c r="AY306" s="19" t="s">
        <v>188</v>
      </c>
      <c r="BE306" s="154">
        <f t="shared" ref="BE306:BE324" si="84">IF(U306="základná",N306,0)</f>
        <v>0</v>
      </c>
      <c r="BF306" s="154">
        <f t="shared" ref="BF306:BF324" si="85">IF(U306="znížená",N306,0)</f>
        <v>0</v>
      </c>
      <c r="BG306" s="154">
        <f t="shared" ref="BG306:BG324" si="86">IF(U306="zákl. prenesená",N306,0)</f>
        <v>0</v>
      </c>
      <c r="BH306" s="154">
        <f t="shared" ref="BH306:BH324" si="87">IF(U306="zníž. prenesená",N306,0)</f>
        <v>0</v>
      </c>
      <c r="BI306" s="154">
        <f t="shared" ref="BI306:BI324" si="88">IF(U306="nulová",N306,0)</f>
        <v>0</v>
      </c>
      <c r="BJ306" s="19" t="s">
        <v>86</v>
      </c>
      <c r="BK306" s="154">
        <f t="shared" ref="BK306:BK324" si="89">ROUND(L306*K306,2)</f>
        <v>0</v>
      </c>
      <c r="BL306" s="19" t="s">
        <v>250</v>
      </c>
      <c r="BM306" s="19" t="s">
        <v>811</v>
      </c>
    </row>
    <row r="307" spans="2:65" s="1" customFormat="1" ht="25.5" customHeight="1">
      <c r="B307" s="145"/>
      <c r="C307" s="155" t="s">
        <v>812</v>
      </c>
      <c r="D307" s="155" t="s">
        <v>251</v>
      </c>
      <c r="E307" s="156" t="s">
        <v>813</v>
      </c>
      <c r="F307" s="230" t="s">
        <v>814</v>
      </c>
      <c r="G307" s="230"/>
      <c r="H307" s="230"/>
      <c r="I307" s="230"/>
      <c r="J307" s="157" t="s">
        <v>192</v>
      </c>
      <c r="K307" s="158">
        <v>225.251</v>
      </c>
      <c r="L307" s="231"/>
      <c r="M307" s="231"/>
      <c r="N307" s="231">
        <f t="shared" si="80"/>
        <v>0</v>
      </c>
      <c r="O307" s="229"/>
      <c r="P307" s="229"/>
      <c r="Q307" s="229"/>
      <c r="R307" s="150"/>
      <c r="T307" s="151" t="s">
        <v>5</v>
      </c>
      <c r="U307" s="41" t="s">
        <v>41</v>
      </c>
      <c r="V307" s="152">
        <v>0</v>
      </c>
      <c r="W307" s="152">
        <f t="shared" si="81"/>
        <v>0</v>
      </c>
      <c r="X307" s="152">
        <v>2.2000000000000001E-3</v>
      </c>
      <c r="Y307" s="152">
        <f t="shared" si="82"/>
        <v>0.49555220000000005</v>
      </c>
      <c r="Z307" s="152">
        <v>0</v>
      </c>
      <c r="AA307" s="153">
        <f t="shared" si="83"/>
        <v>0</v>
      </c>
      <c r="AD307" s="154"/>
      <c r="AR307" s="19" t="s">
        <v>316</v>
      </c>
      <c r="AT307" s="19" t="s">
        <v>251</v>
      </c>
      <c r="AU307" s="19" t="s">
        <v>86</v>
      </c>
      <c r="AY307" s="19" t="s">
        <v>188</v>
      </c>
      <c r="BE307" s="154">
        <f t="shared" si="84"/>
        <v>0</v>
      </c>
      <c r="BF307" s="154">
        <f t="shared" si="85"/>
        <v>0</v>
      </c>
      <c r="BG307" s="154">
        <f t="shared" si="86"/>
        <v>0</v>
      </c>
      <c r="BH307" s="154">
        <f t="shared" si="87"/>
        <v>0</v>
      </c>
      <c r="BI307" s="154">
        <f t="shared" si="88"/>
        <v>0</v>
      </c>
      <c r="BJ307" s="19" t="s">
        <v>86</v>
      </c>
      <c r="BK307" s="154">
        <f t="shared" si="89"/>
        <v>0</v>
      </c>
      <c r="BL307" s="19" t="s">
        <v>250</v>
      </c>
      <c r="BM307" s="19" t="s">
        <v>815</v>
      </c>
    </row>
    <row r="308" spans="2:65" s="1" customFormat="1" ht="16.5" customHeight="1">
      <c r="B308" s="145"/>
      <c r="C308" s="155" t="s">
        <v>816</v>
      </c>
      <c r="D308" s="155" t="s">
        <v>251</v>
      </c>
      <c r="E308" s="156" t="s">
        <v>817</v>
      </c>
      <c r="F308" s="230" t="s">
        <v>818</v>
      </c>
      <c r="G308" s="230"/>
      <c r="H308" s="230"/>
      <c r="I308" s="230"/>
      <c r="J308" s="157" t="s">
        <v>302</v>
      </c>
      <c r="K308" s="158">
        <v>615.03200000000004</v>
      </c>
      <c r="L308" s="231"/>
      <c r="M308" s="231"/>
      <c r="N308" s="231">
        <f t="shared" si="80"/>
        <v>0</v>
      </c>
      <c r="O308" s="229"/>
      <c r="P308" s="229"/>
      <c r="Q308" s="229"/>
      <c r="R308" s="150"/>
      <c r="T308" s="151" t="s">
        <v>5</v>
      </c>
      <c r="U308" s="41" t="s">
        <v>41</v>
      </c>
      <c r="V308" s="152">
        <v>0</v>
      </c>
      <c r="W308" s="152">
        <f t="shared" si="81"/>
        <v>0</v>
      </c>
      <c r="X308" s="152">
        <v>1.4999999999999999E-4</v>
      </c>
      <c r="Y308" s="152">
        <f t="shared" si="82"/>
        <v>9.2254799999999998E-2</v>
      </c>
      <c r="Z308" s="152">
        <v>0</v>
      </c>
      <c r="AA308" s="153">
        <f t="shared" si="83"/>
        <v>0</v>
      </c>
      <c r="AD308" s="154"/>
      <c r="AR308" s="19" t="s">
        <v>316</v>
      </c>
      <c r="AT308" s="19" t="s">
        <v>251</v>
      </c>
      <c r="AU308" s="19" t="s">
        <v>86</v>
      </c>
      <c r="AY308" s="19" t="s">
        <v>188</v>
      </c>
      <c r="BE308" s="154">
        <f t="shared" si="84"/>
        <v>0</v>
      </c>
      <c r="BF308" s="154">
        <f t="shared" si="85"/>
        <v>0</v>
      </c>
      <c r="BG308" s="154">
        <f t="shared" si="86"/>
        <v>0</v>
      </c>
      <c r="BH308" s="154">
        <f t="shared" si="87"/>
        <v>0</v>
      </c>
      <c r="BI308" s="154">
        <f t="shared" si="88"/>
        <v>0</v>
      </c>
      <c r="BJ308" s="19" t="s">
        <v>86</v>
      </c>
      <c r="BK308" s="154">
        <f t="shared" si="89"/>
        <v>0</v>
      </c>
      <c r="BL308" s="19" t="s">
        <v>250</v>
      </c>
      <c r="BM308" s="19" t="s">
        <v>819</v>
      </c>
    </row>
    <row r="309" spans="2:65" s="1" customFormat="1" ht="38.25" customHeight="1">
      <c r="B309" s="145"/>
      <c r="C309" s="146" t="s">
        <v>820</v>
      </c>
      <c r="D309" s="146" t="s">
        <v>189</v>
      </c>
      <c r="E309" s="147" t="s">
        <v>821</v>
      </c>
      <c r="F309" s="228" t="s">
        <v>822</v>
      </c>
      <c r="G309" s="228"/>
      <c r="H309" s="228"/>
      <c r="I309" s="228"/>
      <c r="J309" s="148" t="s">
        <v>192</v>
      </c>
      <c r="K309" s="149">
        <v>34.799999999999997</v>
      </c>
      <c r="L309" s="229"/>
      <c r="M309" s="229"/>
      <c r="N309" s="229">
        <f t="shared" si="80"/>
        <v>0</v>
      </c>
      <c r="O309" s="229"/>
      <c r="P309" s="229"/>
      <c r="Q309" s="229"/>
      <c r="R309" s="150"/>
      <c r="T309" s="151" t="s">
        <v>5</v>
      </c>
      <c r="U309" s="41" t="s">
        <v>41</v>
      </c>
      <c r="V309" s="152">
        <v>0.19</v>
      </c>
      <c r="W309" s="152">
        <f t="shared" si="81"/>
        <v>6.6119999999999992</v>
      </c>
      <c r="X309" s="152">
        <v>0</v>
      </c>
      <c r="Y309" s="152">
        <f t="shared" si="82"/>
        <v>0</v>
      </c>
      <c r="Z309" s="152">
        <v>0</v>
      </c>
      <c r="AA309" s="153">
        <f t="shared" si="83"/>
        <v>0</v>
      </c>
      <c r="AD309" s="154"/>
      <c r="AR309" s="19" t="s">
        <v>250</v>
      </c>
      <c r="AT309" s="19" t="s">
        <v>189</v>
      </c>
      <c r="AU309" s="19" t="s">
        <v>86</v>
      </c>
      <c r="AY309" s="19" t="s">
        <v>188</v>
      </c>
      <c r="BE309" s="154">
        <f t="shared" si="84"/>
        <v>0</v>
      </c>
      <c r="BF309" s="154">
        <f t="shared" si="85"/>
        <v>0</v>
      </c>
      <c r="BG309" s="154">
        <f t="shared" si="86"/>
        <v>0</v>
      </c>
      <c r="BH309" s="154">
        <f t="shared" si="87"/>
        <v>0</v>
      </c>
      <c r="BI309" s="154">
        <f t="shared" si="88"/>
        <v>0</v>
      </c>
      <c r="BJ309" s="19" t="s">
        <v>86</v>
      </c>
      <c r="BK309" s="154">
        <f t="shared" si="89"/>
        <v>0</v>
      </c>
      <c r="BL309" s="19" t="s">
        <v>250</v>
      </c>
      <c r="BM309" s="19" t="s">
        <v>823</v>
      </c>
    </row>
    <row r="310" spans="2:65" s="1" customFormat="1" ht="25.5" customHeight="1">
      <c r="B310" s="145"/>
      <c r="C310" s="155" t="s">
        <v>824</v>
      </c>
      <c r="D310" s="155" t="s">
        <v>251</v>
      </c>
      <c r="E310" s="156" t="s">
        <v>825</v>
      </c>
      <c r="F310" s="230" t="s">
        <v>826</v>
      </c>
      <c r="G310" s="230"/>
      <c r="H310" s="230"/>
      <c r="I310" s="230"/>
      <c r="J310" s="157" t="s">
        <v>192</v>
      </c>
      <c r="K310" s="158">
        <v>40.020000000000003</v>
      </c>
      <c r="L310" s="231"/>
      <c r="M310" s="231"/>
      <c r="N310" s="231">
        <f t="shared" si="80"/>
        <v>0</v>
      </c>
      <c r="O310" s="229"/>
      <c r="P310" s="229"/>
      <c r="Q310" s="229"/>
      <c r="R310" s="150"/>
      <c r="T310" s="151" t="s">
        <v>5</v>
      </c>
      <c r="U310" s="41" t="s">
        <v>41</v>
      </c>
      <c r="V310" s="152">
        <v>0</v>
      </c>
      <c r="W310" s="152">
        <f t="shared" si="81"/>
        <v>0</v>
      </c>
      <c r="X310" s="152">
        <v>9.6000000000000002E-4</v>
      </c>
      <c r="Y310" s="152">
        <f t="shared" si="82"/>
        <v>3.8419200000000001E-2</v>
      </c>
      <c r="Z310" s="152">
        <v>0</v>
      </c>
      <c r="AA310" s="153">
        <f t="shared" si="83"/>
        <v>0</v>
      </c>
      <c r="AD310" s="154"/>
      <c r="AR310" s="19" t="s">
        <v>316</v>
      </c>
      <c r="AT310" s="19" t="s">
        <v>251</v>
      </c>
      <c r="AU310" s="19" t="s">
        <v>86</v>
      </c>
      <c r="AY310" s="19" t="s">
        <v>188</v>
      </c>
      <c r="BE310" s="154">
        <f t="shared" si="84"/>
        <v>0</v>
      </c>
      <c r="BF310" s="154">
        <f t="shared" si="85"/>
        <v>0</v>
      </c>
      <c r="BG310" s="154">
        <f t="shared" si="86"/>
        <v>0</v>
      </c>
      <c r="BH310" s="154">
        <f t="shared" si="87"/>
        <v>0</v>
      </c>
      <c r="BI310" s="154">
        <f t="shared" si="88"/>
        <v>0</v>
      </c>
      <c r="BJ310" s="19" t="s">
        <v>86</v>
      </c>
      <c r="BK310" s="154">
        <f t="shared" si="89"/>
        <v>0</v>
      </c>
      <c r="BL310" s="19" t="s">
        <v>250</v>
      </c>
      <c r="BM310" s="19" t="s">
        <v>827</v>
      </c>
    </row>
    <row r="311" spans="2:65" s="1" customFormat="1" ht="25.5" customHeight="1">
      <c r="B311" s="145"/>
      <c r="C311" s="146" t="s">
        <v>828</v>
      </c>
      <c r="D311" s="146" t="s">
        <v>189</v>
      </c>
      <c r="E311" s="147" t="s">
        <v>829</v>
      </c>
      <c r="F311" s="228" t="s">
        <v>830</v>
      </c>
      <c r="G311" s="228"/>
      <c r="H311" s="228"/>
      <c r="I311" s="228"/>
      <c r="J311" s="148" t="s">
        <v>302</v>
      </c>
      <c r="K311" s="149">
        <v>156.6</v>
      </c>
      <c r="L311" s="229"/>
      <c r="M311" s="229"/>
      <c r="N311" s="229">
        <f t="shared" si="80"/>
        <v>0</v>
      </c>
      <c r="O311" s="229"/>
      <c r="P311" s="229"/>
      <c r="Q311" s="229"/>
      <c r="R311" s="150"/>
      <c r="T311" s="151" t="s">
        <v>5</v>
      </c>
      <c r="U311" s="41" t="s">
        <v>41</v>
      </c>
      <c r="V311" s="152">
        <v>0.02</v>
      </c>
      <c r="W311" s="152">
        <f t="shared" si="81"/>
        <v>3.1320000000000001</v>
      </c>
      <c r="X311" s="152">
        <v>0</v>
      </c>
      <c r="Y311" s="152">
        <f t="shared" si="82"/>
        <v>0</v>
      </c>
      <c r="Z311" s="152">
        <v>0</v>
      </c>
      <c r="AA311" s="153">
        <f t="shared" si="83"/>
        <v>0</v>
      </c>
      <c r="AD311" s="154"/>
      <c r="AR311" s="19" t="s">
        <v>250</v>
      </c>
      <c r="AT311" s="19" t="s">
        <v>189</v>
      </c>
      <c r="AU311" s="19" t="s">
        <v>86</v>
      </c>
      <c r="AY311" s="19" t="s">
        <v>188</v>
      </c>
      <c r="BE311" s="154">
        <f t="shared" si="84"/>
        <v>0</v>
      </c>
      <c r="BF311" s="154">
        <f t="shared" si="85"/>
        <v>0</v>
      </c>
      <c r="BG311" s="154">
        <f t="shared" si="86"/>
        <v>0</v>
      </c>
      <c r="BH311" s="154">
        <f t="shared" si="87"/>
        <v>0</v>
      </c>
      <c r="BI311" s="154">
        <f t="shared" si="88"/>
        <v>0</v>
      </c>
      <c r="BJ311" s="19" t="s">
        <v>86</v>
      </c>
      <c r="BK311" s="154">
        <f t="shared" si="89"/>
        <v>0</v>
      </c>
      <c r="BL311" s="19" t="s">
        <v>250</v>
      </c>
      <c r="BM311" s="19" t="s">
        <v>831</v>
      </c>
    </row>
    <row r="312" spans="2:65" s="1" customFormat="1" ht="16.5" customHeight="1">
      <c r="B312" s="145"/>
      <c r="C312" s="155" t="s">
        <v>832</v>
      </c>
      <c r="D312" s="155" t="s">
        <v>251</v>
      </c>
      <c r="E312" s="156" t="s">
        <v>833</v>
      </c>
      <c r="F312" s="230" t="s">
        <v>834</v>
      </c>
      <c r="G312" s="230"/>
      <c r="H312" s="230"/>
      <c r="I312" s="230"/>
      <c r="J312" s="157" t="s">
        <v>797</v>
      </c>
      <c r="K312" s="158">
        <v>1.5660000000000001</v>
      </c>
      <c r="L312" s="231"/>
      <c r="M312" s="231"/>
      <c r="N312" s="231">
        <f t="shared" si="80"/>
        <v>0</v>
      </c>
      <c r="O312" s="229"/>
      <c r="P312" s="229"/>
      <c r="Q312" s="229"/>
      <c r="R312" s="150"/>
      <c r="T312" s="151" t="s">
        <v>5</v>
      </c>
      <c r="U312" s="41" t="s">
        <v>41</v>
      </c>
      <c r="V312" s="152">
        <v>0</v>
      </c>
      <c r="W312" s="152">
        <f t="shared" si="81"/>
        <v>0</v>
      </c>
      <c r="X312" s="152">
        <v>1E-3</v>
      </c>
      <c r="Y312" s="152">
        <f t="shared" si="82"/>
        <v>1.5660000000000001E-3</v>
      </c>
      <c r="Z312" s="152">
        <v>0</v>
      </c>
      <c r="AA312" s="153">
        <f t="shared" si="83"/>
        <v>0</v>
      </c>
      <c r="AD312" s="154"/>
      <c r="AR312" s="19" t="s">
        <v>316</v>
      </c>
      <c r="AT312" s="19" t="s">
        <v>251</v>
      </c>
      <c r="AU312" s="19" t="s">
        <v>86</v>
      </c>
      <c r="AY312" s="19" t="s">
        <v>188</v>
      </c>
      <c r="BE312" s="154">
        <f t="shared" si="84"/>
        <v>0</v>
      </c>
      <c r="BF312" s="154">
        <f t="shared" si="85"/>
        <v>0</v>
      </c>
      <c r="BG312" s="154">
        <f t="shared" si="86"/>
        <v>0</v>
      </c>
      <c r="BH312" s="154">
        <f t="shared" si="87"/>
        <v>0</v>
      </c>
      <c r="BI312" s="154">
        <f t="shared" si="88"/>
        <v>0</v>
      </c>
      <c r="BJ312" s="19" t="s">
        <v>86</v>
      </c>
      <c r="BK312" s="154">
        <f t="shared" si="89"/>
        <v>0</v>
      </c>
      <c r="BL312" s="19" t="s">
        <v>250</v>
      </c>
      <c r="BM312" s="19" t="s">
        <v>835</v>
      </c>
    </row>
    <row r="313" spans="2:65" s="1" customFormat="1" ht="51" customHeight="1">
      <c r="B313" s="145"/>
      <c r="C313" s="146" t="s">
        <v>836</v>
      </c>
      <c r="D313" s="146" t="s">
        <v>189</v>
      </c>
      <c r="E313" s="147" t="s">
        <v>837</v>
      </c>
      <c r="F313" s="228" t="s">
        <v>838</v>
      </c>
      <c r="G313" s="228"/>
      <c r="H313" s="228"/>
      <c r="I313" s="228"/>
      <c r="J313" s="148" t="s">
        <v>192</v>
      </c>
      <c r="K313" s="149">
        <v>32.786999999999999</v>
      </c>
      <c r="L313" s="229"/>
      <c r="M313" s="229"/>
      <c r="N313" s="229">
        <f t="shared" si="80"/>
        <v>0</v>
      </c>
      <c r="O313" s="229"/>
      <c r="P313" s="229"/>
      <c r="Q313" s="229"/>
      <c r="R313" s="150"/>
      <c r="T313" s="151" t="s">
        <v>5</v>
      </c>
      <c r="U313" s="41" t="s">
        <v>41</v>
      </c>
      <c r="V313" s="152">
        <v>0.41099999999999998</v>
      </c>
      <c r="W313" s="152">
        <f t="shared" si="81"/>
        <v>13.475456999999999</v>
      </c>
      <c r="X313" s="152">
        <v>0</v>
      </c>
      <c r="Y313" s="152">
        <f t="shared" si="82"/>
        <v>0</v>
      </c>
      <c r="Z313" s="152">
        <v>0</v>
      </c>
      <c r="AA313" s="153">
        <f t="shared" si="83"/>
        <v>0</v>
      </c>
      <c r="AD313" s="154"/>
      <c r="AR313" s="19" t="s">
        <v>250</v>
      </c>
      <c r="AT313" s="19" t="s">
        <v>189</v>
      </c>
      <c r="AU313" s="19" t="s">
        <v>86</v>
      </c>
      <c r="AY313" s="19" t="s">
        <v>188</v>
      </c>
      <c r="BE313" s="154">
        <f t="shared" si="84"/>
        <v>0</v>
      </c>
      <c r="BF313" s="154">
        <f t="shared" si="85"/>
        <v>0</v>
      </c>
      <c r="BG313" s="154">
        <f t="shared" si="86"/>
        <v>0</v>
      </c>
      <c r="BH313" s="154">
        <f t="shared" si="87"/>
        <v>0</v>
      </c>
      <c r="BI313" s="154">
        <f t="shared" si="88"/>
        <v>0</v>
      </c>
      <c r="BJ313" s="19" t="s">
        <v>86</v>
      </c>
      <c r="BK313" s="154">
        <f t="shared" si="89"/>
        <v>0</v>
      </c>
      <c r="BL313" s="19" t="s">
        <v>250</v>
      </c>
      <c r="BM313" s="19" t="s">
        <v>839</v>
      </c>
    </row>
    <row r="314" spans="2:65" s="1" customFormat="1" ht="25.5" customHeight="1">
      <c r="B314" s="145"/>
      <c r="C314" s="155" t="s">
        <v>840</v>
      </c>
      <c r="D314" s="155" t="s">
        <v>251</v>
      </c>
      <c r="E314" s="156" t="s">
        <v>813</v>
      </c>
      <c r="F314" s="230" t="s">
        <v>814</v>
      </c>
      <c r="G314" s="230"/>
      <c r="H314" s="230"/>
      <c r="I314" s="230"/>
      <c r="J314" s="157" t="s">
        <v>192</v>
      </c>
      <c r="K314" s="158">
        <v>37.704999999999998</v>
      </c>
      <c r="L314" s="231"/>
      <c r="M314" s="231"/>
      <c r="N314" s="231">
        <f t="shared" si="80"/>
        <v>0</v>
      </c>
      <c r="O314" s="229"/>
      <c r="P314" s="229"/>
      <c r="Q314" s="229"/>
      <c r="R314" s="150"/>
      <c r="T314" s="151" t="s">
        <v>5</v>
      </c>
      <c r="U314" s="41" t="s">
        <v>41</v>
      </c>
      <c r="V314" s="152">
        <v>0</v>
      </c>
      <c r="W314" s="152">
        <f t="shared" si="81"/>
        <v>0</v>
      </c>
      <c r="X314" s="152">
        <v>2.2000000000000001E-3</v>
      </c>
      <c r="Y314" s="152">
        <f t="shared" si="82"/>
        <v>8.2950999999999997E-2</v>
      </c>
      <c r="Z314" s="152">
        <v>0</v>
      </c>
      <c r="AA314" s="153">
        <f t="shared" si="83"/>
        <v>0</v>
      </c>
      <c r="AD314" s="154"/>
      <c r="AR314" s="19" t="s">
        <v>316</v>
      </c>
      <c r="AT314" s="19" t="s">
        <v>251</v>
      </c>
      <c r="AU314" s="19" t="s">
        <v>86</v>
      </c>
      <c r="AY314" s="19" t="s">
        <v>188</v>
      </c>
      <c r="BE314" s="154">
        <f t="shared" si="84"/>
        <v>0</v>
      </c>
      <c r="BF314" s="154">
        <f t="shared" si="85"/>
        <v>0</v>
      </c>
      <c r="BG314" s="154">
        <f t="shared" si="86"/>
        <v>0</v>
      </c>
      <c r="BH314" s="154">
        <f t="shared" si="87"/>
        <v>0</v>
      </c>
      <c r="BI314" s="154">
        <f t="shared" si="88"/>
        <v>0</v>
      </c>
      <c r="BJ314" s="19" t="s">
        <v>86</v>
      </c>
      <c r="BK314" s="154">
        <f t="shared" si="89"/>
        <v>0</v>
      </c>
      <c r="BL314" s="19" t="s">
        <v>250</v>
      </c>
      <c r="BM314" s="19" t="s">
        <v>841</v>
      </c>
    </row>
    <row r="315" spans="2:65" s="1" customFormat="1" ht="16.5" customHeight="1">
      <c r="B315" s="145"/>
      <c r="C315" s="155" t="s">
        <v>842</v>
      </c>
      <c r="D315" s="155" t="s">
        <v>251</v>
      </c>
      <c r="E315" s="156" t="s">
        <v>817</v>
      </c>
      <c r="F315" s="230" t="s">
        <v>818</v>
      </c>
      <c r="G315" s="230"/>
      <c r="H315" s="230"/>
      <c r="I315" s="230"/>
      <c r="J315" s="157" t="s">
        <v>302</v>
      </c>
      <c r="K315" s="158">
        <v>133.44300000000001</v>
      </c>
      <c r="L315" s="231"/>
      <c r="M315" s="231"/>
      <c r="N315" s="231">
        <f t="shared" si="80"/>
        <v>0</v>
      </c>
      <c r="O315" s="229"/>
      <c r="P315" s="229"/>
      <c r="Q315" s="229"/>
      <c r="R315" s="150"/>
      <c r="T315" s="151" t="s">
        <v>5</v>
      </c>
      <c r="U315" s="41" t="s">
        <v>41</v>
      </c>
      <c r="V315" s="152">
        <v>0</v>
      </c>
      <c r="W315" s="152">
        <f t="shared" si="81"/>
        <v>0</v>
      </c>
      <c r="X315" s="152">
        <v>1.4999999999999999E-4</v>
      </c>
      <c r="Y315" s="152">
        <f t="shared" si="82"/>
        <v>2.0016450000000002E-2</v>
      </c>
      <c r="Z315" s="152">
        <v>0</v>
      </c>
      <c r="AA315" s="153">
        <f t="shared" si="83"/>
        <v>0</v>
      </c>
      <c r="AD315" s="154"/>
      <c r="AR315" s="19" t="s">
        <v>316</v>
      </c>
      <c r="AT315" s="19" t="s">
        <v>251</v>
      </c>
      <c r="AU315" s="19" t="s">
        <v>86</v>
      </c>
      <c r="AY315" s="19" t="s">
        <v>188</v>
      </c>
      <c r="BE315" s="154">
        <f t="shared" si="84"/>
        <v>0</v>
      </c>
      <c r="BF315" s="154">
        <f t="shared" si="85"/>
        <v>0</v>
      </c>
      <c r="BG315" s="154">
        <f t="shared" si="86"/>
        <v>0</v>
      </c>
      <c r="BH315" s="154">
        <f t="shared" si="87"/>
        <v>0</v>
      </c>
      <c r="BI315" s="154">
        <f t="shared" si="88"/>
        <v>0</v>
      </c>
      <c r="BJ315" s="19" t="s">
        <v>86</v>
      </c>
      <c r="BK315" s="154">
        <f t="shared" si="89"/>
        <v>0</v>
      </c>
      <c r="BL315" s="19" t="s">
        <v>250</v>
      </c>
      <c r="BM315" s="19" t="s">
        <v>843</v>
      </c>
    </row>
    <row r="316" spans="2:65" s="1" customFormat="1" ht="25.5" customHeight="1">
      <c r="B316" s="145"/>
      <c r="C316" s="146" t="s">
        <v>844</v>
      </c>
      <c r="D316" s="146" t="s">
        <v>189</v>
      </c>
      <c r="E316" s="147" t="s">
        <v>845</v>
      </c>
      <c r="F316" s="228" t="s">
        <v>846</v>
      </c>
      <c r="G316" s="228"/>
      <c r="H316" s="228"/>
      <c r="I316" s="228"/>
      <c r="J316" s="148" t="s">
        <v>302</v>
      </c>
      <c r="K316" s="149">
        <v>1</v>
      </c>
      <c r="L316" s="229"/>
      <c r="M316" s="229"/>
      <c r="N316" s="229">
        <f t="shared" si="80"/>
        <v>0</v>
      </c>
      <c r="O316" s="229"/>
      <c r="P316" s="229"/>
      <c r="Q316" s="229"/>
      <c r="R316" s="150"/>
      <c r="T316" s="151" t="s">
        <v>5</v>
      </c>
      <c r="U316" s="41" t="s">
        <v>41</v>
      </c>
      <c r="V316" s="152">
        <v>0.27131</v>
      </c>
      <c r="W316" s="152">
        <f t="shared" si="81"/>
        <v>0.27131</v>
      </c>
      <c r="X316" s="152">
        <v>6.0000000000000002E-5</v>
      </c>
      <c r="Y316" s="152">
        <f t="shared" si="82"/>
        <v>6.0000000000000002E-5</v>
      </c>
      <c r="Z316" s="152">
        <v>0</v>
      </c>
      <c r="AA316" s="153">
        <f t="shared" si="83"/>
        <v>0</v>
      </c>
      <c r="AD316" s="154"/>
      <c r="AR316" s="19" t="s">
        <v>250</v>
      </c>
      <c r="AT316" s="19" t="s">
        <v>189</v>
      </c>
      <c r="AU316" s="19" t="s">
        <v>86</v>
      </c>
      <c r="AY316" s="19" t="s">
        <v>188</v>
      </c>
      <c r="BE316" s="154">
        <f t="shared" si="84"/>
        <v>0</v>
      </c>
      <c r="BF316" s="154">
        <f t="shared" si="85"/>
        <v>0</v>
      </c>
      <c r="BG316" s="154">
        <f t="shared" si="86"/>
        <v>0</v>
      </c>
      <c r="BH316" s="154">
        <f t="shared" si="87"/>
        <v>0</v>
      </c>
      <c r="BI316" s="154">
        <f t="shared" si="88"/>
        <v>0</v>
      </c>
      <c r="BJ316" s="19" t="s">
        <v>86</v>
      </c>
      <c r="BK316" s="154">
        <f t="shared" si="89"/>
        <v>0</v>
      </c>
      <c r="BL316" s="19" t="s">
        <v>250</v>
      </c>
      <c r="BM316" s="19" t="s">
        <v>847</v>
      </c>
    </row>
    <row r="317" spans="2:65" s="1" customFormat="1" ht="25.5" customHeight="1">
      <c r="B317" s="145"/>
      <c r="C317" s="155" t="s">
        <v>848</v>
      </c>
      <c r="D317" s="155" t="s">
        <v>251</v>
      </c>
      <c r="E317" s="156" t="s">
        <v>849</v>
      </c>
      <c r="F317" s="230" t="s">
        <v>850</v>
      </c>
      <c r="G317" s="230"/>
      <c r="H317" s="230"/>
      <c r="I317" s="230"/>
      <c r="J317" s="157" t="s">
        <v>302</v>
      </c>
      <c r="K317" s="158">
        <v>1</v>
      </c>
      <c r="L317" s="231"/>
      <c r="M317" s="231"/>
      <c r="N317" s="231">
        <f t="shared" si="80"/>
        <v>0</v>
      </c>
      <c r="O317" s="229"/>
      <c r="P317" s="229"/>
      <c r="Q317" s="229"/>
      <c r="R317" s="150"/>
      <c r="T317" s="151" t="s">
        <v>5</v>
      </c>
      <c r="U317" s="41" t="s">
        <v>41</v>
      </c>
      <c r="V317" s="152">
        <v>0</v>
      </c>
      <c r="W317" s="152">
        <f t="shared" si="81"/>
        <v>0</v>
      </c>
      <c r="X317" s="152">
        <v>8.4999999999999995E-4</v>
      </c>
      <c r="Y317" s="152">
        <f t="shared" si="82"/>
        <v>8.4999999999999995E-4</v>
      </c>
      <c r="Z317" s="152">
        <v>0</v>
      </c>
      <c r="AA317" s="153">
        <f t="shared" si="83"/>
        <v>0</v>
      </c>
      <c r="AD317" s="154"/>
      <c r="AR317" s="19" t="s">
        <v>316</v>
      </c>
      <c r="AT317" s="19" t="s">
        <v>251</v>
      </c>
      <c r="AU317" s="19" t="s">
        <v>86</v>
      </c>
      <c r="AY317" s="19" t="s">
        <v>188</v>
      </c>
      <c r="BE317" s="154">
        <f t="shared" si="84"/>
        <v>0</v>
      </c>
      <c r="BF317" s="154">
        <f t="shared" si="85"/>
        <v>0</v>
      </c>
      <c r="BG317" s="154">
        <f t="shared" si="86"/>
        <v>0</v>
      </c>
      <c r="BH317" s="154">
        <f t="shared" si="87"/>
        <v>0</v>
      </c>
      <c r="BI317" s="154">
        <f t="shared" si="88"/>
        <v>0</v>
      </c>
      <c r="BJ317" s="19" t="s">
        <v>86</v>
      </c>
      <c r="BK317" s="154">
        <f t="shared" si="89"/>
        <v>0</v>
      </c>
      <c r="BL317" s="19" t="s">
        <v>250</v>
      </c>
      <c r="BM317" s="19" t="s">
        <v>851</v>
      </c>
    </row>
    <row r="318" spans="2:65" s="1" customFormat="1" ht="16.5" customHeight="1">
      <c r="B318" s="145"/>
      <c r="C318" s="155" t="s">
        <v>852</v>
      </c>
      <c r="D318" s="155" t="s">
        <v>251</v>
      </c>
      <c r="E318" s="156" t="s">
        <v>817</v>
      </c>
      <c r="F318" s="230" t="s">
        <v>818</v>
      </c>
      <c r="G318" s="230"/>
      <c r="H318" s="230"/>
      <c r="I318" s="230"/>
      <c r="J318" s="157" t="s">
        <v>302</v>
      </c>
      <c r="K318" s="158">
        <v>5</v>
      </c>
      <c r="L318" s="231"/>
      <c r="M318" s="231"/>
      <c r="N318" s="231">
        <f t="shared" si="80"/>
        <v>0</v>
      </c>
      <c r="O318" s="229"/>
      <c r="P318" s="229"/>
      <c r="Q318" s="229"/>
      <c r="R318" s="150"/>
      <c r="T318" s="151" t="s">
        <v>5</v>
      </c>
      <c r="U318" s="41" t="s">
        <v>41</v>
      </c>
      <c r="V318" s="152">
        <v>0</v>
      </c>
      <c r="W318" s="152">
        <f t="shared" si="81"/>
        <v>0</v>
      </c>
      <c r="X318" s="152">
        <v>1.4999999999999999E-4</v>
      </c>
      <c r="Y318" s="152">
        <f t="shared" si="82"/>
        <v>7.4999999999999991E-4</v>
      </c>
      <c r="Z318" s="152">
        <v>0</v>
      </c>
      <c r="AA318" s="153">
        <f t="shared" si="83"/>
        <v>0</v>
      </c>
      <c r="AD318" s="154"/>
      <c r="AR318" s="19" t="s">
        <v>316</v>
      </c>
      <c r="AT318" s="19" t="s">
        <v>251</v>
      </c>
      <c r="AU318" s="19" t="s">
        <v>86</v>
      </c>
      <c r="AY318" s="19" t="s">
        <v>188</v>
      </c>
      <c r="BE318" s="154">
        <f t="shared" si="84"/>
        <v>0</v>
      </c>
      <c r="BF318" s="154">
        <f t="shared" si="85"/>
        <v>0</v>
      </c>
      <c r="BG318" s="154">
        <f t="shared" si="86"/>
        <v>0</v>
      </c>
      <c r="BH318" s="154">
        <f t="shared" si="87"/>
        <v>0</v>
      </c>
      <c r="BI318" s="154">
        <f t="shared" si="88"/>
        <v>0</v>
      </c>
      <c r="BJ318" s="19" t="s">
        <v>86</v>
      </c>
      <c r="BK318" s="154">
        <f t="shared" si="89"/>
        <v>0</v>
      </c>
      <c r="BL318" s="19" t="s">
        <v>250</v>
      </c>
      <c r="BM318" s="19" t="s">
        <v>853</v>
      </c>
    </row>
    <row r="319" spans="2:65" s="1" customFormat="1" ht="38.25" customHeight="1">
      <c r="B319" s="145"/>
      <c r="C319" s="146" t="s">
        <v>854</v>
      </c>
      <c r="D319" s="146" t="s">
        <v>189</v>
      </c>
      <c r="E319" s="147" t="s">
        <v>855</v>
      </c>
      <c r="F319" s="228" t="s">
        <v>856</v>
      </c>
      <c r="G319" s="228"/>
      <c r="H319" s="228"/>
      <c r="I319" s="228"/>
      <c r="J319" s="148" t="s">
        <v>203</v>
      </c>
      <c r="K319" s="149">
        <v>23.6</v>
      </c>
      <c r="L319" s="229"/>
      <c r="M319" s="229"/>
      <c r="N319" s="229">
        <f t="shared" si="80"/>
        <v>0</v>
      </c>
      <c r="O319" s="229"/>
      <c r="P319" s="229"/>
      <c r="Q319" s="229"/>
      <c r="R319" s="150"/>
      <c r="T319" s="151" t="s">
        <v>5</v>
      </c>
      <c r="U319" s="41" t="s">
        <v>41</v>
      </c>
      <c r="V319" s="152">
        <v>0.54300000000000004</v>
      </c>
      <c r="W319" s="152">
        <f t="shared" si="81"/>
        <v>12.814800000000002</v>
      </c>
      <c r="X319" s="152">
        <v>5.0000000000000002E-5</v>
      </c>
      <c r="Y319" s="152">
        <f t="shared" si="82"/>
        <v>1.1800000000000001E-3</v>
      </c>
      <c r="Z319" s="152">
        <v>0</v>
      </c>
      <c r="AA319" s="153">
        <f t="shared" si="83"/>
        <v>0</v>
      </c>
      <c r="AD319" s="154"/>
      <c r="AR319" s="19" t="s">
        <v>250</v>
      </c>
      <c r="AT319" s="19" t="s">
        <v>189</v>
      </c>
      <c r="AU319" s="19" t="s">
        <v>86</v>
      </c>
      <c r="AY319" s="19" t="s">
        <v>188</v>
      </c>
      <c r="BE319" s="154">
        <f t="shared" si="84"/>
        <v>0</v>
      </c>
      <c r="BF319" s="154">
        <f t="shared" si="85"/>
        <v>0</v>
      </c>
      <c r="BG319" s="154">
        <f t="shared" si="86"/>
        <v>0</v>
      </c>
      <c r="BH319" s="154">
        <f t="shared" si="87"/>
        <v>0</v>
      </c>
      <c r="BI319" s="154">
        <f t="shared" si="88"/>
        <v>0</v>
      </c>
      <c r="BJ319" s="19" t="s">
        <v>86</v>
      </c>
      <c r="BK319" s="154">
        <f t="shared" si="89"/>
        <v>0</v>
      </c>
      <c r="BL319" s="19" t="s">
        <v>250</v>
      </c>
      <c r="BM319" s="19" t="s">
        <v>857</v>
      </c>
    </row>
    <row r="320" spans="2:65" s="1" customFormat="1" ht="38.25" customHeight="1">
      <c r="B320" s="145"/>
      <c r="C320" s="146" t="s">
        <v>858</v>
      </c>
      <c r="D320" s="146" t="s">
        <v>189</v>
      </c>
      <c r="E320" s="147" t="s">
        <v>859</v>
      </c>
      <c r="F320" s="228" t="s">
        <v>860</v>
      </c>
      <c r="G320" s="228"/>
      <c r="H320" s="228"/>
      <c r="I320" s="228"/>
      <c r="J320" s="148" t="s">
        <v>203</v>
      </c>
      <c r="K320" s="149">
        <v>37.549999999999997</v>
      </c>
      <c r="L320" s="229"/>
      <c r="M320" s="229"/>
      <c r="N320" s="229">
        <f t="shared" si="80"/>
        <v>0</v>
      </c>
      <c r="O320" s="229"/>
      <c r="P320" s="229"/>
      <c r="Q320" s="229"/>
      <c r="R320" s="150"/>
      <c r="T320" s="151" t="s">
        <v>5</v>
      </c>
      <c r="U320" s="41" t="s">
        <v>41</v>
      </c>
      <c r="V320" s="152">
        <v>0.61099999999999999</v>
      </c>
      <c r="W320" s="152">
        <f t="shared" si="81"/>
        <v>22.943049999999999</v>
      </c>
      <c r="X320" s="152">
        <v>3.3E-4</v>
      </c>
      <c r="Y320" s="152">
        <f t="shared" si="82"/>
        <v>1.23915E-2</v>
      </c>
      <c r="Z320" s="152">
        <v>0</v>
      </c>
      <c r="AA320" s="153">
        <f t="shared" si="83"/>
        <v>0</v>
      </c>
      <c r="AD320" s="154"/>
      <c r="AR320" s="19" t="s">
        <v>250</v>
      </c>
      <c r="AT320" s="19" t="s">
        <v>189</v>
      </c>
      <c r="AU320" s="19" t="s">
        <v>86</v>
      </c>
      <c r="AY320" s="19" t="s">
        <v>188</v>
      </c>
      <c r="BE320" s="154">
        <f t="shared" si="84"/>
        <v>0</v>
      </c>
      <c r="BF320" s="154">
        <f t="shared" si="85"/>
        <v>0</v>
      </c>
      <c r="BG320" s="154">
        <f t="shared" si="86"/>
        <v>0</v>
      </c>
      <c r="BH320" s="154">
        <f t="shared" si="87"/>
        <v>0</v>
      </c>
      <c r="BI320" s="154">
        <f t="shared" si="88"/>
        <v>0</v>
      </c>
      <c r="BJ320" s="19" t="s">
        <v>86</v>
      </c>
      <c r="BK320" s="154">
        <f t="shared" si="89"/>
        <v>0</v>
      </c>
      <c r="BL320" s="19" t="s">
        <v>250</v>
      </c>
      <c r="BM320" s="19" t="s">
        <v>861</v>
      </c>
    </row>
    <row r="321" spans="2:65" s="1" customFormat="1" ht="16.5" customHeight="1">
      <c r="B321" s="145"/>
      <c r="C321" s="155" t="s">
        <v>862</v>
      </c>
      <c r="D321" s="155" t="s">
        <v>251</v>
      </c>
      <c r="E321" s="156" t="s">
        <v>817</v>
      </c>
      <c r="F321" s="230" t="s">
        <v>818</v>
      </c>
      <c r="G321" s="230"/>
      <c r="H321" s="230"/>
      <c r="I321" s="230"/>
      <c r="J321" s="157" t="s">
        <v>302</v>
      </c>
      <c r="K321" s="158">
        <v>300.39999999999998</v>
      </c>
      <c r="L321" s="231"/>
      <c r="M321" s="231"/>
      <c r="N321" s="231">
        <f t="shared" si="80"/>
        <v>0</v>
      </c>
      <c r="O321" s="229"/>
      <c r="P321" s="229"/>
      <c r="Q321" s="229"/>
      <c r="R321" s="150"/>
      <c r="T321" s="151" t="s">
        <v>5</v>
      </c>
      <c r="U321" s="41" t="s">
        <v>41</v>
      </c>
      <c r="V321" s="152">
        <v>0</v>
      </c>
      <c r="W321" s="152">
        <f t="shared" si="81"/>
        <v>0</v>
      </c>
      <c r="X321" s="152">
        <v>1.4999999999999999E-4</v>
      </c>
      <c r="Y321" s="152">
        <f t="shared" si="82"/>
        <v>4.5059999999999996E-2</v>
      </c>
      <c r="Z321" s="152">
        <v>0</v>
      </c>
      <c r="AA321" s="153">
        <f t="shared" si="83"/>
        <v>0</v>
      </c>
      <c r="AD321" s="154"/>
      <c r="AR321" s="19" t="s">
        <v>316</v>
      </c>
      <c r="AT321" s="19" t="s">
        <v>251</v>
      </c>
      <c r="AU321" s="19" t="s">
        <v>86</v>
      </c>
      <c r="AY321" s="19" t="s">
        <v>188</v>
      </c>
      <c r="BE321" s="154">
        <f t="shared" si="84"/>
        <v>0</v>
      </c>
      <c r="BF321" s="154">
        <f t="shared" si="85"/>
        <v>0</v>
      </c>
      <c r="BG321" s="154">
        <f t="shared" si="86"/>
        <v>0</v>
      </c>
      <c r="BH321" s="154">
        <f t="shared" si="87"/>
        <v>0</v>
      </c>
      <c r="BI321" s="154">
        <f t="shared" si="88"/>
        <v>0</v>
      </c>
      <c r="BJ321" s="19" t="s">
        <v>86</v>
      </c>
      <c r="BK321" s="154">
        <f t="shared" si="89"/>
        <v>0</v>
      </c>
      <c r="BL321" s="19" t="s">
        <v>250</v>
      </c>
      <c r="BM321" s="19" t="s">
        <v>863</v>
      </c>
    </row>
    <row r="322" spans="2:65" s="1" customFormat="1" ht="25.5" customHeight="1">
      <c r="B322" s="145"/>
      <c r="C322" s="146" t="s">
        <v>864</v>
      </c>
      <c r="D322" s="146" t="s">
        <v>189</v>
      </c>
      <c r="E322" s="147" t="s">
        <v>865</v>
      </c>
      <c r="F322" s="228" t="s">
        <v>866</v>
      </c>
      <c r="G322" s="228"/>
      <c r="H322" s="228"/>
      <c r="I322" s="228"/>
      <c r="J322" s="148" t="s">
        <v>192</v>
      </c>
      <c r="K322" s="149">
        <v>228.65700000000001</v>
      </c>
      <c r="L322" s="229"/>
      <c r="M322" s="229"/>
      <c r="N322" s="229">
        <f t="shared" si="80"/>
        <v>0</v>
      </c>
      <c r="O322" s="229"/>
      <c r="P322" s="229"/>
      <c r="Q322" s="229"/>
      <c r="R322" s="150"/>
      <c r="T322" s="151" t="s">
        <v>5</v>
      </c>
      <c r="U322" s="41" t="s">
        <v>41</v>
      </c>
      <c r="V322" s="152">
        <v>2.8000000000000001E-2</v>
      </c>
      <c r="W322" s="152">
        <f t="shared" si="81"/>
        <v>6.4023960000000004</v>
      </c>
      <c r="X322" s="152">
        <v>0</v>
      </c>
      <c r="Y322" s="152">
        <f t="shared" si="82"/>
        <v>0</v>
      </c>
      <c r="Z322" s="152">
        <v>0</v>
      </c>
      <c r="AA322" s="153">
        <f t="shared" si="83"/>
        <v>0</v>
      </c>
      <c r="AD322" s="154"/>
      <c r="AR322" s="19" t="s">
        <v>250</v>
      </c>
      <c r="AT322" s="19" t="s">
        <v>189</v>
      </c>
      <c r="AU322" s="19" t="s">
        <v>86</v>
      </c>
      <c r="AY322" s="19" t="s">
        <v>188</v>
      </c>
      <c r="BE322" s="154">
        <f t="shared" si="84"/>
        <v>0</v>
      </c>
      <c r="BF322" s="154">
        <f t="shared" si="85"/>
        <v>0</v>
      </c>
      <c r="BG322" s="154">
        <f t="shared" si="86"/>
        <v>0</v>
      </c>
      <c r="BH322" s="154">
        <f t="shared" si="87"/>
        <v>0</v>
      </c>
      <c r="BI322" s="154">
        <f t="shared" si="88"/>
        <v>0</v>
      </c>
      <c r="BJ322" s="19" t="s">
        <v>86</v>
      </c>
      <c r="BK322" s="154">
        <f t="shared" si="89"/>
        <v>0</v>
      </c>
      <c r="BL322" s="19" t="s">
        <v>250</v>
      </c>
      <c r="BM322" s="19" t="s">
        <v>867</v>
      </c>
    </row>
    <row r="323" spans="2:65" s="1" customFormat="1" ht="25.5" customHeight="1">
      <c r="B323" s="145"/>
      <c r="C323" s="155" t="s">
        <v>868</v>
      </c>
      <c r="D323" s="155" t="s">
        <v>251</v>
      </c>
      <c r="E323" s="156" t="s">
        <v>869</v>
      </c>
      <c r="F323" s="230" t="s">
        <v>870</v>
      </c>
      <c r="G323" s="230"/>
      <c r="H323" s="230"/>
      <c r="I323" s="230"/>
      <c r="J323" s="157" t="s">
        <v>192</v>
      </c>
      <c r="K323" s="158">
        <v>262.95600000000002</v>
      </c>
      <c r="L323" s="231"/>
      <c r="M323" s="231"/>
      <c r="N323" s="231">
        <f t="shared" si="80"/>
        <v>0</v>
      </c>
      <c r="O323" s="229"/>
      <c r="P323" s="229"/>
      <c r="Q323" s="229"/>
      <c r="R323" s="150"/>
      <c r="T323" s="151" t="s">
        <v>5</v>
      </c>
      <c r="U323" s="41" t="s">
        <v>41</v>
      </c>
      <c r="V323" s="152">
        <v>0</v>
      </c>
      <c r="W323" s="152">
        <f t="shared" si="81"/>
        <v>0</v>
      </c>
      <c r="X323" s="152">
        <v>4.0000000000000002E-4</v>
      </c>
      <c r="Y323" s="152">
        <f t="shared" si="82"/>
        <v>0.10518240000000001</v>
      </c>
      <c r="Z323" s="152">
        <v>0</v>
      </c>
      <c r="AA323" s="153">
        <f t="shared" si="83"/>
        <v>0</v>
      </c>
      <c r="AD323" s="154"/>
      <c r="AR323" s="19" t="s">
        <v>316</v>
      </c>
      <c r="AT323" s="19" t="s">
        <v>251</v>
      </c>
      <c r="AU323" s="19" t="s">
        <v>86</v>
      </c>
      <c r="AY323" s="19" t="s">
        <v>188</v>
      </c>
      <c r="BE323" s="154">
        <f t="shared" si="84"/>
        <v>0</v>
      </c>
      <c r="BF323" s="154">
        <f t="shared" si="85"/>
        <v>0</v>
      </c>
      <c r="BG323" s="154">
        <f t="shared" si="86"/>
        <v>0</v>
      </c>
      <c r="BH323" s="154">
        <f t="shared" si="87"/>
        <v>0</v>
      </c>
      <c r="BI323" s="154">
        <f t="shared" si="88"/>
        <v>0</v>
      </c>
      <c r="BJ323" s="19" t="s">
        <v>86</v>
      </c>
      <c r="BK323" s="154">
        <f t="shared" si="89"/>
        <v>0</v>
      </c>
      <c r="BL323" s="19" t="s">
        <v>250</v>
      </c>
      <c r="BM323" s="19" t="s">
        <v>871</v>
      </c>
    </row>
    <row r="324" spans="2:65" s="1" customFormat="1" ht="38.25" customHeight="1">
      <c r="B324" s="145"/>
      <c r="C324" s="146" t="s">
        <v>872</v>
      </c>
      <c r="D324" s="146" t="s">
        <v>189</v>
      </c>
      <c r="E324" s="147" t="s">
        <v>873</v>
      </c>
      <c r="F324" s="228" t="s">
        <v>874</v>
      </c>
      <c r="G324" s="228"/>
      <c r="H324" s="228"/>
      <c r="I324" s="228"/>
      <c r="J324" s="148" t="s">
        <v>806</v>
      </c>
      <c r="K324" s="149">
        <v>2.75</v>
      </c>
      <c r="L324" s="229"/>
      <c r="M324" s="229"/>
      <c r="N324" s="229">
        <f t="shared" si="80"/>
        <v>0</v>
      </c>
      <c r="O324" s="229"/>
      <c r="P324" s="229"/>
      <c r="Q324" s="229"/>
      <c r="R324" s="150"/>
      <c r="T324" s="151" t="s">
        <v>5</v>
      </c>
      <c r="U324" s="41" t="s">
        <v>41</v>
      </c>
      <c r="V324" s="152">
        <v>0</v>
      </c>
      <c r="W324" s="152">
        <f t="shared" si="81"/>
        <v>0</v>
      </c>
      <c r="X324" s="152">
        <v>0</v>
      </c>
      <c r="Y324" s="152">
        <f t="shared" si="82"/>
        <v>0</v>
      </c>
      <c r="Z324" s="152">
        <v>0</v>
      </c>
      <c r="AA324" s="153">
        <f t="shared" si="83"/>
        <v>0</v>
      </c>
      <c r="AD324" s="154"/>
      <c r="AR324" s="19" t="s">
        <v>250</v>
      </c>
      <c r="AT324" s="19" t="s">
        <v>189</v>
      </c>
      <c r="AU324" s="19" t="s">
        <v>86</v>
      </c>
      <c r="AY324" s="19" t="s">
        <v>188</v>
      </c>
      <c r="BE324" s="154">
        <f t="shared" si="84"/>
        <v>0</v>
      </c>
      <c r="BF324" s="154">
        <f t="shared" si="85"/>
        <v>0</v>
      </c>
      <c r="BG324" s="154">
        <f t="shared" si="86"/>
        <v>0</v>
      </c>
      <c r="BH324" s="154">
        <f t="shared" si="87"/>
        <v>0</v>
      </c>
      <c r="BI324" s="154">
        <f t="shared" si="88"/>
        <v>0</v>
      </c>
      <c r="BJ324" s="19" t="s">
        <v>86</v>
      </c>
      <c r="BK324" s="154">
        <f t="shared" si="89"/>
        <v>0</v>
      </c>
      <c r="BL324" s="19" t="s">
        <v>250</v>
      </c>
      <c r="BM324" s="19" t="s">
        <v>875</v>
      </c>
    </row>
    <row r="325" spans="2:65" s="10" customFormat="1" ht="29.85" customHeight="1">
      <c r="B325" s="134"/>
      <c r="C325" s="135"/>
      <c r="D325" s="144" t="s">
        <v>158</v>
      </c>
      <c r="E325" s="144"/>
      <c r="F325" s="144"/>
      <c r="G325" s="144"/>
      <c r="H325" s="144"/>
      <c r="I325" s="144"/>
      <c r="J325" s="144"/>
      <c r="K325" s="144"/>
      <c r="L325" s="144"/>
      <c r="M325" s="144"/>
      <c r="N325" s="233">
        <f>BK325</f>
        <v>0</v>
      </c>
      <c r="O325" s="234"/>
      <c r="P325" s="234"/>
      <c r="Q325" s="234"/>
      <c r="R325" s="137"/>
      <c r="T325" s="138"/>
      <c r="U325" s="135"/>
      <c r="V325" s="135"/>
      <c r="W325" s="139">
        <f>SUM(W326:W346)</f>
        <v>209.92955228</v>
      </c>
      <c r="X325" s="135"/>
      <c r="Y325" s="139">
        <f>SUM(Y326:Y346)</f>
        <v>13.063536839999999</v>
      </c>
      <c r="Z325" s="135"/>
      <c r="AA325" s="140">
        <f>SUM(AA326:AA346)</f>
        <v>0</v>
      </c>
      <c r="AC325" s="1"/>
      <c r="AD325" s="154"/>
      <c r="AR325" s="141" t="s">
        <v>86</v>
      </c>
      <c r="AT325" s="142" t="s">
        <v>73</v>
      </c>
      <c r="AU325" s="142" t="s">
        <v>81</v>
      </c>
      <c r="AY325" s="141" t="s">
        <v>188</v>
      </c>
      <c r="BK325" s="143">
        <f>SUM(BK326:BK346)</f>
        <v>0</v>
      </c>
    </row>
    <row r="326" spans="2:65" s="1" customFormat="1" ht="25.5" customHeight="1">
      <c r="B326" s="145"/>
      <c r="C326" s="146" t="s">
        <v>876</v>
      </c>
      <c r="D326" s="146" t="s">
        <v>189</v>
      </c>
      <c r="E326" s="147" t="s">
        <v>877</v>
      </c>
      <c r="F326" s="228" t="s">
        <v>878</v>
      </c>
      <c r="G326" s="228"/>
      <c r="H326" s="228"/>
      <c r="I326" s="228"/>
      <c r="J326" s="148" t="s">
        <v>192</v>
      </c>
      <c r="K326" s="149">
        <v>171.8</v>
      </c>
      <c r="L326" s="229"/>
      <c r="M326" s="229"/>
      <c r="N326" s="229">
        <f t="shared" ref="N326:N346" si="90">ROUND(L326*K326,2)</f>
        <v>0</v>
      </c>
      <c r="O326" s="229"/>
      <c r="P326" s="229"/>
      <c r="Q326" s="229"/>
      <c r="R326" s="150"/>
      <c r="T326" s="151" t="s">
        <v>5</v>
      </c>
      <c r="U326" s="41" t="s">
        <v>41</v>
      </c>
      <c r="V326" s="152">
        <v>9.1999999999999998E-2</v>
      </c>
      <c r="W326" s="152">
        <f t="shared" ref="W326:W346" si="91">V326*K326</f>
        <v>15.8056</v>
      </c>
      <c r="X326" s="152">
        <v>0</v>
      </c>
      <c r="Y326" s="152">
        <f t="shared" ref="Y326:Y346" si="92">X326*K326</f>
        <v>0</v>
      </c>
      <c r="Z326" s="152">
        <v>0</v>
      </c>
      <c r="AA326" s="153">
        <f t="shared" ref="AA326:AA346" si="93">Z326*K326</f>
        <v>0</v>
      </c>
      <c r="AD326" s="154"/>
      <c r="AR326" s="19" t="s">
        <v>250</v>
      </c>
      <c r="AT326" s="19" t="s">
        <v>189</v>
      </c>
      <c r="AU326" s="19" t="s">
        <v>86</v>
      </c>
      <c r="AY326" s="19" t="s">
        <v>188</v>
      </c>
      <c r="BE326" s="154">
        <f t="shared" ref="BE326:BE346" si="94">IF(U326="základná",N326,0)</f>
        <v>0</v>
      </c>
      <c r="BF326" s="154">
        <f t="shared" ref="BF326:BF346" si="95">IF(U326="znížená",N326,0)</f>
        <v>0</v>
      </c>
      <c r="BG326" s="154">
        <f t="shared" ref="BG326:BG346" si="96">IF(U326="zákl. prenesená",N326,0)</f>
        <v>0</v>
      </c>
      <c r="BH326" s="154">
        <f t="shared" ref="BH326:BH346" si="97">IF(U326="zníž. prenesená",N326,0)</f>
        <v>0</v>
      </c>
      <c r="BI326" s="154">
        <f t="shared" ref="BI326:BI346" si="98">IF(U326="nulová",N326,0)</f>
        <v>0</v>
      </c>
      <c r="BJ326" s="19" t="s">
        <v>86</v>
      </c>
      <c r="BK326" s="154">
        <f t="shared" ref="BK326:BK346" si="99">ROUND(L326*K326,2)</f>
        <v>0</v>
      </c>
      <c r="BL326" s="19" t="s">
        <v>250</v>
      </c>
      <c r="BM326" s="19" t="s">
        <v>879</v>
      </c>
    </row>
    <row r="327" spans="2:65" s="1" customFormat="1" ht="38.25" customHeight="1">
      <c r="B327" s="145"/>
      <c r="C327" s="155" t="s">
        <v>880</v>
      </c>
      <c r="D327" s="155" t="s">
        <v>251</v>
      </c>
      <c r="E327" s="156" t="s">
        <v>881</v>
      </c>
      <c r="F327" s="230" t="s">
        <v>882</v>
      </c>
      <c r="G327" s="230"/>
      <c r="H327" s="230"/>
      <c r="I327" s="230"/>
      <c r="J327" s="157" t="s">
        <v>192</v>
      </c>
      <c r="K327" s="158">
        <v>175.23599999999999</v>
      </c>
      <c r="L327" s="231"/>
      <c r="M327" s="231"/>
      <c r="N327" s="231">
        <f t="shared" si="90"/>
        <v>0</v>
      </c>
      <c r="O327" s="229"/>
      <c r="P327" s="229"/>
      <c r="Q327" s="229"/>
      <c r="R327" s="150"/>
      <c r="T327" s="151" t="s">
        <v>5</v>
      </c>
      <c r="U327" s="41" t="s">
        <v>41</v>
      </c>
      <c r="V327" s="152">
        <v>0</v>
      </c>
      <c r="W327" s="152">
        <f t="shared" si="91"/>
        <v>0</v>
      </c>
      <c r="X327" s="152">
        <v>8.6400000000000001E-3</v>
      </c>
      <c r="Y327" s="152">
        <f t="shared" si="92"/>
        <v>1.5140390399999999</v>
      </c>
      <c r="Z327" s="152">
        <v>0</v>
      </c>
      <c r="AA327" s="153">
        <f t="shared" si="93"/>
        <v>0</v>
      </c>
      <c r="AD327" s="154"/>
      <c r="AR327" s="19" t="s">
        <v>316</v>
      </c>
      <c r="AT327" s="19" t="s">
        <v>251</v>
      </c>
      <c r="AU327" s="19" t="s">
        <v>86</v>
      </c>
      <c r="AY327" s="19" t="s">
        <v>188</v>
      </c>
      <c r="BE327" s="154">
        <f t="shared" si="94"/>
        <v>0</v>
      </c>
      <c r="BF327" s="154">
        <f t="shared" si="95"/>
        <v>0</v>
      </c>
      <c r="BG327" s="154">
        <f t="shared" si="96"/>
        <v>0</v>
      </c>
      <c r="BH327" s="154">
        <f t="shared" si="97"/>
        <v>0</v>
      </c>
      <c r="BI327" s="154">
        <f t="shared" si="98"/>
        <v>0</v>
      </c>
      <c r="BJ327" s="19" t="s">
        <v>86</v>
      </c>
      <c r="BK327" s="154">
        <f t="shared" si="99"/>
        <v>0</v>
      </c>
      <c r="BL327" s="19" t="s">
        <v>250</v>
      </c>
      <c r="BM327" s="19" t="s">
        <v>883</v>
      </c>
    </row>
    <row r="328" spans="2:65" s="1" customFormat="1" ht="25.5" customHeight="1">
      <c r="B328" s="145"/>
      <c r="C328" s="146" t="s">
        <v>884</v>
      </c>
      <c r="D328" s="146" t="s">
        <v>189</v>
      </c>
      <c r="E328" s="147" t="s">
        <v>877</v>
      </c>
      <c r="F328" s="228" t="s">
        <v>878</v>
      </c>
      <c r="G328" s="228"/>
      <c r="H328" s="228"/>
      <c r="I328" s="228"/>
      <c r="J328" s="148" t="s">
        <v>192</v>
      </c>
      <c r="K328" s="149">
        <v>171.8</v>
      </c>
      <c r="L328" s="229"/>
      <c r="M328" s="229"/>
      <c r="N328" s="229">
        <f t="shared" si="90"/>
        <v>0</v>
      </c>
      <c r="O328" s="229"/>
      <c r="P328" s="229"/>
      <c r="Q328" s="229"/>
      <c r="R328" s="150"/>
      <c r="T328" s="151" t="s">
        <v>5</v>
      </c>
      <c r="U328" s="41" t="s">
        <v>41</v>
      </c>
      <c r="V328" s="152">
        <v>9.1999999999999998E-2</v>
      </c>
      <c r="W328" s="152">
        <f t="shared" si="91"/>
        <v>15.8056</v>
      </c>
      <c r="X328" s="152">
        <v>0</v>
      </c>
      <c r="Y328" s="152">
        <f t="shared" si="92"/>
        <v>0</v>
      </c>
      <c r="Z328" s="152">
        <v>0</v>
      </c>
      <c r="AA328" s="153">
        <f t="shared" si="93"/>
        <v>0</v>
      </c>
      <c r="AD328" s="154"/>
      <c r="AR328" s="19" t="s">
        <v>250</v>
      </c>
      <c r="AT328" s="19" t="s">
        <v>189</v>
      </c>
      <c r="AU328" s="19" t="s">
        <v>86</v>
      </c>
      <c r="AY328" s="19" t="s">
        <v>188</v>
      </c>
      <c r="BE328" s="154">
        <f t="shared" si="94"/>
        <v>0</v>
      </c>
      <c r="BF328" s="154">
        <f t="shared" si="95"/>
        <v>0</v>
      </c>
      <c r="BG328" s="154">
        <f t="shared" si="96"/>
        <v>0</v>
      </c>
      <c r="BH328" s="154">
        <f t="shared" si="97"/>
        <v>0</v>
      </c>
      <c r="BI328" s="154">
        <f t="shared" si="98"/>
        <v>0</v>
      </c>
      <c r="BJ328" s="19" t="s">
        <v>86</v>
      </c>
      <c r="BK328" s="154">
        <f t="shared" si="99"/>
        <v>0</v>
      </c>
      <c r="BL328" s="19" t="s">
        <v>250</v>
      </c>
      <c r="BM328" s="19" t="s">
        <v>885</v>
      </c>
    </row>
    <row r="329" spans="2:65" s="1" customFormat="1" ht="38.25" customHeight="1">
      <c r="B329" s="145"/>
      <c r="C329" s="155" t="s">
        <v>886</v>
      </c>
      <c r="D329" s="155" t="s">
        <v>251</v>
      </c>
      <c r="E329" s="156" t="s">
        <v>887</v>
      </c>
      <c r="F329" s="230" t="s">
        <v>888</v>
      </c>
      <c r="G329" s="230"/>
      <c r="H329" s="230"/>
      <c r="I329" s="230"/>
      <c r="J329" s="157" t="s">
        <v>192</v>
      </c>
      <c r="K329" s="158">
        <v>175.23599999999999</v>
      </c>
      <c r="L329" s="231"/>
      <c r="M329" s="231"/>
      <c r="N329" s="231">
        <f t="shared" si="90"/>
        <v>0</v>
      </c>
      <c r="O329" s="229"/>
      <c r="P329" s="229"/>
      <c r="Q329" s="229"/>
      <c r="R329" s="150"/>
      <c r="T329" s="151" t="s">
        <v>5</v>
      </c>
      <c r="U329" s="41" t="s">
        <v>41</v>
      </c>
      <c r="V329" s="152">
        <v>0</v>
      </c>
      <c r="W329" s="152">
        <f t="shared" si="91"/>
        <v>0</v>
      </c>
      <c r="X329" s="152">
        <v>1.0800000000000001E-2</v>
      </c>
      <c r="Y329" s="152">
        <f t="shared" si="92"/>
        <v>1.8925487999999999</v>
      </c>
      <c r="Z329" s="152">
        <v>0</v>
      </c>
      <c r="AA329" s="153">
        <f t="shared" si="93"/>
        <v>0</v>
      </c>
      <c r="AD329" s="154"/>
      <c r="AR329" s="19" t="s">
        <v>316</v>
      </c>
      <c r="AT329" s="19" t="s">
        <v>251</v>
      </c>
      <c r="AU329" s="19" t="s">
        <v>86</v>
      </c>
      <c r="AY329" s="19" t="s">
        <v>188</v>
      </c>
      <c r="BE329" s="154">
        <f t="shared" si="94"/>
        <v>0</v>
      </c>
      <c r="BF329" s="154">
        <f t="shared" si="95"/>
        <v>0</v>
      </c>
      <c r="BG329" s="154">
        <f t="shared" si="96"/>
        <v>0</v>
      </c>
      <c r="BH329" s="154">
        <f t="shared" si="97"/>
        <v>0</v>
      </c>
      <c r="BI329" s="154">
        <f t="shared" si="98"/>
        <v>0</v>
      </c>
      <c r="BJ329" s="19" t="s">
        <v>86</v>
      </c>
      <c r="BK329" s="154">
        <f t="shared" si="99"/>
        <v>0</v>
      </c>
      <c r="BL329" s="19" t="s">
        <v>250</v>
      </c>
      <c r="BM329" s="19" t="s">
        <v>889</v>
      </c>
    </row>
    <row r="330" spans="2:65" s="1" customFormat="1" ht="38.25" customHeight="1">
      <c r="B330" s="145"/>
      <c r="C330" s="146" t="s">
        <v>890</v>
      </c>
      <c r="D330" s="146" t="s">
        <v>189</v>
      </c>
      <c r="E330" s="147" t="s">
        <v>891</v>
      </c>
      <c r="F330" s="228" t="s">
        <v>892</v>
      </c>
      <c r="G330" s="228"/>
      <c r="H330" s="228"/>
      <c r="I330" s="228"/>
      <c r="J330" s="148" t="s">
        <v>192</v>
      </c>
      <c r="K330" s="149">
        <v>376.9</v>
      </c>
      <c r="L330" s="229"/>
      <c r="M330" s="229"/>
      <c r="N330" s="229">
        <f t="shared" si="90"/>
        <v>0</v>
      </c>
      <c r="O330" s="229"/>
      <c r="P330" s="229"/>
      <c r="Q330" s="229"/>
      <c r="R330" s="150"/>
      <c r="T330" s="151" t="s">
        <v>5</v>
      </c>
      <c r="U330" s="41" t="s">
        <v>41</v>
      </c>
      <c r="V330" s="152">
        <v>0.23599999999999999</v>
      </c>
      <c r="W330" s="152">
        <f t="shared" si="91"/>
        <v>88.948399999999992</v>
      </c>
      <c r="X330" s="152">
        <v>2.9999999999999997E-4</v>
      </c>
      <c r="Y330" s="152">
        <f t="shared" si="92"/>
        <v>0.11306999999999999</v>
      </c>
      <c r="Z330" s="152">
        <v>0</v>
      </c>
      <c r="AA330" s="153">
        <f t="shared" si="93"/>
        <v>0</v>
      </c>
      <c r="AD330" s="154"/>
      <c r="AR330" s="19" t="s">
        <v>193</v>
      </c>
      <c r="AT330" s="19" t="s">
        <v>189</v>
      </c>
      <c r="AU330" s="19" t="s">
        <v>86</v>
      </c>
      <c r="AY330" s="19" t="s">
        <v>188</v>
      </c>
      <c r="BE330" s="154">
        <f t="shared" si="94"/>
        <v>0</v>
      </c>
      <c r="BF330" s="154">
        <f t="shared" si="95"/>
        <v>0</v>
      </c>
      <c r="BG330" s="154">
        <f t="shared" si="96"/>
        <v>0</v>
      </c>
      <c r="BH330" s="154">
        <f t="shared" si="97"/>
        <v>0</v>
      </c>
      <c r="BI330" s="154">
        <f t="shared" si="98"/>
        <v>0</v>
      </c>
      <c r="BJ330" s="19" t="s">
        <v>86</v>
      </c>
      <c r="BK330" s="154">
        <f t="shared" si="99"/>
        <v>0</v>
      </c>
      <c r="BL330" s="19" t="s">
        <v>193</v>
      </c>
      <c r="BM330" s="19" t="s">
        <v>893</v>
      </c>
    </row>
    <row r="331" spans="2:65" s="1" customFormat="1" ht="38.25" customHeight="1">
      <c r="B331" s="145"/>
      <c r="C331" s="155" t="s">
        <v>894</v>
      </c>
      <c r="D331" s="155" t="s">
        <v>251</v>
      </c>
      <c r="E331" s="156" t="s">
        <v>895</v>
      </c>
      <c r="F331" s="230" t="s">
        <v>896</v>
      </c>
      <c r="G331" s="230"/>
      <c r="H331" s="230"/>
      <c r="I331" s="230"/>
      <c r="J331" s="157" t="s">
        <v>192</v>
      </c>
      <c r="K331" s="158">
        <v>384.43799999999999</v>
      </c>
      <c r="L331" s="231"/>
      <c r="M331" s="231"/>
      <c r="N331" s="231">
        <f t="shared" si="90"/>
        <v>0</v>
      </c>
      <c r="O331" s="229"/>
      <c r="P331" s="229"/>
      <c r="Q331" s="229"/>
      <c r="R331" s="150"/>
      <c r="T331" s="151" t="s">
        <v>5</v>
      </c>
      <c r="U331" s="41" t="s">
        <v>41</v>
      </c>
      <c r="V331" s="152">
        <v>0</v>
      </c>
      <c r="W331" s="152">
        <f t="shared" si="91"/>
        <v>0</v>
      </c>
      <c r="X331" s="152">
        <v>1.0800000000000001E-2</v>
      </c>
      <c r="Y331" s="152">
        <f t="shared" si="92"/>
        <v>4.1519304000000004</v>
      </c>
      <c r="Z331" s="152">
        <v>0</v>
      </c>
      <c r="AA331" s="153">
        <f t="shared" si="93"/>
        <v>0</v>
      </c>
      <c r="AD331" s="154"/>
      <c r="AR331" s="19" t="s">
        <v>218</v>
      </c>
      <c r="AT331" s="19" t="s">
        <v>251</v>
      </c>
      <c r="AU331" s="19" t="s">
        <v>86</v>
      </c>
      <c r="AY331" s="19" t="s">
        <v>188</v>
      </c>
      <c r="BE331" s="154">
        <f t="shared" si="94"/>
        <v>0</v>
      </c>
      <c r="BF331" s="154">
        <f t="shared" si="95"/>
        <v>0</v>
      </c>
      <c r="BG331" s="154">
        <f t="shared" si="96"/>
        <v>0</v>
      </c>
      <c r="BH331" s="154">
        <f t="shared" si="97"/>
        <v>0</v>
      </c>
      <c r="BI331" s="154">
        <f t="shared" si="98"/>
        <v>0</v>
      </c>
      <c r="BJ331" s="19" t="s">
        <v>86</v>
      </c>
      <c r="BK331" s="154">
        <f t="shared" si="99"/>
        <v>0</v>
      </c>
      <c r="BL331" s="19" t="s">
        <v>193</v>
      </c>
      <c r="BM331" s="19" t="s">
        <v>897</v>
      </c>
    </row>
    <row r="332" spans="2:65" s="1" customFormat="1" ht="25.5" customHeight="1">
      <c r="B332" s="145"/>
      <c r="C332" s="146" t="s">
        <v>898</v>
      </c>
      <c r="D332" s="146" t="s">
        <v>189</v>
      </c>
      <c r="E332" s="147" t="s">
        <v>899</v>
      </c>
      <c r="F332" s="228" t="s">
        <v>900</v>
      </c>
      <c r="G332" s="228"/>
      <c r="H332" s="228"/>
      <c r="I332" s="228"/>
      <c r="J332" s="148" t="s">
        <v>192</v>
      </c>
      <c r="K332" s="149">
        <v>188.45</v>
      </c>
      <c r="L332" s="229"/>
      <c r="M332" s="229"/>
      <c r="N332" s="229">
        <f t="shared" si="90"/>
        <v>0</v>
      </c>
      <c r="O332" s="229"/>
      <c r="P332" s="229"/>
      <c r="Q332" s="229"/>
      <c r="R332" s="150"/>
      <c r="T332" s="151" t="s">
        <v>5</v>
      </c>
      <c r="U332" s="41" t="s">
        <v>41</v>
      </c>
      <c r="V332" s="152">
        <v>0.23699999999999999</v>
      </c>
      <c r="W332" s="152">
        <f t="shared" si="91"/>
        <v>44.662649999999992</v>
      </c>
      <c r="X332" s="152">
        <v>5.9999999999999995E-4</v>
      </c>
      <c r="Y332" s="152">
        <f t="shared" si="92"/>
        <v>0.11306999999999999</v>
      </c>
      <c r="Z332" s="152">
        <v>0</v>
      </c>
      <c r="AA332" s="153">
        <f t="shared" si="93"/>
        <v>0</v>
      </c>
      <c r="AD332" s="154"/>
      <c r="AR332" s="19" t="s">
        <v>250</v>
      </c>
      <c r="AT332" s="19" t="s">
        <v>189</v>
      </c>
      <c r="AU332" s="19" t="s">
        <v>86</v>
      </c>
      <c r="AY332" s="19" t="s">
        <v>188</v>
      </c>
      <c r="BE332" s="154">
        <f t="shared" si="94"/>
        <v>0</v>
      </c>
      <c r="BF332" s="154">
        <f t="shared" si="95"/>
        <v>0</v>
      </c>
      <c r="BG332" s="154">
        <f t="shared" si="96"/>
        <v>0</v>
      </c>
      <c r="BH332" s="154">
        <f t="shared" si="97"/>
        <v>0</v>
      </c>
      <c r="BI332" s="154">
        <f t="shared" si="98"/>
        <v>0</v>
      </c>
      <c r="BJ332" s="19" t="s">
        <v>86</v>
      </c>
      <c r="BK332" s="154">
        <f t="shared" si="99"/>
        <v>0</v>
      </c>
      <c r="BL332" s="19" t="s">
        <v>250</v>
      </c>
      <c r="BM332" s="19" t="s">
        <v>901</v>
      </c>
    </row>
    <row r="333" spans="2:65" s="1" customFormat="1" ht="16.5" customHeight="1">
      <c r="B333" s="145"/>
      <c r="C333" s="155" t="s">
        <v>902</v>
      </c>
      <c r="D333" s="155" t="s">
        <v>251</v>
      </c>
      <c r="E333" s="156" t="s">
        <v>903</v>
      </c>
      <c r="F333" s="230" t="s">
        <v>904</v>
      </c>
      <c r="G333" s="230"/>
      <c r="H333" s="230"/>
      <c r="I333" s="230"/>
      <c r="J333" s="157" t="s">
        <v>192</v>
      </c>
      <c r="K333" s="158">
        <v>216.71799999999999</v>
      </c>
      <c r="L333" s="231"/>
      <c r="M333" s="231"/>
      <c r="N333" s="231">
        <f t="shared" si="90"/>
        <v>0</v>
      </c>
      <c r="O333" s="229"/>
      <c r="P333" s="229"/>
      <c r="Q333" s="229"/>
      <c r="R333" s="150"/>
      <c r="T333" s="151" t="s">
        <v>5</v>
      </c>
      <c r="U333" s="41" t="s">
        <v>41</v>
      </c>
      <c r="V333" s="152">
        <v>0</v>
      </c>
      <c r="W333" s="152">
        <f t="shared" si="91"/>
        <v>0</v>
      </c>
      <c r="X333" s="152">
        <v>2.5999999999999998E-4</v>
      </c>
      <c r="Y333" s="152">
        <f t="shared" si="92"/>
        <v>5.6346679999999989E-2</v>
      </c>
      <c r="Z333" s="152">
        <v>0</v>
      </c>
      <c r="AA333" s="153">
        <f t="shared" si="93"/>
        <v>0</v>
      </c>
      <c r="AD333" s="154"/>
      <c r="AR333" s="19" t="s">
        <v>316</v>
      </c>
      <c r="AT333" s="19" t="s">
        <v>251</v>
      </c>
      <c r="AU333" s="19" t="s">
        <v>86</v>
      </c>
      <c r="AY333" s="19" t="s">
        <v>188</v>
      </c>
      <c r="BE333" s="154">
        <f t="shared" si="94"/>
        <v>0</v>
      </c>
      <c r="BF333" s="154">
        <f t="shared" si="95"/>
        <v>0</v>
      </c>
      <c r="BG333" s="154">
        <f t="shared" si="96"/>
        <v>0</v>
      </c>
      <c r="BH333" s="154">
        <f t="shared" si="97"/>
        <v>0</v>
      </c>
      <c r="BI333" s="154">
        <f t="shared" si="98"/>
        <v>0</v>
      </c>
      <c r="BJ333" s="19" t="s">
        <v>86</v>
      </c>
      <c r="BK333" s="154">
        <f t="shared" si="99"/>
        <v>0</v>
      </c>
      <c r="BL333" s="19" t="s">
        <v>250</v>
      </c>
      <c r="BM333" s="19" t="s">
        <v>905</v>
      </c>
    </row>
    <row r="334" spans="2:65" s="1" customFormat="1" ht="16.5" customHeight="1">
      <c r="B334" s="145"/>
      <c r="C334" s="146" t="s">
        <v>906</v>
      </c>
      <c r="D334" s="146" t="s">
        <v>189</v>
      </c>
      <c r="E334" s="147" t="s">
        <v>907</v>
      </c>
      <c r="F334" s="228" t="s">
        <v>908</v>
      </c>
      <c r="G334" s="228"/>
      <c r="H334" s="228"/>
      <c r="I334" s="228"/>
      <c r="J334" s="148" t="s">
        <v>192</v>
      </c>
      <c r="K334" s="149">
        <v>171.27</v>
      </c>
      <c r="L334" s="229"/>
      <c r="M334" s="229"/>
      <c r="N334" s="229">
        <f t="shared" si="90"/>
        <v>0</v>
      </c>
      <c r="O334" s="229"/>
      <c r="P334" s="229"/>
      <c r="Q334" s="229"/>
      <c r="R334" s="150"/>
      <c r="T334" s="151" t="s">
        <v>5</v>
      </c>
      <c r="U334" s="41" t="s">
        <v>41</v>
      </c>
      <c r="V334" s="152">
        <v>4.5109999999999997E-2</v>
      </c>
      <c r="W334" s="152">
        <f t="shared" si="91"/>
        <v>7.7259897000000004</v>
      </c>
      <c r="X334" s="152">
        <v>0</v>
      </c>
      <c r="Y334" s="152">
        <f t="shared" si="92"/>
        <v>0</v>
      </c>
      <c r="Z334" s="152">
        <v>0</v>
      </c>
      <c r="AA334" s="153">
        <f t="shared" si="93"/>
        <v>0</v>
      </c>
      <c r="AD334" s="154"/>
      <c r="AR334" s="19" t="s">
        <v>250</v>
      </c>
      <c r="AT334" s="19" t="s">
        <v>189</v>
      </c>
      <c r="AU334" s="19" t="s">
        <v>86</v>
      </c>
      <c r="AY334" s="19" t="s">
        <v>188</v>
      </c>
      <c r="BE334" s="154">
        <f t="shared" si="94"/>
        <v>0</v>
      </c>
      <c r="BF334" s="154">
        <f t="shared" si="95"/>
        <v>0</v>
      </c>
      <c r="BG334" s="154">
        <f t="shared" si="96"/>
        <v>0</v>
      </c>
      <c r="BH334" s="154">
        <f t="shared" si="97"/>
        <v>0</v>
      </c>
      <c r="BI334" s="154">
        <f t="shared" si="98"/>
        <v>0</v>
      </c>
      <c r="BJ334" s="19" t="s">
        <v>86</v>
      </c>
      <c r="BK334" s="154">
        <f t="shared" si="99"/>
        <v>0</v>
      </c>
      <c r="BL334" s="19" t="s">
        <v>250</v>
      </c>
      <c r="BM334" s="19" t="s">
        <v>909</v>
      </c>
    </row>
    <row r="335" spans="2:65" s="1" customFormat="1" ht="16.5" customHeight="1">
      <c r="B335" s="145"/>
      <c r="C335" s="155" t="s">
        <v>910</v>
      </c>
      <c r="D335" s="155" t="s">
        <v>251</v>
      </c>
      <c r="E335" s="156" t="s">
        <v>911</v>
      </c>
      <c r="F335" s="230" t="s">
        <v>912</v>
      </c>
      <c r="G335" s="230"/>
      <c r="H335" s="230"/>
      <c r="I335" s="230"/>
      <c r="J335" s="157" t="s">
        <v>192</v>
      </c>
      <c r="K335" s="158">
        <v>196.96100000000001</v>
      </c>
      <c r="L335" s="231"/>
      <c r="M335" s="231"/>
      <c r="N335" s="231">
        <f t="shared" si="90"/>
        <v>0</v>
      </c>
      <c r="O335" s="229"/>
      <c r="P335" s="229"/>
      <c r="Q335" s="229"/>
      <c r="R335" s="150"/>
      <c r="T335" s="151" t="s">
        <v>5</v>
      </c>
      <c r="U335" s="41" t="s">
        <v>41</v>
      </c>
      <c r="V335" s="152">
        <v>0</v>
      </c>
      <c r="W335" s="152">
        <f t="shared" si="91"/>
        <v>0</v>
      </c>
      <c r="X335" s="152">
        <v>2.0000000000000002E-5</v>
      </c>
      <c r="Y335" s="152">
        <f t="shared" si="92"/>
        <v>3.9392200000000002E-3</v>
      </c>
      <c r="Z335" s="152">
        <v>0</v>
      </c>
      <c r="AA335" s="153">
        <f t="shared" si="93"/>
        <v>0</v>
      </c>
      <c r="AD335" s="154"/>
      <c r="AR335" s="19" t="s">
        <v>316</v>
      </c>
      <c r="AT335" s="19" t="s">
        <v>251</v>
      </c>
      <c r="AU335" s="19" t="s">
        <v>86</v>
      </c>
      <c r="AY335" s="19" t="s">
        <v>188</v>
      </c>
      <c r="BE335" s="154">
        <f t="shared" si="94"/>
        <v>0</v>
      </c>
      <c r="BF335" s="154">
        <f t="shared" si="95"/>
        <v>0</v>
      </c>
      <c r="BG335" s="154">
        <f t="shared" si="96"/>
        <v>0</v>
      </c>
      <c r="BH335" s="154">
        <f t="shared" si="97"/>
        <v>0</v>
      </c>
      <c r="BI335" s="154">
        <f t="shared" si="98"/>
        <v>0</v>
      </c>
      <c r="BJ335" s="19" t="s">
        <v>86</v>
      </c>
      <c r="BK335" s="154">
        <f t="shared" si="99"/>
        <v>0</v>
      </c>
      <c r="BL335" s="19" t="s">
        <v>250</v>
      </c>
      <c r="BM335" s="19" t="s">
        <v>913</v>
      </c>
    </row>
    <row r="336" spans="2:65" s="1" customFormat="1" ht="38.25" customHeight="1">
      <c r="B336" s="145"/>
      <c r="C336" s="146" t="s">
        <v>914</v>
      </c>
      <c r="D336" s="146" t="s">
        <v>189</v>
      </c>
      <c r="E336" s="147" t="s">
        <v>915</v>
      </c>
      <c r="F336" s="228" t="s">
        <v>916</v>
      </c>
      <c r="G336" s="228"/>
      <c r="H336" s="228"/>
      <c r="I336" s="228"/>
      <c r="J336" s="148" t="s">
        <v>192</v>
      </c>
      <c r="K336" s="149">
        <v>171.27</v>
      </c>
      <c r="L336" s="229"/>
      <c r="M336" s="229"/>
      <c r="N336" s="229">
        <f t="shared" si="90"/>
        <v>0</v>
      </c>
      <c r="O336" s="229"/>
      <c r="P336" s="229"/>
      <c r="Q336" s="229"/>
      <c r="R336" s="150"/>
      <c r="T336" s="151" t="s">
        <v>5</v>
      </c>
      <c r="U336" s="41" t="s">
        <v>41</v>
      </c>
      <c r="V336" s="152">
        <v>6.4638000000000001E-2</v>
      </c>
      <c r="W336" s="152">
        <f t="shared" si="91"/>
        <v>11.070550260000001</v>
      </c>
      <c r="X336" s="152">
        <v>0</v>
      </c>
      <c r="Y336" s="152">
        <f t="shared" si="92"/>
        <v>0</v>
      </c>
      <c r="Z336" s="152">
        <v>0</v>
      </c>
      <c r="AA336" s="153">
        <f t="shared" si="93"/>
        <v>0</v>
      </c>
      <c r="AD336" s="154"/>
      <c r="AR336" s="19" t="s">
        <v>250</v>
      </c>
      <c r="AT336" s="19" t="s">
        <v>189</v>
      </c>
      <c r="AU336" s="19" t="s">
        <v>86</v>
      </c>
      <c r="AY336" s="19" t="s">
        <v>188</v>
      </c>
      <c r="BE336" s="154">
        <f t="shared" si="94"/>
        <v>0</v>
      </c>
      <c r="BF336" s="154">
        <f t="shared" si="95"/>
        <v>0</v>
      </c>
      <c r="BG336" s="154">
        <f t="shared" si="96"/>
        <v>0</v>
      </c>
      <c r="BH336" s="154">
        <f t="shared" si="97"/>
        <v>0</v>
      </c>
      <c r="BI336" s="154">
        <f t="shared" si="98"/>
        <v>0</v>
      </c>
      <c r="BJ336" s="19" t="s">
        <v>86</v>
      </c>
      <c r="BK336" s="154">
        <f t="shared" si="99"/>
        <v>0</v>
      </c>
      <c r="BL336" s="19" t="s">
        <v>250</v>
      </c>
      <c r="BM336" s="19" t="s">
        <v>917</v>
      </c>
    </row>
    <row r="337" spans="2:65" s="1" customFormat="1" ht="16.5" customHeight="1">
      <c r="B337" s="145"/>
      <c r="C337" s="155" t="s">
        <v>918</v>
      </c>
      <c r="D337" s="155" t="s">
        <v>251</v>
      </c>
      <c r="E337" s="156" t="s">
        <v>919</v>
      </c>
      <c r="F337" s="230" t="s">
        <v>920</v>
      </c>
      <c r="G337" s="230"/>
      <c r="H337" s="230"/>
      <c r="I337" s="230"/>
      <c r="J337" s="157" t="s">
        <v>192</v>
      </c>
      <c r="K337" s="158">
        <v>174.69499999999999</v>
      </c>
      <c r="L337" s="231"/>
      <c r="M337" s="231"/>
      <c r="N337" s="231">
        <f t="shared" si="90"/>
        <v>0</v>
      </c>
      <c r="O337" s="229"/>
      <c r="P337" s="229"/>
      <c r="Q337" s="229"/>
      <c r="R337" s="150"/>
      <c r="T337" s="151" t="s">
        <v>5</v>
      </c>
      <c r="U337" s="41" t="s">
        <v>41</v>
      </c>
      <c r="V337" s="152">
        <v>0</v>
      </c>
      <c r="W337" s="152">
        <f t="shared" si="91"/>
        <v>0</v>
      </c>
      <c r="X337" s="152">
        <v>2.5499999999999998E-2</v>
      </c>
      <c r="Y337" s="152">
        <f t="shared" si="92"/>
        <v>4.4547224999999999</v>
      </c>
      <c r="Z337" s="152">
        <v>0</v>
      </c>
      <c r="AA337" s="153">
        <f t="shared" si="93"/>
        <v>0</v>
      </c>
      <c r="AD337" s="154"/>
      <c r="AR337" s="19" t="s">
        <v>316</v>
      </c>
      <c r="AT337" s="19" t="s">
        <v>251</v>
      </c>
      <c r="AU337" s="19" t="s">
        <v>86</v>
      </c>
      <c r="AY337" s="19" t="s">
        <v>188</v>
      </c>
      <c r="BE337" s="154">
        <f t="shared" si="94"/>
        <v>0</v>
      </c>
      <c r="BF337" s="154">
        <f t="shared" si="95"/>
        <v>0</v>
      </c>
      <c r="BG337" s="154">
        <f t="shared" si="96"/>
        <v>0</v>
      </c>
      <c r="BH337" s="154">
        <f t="shared" si="97"/>
        <v>0</v>
      </c>
      <c r="BI337" s="154">
        <f t="shared" si="98"/>
        <v>0</v>
      </c>
      <c r="BJ337" s="19" t="s">
        <v>86</v>
      </c>
      <c r="BK337" s="154">
        <f t="shared" si="99"/>
        <v>0</v>
      </c>
      <c r="BL337" s="19" t="s">
        <v>250</v>
      </c>
      <c r="BM337" s="19" t="s">
        <v>921</v>
      </c>
    </row>
    <row r="338" spans="2:65" s="1" customFormat="1" ht="38.25" customHeight="1">
      <c r="B338" s="145"/>
      <c r="C338" s="146" t="s">
        <v>922</v>
      </c>
      <c r="D338" s="146" t="s">
        <v>189</v>
      </c>
      <c r="E338" s="147" t="s">
        <v>923</v>
      </c>
      <c r="F338" s="228" t="s">
        <v>924</v>
      </c>
      <c r="G338" s="228"/>
      <c r="H338" s="228"/>
      <c r="I338" s="228"/>
      <c r="J338" s="148" t="s">
        <v>192</v>
      </c>
      <c r="K338" s="149">
        <v>6.6459999999999999</v>
      </c>
      <c r="L338" s="229"/>
      <c r="M338" s="229"/>
      <c r="N338" s="229">
        <f t="shared" si="90"/>
        <v>0</v>
      </c>
      <c r="O338" s="229"/>
      <c r="P338" s="229"/>
      <c r="Q338" s="229"/>
      <c r="R338" s="150"/>
      <c r="T338" s="151" t="s">
        <v>5</v>
      </c>
      <c r="U338" s="41" t="s">
        <v>41</v>
      </c>
      <c r="V338" s="152">
        <v>0.21498</v>
      </c>
      <c r="W338" s="152">
        <f t="shared" si="91"/>
        <v>1.42875708</v>
      </c>
      <c r="X338" s="152">
        <v>5.0000000000000001E-3</v>
      </c>
      <c r="Y338" s="152">
        <f t="shared" si="92"/>
        <v>3.3230000000000003E-2</v>
      </c>
      <c r="Z338" s="152">
        <v>0</v>
      </c>
      <c r="AA338" s="153">
        <f t="shared" si="93"/>
        <v>0</v>
      </c>
      <c r="AD338" s="154"/>
      <c r="AR338" s="19" t="s">
        <v>250</v>
      </c>
      <c r="AT338" s="19" t="s">
        <v>189</v>
      </c>
      <c r="AU338" s="19" t="s">
        <v>86</v>
      </c>
      <c r="AY338" s="19" t="s">
        <v>188</v>
      </c>
      <c r="BE338" s="154">
        <f t="shared" si="94"/>
        <v>0</v>
      </c>
      <c r="BF338" s="154">
        <f t="shared" si="95"/>
        <v>0</v>
      </c>
      <c r="BG338" s="154">
        <f t="shared" si="96"/>
        <v>0</v>
      </c>
      <c r="BH338" s="154">
        <f t="shared" si="97"/>
        <v>0</v>
      </c>
      <c r="BI338" s="154">
        <f t="shared" si="98"/>
        <v>0</v>
      </c>
      <c r="BJ338" s="19" t="s">
        <v>86</v>
      </c>
      <c r="BK338" s="154">
        <f t="shared" si="99"/>
        <v>0</v>
      </c>
      <c r="BL338" s="19" t="s">
        <v>250</v>
      </c>
      <c r="BM338" s="19" t="s">
        <v>925</v>
      </c>
    </row>
    <row r="339" spans="2:65" s="1" customFormat="1" ht="38.25" customHeight="1">
      <c r="B339" s="145"/>
      <c r="C339" s="155" t="s">
        <v>926</v>
      </c>
      <c r="D339" s="155" t="s">
        <v>251</v>
      </c>
      <c r="E339" s="156" t="s">
        <v>927</v>
      </c>
      <c r="F339" s="230" t="s">
        <v>928</v>
      </c>
      <c r="G339" s="230"/>
      <c r="H339" s="230"/>
      <c r="I339" s="230"/>
      <c r="J339" s="157" t="s">
        <v>192</v>
      </c>
      <c r="K339" s="158">
        <v>6.7789999999999999</v>
      </c>
      <c r="L339" s="231"/>
      <c r="M339" s="231"/>
      <c r="N339" s="231">
        <f t="shared" si="90"/>
        <v>0</v>
      </c>
      <c r="O339" s="229"/>
      <c r="P339" s="229"/>
      <c r="Q339" s="229"/>
      <c r="R339" s="150"/>
      <c r="T339" s="151" t="s">
        <v>5</v>
      </c>
      <c r="U339" s="41" t="s">
        <v>41</v>
      </c>
      <c r="V339" s="152">
        <v>0</v>
      </c>
      <c r="W339" s="152">
        <f t="shared" si="91"/>
        <v>0</v>
      </c>
      <c r="X339" s="152">
        <v>1.0800000000000001E-2</v>
      </c>
      <c r="Y339" s="152">
        <f t="shared" si="92"/>
        <v>7.3213200000000006E-2</v>
      </c>
      <c r="Z339" s="152">
        <v>0</v>
      </c>
      <c r="AA339" s="153">
        <f t="shared" si="93"/>
        <v>0</v>
      </c>
      <c r="AD339" s="154"/>
      <c r="AR339" s="19" t="s">
        <v>316</v>
      </c>
      <c r="AT339" s="19" t="s">
        <v>251</v>
      </c>
      <c r="AU339" s="19" t="s">
        <v>86</v>
      </c>
      <c r="AY339" s="19" t="s">
        <v>188</v>
      </c>
      <c r="BE339" s="154">
        <f t="shared" si="94"/>
        <v>0</v>
      </c>
      <c r="BF339" s="154">
        <f t="shared" si="95"/>
        <v>0</v>
      </c>
      <c r="BG339" s="154">
        <f t="shared" si="96"/>
        <v>0</v>
      </c>
      <c r="BH339" s="154">
        <f t="shared" si="97"/>
        <v>0</v>
      </c>
      <c r="BI339" s="154">
        <f t="shared" si="98"/>
        <v>0</v>
      </c>
      <c r="BJ339" s="19" t="s">
        <v>86</v>
      </c>
      <c r="BK339" s="154">
        <f t="shared" si="99"/>
        <v>0</v>
      </c>
      <c r="BL339" s="19" t="s">
        <v>250</v>
      </c>
      <c r="BM339" s="19" t="s">
        <v>929</v>
      </c>
    </row>
    <row r="340" spans="2:65" s="1" customFormat="1" ht="38.25" customHeight="1">
      <c r="B340" s="145"/>
      <c r="C340" s="146" t="s">
        <v>930</v>
      </c>
      <c r="D340" s="146" t="s">
        <v>189</v>
      </c>
      <c r="E340" s="147" t="s">
        <v>931</v>
      </c>
      <c r="F340" s="228" t="s">
        <v>932</v>
      </c>
      <c r="G340" s="228"/>
      <c r="H340" s="228"/>
      <c r="I340" s="228"/>
      <c r="J340" s="148" t="s">
        <v>192</v>
      </c>
      <c r="K340" s="149">
        <v>26.285</v>
      </c>
      <c r="L340" s="229"/>
      <c r="M340" s="229"/>
      <c r="N340" s="229">
        <f t="shared" si="90"/>
        <v>0</v>
      </c>
      <c r="O340" s="229"/>
      <c r="P340" s="229"/>
      <c r="Q340" s="229"/>
      <c r="R340" s="150"/>
      <c r="T340" s="151" t="s">
        <v>5</v>
      </c>
      <c r="U340" s="41" t="s">
        <v>41</v>
      </c>
      <c r="V340" s="152">
        <v>0.23125299999999999</v>
      </c>
      <c r="W340" s="152">
        <f t="shared" si="91"/>
        <v>6.0784851049999995</v>
      </c>
      <c r="X340" s="152">
        <v>5.0000000000000001E-3</v>
      </c>
      <c r="Y340" s="152">
        <f t="shared" si="92"/>
        <v>0.13142500000000001</v>
      </c>
      <c r="Z340" s="152">
        <v>0</v>
      </c>
      <c r="AA340" s="153">
        <f t="shared" si="93"/>
        <v>0</v>
      </c>
      <c r="AD340" s="154"/>
      <c r="AR340" s="19" t="s">
        <v>250</v>
      </c>
      <c r="AT340" s="19" t="s">
        <v>189</v>
      </c>
      <c r="AU340" s="19" t="s">
        <v>86</v>
      </c>
      <c r="AY340" s="19" t="s">
        <v>188</v>
      </c>
      <c r="BE340" s="154">
        <f t="shared" si="94"/>
        <v>0</v>
      </c>
      <c r="BF340" s="154">
        <f t="shared" si="95"/>
        <v>0</v>
      </c>
      <c r="BG340" s="154">
        <f t="shared" si="96"/>
        <v>0</v>
      </c>
      <c r="BH340" s="154">
        <f t="shared" si="97"/>
        <v>0</v>
      </c>
      <c r="BI340" s="154">
        <f t="shared" si="98"/>
        <v>0</v>
      </c>
      <c r="BJ340" s="19" t="s">
        <v>86</v>
      </c>
      <c r="BK340" s="154">
        <f t="shared" si="99"/>
        <v>0</v>
      </c>
      <c r="BL340" s="19" t="s">
        <v>250</v>
      </c>
      <c r="BM340" s="19" t="s">
        <v>933</v>
      </c>
    </row>
    <row r="341" spans="2:65" s="1" customFormat="1" ht="25.5" customHeight="1">
      <c r="B341" s="145"/>
      <c r="C341" s="155" t="s">
        <v>934</v>
      </c>
      <c r="D341" s="155" t="s">
        <v>251</v>
      </c>
      <c r="E341" s="156" t="s">
        <v>935</v>
      </c>
      <c r="F341" s="230" t="s">
        <v>936</v>
      </c>
      <c r="G341" s="230"/>
      <c r="H341" s="230"/>
      <c r="I341" s="230"/>
      <c r="J341" s="157" t="s">
        <v>192</v>
      </c>
      <c r="K341" s="158">
        <v>26.811</v>
      </c>
      <c r="L341" s="231"/>
      <c r="M341" s="231"/>
      <c r="N341" s="231">
        <f t="shared" si="90"/>
        <v>0</v>
      </c>
      <c r="O341" s="229"/>
      <c r="P341" s="229"/>
      <c r="Q341" s="229"/>
      <c r="R341" s="150"/>
      <c r="T341" s="151" t="s">
        <v>5</v>
      </c>
      <c r="U341" s="41" t="s">
        <v>41</v>
      </c>
      <c r="V341" s="152">
        <v>0</v>
      </c>
      <c r="W341" s="152">
        <f t="shared" si="91"/>
        <v>0</v>
      </c>
      <c r="X341" s="152">
        <v>1.65E-3</v>
      </c>
      <c r="Y341" s="152">
        <f t="shared" si="92"/>
        <v>4.4238149999999997E-2</v>
      </c>
      <c r="Z341" s="152">
        <v>0</v>
      </c>
      <c r="AA341" s="153">
        <f t="shared" si="93"/>
        <v>0</v>
      </c>
      <c r="AD341" s="154"/>
      <c r="AR341" s="19" t="s">
        <v>316</v>
      </c>
      <c r="AT341" s="19" t="s">
        <v>251</v>
      </c>
      <c r="AU341" s="19" t="s">
        <v>86</v>
      </c>
      <c r="AY341" s="19" t="s">
        <v>188</v>
      </c>
      <c r="BE341" s="154">
        <f t="shared" si="94"/>
        <v>0</v>
      </c>
      <c r="BF341" s="154">
        <f t="shared" si="95"/>
        <v>0</v>
      </c>
      <c r="BG341" s="154">
        <f t="shared" si="96"/>
        <v>0</v>
      </c>
      <c r="BH341" s="154">
        <f t="shared" si="97"/>
        <v>0</v>
      </c>
      <c r="BI341" s="154">
        <f t="shared" si="98"/>
        <v>0</v>
      </c>
      <c r="BJ341" s="19" t="s">
        <v>86</v>
      </c>
      <c r="BK341" s="154">
        <f t="shared" si="99"/>
        <v>0</v>
      </c>
      <c r="BL341" s="19" t="s">
        <v>250</v>
      </c>
      <c r="BM341" s="19" t="s">
        <v>937</v>
      </c>
    </row>
    <row r="342" spans="2:65" s="1" customFormat="1" ht="38.25" customHeight="1">
      <c r="B342" s="145"/>
      <c r="C342" s="146" t="s">
        <v>938</v>
      </c>
      <c r="D342" s="146" t="s">
        <v>189</v>
      </c>
      <c r="E342" s="147" t="s">
        <v>939</v>
      </c>
      <c r="F342" s="228" t="s">
        <v>940</v>
      </c>
      <c r="G342" s="228"/>
      <c r="H342" s="228"/>
      <c r="I342" s="228"/>
      <c r="J342" s="148" t="s">
        <v>192</v>
      </c>
      <c r="K342" s="149">
        <v>188.45</v>
      </c>
      <c r="L342" s="229"/>
      <c r="M342" s="229"/>
      <c r="N342" s="229">
        <f t="shared" si="90"/>
        <v>0</v>
      </c>
      <c r="O342" s="229"/>
      <c r="P342" s="229"/>
      <c r="Q342" s="229"/>
      <c r="R342" s="150"/>
      <c r="T342" s="151" t="s">
        <v>5</v>
      </c>
      <c r="U342" s="41" t="s">
        <v>41</v>
      </c>
      <c r="V342" s="152">
        <v>7.6488299999999995E-2</v>
      </c>
      <c r="W342" s="152">
        <f t="shared" si="91"/>
        <v>14.414220134999999</v>
      </c>
      <c r="X342" s="152">
        <v>0</v>
      </c>
      <c r="Y342" s="152">
        <f t="shared" si="92"/>
        <v>0</v>
      </c>
      <c r="Z342" s="152">
        <v>0</v>
      </c>
      <c r="AA342" s="153">
        <f t="shared" si="93"/>
        <v>0</v>
      </c>
      <c r="AD342" s="154"/>
      <c r="AR342" s="19" t="s">
        <v>250</v>
      </c>
      <c r="AT342" s="19" t="s">
        <v>189</v>
      </c>
      <c r="AU342" s="19" t="s">
        <v>86</v>
      </c>
      <c r="AY342" s="19" t="s">
        <v>188</v>
      </c>
      <c r="BE342" s="154">
        <f t="shared" si="94"/>
        <v>0</v>
      </c>
      <c r="BF342" s="154">
        <f t="shared" si="95"/>
        <v>0</v>
      </c>
      <c r="BG342" s="154">
        <f t="shared" si="96"/>
        <v>0</v>
      </c>
      <c r="BH342" s="154">
        <f t="shared" si="97"/>
        <v>0</v>
      </c>
      <c r="BI342" s="154">
        <f t="shared" si="98"/>
        <v>0</v>
      </c>
      <c r="BJ342" s="19" t="s">
        <v>86</v>
      </c>
      <c r="BK342" s="154">
        <f t="shared" si="99"/>
        <v>0</v>
      </c>
      <c r="BL342" s="19" t="s">
        <v>250</v>
      </c>
      <c r="BM342" s="19" t="s">
        <v>941</v>
      </c>
    </row>
    <row r="343" spans="2:65" s="1" customFormat="1" ht="25.5" customHeight="1">
      <c r="B343" s="145"/>
      <c r="C343" s="155" t="s">
        <v>942</v>
      </c>
      <c r="D343" s="155" t="s">
        <v>251</v>
      </c>
      <c r="E343" s="156" t="s">
        <v>943</v>
      </c>
      <c r="F343" s="230" t="s">
        <v>944</v>
      </c>
      <c r="G343" s="230"/>
      <c r="H343" s="230"/>
      <c r="I343" s="230"/>
      <c r="J343" s="157" t="s">
        <v>192</v>
      </c>
      <c r="K343" s="158">
        <v>192.21899999999999</v>
      </c>
      <c r="L343" s="231"/>
      <c r="M343" s="231"/>
      <c r="N343" s="231">
        <f t="shared" si="90"/>
        <v>0</v>
      </c>
      <c r="O343" s="229"/>
      <c r="P343" s="229"/>
      <c r="Q343" s="229"/>
      <c r="R343" s="150"/>
      <c r="T343" s="151" t="s">
        <v>5</v>
      </c>
      <c r="U343" s="41" t="s">
        <v>41</v>
      </c>
      <c r="V343" s="152">
        <v>0</v>
      </c>
      <c r="W343" s="152">
        <f t="shared" si="91"/>
        <v>0</v>
      </c>
      <c r="X343" s="152">
        <v>2.3400000000000001E-3</v>
      </c>
      <c r="Y343" s="152">
        <f t="shared" si="92"/>
        <v>0.44979246000000001</v>
      </c>
      <c r="Z343" s="152">
        <v>0</v>
      </c>
      <c r="AA343" s="153">
        <f t="shared" si="93"/>
        <v>0</v>
      </c>
      <c r="AD343" s="154"/>
      <c r="AR343" s="19" t="s">
        <v>316</v>
      </c>
      <c r="AT343" s="19" t="s">
        <v>251</v>
      </c>
      <c r="AU343" s="19" t="s">
        <v>86</v>
      </c>
      <c r="AY343" s="19" t="s">
        <v>188</v>
      </c>
      <c r="BE343" s="154">
        <f t="shared" si="94"/>
        <v>0</v>
      </c>
      <c r="BF343" s="154">
        <f t="shared" si="95"/>
        <v>0</v>
      </c>
      <c r="BG343" s="154">
        <f t="shared" si="96"/>
        <v>0</v>
      </c>
      <c r="BH343" s="154">
        <f t="shared" si="97"/>
        <v>0</v>
      </c>
      <c r="BI343" s="154">
        <f t="shared" si="98"/>
        <v>0</v>
      </c>
      <c r="BJ343" s="19" t="s">
        <v>86</v>
      </c>
      <c r="BK343" s="154">
        <f t="shared" si="99"/>
        <v>0</v>
      </c>
      <c r="BL343" s="19" t="s">
        <v>250</v>
      </c>
      <c r="BM343" s="19" t="s">
        <v>945</v>
      </c>
    </row>
    <row r="344" spans="2:65" s="1" customFormat="1" ht="25.5" customHeight="1">
      <c r="B344" s="145"/>
      <c r="C344" s="146" t="s">
        <v>946</v>
      </c>
      <c r="D344" s="146" t="s">
        <v>189</v>
      </c>
      <c r="E344" s="147" t="s">
        <v>947</v>
      </c>
      <c r="F344" s="228" t="s">
        <v>948</v>
      </c>
      <c r="G344" s="228"/>
      <c r="H344" s="228"/>
      <c r="I344" s="228"/>
      <c r="J344" s="148" t="s">
        <v>203</v>
      </c>
      <c r="K344" s="149">
        <v>56.99</v>
      </c>
      <c r="L344" s="229"/>
      <c r="M344" s="229"/>
      <c r="N344" s="229">
        <f t="shared" si="90"/>
        <v>0</v>
      </c>
      <c r="O344" s="229"/>
      <c r="P344" s="229"/>
      <c r="Q344" s="229"/>
      <c r="R344" s="150"/>
      <c r="T344" s="151" t="s">
        <v>5</v>
      </c>
      <c r="U344" s="41" t="s">
        <v>41</v>
      </c>
      <c r="V344" s="152">
        <v>7.0000000000000007E-2</v>
      </c>
      <c r="W344" s="152">
        <f t="shared" si="91"/>
        <v>3.9893000000000005</v>
      </c>
      <c r="X344" s="152">
        <v>0</v>
      </c>
      <c r="Y344" s="152">
        <f t="shared" si="92"/>
        <v>0</v>
      </c>
      <c r="Z344" s="152">
        <v>0</v>
      </c>
      <c r="AA344" s="153">
        <f t="shared" si="93"/>
        <v>0</v>
      </c>
      <c r="AD344" s="154"/>
      <c r="AR344" s="19" t="s">
        <v>250</v>
      </c>
      <c r="AT344" s="19" t="s">
        <v>189</v>
      </c>
      <c r="AU344" s="19" t="s">
        <v>86</v>
      </c>
      <c r="AY344" s="19" t="s">
        <v>188</v>
      </c>
      <c r="BE344" s="154">
        <f t="shared" si="94"/>
        <v>0</v>
      </c>
      <c r="BF344" s="154">
        <f t="shared" si="95"/>
        <v>0</v>
      </c>
      <c r="BG344" s="154">
        <f t="shared" si="96"/>
        <v>0</v>
      </c>
      <c r="BH344" s="154">
        <f t="shared" si="97"/>
        <v>0</v>
      </c>
      <c r="BI344" s="154">
        <f t="shared" si="98"/>
        <v>0</v>
      </c>
      <c r="BJ344" s="19" t="s">
        <v>86</v>
      </c>
      <c r="BK344" s="154">
        <f t="shared" si="99"/>
        <v>0</v>
      </c>
      <c r="BL344" s="19" t="s">
        <v>250</v>
      </c>
      <c r="BM344" s="19" t="s">
        <v>949</v>
      </c>
    </row>
    <row r="345" spans="2:65" s="1" customFormat="1" ht="16.5" customHeight="1">
      <c r="B345" s="145"/>
      <c r="C345" s="155" t="s">
        <v>950</v>
      </c>
      <c r="D345" s="155" t="s">
        <v>251</v>
      </c>
      <c r="E345" s="156" t="s">
        <v>951</v>
      </c>
      <c r="F345" s="230" t="s">
        <v>952</v>
      </c>
      <c r="G345" s="230"/>
      <c r="H345" s="230"/>
      <c r="I345" s="230"/>
      <c r="J345" s="157" t="s">
        <v>203</v>
      </c>
      <c r="K345" s="158">
        <v>62.689</v>
      </c>
      <c r="L345" s="231"/>
      <c r="M345" s="231"/>
      <c r="N345" s="231">
        <f t="shared" si="90"/>
        <v>0</v>
      </c>
      <c r="O345" s="229"/>
      <c r="P345" s="229"/>
      <c r="Q345" s="229"/>
      <c r="R345" s="150"/>
      <c r="T345" s="151" t="s">
        <v>5</v>
      </c>
      <c r="U345" s="41" t="s">
        <v>41</v>
      </c>
      <c r="V345" s="152">
        <v>0</v>
      </c>
      <c r="W345" s="152">
        <f t="shared" si="91"/>
        <v>0</v>
      </c>
      <c r="X345" s="152">
        <v>5.1000000000000004E-4</v>
      </c>
      <c r="Y345" s="152">
        <f t="shared" si="92"/>
        <v>3.1971390000000002E-2</v>
      </c>
      <c r="Z345" s="152">
        <v>0</v>
      </c>
      <c r="AA345" s="153">
        <f t="shared" si="93"/>
        <v>0</v>
      </c>
      <c r="AD345" s="154"/>
      <c r="AR345" s="19" t="s">
        <v>316</v>
      </c>
      <c r="AT345" s="19" t="s">
        <v>251</v>
      </c>
      <c r="AU345" s="19" t="s">
        <v>86</v>
      </c>
      <c r="AY345" s="19" t="s">
        <v>188</v>
      </c>
      <c r="BE345" s="154">
        <f t="shared" si="94"/>
        <v>0</v>
      </c>
      <c r="BF345" s="154">
        <f t="shared" si="95"/>
        <v>0</v>
      </c>
      <c r="BG345" s="154">
        <f t="shared" si="96"/>
        <v>0</v>
      </c>
      <c r="BH345" s="154">
        <f t="shared" si="97"/>
        <v>0</v>
      </c>
      <c r="BI345" s="154">
        <f t="shared" si="98"/>
        <v>0</v>
      </c>
      <c r="BJ345" s="19" t="s">
        <v>86</v>
      </c>
      <c r="BK345" s="154">
        <f t="shared" si="99"/>
        <v>0</v>
      </c>
      <c r="BL345" s="19" t="s">
        <v>250</v>
      </c>
      <c r="BM345" s="19" t="s">
        <v>953</v>
      </c>
    </row>
    <row r="346" spans="2:65" s="1" customFormat="1" ht="25.5" customHeight="1">
      <c r="B346" s="145"/>
      <c r="C346" s="146" t="s">
        <v>954</v>
      </c>
      <c r="D346" s="146" t="s">
        <v>189</v>
      </c>
      <c r="E346" s="147" t="s">
        <v>955</v>
      </c>
      <c r="F346" s="228" t="s">
        <v>956</v>
      </c>
      <c r="G346" s="228"/>
      <c r="H346" s="228"/>
      <c r="I346" s="228"/>
      <c r="J346" s="148" t="s">
        <v>806</v>
      </c>
      <c r="K346" s="149">
        <v>1.4</v>
      </c>
      <c r="L346" s="229"/>
      <c r="M346" s="229"/>
      <c r="N346" s="229">
        <f t="shared" si="90"/>
        <v>0</v>
      </c>
      <c r="O346" s="229"/>
      <c r="P346" s="229"/>
      <c r="Q346" s="229"/>
      <c r="R346" s="150"/>
      <c r="T346" s="151" t="s">
        <v>5</v>
      </c>
      <c r="U346" s="41" t="s">
        <v>41</v>
      </c>
      <c r="V346" s="152">
        <v>0</v>
      </c>
      <c r="W346" s="152">
        <f t="shared" si="91"/>
        <v>0</v>
      </c>
      <c r="X346" s="152">
        <v>0</v>
      </c>
      <c r="Y346" s="152">
        <f t="shared" si="92"/>
        <v>0</v>
      </c>
      <c r="Z346" s="152">
        <v>0</v>
      </c>
      <c r="AA346" s="153">
        <f t="shared" si="93"/>
        <v>0</v>
      </c>
      <c r="AD346" s="154"/>
      <c r="AR346" s="19" t="s">
        <v>250</v>
      </c>
      <c r="AT346" s="19" t="s">
        <v>189</v>
      </c>
      <c r="AU346" s="19" t="s">
        <v>86</v>
      </c>
      <c r="AY346" s="19" t="s">
        <v>188</v>
      </c>
      <c r="BE346" s="154">
        <f t="shared" si="94"/>
        <v>0</v>
      </c>
      <c r="BF346" s="154">
        <f t="shared" si="95"/>
        <v>0</v>
      </c>
      <c r="BG346" s="154">
        <f t="shared" si="96"/>
        <v>0</v>
      </c>
      <c r="BH346" s="154">
        <f t="shared" si="97"/>
        <v>0</v>
      </c>
      <c r="BI346" s="154">
        <f t="shared" si="98"/>
        <v>0</v>
      </c>
      <c r="BJ346" s="19" t="s">
        <v>86</v>
      </c>
      <c r="BK346" s="154">
        <f t="shared" si="99"/>
        <v>0</v>
      </c>
      <c r="BL346" s="19" t="s">
        <v>250</v>
      </c>
      <c r="BM346" s="19" t="s">
        <v>957</v>
      </c>
    </row>
    <row r="347" spans="2:65" s="10" customFormat="1" ht="29.85" customHeight="1">
      <c r="B347" s="134"/>
      <c r="C347" s="135"/>
      <c r="D347" s="144" t="s">
        <v>159</v>
      </c>
      <c r="E347" s="144"/>
      <c r="F347" s="144"/>
      <c r="G347" s="144"/>
      <c r="H347" s="144"/>
      <c r="I347" s="144"/>
      <c r="J347" s="144"/>
      <c r="K347" s="144"/>
      <c r="L347" s="144"/>
      <c r="M347" s="144"/>
      <c r="N347" s="233">
        <f>BK347</f>
        <v>0</v>
      </c>
      <c r="O347" s="234"/>
      <c r="P347" s="234"/>
      <c r="Q347" s="234"/>
      <c r="R347" s="137"/>
      <c r="T347" s="138"/>
      <c r="U347" s="135"/>
      <c r="V347" s="135"/>
      <c r="W347" s="139">
        <f>SUM(W348:W349)</f>
        <v>5.2880000000000003E-2</v>
      </c>
      <c r="X347" s="135"/>
      <c r="Y347" s="139">
        <f>SUM(Y348:Y349)</f>
        <v>2.3999999999999998E-3</v>
      </c>
      <c r="Z347" s="135"/>
      <c r="AA347" s="140">
        <f>SUM(AA348:AA349)</f>
        <v>0</v>
      </c>
      <c r="AC347" s="1"/>
      <c r="AD347" s="154"/>
      <c r="AR347" s="141" t="s">
        <v>86</v>
      </c>
      <c r="AT347" s="142" t="s">
        <v>73</v>
      </c>
      <c r="AU347" s="142" t="s">
        <v>81</v>
      </c>
      <c r="AY347" s="141" t="s">
        <v>188</v>
      </c>
      <c r="BK347" s="143">
        <f>SUM(BK348:BK349)</f>
        <v>0</v>
      </c>
    </row>
    <row r="348" spans="2:65" s="1" customFormat="1" ht="25.5" customHeight="1">
      <c r="B348" s="145"/>
      <c r="C348" s="146" t="s">
        <v>958</v>
      </c>
      <c r="D348" s="146" t="s">
        <v>189</v>
      </c>
      <c r="E348" s="147" t="s">
        <v>959</v>
      </c>
      <c r="F348" s="228" t="s">
        <v>960</v>
      </c>
      <c r="G348" s="228"/>
      <c r="H348" s="228"/>
      <c r="I348" s="228"/>
      <c r="J348" s="148" t="s">
        <v>302</v>
      </c>
      <c r="K348" s="149">
        <v>4</v>
      </c>
      <c r="L348" s="229"/>
      <c r="M348" s="229"/>
      <c r="N348" s="229">
        <f>ROUND(L348*K348,2)</f>
        <v>0</v>
      </c>
      <c r="O348" s="229"/>
      <c r="P348" s="229"/>
      <c r="Q348" s="229"/>
      <c r="R348" s="150"/>
      <c r="T348" s="151" t="s">
        <v>5</v>
      </c>
      <c r="U348" s="41" t="s">
        <v>41</v>
      </c>
      <c r="V348" s="152">
        <v>1.3220000000000001E-2</v>
      </c>
      <c r="W348" s="152">
        <f>V348*K348</f>
        <v>5.2880000000000003E-2</v>
      </c>
      <c r="X348" s="152">
        <v>5.9999999999999995E-4</v>
      </c>
      <c r="Y348" s="152">
        <f>X348*K348</f>
        <v>2.3999999999999998E-3</v>
      </c>
      <c r="Z348" s="152">
        <v>0</v>
      </c>
      <c r="AA348" s="153">
        <f>Z348*K348</f>
        <v>0</v>
      </c>
      <c r="AD348" s="154"/>
      <c r="AR348" s="19" t="s">
        <v>250</v>
      </c>
      <c r="AT348" s="19" t="s">
        <v>189</v>
      </c>
      <c r="AU348" s="19" t="s">
        <v>86</v>
      </c>
      <c r="AY348" s="19" t="s">
        <v>188</v>
      </c>
      <c r="BE348" s="154">
        <f>IF(U348="základná",N348,0)</f>
        <v>0</v>
      </c>
      <c r="BF348" s="154">
        <f>IF(U348="znížená",N348,0)</f>
        <v>0</v>
      </c>
      <c r="BG348" s="154">
        <f>IF(U348="zákl. prenesená",N348,0)</f>
        <v>0</v>
      </c>
      <c r="BH348" s="154">
        <f>IF(U348="zníž. prenesená",N348,0)</f>
        <v>0</v>
      </c>
      <c r="BI348" s="154">
        <f>IF(U348="nulová",N348,0)</f>
        <v>0</v>
      </c>
      <c r="BJ348" s="19" t="s">
        <v>86</v>
      </c>
      <c r="BK348" s="154">
        <f>ROUND(L348*K348,2)</f>
        <v>0</v>
      </c>
      <c r="BL348" s="19" t="s">
        <v>250</v>
      </c>
      <c r="BM348" s="19" t="s">
        <v>961</v>
      </c>
    </row>
    <row r="349" spans="2:65" s="1" customFormat="1" ht="25.5" customHeight="1">
      <c r="B349" s="145"/>
      <c r="C349" s="146" t="s">
        <v>962</v>
      </c>
      <c r="D349" s="146" t="s">
        <v>189</v>
      </c>
      <c r="E349" s="147" t="s">
        <v>963</v>
      </c>
      <c r="F349" s="228" t="s">
        <v>964</v>
      </c>
      <c r="G349" s="228"/>
      <c r="H349" s="228"/>
      <c r="I349" s="228"/>
      <c r="J349" s="148" t="s">
        <v>806</v>
      </c>
      <c r="K349" s="149">
        <v>0.75</v>
      </c>
      <c r="L349" s="229"/>
      <c r="M349" s="229"/>
      <c r="N349" s="229">
        <f>ROUND(L349*K349,2)</f>
        <v>0</v>
      </c>
      <c r="O349" s="229"/>
      <c r="P349" s="229"/>
      <c r="Q349" s="229"/>
      <c r="R349" s="150"/>
      <c r="T349" s="151" t="s">
        <v>5</v>
      </c>
      <c r="U349" s="41" t="s">
        <v>41</v>
      </c>
      <c r="V349" s="152">
        <v>0</v>
      </c>
      <c r="W349" s="152">
        <f>V349*K349</f>
        <v>0</v>
      </c>
      <c r="X349" s="152">
        <v>0</v>
      </c>
      <c r="Y349" s="152">
        <f>X349*K349</f>
        <v>0</v>
      </c>
      <c r="Z349" s="152">
        <v>0</v>
      </c>
      <c r="AA349" s="153">
        <f>Z349*K349</f>
        <v>0</v>
      </c>
      <c r="AD349" s="154"/>
      <c r="AR349" s="19" t="s">
        <v>250</v>
      </c>
      <c r="AT349" s="19" t="s">
        <v>189</v>
      </c>
      <c r="AU349" s="19" t="s">
        <v>86</v>
      </c>
      <c r="AY349" s="19" t="s">
        <v>188</v>
      </c>
      <c r="BE349" s="154">
        <f>IF(U349="základná",N349,0)</f>
        <v>0</v>
      </c>
      <c r="BF349" s="154">
        <f>IF(U349="znížená",N349,0)</f>
        <v>0</v>
      </c>
      <c r="BG349" s="154">
        <f>IF(U349="zákl. prenesená",N349,0)</f>
        <v>0</v>
      </c>
      <c r="BH349" s="154">
        <f>IF(U349="zníž. prenesená",N349,0)</f>
        <v>0</v>
      </c>
      <c r="BI349" s="154">
        <f>IF(U349="nulová",N349,0)</f>
        <v>0</v>
      </c>
      <c r="BJ349" s="19" t="s">
        <v>86</v>
      </c>
      <c r="BK349" s="154">
        <f>ROUND(L349*K349,2)</f>
        <v>0</v>
      </c>
      <c r="BL349" s="19" t="s">
        <v>250</v>
      </c>
      <c r="BM349" s="19" t="s">
        <v>965</v>
      </c>
    </row>
    <row r="350" spans="2:65" s="10" customFormat="1" ht="29.85" customHeight="1">
      <c r="B350" s="134"/>
      <c r="C350" s="135"/>
      <c r="D350" s="144" t="s">
        <v>160</v>
      </c>
      <c r="E350" s="144"/>
      <c r="F350" s="144"/>
      <c r="G350" s="144"/>
      <c r="H350" s="144"/>
      <c r="I350" s="144"/>
      <c r="J350" s="144"/>
      <c r="K350" s="144"/>
      <c r="L350" s="144"/>
      <c r="M350" s="144"/>
      <c r="N350" s="233">
        <f>BK350</f>
        <v>0</v>
      </c>
      <c r="O350" s="234"/>
      <c r="P350" s="234"/>
      <c r="Q350" s="234"/>
      <c r="R350" s="137"/>
      <c r="T350" s="138"/>
      <c r="U350" s="135"/>
      <c r="V350" s="135"/>
      <c r="W350" s="139">
        <f>SUM(W351:W354)</f>
        <v>3.6260000000000003</v>
      </c>
      <c r="X350" s="135"/>
      <c r="Y350" s="139">
        <f>SUM(Y351:Y354)</f>
        <v>0</v>
      </c>
      <c r="Z350" s="135"/>
      <c r="AA350" s="140">
        <f>SUM(AA351:AA354)</f>
        <v>0.16214000000000001</v>
      </c>
      <c r="AC350" s="1"/>
      <c r="AD350" s="154"/>
      <c r="AR350" s="141" t="s">
        <v>86</v>
      </c>
      <c r="AT350" s="142" t="s">
        <v>73</v>
      </c>
      <c r="AU350" s="142" t="s">
        <v>81</v>
      </c>
      <c r="AY350" s="141" t="s">
        <v>188</v>
      </c>
      <c r="BK350" s="143">
        <f>SUM(BK351:BK354)</f>
        <v>0</v>
      </c>
    </row>
    <row r="351" spans="2:65" s="1" customFormat="1" ht="38.25" customHeight="1">
      <c r="B351" s="145"/>
      <c r="C351" s="146" t="s">
        <v>966</v>
      </c>
      <c r="D351" s="146" t="s">
        <v>189</v>
      </c>
      <c r="E351" s="147" t="s">
        <v>967</v>
      </c>
      <c r="F351" s="228" t="s">
        <v>968</v>
      </c>
      <c r="G351" s="228"/>
      <c r="H351" s="228"/>
      <c r="I351" s="228"/>
      <c r="J351" s="148" t="s">
        <v>969</v>
      </c>
      <c r="K351" s="149">
        <v>2</v>
      </c>
      <c r="L351" s="229"/>
      <c r="M351" s="229"/>
      <c r="N351" s="229">
        <f>ROUND(L351*K351,2)</f>
        <v>0</v>
      </c>
      <c r="O351" s="229"/>
      <c r="P351" s="229"/>
      <c r="Q351" s="229"/>
      <c r="R351" s="150"/>
      <c r="T351" s="151" t="s">
        <v>5</v>
      </c>
      <c r="U351" s="41" t="s">
        <v>41</v>
      </c>
      <c r="V351" s="152">
        <v>0.51800000000000002</v>
      </c>
      <c r="W351" s="152">
        <f>V351*K351</f>
        <v>1.036</v>
      </c>
      <c r="X351" s="152">
        <v>0</v>
      </c>
      <c r="Y351" s="152">
        <f>X351*K351</f>
        <v>0</v>
      </c>
      <c r="Z351" s="152">
        <v>1.933E-2</v>
      </c>
      <c r="AA351" s="153">
        <f>Z351*K351</f>
        <v>3.866E-2</v>
      </c>
      <c r="AD351" s="154"/>
      <c r="AR351" s="19" t="s">
        <v>250</v>
      </c>
      <c r="AT351" s="19" t="s">
        <v>189</v>
      </c>
      <c r="AU351" s="19" t="s">
        <v>86</v>
      </c>
      <c r="AY351" s="19" t="s">
        <v>188</v>
      </c>
      <c r="BE351" s="154">
        <f>IF(U351="základná",N351,0)</f>
        <v>0</v>
      </c>
      <c r="BF351" s="154">
        <f>IF(U351="znížená",N351,0)</f>
        <v>0</v>
      </c>
      <c r="BG351" s="154">
        <f>IF(U351="zákl. prenesená",N351,0)</f>
        <v>0</v>
      </c>
      <c r="BH351" s="154">
        <f>IF(U351="zníž. prenesená",N351,0)</f>
        <v>0</v>
      </c>
      <c r="BI351" s="154">
        <f>IF(U351="nulová",N351,0)</f>
        <v>0</v>
      </c>
      <c r="BJ351" s="19" t="s">
        <v>86</v>
      </c>
      <c r="BK351" s="154">
        <f>ROUND(L351*K351,2)</f>
        <v>0</v>
      </c>
      <c r="BL351" s="19" t="s">
        <v>250</v>
      </c>
      <c r="BM351" s="19" t="s">
        <v>970</v>
      </c>
    </row>
    <row r="352" spans="2:65" s="1" customFormat="1" ht="25.5" customHeight="1">
      <c r="B352" s="145"/>
      <c r="C352" s="146" t="s">
        <v>971</v>
      </c>
      <c r="D352" s="146" t="s">
        <v>189</v>
      </c>
      <c r="E352" s="147" t="s">
        <v>972</v>
      </c>
      <c r="F352" s="228" t="s">
        <v>973</v>
      </c>
      <c r="G352" s="228"/>
      <c r="H352" s="228"/>
      <c r="I352" s="228"/>
      <c r="J352" s="148" t="s">
        <v>969</v>
      </c>
      <c r="K352" s="149">
        <v>2</v>
      </c>
      <c r="L352" s="229"/>
      <c r="M352" s="229"/>
      <c r="N352" s="229">
        <f>ROUND(L352*K352,2)</f>
        <v>0</v>
      </c>
      <c r="O352" s="229"/>
      <c r="P352" s="229"/>
      <c r="Q352" s="229"/>
      <c r="R352" s="150"/>
      <c r="T352" s="151" t="s">
        <v>5</v>
      </c>
      <c r="U352" s="41" t="s">
        <v>41</v>
      </c>
      <c r="V352" s="152">
        <v>0.70299999999999996</v>
      </c>
      <c r="W352" s="152">
        <f>V352*K352</f>
        <v>1.4059999999999999</v>
      </c>
      <c r="X352" s="152">
        <v>0</v>
      </c>
      <c r="Y352" s="152">
        <f>X352*K352</f>
        <v>0</v>
      </c>
      <c r="Z352" s="152">
        <v>3.968E-2</v>
      </c>
      <c r="AA352" s="153">
        <f>Z352*K352</f>
        <v>7.936E-2</v>
      </c>
      <c r="AD352" s="154"/>
      <c r="AR352" s="19" t="s">
        <v>250</v>
      </c>
      <c r="AT352" s="19" t="s">
        <v>189</v>
      </c>
      <c r="AU352" s="19" t="s">
        <v>86</v>
      </c>
      <c r="AY352" s="19" t="s">
        <v>188</v>
      </c>
      <c r="BE352" s="154">
        <f>IF(U352="základná",N352,0)</f>
        <v>0</v>
      </c>
      <c r="BF352" s="154">
        <f>IF(U352="znížená",N352,0)</f>
        <v>0</v>
      </c>
      <c r="BG352" s="154">
        <f>IF(U352="zákl. prenesená",N352,0)</f>
        <v>0</v>
      </c>
      <c r="BH352" s="154">
        <f>IF(U352="zníž. prenesená",N352,0)</f>
        <v>0</v>
      </c>
      <c r="BI352" s="154">
        <f>IF(U352="nulová",N352,0)</f>
        <v>0</v>
      </c>
      <c r="BJ352" s="19" t="s">
        <v>86</v>
      </c>
      <c r="BK352" s="154">
        <f>ROUND(L352*K352,2)</f>
        <v>0</v>
      </c>
      <c r="BL352" s="19" t="s">
        <v>250</v>
      </c>
      <c r="BM352" s="19" t="s">
        <v>974</v>
      </c>
    </row>
    <row r="353" spans="2:65" s="1" customFormat="1" ht="25.5" customHeight="1">
      <c r="B353" s="145"/>
      <c r="C353" s="146" t="s">
        <v>975</v>
      </c>
      <c r="D353" s="146" t="s">
        <v>189</v>
      </c>
      <c r="E353" s="147" t="s">
        <v>976</v>
      </c>
      <c r="F353" s="228" t="s">
        <v>977</v>
      </c>
      <c r="G353" s="228"/>
      <c r="H353" s="228"/>
      <c r="I353" s="228"/>
      <c r="J353" s="148" t="s">
        <v>969</v>
      </c>
      <c r="K353" s="149">
        <v>2</v>
      </c>
      <c r="L353" s="229"/>
      <c r="M353" s="229"/>
      <c r="N353" s="229">
        <f>ROUND(L353*K353,2)</f>
        <v>0</v>
      </c>
      <c r="O353" s="229"/>
      <c r="P353" s="229"/>
      <c r="Q353" s="229"/>
      <c r="R353" s="150"/>
      <c r="T353" s="151" t="s">
        <v>5</v>
      </c>
      <c r="U353" s="41" t="s">
        <v>41</v>
      </c>
      <c r="V353" s="152">
        <v>0.34200000000000003</v>
      </c>
      <c r="W353" s="152">
        <f>V353*K353</f>
        <v>0.68400000000000005</v>
      </c>
      <c r="X353" s="152">
        <v>0</v>
      </c>
      <c r="Y353" s="152">
        <f>X353*K353</f>
        <v>0</v>
      </c>
      <c r="Z353" s="152">
        <v>1.9460000000000002E-2</v>
      </c>
      <c r="AA353" s="153">
        <f>Z353*K353</f>
        <v>3.8920000000000003E-2</v>
      </c>
      <c r="AD353" s="154"/>
      <c r="AR353" s="19" t="s">
        <v>250</v>
      </c>
      <c r="AT353" s="19" t="s">
        <v>189</v>
      </c>
      <c r="AU353" s="19" t="s">
        <v>86</v>
      </c>
      <c r="AY353" s="19" t="s">
        <v>188</v>
      </c>
      <c r="BE353" s="154">
        <f>IF(U353="základná",N353,0)</f>
        <v>0</v>
      </c>
      <c r="BF353" s="154">
        <f>IF(U353="znížená",N353,0)</f>
        <v>0</v>
      </c>
      <c r="BG353" s="154">
        <f>IF(U353="zákl. prenesená",N353,0)</f>
        <v>0</v>
      </c>
      <c r="BH353" s="154">
        <f>IF(U353="zníž. prenesená",N353,0)</f>
        <v>0</v>
      </c>
      <c r="BI353" s="154">
        <f>IF(U353="nulová",N353,0)</f>
        <v>0</v>
      </c>
      <c r="BJ353" s="19" t="s">
        <v>86</v>
      </c>
      <c r="BK353" s="154">
        <f>ROUND(L353*K353,2)</f>
        <v>0</v>
      </c>
      <c r="BL353" s="19" t="s">
        <v>250</v>
      </c>
      <c r="BM353" s="19" t="s">
        <v>978</v>
      </c>
    </row>
    <row r="354" spans="2:65" s="1" customFormat="1" ht="25.5" customHeight="1">
      <c r="B354" s="145"/>
      <c r="C354" s="146" t="s">
        <v>979</v>
      </c>
      <c r="D354" s="146" t="s">
        <v>189</v>
      </c>
      <c r="E354" s="147" t="s">
        <v>980</v>
      </c>
      <c r="F354" s="228" t="s">
        <v>981</v>
      </c>
      <c r="G354" s="228"/>
      <c r="H354" s="228"/>
      <c r="I354" s="228"/>
      <c r="J354" s="148" t="s">
        <v>969</v>
      </c>
      <c r="K354" s="149">
        <v>2</v>
      </c>
      <c r="L354" s="229"/>
      <c r="M354" s="229"/>
      <c r="N354" s="229">
        <f>ROUND(L354*K354,2)</f>
        <v>0</v>
      </c>
      <c r="O354" s="229"/>
      <c r="P354" s="229"/>
      <c r="Q354" s="229"/>
      <c r="R354" s="150"/>
      <c r="T354" s="151" t="s">
        <v>5</v>
      </c>
      <c r="U354" s="41" t="s">
        <v>41</v>
      </c>
      <c r="V354" s="152">
        <v>0.25</v>
      </c>
      <c r="W354" s="152">
        <f>V354*K354</f>
        <v>0.5</v>
      </c>
      <c r="X354" s="152">
        <v>0</v>
      </c>
      <c r="Y354" s="152">
        <f>X354*K354</f>
        <v>0</v>
      </c>
      <c r="Z354" s="152">
        <v>2.5999999999999999E-3</v>
      </c>
      <c r="AA354" s="153">
        <f>Z354*K354</f>
        <v>5.1999999999999998E-3</v>
      </c>
      <c r="AD354" s="154"/>
      <c r="AR354" s="19" t="s">
        <v>250</v>
      </c>
      <c r="AT354" s="19" t="s">
        <v>189</v>
      </c>
      <c r="AU354" s="19" t="s">
        <v>86</v>
      </c>
      <c r="AY354" s="19" t="s">
        <v>188</v>
      </c>
      <c r="BE354" s="154">
        <f>IF(U354="základná",N354,0)</f>
        <v>0</v>
      </c>
      <c r="BF354" s="154">
        <f>IF(U354="znížená",N354,0)</f>
        <v>0</v>
      </c>
      <c r="BG354" s="154">
        <f>IF(U354="zákl. prenesená",N354,0)</f>
        <v>0</v>
      </c>
      <c r="BH354" s="154">
        <f>IF(U354="zníž. prenesená",N354,0)</f>
        <v>0</v>
      </c>
      <c r="BI354" s="154">
        <f>IF(U354="nulová",N354,0)</f>
        <v>0</v>
      </c>
      <c r="BJ354" s="19" t="s">
        <v>86</v>
      </c>
      <c r="BK354" s="154">
        <f>ROUND(L354*K354,2)</f>
        <v>0</v>
      </c>
      <c r="BL354" s="19" t="s">
        <v>250</v>
      </c>
      <c r="BM354" s="19" t="s">
        <v>982</v>
      </c>
    </row>
    <row r="355" spans="2:65" s="10" customFormat="1" ht="29.85" customHeight="1">
      <c r="B355" s="134"/>
      <c r="C355" s="135"/>
      <c r="D355" s="144" t="s">
        <v>161</v>
      </c>
      <c r="E355" s="144"/>
      <c r="F355" s="144"/>
      <c r="G355" s="144"/>
      <c r="H355" s="144"/>
      <c r="I355" s="144"/>
      <c r="J355" s="144"/>
      <c r="K355" s="144"/>
      <c r="L355" s="144"/>
      <c r="M355" s="144"/>
      <c r="N355" s="233">
        <f>BK355</f>
        <v>0</v>
      </c>
      <c r="O355" s="234"/>
      <c r="P355" s="234"/>
      <c r="Q355" s="234"/>
      <c r="R355" s="137"/>
      <c r="T355" s="138"/>
      <c r="U355" s="135"/>
      <c r="V355" s="135"/>
      <c r="W355" s="139">
        <f>SUM(W356:W374)</f>
        <v>216.99445304000002</v>
      </c>
      <c r="X355" s="135"/>
      <c r="Y355" s="139">
        <f>SUM(Y356:Y374)</f>
        <v>6.6462741400000001</v>
      </c>
      <c r="Z355" s="135"/>
      <c r="AA355" s="140">
        <f>SUM(AA356:AA374)</f>
        <v>1.4743999999999999</v>
      </c>
      <c r="AC355" s="1"/>
      <c r="AD355" s="154"/>
      <c r="AR355" s="141" t="s">
        <v>86</v>
      </c>
      <c r="AT355" s="142" t="s">
        <v>73</v>
      </c>
      <c r="AU355" s="142" t="s">
        <v>81</v>
      </c>
      <c r="AY355" s="141" t="s">
        <v>188</v>
      </c>
      <c r="BK355" s="143">
        <f>SUM(BK356:BK374)</f>
        <v>0</v>
      </c>
    </row>
    <row r="356" spans="2:65" s="1" customFormat="1" ht="38.25" customHeight="1">
      <c r="B356" s="145"/>
      <c r="C356" s="146" t="s">
        <v>983</v>
      </c>
      <c r="D356" s="146" t="s">
        <v>189</v>
      </c>
      <c r="E356" s="147" t="s">
        <v>984</v>
      </c>
      <c r="F356" s="228" t="s">
        <v>985</v>
      </c>
      <c r="G356" s="228"/>
      <c r="H356" s="228"/>
      <c r="I356" s="228"/>
      <c r="J356" s="148" t="s">
        <v>302</v>
      </c>
      <c r="K356" s="149">
        <v>240</v>
      </c>
      <c r="L356" s="229"/>
      <c r="M356" s="229"/>
      <c r="N356" s="229">
        <f t="shared" ref="N356:N374" si="100">ROUND(L356*K356,2)</f>
        <v>0</v>
      </c>
      <c r="O356" s="229"/>
      <c r="P356" s="229"/>
      <c r="Q356" s="229"/>
      <c r="R356" s="150"/>
      <c r="T356" s="151" t="s">
        <v>5</v>
      </c>
      <c r="U356" s="41" t="s">
        <v>41</v>
      </c>
      <c r="V356" s="152">
        <v>0.10181999999999999</v>
      </c>
      <c r="W356" s="152">
        <f t="shared" ref="W356:W374" si="101">V356*K356</f>
        <v>24.436799999999998</v>
      </c>
      <c r="X356" s="152">
        <v>2.1000000000000001E-4</v>
      </c>
      <c r="Y356" s="152">
        <f t="shared" ref="Y356:Y374" si="102">X356*K356</f>
        <v>5.04E-2</v>
      </c>
      <c r="Z356" s="152">
        <v>0</v>
      </c>
      <c r="AA356" s="153">
        <f t="shared" ref="AA356:AA374" si="103">Z356*K356</f>
        <v>0</v>
      </c>
      <c r="AD356" s="154"/>
      <c r="AR356" s="19" t="s">
        <v>250</v>
      </c>
      <c r="AT356" s="19" t="s">
        <v>189</v>
      </c>
      <c r="AU356" s="19" t="s">
        <v>86</v>
      </c>
      <c r="AY356" s="19" t="s">
        <v>188</v>
      </c>
      <c r="BE356" s="154">
        <f t="shared" ref="BE356:BE374" si="104">IF(U356="základná",N356,0)</f>
        <v>0</v>
      </c>
      <c r="BF356" s="154">
        <f t="shared" ref="BF356:BF374" si="105">IF(U356="znížená",N356,0)</f>
        <v>0</v>
      </c>
      <c r="BG356" s="154">
        <f t="shared" ref="BG356:BG374" si="106">IF(U356="zákl. prenesená",N356,0)</f>
        <v>0</v>
      </c>
      <c r="BH356" s="154">
        <f t="shared" ref="BH356:BH374" si="107">IF(U356="zníž. prenesená",N356,0)</f>
        <v>0</v>
      </c>
      <c r="BI356" s="154">
        <f t="shared" ref="BI356:BI374" si="108">IF(U356="nulová",N356,0)</f>
        <v>0</v>
      </c>
      <c r="BJ356" s="19" t="s">
        <v>86</v>
      </c>
      <c r="BK356" s="154">
        <f t="shared" ref="BK356:BK374" si="109">ROUND(L356*K356,2)</f>
        <v>0</v>
      </c>
      <c r="BL356" s="19" t="s">
        <v>250</v>
      </c>
      <c r="BM356" s="19" t="s">
        <v>986</v>
      </c>
    </row>
    <row r="357" spans="2:65" s="1" customFormat="1" ht="25.5" customHeight="1">
      <c r="B357" s="145"/>
      <c r="C357" s="155" t="s">
        <v>987</v>
      </c>
      <c r="D357" s="155" t="s">
        <v>251</v>
      </c>
      <c r="E357" s="156" t="s">
        <v>988</v>
      </c>
      <c r="F357" s="230" t="s">
        <v>989</v>
      </c>
      <c r="G357" s="230"/>
      <c r="H357" s="230"/>
      <c r="I357" s="230"/>
      <c r="J357" s="157" t="s">
        <v>302</v>
      </c>
      <c r="K357" s="158">
        <v>240</v>
      </c>
      <c r="L357" s="231"/>
      <c r="M357" s="231"/>
      <c r="N357" s="231">
        <f t="shared" si="100"/>
        <v>0</v>
      </c>
      <c r="O357" s="229"/>
      <c r="P357" s="229"/>
      <c r="Q357" s="229"/>
      <c r="R357" s="150"/>
      <c r="T357" s="151" t="s">
        <v>5</v>
      </c>
      <c r="U357" s="41" t="s">
        <v>41</v>
      </c>
      <c r="V357" s="152">
        <v>0</v>
      </c>
      <c r="W357" s="152">
        <f t="shared" si="101"/>
        <v>0</v>
      </c>
      <c r="X357" s="152">
        <v>4.4000000000000003E-3</v>
      </c>
      <c r="Y357" s="152">
        <f t="shared" si="102"/>
        <v>1.056</v>
      </c>
      <c r="Z357" s="152">
        <v>0</v>
      </c>
      <c r="AA357" s="153">
        <f t="shared" si="103"/>
        <v>0</v>
      </c>
      <c r="AD357" s="154"/>
      <c r="AR357" s="19" t="s">
        <v>316</v>
      </c>
      <c r="AT357" s="19" t="s">
        <v>251</v>
      </c>
      <c r="AU357" s="19" t="s">
        <v>86</v>
      </c>
      <c r="AY357" s="19" t="s">
        <v>188</v>
      </c>
      <c r="BE357" s="154">
        <f t="shared" si="104"/>
        <v>0</v>
      </c>
      <c r="BF357" s="154">
        <f t="shared" si="105"/>
        <v>0</v>
      </c>
      <c r="BG357" s="154">
        <f t="shared" si="106"/>
        <v>0</v>
      </c>
      <c r="BH357" s="154">
        <f t="shared" si="107"/>
        <v>0</v>
      </c>
      <c r="BI357" s="154">
        <f t="shared" si="108"/>
        <v>0</v>
      </c>
      <c r="BJ357" s="19" t="s">
        <v>86</v>
      </c>
      <c r="BK357" s="154">
        <f t="shared" si="109"/>
        <v>0</v>
      </c>
      <c r="BL357" s="19" t="s">
        <v>250</v>
      </c>
      <c r="BM357" s="19" t="s">
        <v>990</v>
      </c>
    </row>
    <row r="358" spans="2:65" s="1" customFormat="1" ht="38.25" customHeight="1">
      <c r="B358" s="145"/>
      <c r="C358" s="146" t="s">
        <v>991</v>
      </c>
      <c r="D358" s="146" t="s">
        <v>189</v>
      </c>
      <c r="E358" s="147" t="s">
        <v>984</v>
      </c>
      <c r="F358" s="228" t="s">
        <v>985</v>
      </c>
      <c r="G358" s="228"/>
      <c r="H358" s="228"/>
      <c r="I358" s="228"/>
      <c r="J358" s="148" t="s">
        <v>302</v>
      </c>
      <c r="K358" s="149">
        <v>9</v>
      </c>
      <c r="L358" s="229"/>
      <c r="M358" s="229"/>
      <c r="N358" s="229">
        <f t="shared" si="100"/>
        <v>0</v>
      </c>
      <c r="O358" s="229"/>
      <c r="P358" s="229"/>
      <c r="Q358" s="229"/>
      <c r="R358" s="150"/>
      <c r="T358" s="151" t="s">
        <v>5</v>
      </c>
      <c r="U358" s="41" t="s">
        <v>41</v>
      </c>
      <c r="V358" s="152">
        <v>0.10181999999999999</v>
      </c>
      <c r="W358" s="152">
        <f t="shared" si="101"/>
        <v>0.91637999999999997</v>
      </c>
      <c r="X358" s="152">
        <v>2.1000000000000001E-4</v>
      </c>
      <c r="Y358" s="152">
        <f t="shared" si="102"/>
        <v>1.8900000000000002E-3</v>
      </c>
      <c r="Z358" s="152">
        <v>0</v>
      </c>
      <c r="AA358" s="153">
        <f t="shared" si="103"/>
        <v>0</v>
      </c>
      <c r="AD358" s="154"/>
      <c r="AR358" s="19" t="s">
        <v>250</v>
      </c>
      <c r="AT358" s="19" t="s">
        <v>189</v>
      </c>
      <c r="AU358" s="19" t="s">
        <v>86</v>
      </c>
      <c r="AY358" s="19" t="s">
        <v>188</v>
      </c>
      <c r="BE358" s="154">
        <f t="shared" si="104"/>
        <v>0</v>
      </c>
      <c r="BF358" s="154">
        <f t="shared" si="105"/>
        <v>0</v>
      </c>
      <c r="BG358" s="154">
        <f t="shared" si="106"/>
        <v>0</v>
      </c>
      <c r="BH358" s="154">
        <f t="shared" si="107"/>
        <v>0</v>
      </c>
      <c r="BI358" s="154">
        <f t="shared" si="108"/>
        <v>0</v>
      </c>
      <c r="BJ358" s="19" t="s">
        <v>86</v>
      </c>
      <c r="BK358" s="154">
        <f t="shared" si="109"/>
        <v>0</v>
      </c>
      <c r="BL358" s="19" t="s">
        <v>250</v>
      </c>
      <c r="BM358" s="19" t="s">
        <v>992</v>
      </c>
    </row>
    <row r="359" spans="2:65" s="1" customFormat="1" ht="25.5" customHeight="1">
      <c r="B359" s="145"/>
      <c r="C359" s="155" t="s">
        <v>993</v>
      </c>
      <c r="D359" s="155" t="s">
        <v>251</v>
      </c>
      <c r="E359" s="156" t="s">
        <v>994</v>
      </c>
      <c r="F359" s="230" t="s">
        <v>995</v>
      </c>
      <c r="G359" s="230"/>
      <c r="H359" s="230"/>
      <c r="I359" s="230"/>
      <c r="J359" s="157" t="s">
        <v>302</v>
      </c>
      <c r="K359" s="158">
        <v>9</v>
      </c>
      <c r="L359" s="231"/>
      <c r="M359" s="231"/>
      <c r="N359" s="231">
        <f t="shared" si="100"/>
        <v>0</v>
      </c>
      <c r="O359" s="229"/>
      <c r="P359" s="229"/>
      <c r="Q359" s="229"/>
      <c r="R359" s="150"/>
      <c r="T359" s="151" t="s">
        <v>5</v>
      </c>
      <c r="U359" s="41" t="s">
        <v>41</v>
      </c>
      <c r="V359" s="152">
        <v>0</v>
      </c>
      <c r="W359" s="152">
        <f t="shared" si="101"/>
        <v>0</v>
      </c>
      <c r="X359" s="152">
        <v>1.9599999999999999E-3</v>
      </c>
      <c r="Y359" s="152">
        <f t="shared" si="102"/>
        <v>1.7639999999999999E-2</v>
      </c>
      <c r="Z359" s="152">
        <v>0</v>
      </c>
      <c r="AA359" s="153">
        <f t="shared" si="103"/>
        <v>0</v>
      </c>
      <c r="AD359" s="154"/>
      <c r="AR359" s="19" t="s">
        <v>316</v>
      </c>
      <c r="AT359" s="19" t="s">
        <v>251</v>
      </c>
      <c r="AU359" s="19" t="s">
        <v>86</v>
      </c>
      <c r="AY359" s="19" t="s">
        <v>188</v>
      </c>
      <c r="BE359" s="154">
        <f t="shared" si="104"/>
        <v>0</v>
      </c>
      <c r="BF359" s="154">
        <f t="shared" si="105"/>
        <v>0</v>
      </c>
      <c r="BG359" s="154">
        <f t="shared" si="106"/>
        <v>0</v>
      </c>
      <c r="BH359" s="154">
        <f t="shared" si="107"/>
        <v>0</v>
      </c>
      <c r="BI359" s="154">
        <f t="shared" si="108"/>
        <v>0</v>
      </c>
      <c r="BJ359" s="19" t="s">
        <v>86</v>
      </c>
      <c r="BK359" s="154">
        <f t="shared" si="109"/>
        <v>0</v>
      </c>
      <c r="BL359" s="19" t="s">
        <v>250</v>
      </c>
      <c r="BM359" s="19" t="s">
        <v>996</v>
      </c>
    </row>
    <row r="360" spans="2:65" s="1" customFormat="1" ht="38.25" customHeight="1">
      <c r="B360" s="145"/>
      <c r="C360" s="146" t="s">
        <v>997</v>
      </c>
      <c r="D360" s="146" t="s">
        <v>189</v>
      </c>
      <c r="E360" s="147" t="s">
        <v>998</v>
      </c>
      <c r="F360" s="228" t="s">
        <v>999</v>
      </c>
      <c r="G360" s="228"/>
      <c r="H360" s="228"/>
      <c r="I360" s="228"/>
      <c r="J360" s="148" t="s">
        <v>203</v>
      </c>
      <c r="K360" s="149">
        <v>391.21</v>
      </c>
      <c r="L360" s="229"/>
      <c r="M360" s="229"/>
      <c r="N360" s="229">
        <f t="shared" si="100"/>
        <v>0</v>
      </c>
      <c r="O360" s="229"/>
      <c r="P360" s="229"/>
      <c r="Q360" s="229"/>
      <c r="R360" s="150"/>
      <c r="T360" s="151" t="s">
        <v>5</v>
      </c>
      <c r="U360" s="41" t="s">
        <v>41</v>
      </c>
      <c r="V360" s="152">
        <v>0.21199999999999999</v>
      </c>
      <c r="W360" s="152">
        <f t="shared" si="101"/>
        <v>82.936519999999987</v>
      </c>
      <c r="X360" s="152">
        <v>2.5999999999999998E-4</v>
      </c>
      <c r="Y360" s="152">
        <f t="shared" si="102"/>
        <v>0.10171459999999999</v>
      </c>
      <c r="Z360" s="152">
        <v>0</v>
      </c>
      <c r="AA360" s="153">
        <f t="shared" si="103"/>
        <v>0</v>
      </c>
      <c r="AD360" s="154"/>
      <c r="AR360" s="19" t="s">
        <v>250</v>
      </c>
      <c r="AT360" s="19" t="s">
        <v>189</v>
      </c>
      <c r="AU360" s="19" t="s">
        <v>86</v>
      </c>
      <c r="AY360" s="19" t="s">
        <v>188</v>
      </c>
      <c r="BE360" s="154">
        <f t="shared" si="104"/>
        <v>0</v>
      </c>
      <c r="BF360" s="154">
        <f t="shared" si="105"/>
        <v>0</v>
      </c>
      <c r="BG360" s="154">
        <f t="shared" si="106"/>
        <v>0</v>
      </c>
      <c r="BH360" s="154">
        <f t="shared" si="107"/>
        <v>0</v>
      </c>
      <c r="BI360" s="154">
        <f t="shared" si="108"/>
        <v>0</v>
      </c>
      <c r="BJ360" s="19" t="s">
        <v>86</v>
      </c>
      <c r="BK360" s="154">
        <f t="shared" si="109"/>
        <v>0</v>
      </c>
      <c r="BL360" s="19" t="s">
        <v>250</v>
      </c>
      <c r="BM360" s="19" t="s">
        <v>1000</v>
      </c>
    </row>
    <row r="361" spans="2:65" s="1" customFormat="1" ht="38.25" customHeight="1">
      <c r="B361" s="145"/>
      <c r="C361" s="146" t="s">
        <v>1001</v>
      </c>
      <c r="D361" s="146" t="s">
        <v>189</v>
      </c>
      <c r="E361" s="147" t="s">
        <v>1002</v>
      </c>
      <c r="F361" s="228" t="s">
        <v>1003</v>
      </c>
      <c r="G361" s="228"/>
      <c r="H361" s="228"/>
      <c r="I361" s="228"/>
      <c r="J361" s="148" t="s">
        <v>203</v>
      </c>
      <c r="K361" s="149">
        <v>60.9</v>
      </c>
      <c r="L361" s="229"/>
      <c r="M361" s="229"/>
      <c r="N361" s="229">
        <f t="shared" si="100"/>
        <v>0</v>
      </c>
      <c r="O361" s="229"/>
      <c r="P361" s="229"/>
      <c r="Q361" s="229"/>
      <c r="R361" s="150"/>
      <c r="T361" s="151" t="s">
        <v>5</v>
      </c>
      <c r="U361" s="41" t="s">
        <v>41</v>
      </c>
      <c r="V361" s="152">
        <v>0.307</v>
      </c>
      <c r="W361" s="152">
        <f t="shared" si="101"/>
        <v>18.696300000000001</v>
      </c>
      <c r="X361" s="152">
        <v>2.5999999999999998E-4</v>
      </c>
      <c r="Y361" s="152">
        <f t="shared" si="102"/>
        <v>1.5833999999999997E-2</v>
      </c>
      <c r="Z361" s="152">
        <v>0</v>
      </c>
      <c r="AA361" s="153">
        <f t="shared" si="103"/>
        <v>0</v>
      </c>
      <c r="AD361" s="154"/>
      <c r="AR361" s="19" t="s">
        <v>250</v>
      </c>
      <c r="AT361" s="19" t="s">
        <v>189</v>
      </c>
      <c r="AU361" s="19" t="s">
        <v>86</v>
      </c>
      <c r="AY361" s="19" t="s">
        <v>188</v>
      </c>
      <c r="BE361" s="154">
        <f t="shared" si="104"/>
        <v>0</v>
      </c>
      <c r="BF361" s="154">
        <f t="shared" si="105"/>
        <v>0</v>
      </c>
      <c r="BG361" s="154">
        <f t="shared" si="106"/>
        <v>0</v>
      </c>
      <c r="BH361" s="154">
        <f t="shared" si="107"/>
        <v>0</v>
      </c>
      <c r="BI361" s="154">
        <f t="shared" si="108"/>
        <v>0</v>
      </c>
      <c r="BJ361" s="19" t="s">
        <v>86</v>
      </c>
      <c r="BK361" s="154">
        <f t="shared" si="109"/>
        <v>0</v>
      </c>
      <c r="BL361" s="19" t="s">
        <v>250</v>
      </c>
      <c r="BM361" s="19" t="s">
        <v>1004</v>
      </c>
    </row>
    <row r="362" spans="2:65" s="1" customFormat="1" ht="38.25" customHeight="1">
      <c r="B362" s="145"/>
      <c r="C362" s="146" t="s">
        <v>1005</v>
      </c>
      <c r="D362" s="146" t="s">
        <v>189</v>
      </c>
      <c r="E362" s="147" t="s">
        <v>1006</v>
      </c>
      <c r="F362" s="228" t="s">
        <v>1007</v>
      </c>
      <c r="G362" s="228"/>
      <c r="H362" s="228"/>
      <c r="I362" s="228"/>
      <c r="J362" s="148" t="s">
        <v>203</v>
      </c>
      <c r="K362" s="149">
        <v>11.9</v>
      </c>
      <c r="L362" s="229"/>
      <c r="M362" s="229"/>
      <c r="N362" s="229">
        <f t="shared" si="100"/>
        <v>0</v>
      </c>
      <c r="O362" s="229"/>
      <c r="P362" s="229"/>
      <c r="Q362" s="229"/>
      <c r="R362" s="150"/>
      <c r="T362" s="151" t="s">
        <v>5</v>
      </c>
      <c r="U362" s="41" t="s">
        <v>41</v>
      </c>
      <c r="V362" s="152">
        <v>0.39695999999999998</v>
      </c>
      <c r="W362" s="152">
        <f t="shared" si="101"/>
        <v>4.7238239999999996</v>
      </c>
      <c r="X362" s="152">
        <v>2.5999999999999998E-4</v>
      </c>
      <c r="Y362" s="152">
        <f t="shared" si="102"/>
        <v>3.094E-3</v>
      </c>
      <c r="Z362" s="152">
        <v>0</v>
      </c>
      <c r="AA362" s="153">
        <f t="shared" si="103"/>
        <v>0</v>
      </c>
      <c r="AD362" s="154"/>
      <c r="AR362" s="19" t="s">
        <v>250</v>
      </c>
      <c r="AT362" s="19" t="s">
        <v>189</v>
      </c>
      <c r="AU362" s="19" t="s">
        <v>86</v>
      </c>
      <c r="AY362" s="19" t="s">
        <v>188</v>
      </c>
      <c r="BE362" s="154">
        <f t="shared" si="104"/>
        <v>0</v>
      </c>
      <c r="BF362" s="154">
        <f t="shared" si="105"/>
        <v>0</v>
      </c>
      <c r="BG362" s="154">
        <f t="shared" si="106"/>
        <v>0</v>
      </c>
      <c r="BH362" s="154">
        <f t="shared" si="107"/>
        <v>0</v>
      </c>
      <c r="BI362" s="154">
        <f t="shared" si="108"/>
        <v>0</v>
      </c>
      <c r="BJ362" s="19" t="s">
        <v>86</v>
      </c>
      <c r="BK362" s="154">
        <f t="shared" si="109"/>
        <v>0</v>
      </c>
      <c r="BL362" s="19" t="s">
        <v>250</v>
      </c>
      <c r="BM362" s="19" t="s">
        <v>1008</v>
      </c>
    </row>
    <row r="363" spans="2:65" s="1" customFormat="1" ht="16.5" customHeight="1">
      <c r="B363" s="145"/>
      <c r="C363" s="155" t="s">
        <v>1009</v>
      </c>
      <c r="D363" s="155" t="s">
        <v>251</v>
      </c>
      <c r="E363" s="156" t="s">
        <v>1010</v>
      </c>
      <c r="F363" s="230" t="s">
        <v>1011</v>
      </c>
      <c r="G363" s="230"/>
      <c r="H363" s="230"/>
      <c r="I363" s="230"/>
      <c r="J363" s="157" t="s">
        <v>216</v>
      </c>
      <c r="K363" s="158">
        <v>4.5410000000000004</v>
      </c>
      <c r="L363" s="231"/>
      <c r="M363" s="231"/>
      <c r="N363" s="231">
        <f t="shared" si="100"/>
        <v>0</v>
      </c>
      <c r="O363" s="229"/>
      <c r="P363" s="229"/>
      <c r="Q363" s="229"/>
      <c r="R363" s="150"/>
      <c r="T363" s="151" t="s">
        <v>5</v>
      </c>
      <c r="U363" s="41" t="s">
        <v>41</v>
      </c>
      <c r="V363" s="152">
        <v>0</v>
      </c>
      <c r="W363" s="152">
        <f t="shared" si="101"/>
        <v>0</v>
      </c>
      <c r="X363" s="152">
        <v>0.55000000000000004</v>
      </c>
      <c r="Y363" s="152">
        <f t="shared" si="102"/>
        <v>2.4975500000000004</v>
      </c>
      <c r="Z363" s="152">
        <v>0</v>
      </c>
      <c r="AA363" s="153">
        <f t="shared" si="103"/>
        <v>0</v>
      </c>
      <c r="AD363" s="154"/>
      <c r="AR363" s="19" t="s">
        <v>316</v>
      </c>
      <c r="AT363" s="19" t="s">
        <v>251</v>
      </c>
      <c r="AU363" s="19" t="s">
        <v>86</v>
      </c>
      <c r="AY363" s="19" t="s">
        <v>188</v>
      </c>
      <c r="BE363" s="154">
        <f t="shared" si="104"/>
        <v>0</v>
      </c>
      <c r="BF363" s="154">
        <f t="shared" si="105"/>
        <v>0</v>
      </c>
      <c r="BG363" s="154">
        <f t="shared" si="106"/>
        <v>0</v>
      </c>
      <c r="BH363" s="154">
        <f t="shared" si="107"/>
        <v>0</v>
      </c>
      <c r="BI363" s="154">
        <f t="shared" si="108"/>
        <v>0</v>
      </c>
      <c r="BJ363" s="19" t="s">
        <v>86</v>
      </c>
      <c r="BK363" s="154">
        <f t="shared" si="109"/>
        <v>0</v>
      </c>
      <c r="BL363" s="19" t="s">
        <v>250</v>
      </c>
      <c r="BM363" s="19" t="s">
        <v>1012</v>
      </c>
    </row>
    <row r="364" spans="2:65" s="1" customFormat="1" ht="25.5" customHeight="1">
      <c r="B364" s="145"/>
      <c r="C364" s="146" t="s">
        <v>1013</v>
      </c>
      <c r="D364" s="146" t="s">
        <v>189</v>
      </c>
      <c r="E364" s="147" t="s">
        <v>1014</v>
      </c>
      <c r="F364" s="228" t="s">
        <v>1015</v>
      </c>
      <c r="G364" s="228"/>
      <c r="H364" s="228"/>
      <c r="I364" s="228"/>
      <c r="J364" s="148" t="s">
        <v>192</v>
      </c>
      <c r="K364" s="149">
        <v>230.67</v>
      </c>
      <c r="L364" s="229"/>
      <c r="M364" s="229"/>
      <c r="N364" s="229">
        <f t="shared" si="100"/>
        <v>0</v>
      </c>
      <c r="O364" s="229"/>
      <c r="P364" s="229"/>
      <c r="Q364" s="229"/>
      <c r="R364" s="150"/>
      <c r="T364" s="151" t="s">
        <v>5</v>
      </c>
      <c r="U364" s="41" t="s">
        <v>41</v>
      </c>
      <c r="V364" s="152">
        <v>0.26400000000000001</v>
      </c>
      <c r="W364" s="152">
        <f t="shared" si="101"/>
        <v>60.896880000000003</v>
      </c>
      <c r="X364" s="152">
        <v>0</v>
      </c>
      <c r="Y364" s="152">
        <f t="shared" si="102"/>
        <v>0</v>
      </c>
      <c r="Z364" s="152">
        <v>0</v>
      </c>
      <c r="AA364" s="153">
        <f t="shared" si="103"/>
        <v>0</v>
      </c>
      <c r="AD364" s="154"/>
      <c r="AR364" s="19" t="s">
        <v>250</v>
      </c>
      <c r="AT364" s="19" t="s">
        <v>189</v>
      </c>
      <c r="AU364" s="19" t="s">
        <v>86</v>
      </c>
      <c r="AY364" s="19" t="s">
        <v>188</v>
      </c>
      <c r="BE364" s="154">
        <f t="shared" si="104"/>
        <v>0</v>
      </c>
      <c r="BF364" s="154">
        <f t="shared" si="105"/>
        <v>0</v>
      </c>
      <c r="BG364" s="154">
        <f t="shared" si="106"/>
        <v>0</v>
      </c>
      <c r="BH364" s="154">
        <f t="shared" si="107"/>
        <v>0</v>
      </c>
      <c r="BI364" s="154">
        <f t="shared" si="108"/>
        <v>0</v>
      </c>
      <c r="BJ364" s="19" t="s">
        <v>86</v>
      </c>
      <c r="BK364" s="154">
        <f t="shared" si="109"/>
        <v>0</v>
      </c>
      <c r="BL364" s="19" t="s">
        <v>250</v>
      </c>
      <c r="BM364" s="19" t="s">
        <v>1016</v>
      </c>
    </row>
    <row r="365" spans="2:65" s="1" customFormat="1" ht="25.5" customHeight="1">
      <c r="B365" s="145"/>
      <c r="C365" s="146" t="s">
        <v>1017</v>
      </c>
      <c r="D365" s="146" t="s">
        <v>189</v>
      </c>
      <c r="E365" s="147" t="s">
        <v>1018</v>
      </c>
      <c r="F365" s="228" t="s">
        <v>1019</v>
      </c>
      <c r="G365" s="228"/>
      <c r="H365" s="228"/>
      <c r="I365" s="228"/>
      <c r="J365" s="148" t="s">
        <v>192</v>
      </c>
      <c r="K365" s="149">
        <v>2.2400000000000002</v>
      </c>
      <c r="L365" s="229"/>
      <c r="M365" s="229"/>
      <c r="N365" s="229">
        <f t="shared" si="100"/>
        <v>0</v>
      </c>
      <c r="O365" s="229"/>
      <c r="P365" s="229"/>
      <c r="Q365" s="229"/>
      <c r="R365" s="150"/>
      <c r="T365" s="151" t="s">
        <v>5</v>
      </c>
      <c r="U365" s="41" t="s">
        <v>41</v>
      </c>
      <c r="V365" s="152">
        <v>0.68500000000000005</v>
      </c>
      <c r="W365" s="152">
        <f t="shared" si="101"/>
        <v>1.5344000000000002</v>
      </c>
      <c r="X365" s="152">
        <v>0</v>
      </c>
      <c r="Y365" s="152">
        <f t="shared" si="102"/>
        <v>0</v>
      </c>
      <c r="Z365" s="152">
        <v>0</v>
      </c>
      <c r="AA365" s="153">
        <f t="shared" si="103"/>
        <v>0</v>
      </c>
      <c r="AD365" s="154"/>
      <c r="AR365" s="19" t="s">
        <v>250</v>
      </c>
      <c r="AT365" s="19" t="s">
        <v>189</v>
      </c>
      <c r="AU365" s="19" t="s">
        <v>86</v>
      </c>
      <c r="AY365" s="19" t="s">
        <v>188</v>
      </c>
      <c r="BE365" s="154">
        <f t="shared" si="104"/>
        <v>0</v>
      </c>
      <c r="BF365" s="154">
        <f t="shared" si="105"/>
        <v>0</v>
      </c>
      <c r="BG365" s="154">
        <f t="shared" si="106"/>
        <v>0</v>
      </c>
      <c r="BH365" s="154">
        <f t="shared" si="107"/>
        <v>0</v>
      </c>
      <c r="BI365" s="154">
        <f t="shared" si="108"/>
        <v>0</v>
      </c>
      <c r="BJ365" s="19" t="s">
        <v>86</v>
      </c>
      <c r="BK365" s="154">
        <f t="shared" si="109"/>
        <v>0</v>
      </c>
      <c r="BL365" s="19" t="s">
        <v>250</v>
      </c>
      <c r="BM365" s="19" t="s">
        <v>1020</v>
      </c>
    </row>
    <row r="366" spans="2:65" s="1" customFormat="1" ht="25.5" customHeight="1">
      <c r="B366" s="145"/>
      <c r="C366" s="155" t="s">
        <v>1021</v>
      </c>
      <c r="D366" s="155" t="s">
        <v>251</v>
      </c>
      <c r="E366" s="156" t="s">
        <v>1022</v>
      </c>
      <c r="F366" s="230" t="s">
        <v>1023</v>
      </c>
      <c r="G366" s="230"/>
      <c r="H366" s="230"/>
      <c r="I366" s="230"/>
      <c r="J366" s="157" t="s">
        <v>216</v>
      </c>
      <c r="K366" s="158">
        <v>4.694</v>
      </c>
      <c r="L366" s="231"/>
      <c r="M366" s="231"/>
      <c r="N366" s="231">
        <f t="shared" si="100"/>
        <v>0</v>
      </c>
      <c r="O366" s="229"/>
      <c r="P366" s="229"/>
      <c r="Q366" s="229"/>
      <c r="R366" s="150"/>
      <c r="T366" s="151" t="s">
        <v>5</v>
      </c>
      <c r="U366" s="41" t="s">
        <v>41</v>
      </c>
      <c r="V366" s="152">
        <v>0</v>
      </c>
      <c r="W366" s="152">
        <f t="shared" si="101"/>
        <v>0</v>
      </c>
      <c r="X366" s="152">
        <v>0.55000000000000004</v>
      </c>
      <c r="Y366" s="152">
        <f t="shared" si="102"/>
        <v>2.5817000000000001</v>
      </c>
      <c r="Z366" s="152">
        <v>0</v>
      </c>
      <c r="AA366" s="153">
        <f t="shared" si="103"/>
        <v>0</v>
      </c>
      <c r="AD366" s="154"/>
      <c r="AR366" s="19" t="s">
        <v>316</v>
      </c>
      <c r="AT366" s="19" t="s">
        <v>251</v>
      </c>
      <c r="AU366" s="19" t="s">
        <v>86</v>
      </c>
      <c r="AY366" s="19" t="s">
        <v>188</v>
      </c>
      <c r="BE366" s="154">
        <f t="shared" si="104"/>
        <v>0</v>
      </c>
      <c r="BF366" s="154">
        <f t="shared" si="105"/>
        <v>0</v>
      </c>
      <c r="BG366" s="154">
        <f t="shared" si="106"/>
        <v>0</v>
      </c>
      <c r="BH366" s="154">
        <f t="shared" si="107"/>
        <v>0</v>
      </c>
      <c r="BI366" s="154">
        <f t="shared" si="108"/>
        <v>0</v>
      </c>
      <c r="BJ366" s="19" t="s">
        <v>86</v>
      </c>
      <c r="BK366" s="154">
        <f t="shared" si="109"/>
        <v>0</v>
      </c>
      <c r="BL366" s="19" t="s">
        <v>250</v>
      </c>
      <c r="BM366" s="19" t="s">
        <v>1024</v>
      </c>
    </row>
    <row r="367" spans="2:65" s="1" customFormat="1" ht="16.5" customHeight="1">
      <c r="B367" s="145"/>
      <c r="C367" s="146" t="s">
        <v>1025</v>
      </c>
      <c r="D367" s="146" t="s">
        <v>189</v>
      </c>
      <c r="E367" s="147" t="s">
        <v>1026</v>
      </c>
      <c r="F367" s="228" t="s">
        <v>1027</v>
      </c>
      <c r="G367" s="228"/>
      <c r="H367" s="228"/>
      <c r="I367" s="228"/>
      <c r="J367" s="148" t="s">
        <v>203</v>
      </c>
      <c r="K367" s="149">
        <v>49</v>
      </c>
      <c r="L367" s="229"/>
      <c r="M367" s="229"/>
      <c r="N367" s="229">
        <f t="shared" si="100"/>
        <v>0</v>
      </c>
      <c r="O367" s="229"/>
      <c r="P367" s="229"/>
      <c r="Q367" s="229"/>
      <c r="R367" s="150"/>
      <c r="T367" s="151" t="s">
        <v>5</v>
      </c>
      <c r="U367" s="41" t="s">
        <v>41</v>
      </c>
      <c r="V367" s="152">
        <v>8.6999999999999994E-2</v>
      </c>
      <c r="W367" s="152">
        <f t="shared" si="101"/>
        <v>4.2629999999999999</v>
      </c>
      <c r="X367" s="152">
        <v>0</v>
      </c>
      <c r="Y367" s="152">
        <f t="shared" si="102"/>
        <v>0</v>
      </c>
      <c r="Z367" s="152">
        <v>0</v>
      </c>
      <c r="AA367" s="153">
        <f t="shared" si="103"/>
        <v>0</v>
      </c>
      <c r="AD367" s="154"/>
      <c r="AR367" s="19" t="s">
        <v>250</v>
      </c>
      <c r="AT367" s="19" t="s">
        <v>189</v>
      </c>
      <c r="AU367" s="19" t="s">
        <v>86</v>
      </c>
      <c r="AY367" s="19" t="s">
        <v>188</v>
      </c>
      <c r="BE367" s="154">
        <f t="shared" si="104"/>
        <v>0</v>
      </c>
      <c r="BF367" s="154">
        <f t="shared" si="105"/>
        <v>0</v>
      </c>
      <c r="BG367" s="154">
        <f t="shared" si="106"/>
        <v>0</v>
      </c>
      <c r="BH367" s="154">
        <f t="shared" si="107"/>
        <v>0</v>
      </c>
      <c r="BI367" s="154">
        <f t="shared" si="108"/>
        <v>0</v>
      </c>
      <c r="BJ367" s="19" t="s">
        <v>86</v>
      </c>
      <c r="BK367" s="154">
        <f t="shared" si="109"/>
        <v>0</v>
      </c>
      <c r="BL367" s="19" t="s">
        <v>250</v>
      </c>
      <c r="BM367" s="19" t="s">
        <v>1028</v>
      </c>
    </row>
    <row r="368" spans="2:65" s="1" customFormat="1" ht="16.5" customHeight="1">
      <c r="B368" s="145"/>
      <c r="C368" s="155" t="s">
        <v>1029</v>
      </c>
      <c r="D368" s="155" t="s">
        <v>251</v>
      </c>
      <c r="E368" s="156" t="s">
        <v>1030</v>
      </c>
      <c r="F368" s="230" t="s">
        <v>1031</v>
      </c>
      <c r="G368" s="230"/>
      <c r="H368" s="230"/>
      <c r="I368" s="230"/>
      <c r="J368" s="157" t="s">
        <v>203</v>
      </c>
      <c r="K368" s="158">
        <v>53.9</v>
      </c>
      <c r="L368" s="231"/>
      <c r="M368" s="231"/>
      <c r="N368" s="231">
        <f t="shared" si="100"/>
        <v>0</v>
      </c>
      <c r="O368" s="229"/>
      <c r="P368" s="229"/>
      <c r="Q368" s="229"/>
      <c r="R368" s="150"/>
      <c r="T368" s="151" t="s">
        <v>5</v>
      </c>
      <c r="U368" s="41" t="s">
        <v>41</v>
      </c>
      <c r="V368" s="152">
        <v>0</v>
      </c>
      <c r="W368" s="152">
        <f t="shared" si="101"/>
        <v>0</v>
      </c>
      <c r="X368" s="152">
        <v>1.32E-3</v>
      </c>
      <c r="Y368" s="152">
        <f t="shared" si="102"/>
        <v>7.1148000000000003E-2</v>
      </c>
      <c r="Z368" s="152">
        <v>0</v>
      </c>
      <c r="AA368" s="153">
        <f t="shared" si="103"/>
        <v>0</v>
      </c>
      <c r="AD368" s="154"/>
      <c r="AR368" s="19" t="s">
        <v>316</v>
      </c>
      <c r="AT368" s="19" t="s">
        <v>251</v>
      </c>
      <c r="AU368" s="19" t="s">
        <v>86</v>
      </c>
      <c r="AY368" s="19" t="s">
        <v>188</v>
      </c>
      <c r="BE368" s="154">
        <f t="shared" si="104"/>
        <v>0</v>
      </c>
      <c r="BF368" s="154">
        <f t="shared" si="105"/>
        <v>0</v>
      </c>
      <c r="BG368" s="154">
        <f t="shared" si="106"/>
        <v>0</v>
      </c>
      <c r="BH368" s="154">
        <f t="shared" si="107"/>
        <v>0</v>
      </c>
      <c r="BI368" s="154">
        <f t="shared" si="108"/>
        <v>0</v>
      </c>
      <c r="BJ368" s="19" t="s">
        <v>86</v>
      </c>
      <c r="BK368" s="154">
        <f t="shared" si="109"/>
        <v>0</v>
      </c>
      <c r="BL368" s="19" t="s">
        <v>250</v>
      </c>
      <c r="BM368" s="19" t="s">
        <v>1032</v>
      </c>
    </row>
    <row r="369" spans="2:65" s="1" customFormat="1" ht="38.25" customHeight="1">
      <c r="B369" s="145"/>
      <c r="C369" s="146" t="s">
        <v>1033</v>
      </c>
      <c r="D369" s="146" t="s">
        <v>189</v>
      </c>
      <c r="E369" s="147" t="s">
        <v>1034</v>
      </c>
      <c r="F369" s="228" t="s">
        <v>1035</v>
      </c>
      <c r="G369" s="228"/>
      <c r="H369" s="228"/>
      <c r="I369" s="228"/>
      <c r="J369" s="148" t="s">
        <v>192</v>
      </c>
      <c r="K369" s="149">
        <v>38.799999999999997</v>
      </c>
      <c r="L369" s="229"/>
      <c r="M369" s="229"/>
      <c r="N369" s="229">
        <f t="shared" si="100"/>
        <v>0</v>
      </c>
      <c r="O369" s="229"/>
      <c r="P369" s="229"/>
      <c r="Q369" s="229"/>
      <c r="R369" s="150"/>
      <c r="T369" s="151" t="s">
        <v>5</v>
      </c>
      <c r="U369" s="41" t="s">
        <v>41</v>
      </c>
      <c r="V369" s="152">
        <v>9.5000000000000001E-2</v>
      </c>
      <c r="W369" s="152">
        <f t="shared" si="101"/>
        <v>3.6859999999999999</v>
      </c>
      <c r="X369" s="152">
        <v>0</v>
      </c>
      <c r="Y369" s="152">
        <f t="shared" si="102"/>
        <v>0</v>
      </c>
      <c r="Z369" s="152">
        <v>1.6E-2</v>
      </c>
      <c r="AA369" s="153">
        <f t="shared" si="103"/>
        <v>0.62080000000000002</v>
      </c>
      <c r="AD369" s="154"/>
      <c r="AR369" s="19" t="s">
        <v>250</v>
      </c>
      <c r="AT369" s="19" t="s">
        <v>189</v>
      </c>
      <c r="AU369" s="19" t="s">
        <v>86</v>
      </c>
      <c r="AY369" s="19" t="s">
        <v>188</v>
      </c>
      <c r="BE369" s="154">
        <f t="shared" si="104"/>
        <v>0</v>
      </c>
      <c r="BF369" s="154">
        <f t="shared" si="105"/>
        <v>0</v>
      </c>
      <c r="BG369" s="154">
        <f t="shared" si="106"/>
        <v>0</v>
      </c>
      <c r="BH369" s="154">
        <f t="shared" si="107"/>
        <v>0</v>
      </c>
      <c r="BI369" s="154">
        <f t="shared" si="108"/>
        <v>0</v>
      </c>
      <c r="BJ369" s="19" t="s">
        <v>86</v>
      </c>
      <c r="BK369" s="154">
        <f t="shared" si="109"/>
        <v>0</v>
      </c>
      <c r="BL369" s="19" t="s">
        <v>250</v>
      </c>
      <c r="BM369" s="19" t="s">
        <v>1036</v>
      </c>
    </row>
    <row r="370" spans="2:65" s="1" customFormat="1" ht="38.25" customHeight="1">
      <c r="B370" s="145"/>
      <c r="C370" s="146" t="s">
        <v>1037</v>
      </c>
      <c r="D370" s="146" t="s">
        <v>189</v>
      </c>
      <c r="E370" s="147" t="s">
        <v>1038</v>
      </c>
      <c r="F370" s="228" t="s">
        <v>1039</v>
      </c>
      <c r="G370" s="228"/>
      <c r="H370" s="228"/>
      <c r="I370" s="228"/>
      <c r="J370" s="148" t="s">
        <v>192</v>
      </c>
      <c r="K370" s="149">
        <v>38.799999999999997</v>
      </c>
      <c r="L370" s="229"/>
      <c r="M370" s="229"/>
      <c r="N370" s="229">
        <f t="shared" si="100"/>
        <v>0</v>
      </c>
      <c r="O370" s="229"/>
      <c r="P370" s="229"/>
      <c r="Q370" s="229"/>
      <c r="R370" s="150"/>
      <c r="T370" s="151" t="s">
        <v>5</v>
      </c>
      <c r="U370" s="41" t="s">
        <v>41</v>
      </c>
      <c r="V370" s="152">
        <v>0.312</v>
      </c>
      <c r="W370" s="152">
        <f t="shared" si="101"/>
        <v>12.105599999999999</v>
      </c>
      <c r="X370" s="152">
        <v>0</v>
      </c>
      <c r="Y370" s="152">
        <f t="shared" si="102"/>
        <v>0</v>
      </c>
      <c r="Z370" s="152">
        <v>1.7000000000000001E-2</v>
      </c>
      <c r="AA370" s="153">
        <f t="shared" si="103"/>
        <v>0.65959999999999996</v>
      </c>
      <c r="AD370" s="154"/>
      <c r="AR370" s="19" t="s">
        <v>250</v>
      </c>
      <c r="AT370" s="19" t="s">
        <v>189</v>
      </c>
      <c r="AU370" s="19" t="s">
        <v>86</v>
      </c>
      <c r="AY370" s="19" t="s">
        <v>188</v>
      </c>
      <c r="BE370" s="154">
        <f t="shared" si="104"/>
        <v>0</v>
      </c>
      <c r="BF370" s="154">
        <f t="shared" si="105"/>
        <v>0</v>
      </c>
      <c r="BG370" s="154">
        <f t="shared" si="106"/>
        <v>0</v>
      </c>
      <c r="BH370" s="154">
        <f t="shared" si="107"/>
        <v>0</v>
      </c>
      <c r="BI370" s="154">
        <f t="shared" si="108"/>
        <v>0</v>
      </c>
      <c r="BJ370" s="19" t="s">
        <v>86</v>
      </c>
      <c r="BK370" s="154">
        <f t="shared" si="109"/>
        <v>0</v>
      </c>
      <c r="BL370" s="19" t="s">
        <v>250</v>
      </c>
      <c r="BM370" s="19" t="s">
        <v>1040</v>
      </c>
    </row>
    <row r="371" spans="2:65" s="1" customFormat="1" ht="38.25" customHeight="1">
      <c r="B371" s="145"/>
      <c r="C371" s="146" t="s">
        <v>1041</v>
      </c>
      <c r="D371" s="146" t="s">
        <v>189</v>
      </c>
      <c r="E371" s="147" t="s">
        <v>1042</v>
      </c>
      <c r="F371" s="228" t="s">
        <v>1043</v>
      </c>
      <c r="G371" s="228"/>
      <c r="H371" s="228"/>
      <c r="I371" s="228"/>
      <c r="J371" s="148" t="s">
        <v>192</v>
      </c>
      <c r="K371" s="149">
        <v>38.799999999999997</v>
      </c>
      <c r="L371" s="229"/>
      <c r="M371" s="229"/>
      <c r="N371" s="229">
        <f t="shared" si="100"/>
        <v>0</v>
      </c>
      <c r="O371" s="229"/>
      <c r="P371" s="229"/>
      <c r="Q371" s="229"/>
      <c r="R371" s="150"/>
      <c r="T371" s="151" t="s">
        <v>5</v>
      </c>
      <c r="U371" s="41" t="s">
        <v>41</v>
      </c>
      <c r="V371" s="152">
        <v>4.7E-2</v>
      </c>
      <c r="W371" s="152">
        <f t="shared" si="101"/>
        <v>1.8235999999999999</v>
      </c>
      <c r="X371" s="152">
        <v>0</v>
      </c>
      <c r="Y371" s="152">
        <f t="shared" si="102"/>
        <v>0</v>
      </c>
      <c r="Z371" s="152">
        <v>5.0000000000000001E-3</v>
      </c>
      <c r="AA371" s="153">
        <f t="shared" si="103"/>
        <v>0.19399999999999998</v>
      </c>
      <c r="AD371" s="154"/>
      <c r="AR371" s="19" t="s">
        <v>250</v>
      </c>
      <c r="AT371" s="19" t="s">
        <v>189</v>
      </c>
      <c r="AU371" s="19" t="s">
        <v>86</v>
      </c>
      <c r="AY371" s="19" t="s">
        <v>188</v>
      </c>
      <c r="BE371" s="154">
        <f t="shared" si="104"/>
        <v>0</v>
      </c>
      <c r="BF371" s="154">
        <f t="shared" si="105"/>
        <v>0</v>
      </c>
      <c r="BG371" s="154">
        <f t="shared" si="106"/>
        <v>0</v>
      </c>
      <c r="BH371" s="154">
        <f t="shared" si="107"/>
        <v>0</v>
      </c>
      <c r="BI371" s="154">
        <f t="shared" si="108"/>
        <v>0</v>
      </c>
      <c r="BJ371" s="19" t="s">
        <v>86</v>
      </c>
      <c r="BK371" s="154">
        <f t="shared" si="109"/>
        <v>0</v>
      </c>
      <c r="BL371" s="19" t="s">
        <v>250</v>
      </c>
      <c r="BM371" s="19" t="s">
        <v>1044</v>
      </c>
    </row>
    <row r="372" spans="2:65" s="1" customFormat="1" ht="51" customHeight="1">
      <c r="B372" s="145"/>
      <c r="C372" s="146" t="s">
        <v>1045</v>
      </c>
      <c r="D372" s="146" t="s">
        <v>189</v>
      </c>
      <c r="E372" s="147" t="s">
        <v>1046</v>
      </c>
      <c r="F372" s="228" t="s">
        <v>1047</v>
      </c>
      <c r="G372" s="228"/>
      <c r="H372" s="228"/>
      <c r="I372" s="228"/>
      <c r="J372" s="148" t="s">
        <v>216</v>
      </c>
      <c r="K372" s="149">
        <v>9.4109999999999996</v>
      </c>
      <c r="L372" s="229"/>
      <c r="M372" s="229"/>
      <c r="N372" s="229">
        <f t="shared" si="100"/>
        <v>0</v>
      </c>
      <c r="O372" s="229"/>
      <c r="P372" s="229"/>
      <c r="Q372" s="229"/>
      <c r="R372" s="150"/>
      <c r="T372" s="151" t="s">
        <v>5</v>
      </c>
      <c r="U372" s="41" t="s">
        <v>41</v>
      </c>
      <c r="V372" s="152">
        <v>0.01</v>
      </c>
      <c r="W372" s="152">
        <f t="shared" si="101"/>
        <v>9.4109999999999999E-2</v>
      </c>
      <c r="X372" s="152">
        <v>2.3099999999999999E-2</v>
      </c>
      <c r="Y372" s="152">
        <f t="shared" si="102"/>
        <v>0.21739409999999998</v>
      </c>
      <c r="Z372" s="152">
        <v>0</v>
      </c>
      <c r="AA372" s="153">
        <f t="shared" si="103"/>
        <v>0</v>
      </c>
      <c r="AD372" s="154"/>
      <c r="AR372" s="19" t="s">
        <v>250</v>
      </c>
      <c r="AT372" s="19" t="s">
        <v>189</v>
      </c>
      <c r="AU372" s="19" t="s">
        <v>86</v>
      </c>
      <c r="AY372" s="19" t="s">
        <v>188</v>
      </c>
      <c r="BE372" s="154">
        <f t="shared" si="104"/>
        <v>0</v>
      </c>
      <c r="BF372" s="154">
        <f t="shared" si="105"/>
        <v>0</v>
      </c>
      <c r="BG372" s="154">
        <f t="shared" si="106"/>
        <v>0</v>
      </c>
      <c r="BH372" s="154">
        <f t="shared" si="107"/>
        <v>0</v>
      </c>
      <c r="BI372" s="154">
        <f t="shared" si="108"/>
        <v>0</v>
      </c>
      <c r="BJ372" s="19" t="s">
        <v>86</v>
      </c>
      <c r="BK372" s="154">
        <f t="shared" si="109"/>
        <v>0</v>
      </c>
      <c r="BL372" s="19" t="s">
        <v>250</v>
      </c>
      <c r="BM372" s="19" t="s">
        <v>1048</v>
      </c>
    </row>
    <row r="373" spans="2:65" s="1" customFormat="1" ht="25.5" customHeight="1">
      <c r="B373" s="145"/>
      <c r="C373" s="146" t="s">
        <v>1049</v>
      </c>
      <c r="D373" s="146" t="s">
        <v>189</v>
      </c>
      <c r="E373" s="147" t="s">
        <v>1050</v>
      </c>
      <c r="F373" s="228" t="s">
        <v>1051</v>
      </c>
      <c r="G373" s="228"/>
      <c r="H373" s="228"/>
      <c r="I373" s="228"/>
      <c r="J373" s="148" t="s">
        <v>192</v>
      </c>
      <c r="K373" s="149">
        <v>4.1280000000000001</v>
      </c>
      <c r="L373" s="229"/>
      <c r="M373" s="229"/>
      <c r="N373" s="229">
        <f t="shared" si="100"/>
        <v>0</v>
      </c>
      <c r="O373" s="229"/>
      <c r="P373" s="229"/>
      <c r="Q373" s="229"/>
      <c r="R373" s="150"/>
      <c r="T373" s="151" t="s">
        <v>5</v>
      </c>
      <c r="U373" s="41" t="s">
        <v>41</v>
      </c>
      <c r="V373" s="152">
        <v>0.21343000000000001</v>
      </c>
      <c r="W373" s="152">
        <f t="shared" si="101"/>
        <v>0.88103904000000011</v>
      </c>
      <c r="X373" s="152">
        <v>7.7299999999999999E-3</v>
      </c>
      <c r="Y373" s="152">
        <f t="shared" si="102"/>
        <v>3.1909439999999997E-2</v>
      </c>
      <c r="Z373" s="152">
        <v>0</v>
      </c>
      <c r="AA373" s="153">
        <f t="shared" si="103"/>
        <v>0</v>
      </c>
      <c r="AD373" s="154"/>
      <c r="AR373" s="19" t="s">
        <v>250</v>
      </c>
      <c r="AT373" s="19" t="s">
        <v>189</v>
      </c>
      <c r="AU373" s="19" t="s">
        <v>86</v>
      </c>
      <c r="AY373" s="19" t="s">
        <v>188</v>
      </c>
      <c r="BE373" s="154">
        <f t="shared" si="104"/>
        <v>0</v>
      </c>
      <c r="BF373" s="154">
        <f t="shared" si="105"/>
        <v>0</v>
      </c>
      <c r="BG373" s="154">
        <f t="shared" si="106"/>
        <v>0</v>
      </c>
      <c r="BH373" s="154">
        <f t="shared" si="107"/>
        <v>0</v>
      </c>
      <c r="BI373" s="154">
        <f t="shared" si="108"/>
        <v>0</v>
      </c>
      <c r="BJ373" s="19" t="s">
        <v>86</v>
      </c>
      <c r="BK373" s="154">
        <f t="shared" si="109"/>
        <v>0</v>
      </c>
      <c r="BL373" s="19" t="s">
        <v>250</v>
      </c>
      <c r="BM373" s="19" t="s">
        <v>1052</v>
      </c>
    </row>
    <row r="374" spans="2:65" s="1" customFormat="1" ht="25.5" customHeight="1">
      <c r="B374" s="145"/>
      <c r="C374" s="146" t="s">
        <v>1053</v>
      </c>
      <c r="D374" s="146" t="s">
        <v>189</v>
      </c>
      <c r="E374" s="147" t="s">
        <v>1054</v>
      </c>
      <c r="F374" s="228" t="s">
        <v>1055</v>
      </c>
      <c r="G374" s="228"/>
      <c r="H374" s="228"/>
      <c r="I374" s="228"/>
      <c r="J374" s="148" t="s">
        <v>806</v>
      </c>
      <c r="K374" s="149">
        <v>4.5</v>
      </c>
      <c r="L374" s="229"/>
      <c r="M374" s="229"/>
      <c r="N374" s="229">
        <f t="shared" si="100"/>
        <v>0</v>
      </c>
      <c r="O374" s="229"/>
      <c r="P374" s="229"/>
      <c r="Q374" s="229"/>
      <c r="R374" s="150"/>
      <c r="T374" s="151" t="s">
        <v>5</v>
      </c>
      <c r="U374" s="41" t="s">
        <v>41</v>
      </c>
      <c r="V374" s="152">
        <v>0</v>
      </c>
      <c r="W374" s="152">
        <f t="shared" si="101"/>
        <v>0</v>
      </c>
      <c r="X374" s="152">
        <v>0</v>
      </c>
      <c r="Y374" s="152">
        <f t="shared" si="102"/>
        <v>0</v>
      </c>
      <c r="Z374" s="152">
        <v>0</v>
      </c>
      <c r="AA374" s="153">
        <f t="shared" si="103"/>
        <v>0</v>
      </c>
      <c r="AD374" s="154"/>
      <c r="AR374" s="19" t="s">
        <v>250</v>
      </c>
      <c r="AT374" s="19" t="s">
        <v>189</v>
      </c>
      <c r="AU374" s="19" t="s">
        <v>86</v>
      </c>
      <c r="AY374" s="19" t="s">
        <v>188</v>
      </c>
      <c r="BE374" s="154">
        <f t="shared" si="104"/>
        <v>0</v>
      </c>
      <c r="BF374" s="154">
        <f t="shared" si="105"/>
        <v>0</v>
      </c>
      <c r="BG374" s="154">
        <f t="shared" si="106"/>
        <v>0</v>
      </c>
      <c r="BH374" s="154">
        <f t="shared" si="107"/>
        <v>0</v>
      </c>
      <c r="BI374" s="154">
        <f t="shared" si="108"/>
        <v>0</v>
      </c>
      <c r="BJ374" s="19" t="s">
        <v>86</v>
      </c>
      <c r="BK374" s="154">
        <f t="shared" si="109"/>
        <v>0</v>
      </c>
      <c r="BL374" s="19" t="s">
        <v>250</v>
      </c>
      <c r="BM374" s="19" t="s">
        <v>1056</v>
      </c>
    </row>
    <row r="375" spans="2:65" s="10" customFormat="1" ht="29.85" customHeight="1">
      <c r="B375" s="134"/>
      <c r="C375" s="135"/>
      <c r="D375" s="144" t="s">
        <v>162</v>
      </c>
      <c r="E375" s="144"/>
      <c r="F375" s="144"/>
      <c r="G375" s="144"/>
      <c r="H375" s="144"/>
      <c r="I375" s="144"/>
      <c r="J375" s="144"/>
      <c r="K375" s="144"/>
      <c r="L375" s="144"/>
      <c r="M375" s="144"/>
      <c r="N375" s="233">
        <f>BK375</f>
        <v>0</v>
      </c>
      <c r="O375" s="234"/>
      <c r="P375" s="234"/>
      <c r="Q375" s="234"/>
      <c r="R375" s="137"/>
      <c r="T375" s="138"/>
      <c r="U375" s="135"/>
      <c r="V375" s="135"/>
      <c r="W375" s="139">
        <f>SUM(W376:W379)</f>
        <v>276.60027600000001</v>
      </c>
      <c r="X375" s="135"/>
      <c r="Y375" s="139">
        <f>SUM(Y376:Y379)</f>
        <v>4.2153719999999995</v>
      </c>
      <c r="Z375" s="135"/>
      <c r="AA375" s="140">
        <f>SUM(AA376:AA379)</f>
        <v>0</v>
      </c>
      <c r="AC375" s="1"/>
      <c r="AD375" s="154"/>
      <c r="AR375" s="141" t="s">
        <v>86</v>
      </c>
      <c r="AT375" s="142" t="s">
        <v>73</v>
      </c>
      <c r="AU375" s="142" t="s">
        <v>81</v>
      </c>
      <c r="AY375" s="141" t="s">
        <v>188</v>
      </c>
      <c r="BK375" s="143">
        <f>SUM(BK376:BK379)</f>
        <v>0</v>
      </c>
    </row>
    <row r="376" spans="2:65" s="1" customFormat="1" ht="38.25" customHeight="1">
      <c r="B376" s="145"/>
      <c r="C376" s="146" t="s">
        <v>1057</v>
      </c>
      <c r="D376" s="146" t="s">
        <v>189</v>
      </c>
      <c r="E376" s="147" t="s">
        <v>1058</v>
      </c>
      <c r="F376" s="228" t="s">
        <v>1059</v>
      </c>
      <c r="G376" s="228"/>
      <c r="H376" s="228"/>
      <c r="I376" s="228"/>
      <c r="J376" s="148" t="s">
        <v>192</v>
      </c>
      <c r="K376" s="149">
        <v>6.1319999999999997</v>
      </c>
      <c r="L376" s="229"/>
      <c r="M376" s="229"/>
      <c r="N376" s="229">
        <f>ROUND(L376*K376,2)</f>
        <v>0</v>
      </c>
      <c r="O376" s="229"/>
      <c r="P376" s="229"/>
      <c r="Q376" s="229"/>
      <c r="R376" s="150"/>
      <c r="T376" s="151" t="s">
        <v>5</v>
      </c>
      <c r="U376" s="41" t="s">
        <v>41</v>
      </c>
      <c r="V376" s="152">
        <v>0.873</v>
      </c>
      <c r="W376" s="152">
        <f>V376*K376</f>
        <v>5.3532359999999999</v>
      </c>
      <c r="X376" s="152">
        <v>2.1000000000000001E-2</v>
      </c>
      <c r="Y376" s="152">
        <f>X376*K376</f>
        <v>0.128772</v>
      </c>
      <c r="Z376" s="152">
        <v>0</v>
      </c>
      <c r="AA376" s="153">
        <f>Z376*K376</f>
        <v>0</v>
      </c>
      <c r="AD376" s="154"/>
      <c r="AR376" s="19" t="s">
        <v>250</v>
      </c>
      <c r="AT376" s="19" t="s">
        <v>189</v>
      </c>
      <c r="AU376" s="19" t="s">
        <v>86</v>
      </c>
      <c r="AY376" s="19" t="s">
        <v>188</v>
      </c>
      <c r="BE376" s="154">
        <f>IF(U376="základná",N376,0)</f>
        <v>0</v>
      </c>
      <c r="BF376" s="154">
        <f>IF(U376="znížená",N376,0)</f>
        <v>0</v>
      </c>
      <c r="BG376" s="154">
        <f>IF(U376="zákl. prenesená",N376,0)</f>
        <v>0</v>
      </c>
      <c r="BH376" s="154">
        <f>IF(U376="zníž. prenesená",N376,0)</f>
        <v>0</v>
      </c>
      <c r="BI376" s="154">
        <f>IF(U376="nulová",N376,0)</f>
        <v>0</v>
      </c>
      <c r="BJ376" s="19" t="s">
        <v>86</v>
      </c>
      <c r="BK376" s="154">
        <f>ROUND(L376*K376,2)</f>
        <v>0</v>
      </c>
      <c r="BL376" s="19" t="s">
        <v>250</v>
      </c>
      <c r="BM376" s="19" t="s">
        <v>1060</v>
      </c>
    </row>
    <row r="377" spans="2:65" s="1" customFormat="1" ht="25.5" customHeight="1">
      <c r="B377" s="145"/>
      <c r="C377" s="146" t="s">
        <v>1061</v>
      </c>
      <c r="D377" s="146" t="s">
        <v>189</v>
      </c>
      <c r="E377" s="147" t="s">
        <v>1062</v>
      </c>
      <c r="F377" s="228" t="s">
        <v>1063</v>
      </c>
      <c r="G377" s="228"/>
      <c r="H377" s="228"/>
      <c r="I377" s="228"/>
      <c r="J377" s="148" t="s">
        <v>192</v>
      </c>
      <c r="K377" s="149">
        <v>206.8</v>
      </c>
      <c r="L377" s="229"/>
      <c r="M377" s="229"/>
      <c r="N377" s="229">
        <f>ROUND(L377*K377,2)</f>
        <v>0</v>
      </c>
      <c r="O377" s="229"/>
      <c r="P377" s="229"/>
      <c r="Q377" s="229"/>
      <c r="R377" s="150"/>
      <c r="T377" s="151" t="s">
        <v>5</v>
      </c>
      <c r="U377" s="41" t="s">
        <v>41</v>
      </c>
      <c r="V377" s="152">
        <v>1.266</v>
      </c>
      <c r="W377" s="152">
        <f>V377*K377</f>
        <v>261.80880000000002</v>
      </c>
      <c r="X377" s="152">
        <v>1.89E-2</v>
      </c>
      <c r="Y377" s="152">
        <f>X377*K377</f>
        <v>3.9085200000000002</v>
      </c>
      <c r="Z377" s="152">
        <v>0</v>
      </c>
      <c r="AA377" s="153">
        <f>Z377*K377</f>
        <v>0</v>
      </c>
      <c r="AD377" s="154"/>
      <c r="AR377" s="19" t="s">
        <v>250</v>
      </c>
      <c r="AT377" s="19" t="s">
        <v>189</v>
      </c>
      <c r="AU377" s="19" t="s">
        <v>86</v>
      </c>
      <c r="AY377" s="19" t="s">
        <v>188</v>
      </c>
      <c r="BE377" s="154">
        <f>IF(U377="základná",N377,0)</f>
        <v>0</v>
      </c>
      <c r="BF377" s="154">
        <f>IF(U377="znížená",N377,0)</f>
        <v>0</v>
      </c>
      <c r="BG377" s="154">
        <f>IF(U377="zákl. prenesená",N377,0)</f>
        <v>0</v>
      </c>
      <c r="BH377" s="154">
        <f>IF(U377="zníž. prenesená",N377,0)</f>
        <v>0</v>
      </c>
      <c r="BI377" s="154">
        <f>IF(U377="nulová",N377,0)</f>
        <v>0</v>
      </c>
      <c r="BJ377" s="19" t="s">
        <v>86</v>
      </c>
      <c r="BK377" s="154">
        <f>ROUND(L377*K377,2)</f>
        <v>0</v>
      </c>
      <c r="BL377" s="19" t="s">
        <v>250</v>
      </c>
      <c r="BM377" s="19" t="s">
        <v>1064</v>
      </c>
    </row>
    <row r="378" spans="2:65" s="1" customFormat="1" ht="38.25" customHeight="1">
      <c r="B378" s="145"/>
      <c r="C378" s="146" t="s">
        <v>1065</v>
      </c>
      <c r="D378" s="146" t="s">
        <v>189</v>
      </c>
      <c r="E378" s="147" t="s">
        <v>1066</v>
      </c>
      <c r="F378" s="228" t="s">
        <v>1067</v>
      </c>
      <c r="G378" s="228"/>
      <c r="H378" s="228"/>
      <c r="I378" s="228"/>
      <c r="J378" s="148" t="s">
        <v>192</v>
      </c>
      <c r="K378" s="149">
        <v>7.42</v>
      </c>
      <c r="L378" s="229"/>
      <c r="M378" s="229"/>
      <c r="N378" s="229">
        <f>ROUND(L378*K378,2)</f>
        <v>0</v>
      </c>
      <c r="O378" s="229"/>
      <c r="P378" s="229"/>
      <c r="Q378" s="229"/>
      <c r="R378" s="150"/>
      <c r="T378" s="151" t="s">
        <v>5</v>
      </c>
      <c r="U378" s="41" t="s">
        <v>41</v>
      </c>
      <c r="V378" s="152">
        <v>1.272</v>
      </c>
      <c r="W378" s="152">
        <f>V378*K378</f>
        <v>9.4382400000000004</v>
      </c>
      <c r="X378" s="152">
        <v>2.4E-2</v>
      </c>
      <c r="Y378" s="152">
        <f>X378*K378</f>
        <v>0.17807999999999999</v>
      </c>
      <c r="Z378" s="152">
        <v>0</v>
      </c>
      <c r="AA378" s="153">
        <f>Z378*K378</f>
        <v>0</v>
      </c>
      <c r="AD378" s="154"/>
      <c r="AR378" s="19" t="s">
        <v>250</v>
      </c>
      <c r="AT378" s="19" t="s">
        <v>189</v>
      </c>
      <c r="AU378" s="19" t="s">
        <v>86</v>
      </c>
      <c r="AY378" s="19" t="s">
        <v>188</v>
      </c>
      <c r="BE378" s="154">
        <f>IF(U378="základná",N378,0)</f>
        <v>0</v>
      </c>
      <c r="BF378" s="154">
        <f>IF(U378="znížená",N378,0)</f>
        <v>0</v>
      </c>
      <c r="BG378" s="154">
        <f>IF(U378="zákl. prenesená",N378,0)</f>
        <v>0</v>
      </c>
      <c r="BH378" s="154">
        <f>IF(U378="zníž. prenesená",N378,0)</f>
        <v>0</v>
      </c>
      <c r="BI378" s="154">
        <f>IF(U378="nulová",N378,0)</f>
        <v>0</v>
      </c>
      <c r="BJ378" s="19" t="s">
        <v>86</v>
      </c>
      <c r="BK378" s="154">
        <f>ROUND(L378*K378,2)</f>
        <v>0</v>
      </c>
      <c r="BL378" s="19" t="s">
        <v>250</v>
      </c>
      <c r="BM378" s="19" t="s">
        <v>1068</v>
      </c>
    </row>
    <row r="379" spans="2:65" s="1" customFormat="1" ht="38.25" customHeight="1">
      <c r="B379" s="145"/>
      <c r="C379" s="146" t="s">
        <v>1069</v>
      </c>
      <c r="D379" s="146" t="s">
        <v>189</v>
      </c>
      <c r="E379" s="147" t="s">
        <v>1070</v>
      </c>
      <c r="F379" s="228" t="s">
        <v>1071</v>
      </c>
      <c r="G379" s="228"/>
      <c r="H379" s="228"/>
      <c r="I379" s="228"/>
      <c r="J379" s="148" t="s">
        <v>806</v>
      </c>
      <c r="K379" s="149">
        <v>1.2</v>
      </c>
      <c r="L379" s="229"/>
      <c r="M379" s="229"/>
      <c r="N379" s="229">
        <f>ROUND(L379*K379,2)</f>
        <v>0</v>
      </c>
      <c r="O379" s="229"/>
      <c r="P379" s="229"/>
      <c r="Q379" s="229"/>
      <c r="R379" s="150"/>
      <c r="T379" s="151" t="s">
        <v>5</v>
      </c>
      <c r="U379" s="41" t="s">
        <v>41</v>
      </c>
      <c r="V379" s="152">
        <v>0</v>
      </c>
      <c r="W379" s="152">
        <f>V379*K379</f>
        <v>0</v>
      </c>
      <c r="X379" s="152">
        <v>0</v>
      </c>
      <c r="Y379" s="152">
        <f>X379*K379</f>
        <v>0</v>
      </c>
      <c r="Z379" s="152">
        <v>0</v>
      </c>
      <c r="AA379" s="153">
        <f>Z379*K379</f>
        <v>0</v>
      </c>
      <c r="AD379" s="154"/>
      <c r="AR379" s="19" t="s">
        <v>250</v>
      </c>
      <c r="AT379" s="19" t="s">
        <v>189</v>
      </c>
      <c r="AU379" s="19" t="s">
        <v>86</v>
      </c>
      <c r="AY379" s="19" t="s">
        <v>188</v>
      </c>
      <c r="BE379" s="154">
        <f>IF(U379="základná",N379,0)</f>
        <v>0</v>
      </c>
      <c r="BF379" s="154">
        <f>IF(U379="znížená",N379,0)</f>
        <v>0</v>
      </c>
      <c r="BG379" s="154">
        <f>IF(U379="zákl. prenesená",N379,0)</f>
        <v>0</v>
      </c>
      <c r="BH379" s="154">
        <f>IF(U379="zníž. prenesená",N379,0)</f>
        <v>0</v>
      </c>
      <c r="BI379" s="154">
        <f>IF(U379="nulová",N379,0)</f>
        <v>0</v>
      </c>
      <c r="BJ379" s="19" t="s">
        <v>86</v>
      </c>
      <c r="BK379" s="154">
        <f>ROUND(L379*K379,2)</f>
        <v>0</v>
      </c>
      <c r="BL379" s="19" t="s">
        <v>250</v>
      </c>
      <c r="BM379" s="19" t="s">
        <v>1072</v>
      </c>
    </row>
    <row r="380" spans="2:65" s="10" customFormat="1" ht="29.85" customHeight="1">
      <c r="B380" s="134"/>
      <c r="C380" s="135"/>
      <c r="D380" s="144" t="s">
        <v>163</v>
      </c>
      <c r="E380" s="144"/>
      <c r="F380" s="144"/>
      <c r="G380" s="144"/>
      <c r="H380" s="144"/>
      <c r="I380" s="144"/>
      <c r="J380" s="144"/>
      <c r="K380" s="144"/>
      <c r="L380" s="144"/>
      <c r="M380" s="144"/>
      <c r="N380" s="233">
        <f>BK380</f>
        <v>0</v>
      </c>
      <c r="O380" s="234"/>
      <c r="P380" s="234"/>
      <c r="Q380" s="234"/>
      <c r="R380" s="137"/>
      <c r="T380" s="138"/>
      <c r="U380" s="135"/>
      <c r="V380" s="135"/>
      <c r="W380" s="139">
        <f>SUM(W381:W389)</f>
        <v>119.100617</v>
      </c>
      <c r="X380" s="135"/>
      <c r="Y380" s="139">
        <f>SUM(Y381:Y389)</f>
        <v>8.9701699999999995E-2</v>
      </c>
      <c r="Z380" s="135"/>
      <c r="AA380" s="140">
        <f>SUM(AA381:AA389)</f>
        <v>0.1076955</v>
      </c>
      <c r="AC380" s="1"/>
      <c r="AD380" s="154"/>
      <c r="AR380" s="141" t="s">
        <v>86</v>
      </c>
      <c r="AT380" s="142" t="s">
        <v>73</v>
      </c>
      <c r="AU380" s="142" t="s">
        <v>81</v>
      </c>
      <c r="AY380" s="141" t="s">
        <v>188</v>
      </c>
      <c r="BK380" s="143">
        <f>SUM(BK381:BK389)</f>
        <v>0</v>
      </c>
    </row>
    <row r="381" spans="2:65" s="1" customFormat="1" ht="38.25" customHeight="1">
      <c r="B381" s="145"/>
      <c r="C381" s="146" t="s">
        <v>1073</v>
      </c>
      <c r="D381" s="146" t="s">
        <v>189</v>
      </c>
      <c r="E381" s="147" t="s">
        <v>1074</v>
      </c>
      <c r="F381" s="228" t="s">
        <v>1075</v>
      </c>
      <c r="G381" s="228"/>
      <c r="H381" s="228"/>
      <c r="I381" s="228"/>
      <c r="J381" s="148" t="s">
        <v>203</v>
      </c>
      <c r="K381" s="149">
        <v>11.86</v>
      </c>
      <c r="L381" s="229"/>
      <c r="M381" s="229"/>
      <c r="N381" s="229">
        <f t="shared" ref="N381:N389" si="110">ROUND(L381*K381,2)</f>
        <v>0</v>
      </c>
      <c r="O381" s="229"/>
      <c r="P381" s="229"/>
      <c r="Q381" s="229"/>
      <c r="R381" s="150"/>
      <c r="T381" s="151" t="s">
        <v>5</v>
      </c>
      <c r="U381" s="41" t="s">
        <v>41</v>
      </c>
      <c r="V381" s="152">
        <v>0.44800000000000001</v>
      </c>
      <c r="W381" s="152">
        <f t="shared" ref="W381:W389" si="111">V381*K381</f>
        <v>5.3132799999999998</v>
      </c>
      <c r="X381" s="152">
        <v>4.0000000000000003E-5</v>
      </c>
      <c r="Y381" s="152">
        <f t="shared" ref="Y381:Y389" si="112">X381*K381</f>
        <v>4.7440000000000004E-4</v>
      </c>
      <c r="Z381" s="152">
        <v>0</v>
      </c>
      <c r="AA381" s="153">
        <f t="shared" ref="AA381:AA389" si="113">Z381*K381</f>
        <v>0</v>
      </c>
      <c r="AD381" s="154"/>
      <c r="AR381" s="19" t="s">
        <v>250</v>
      </c>
      <c r="AT381" s="19" t="s">
        <v>189</v>
      </c>
      <c r="AU381" s="19" t="s">
        <v>86</v>
      </c>
      <c r="AY381" s="19" t="s">
        <v>188</v>
      </c>
      <c r="BE381" s="154">
        <f t="shared" ref="BE381:BE389" si="114">IF(U381="základná",N381,0)</f>
        <v>0</v>
      </c>
      <c r="BF381" s="154">
        <f t="shared" ref="BF381:BF389" si="115">IF(U381="znížená",N381,0)</f>
        <v>0</v>
      </c>
      <c r="BG381" s="154">
        <f t="shared" ref="BG381:BG389" si="116">IF(U381="zákl. prenesená",N381,0)</f>
        <v>0</v>
      </c>
      <c r="BH381" s="154">
        <f t="shared" ref="BH381:BH389" si="117">IF(U381="zníž. prenesená",N381,0)</f>
        <v>0</v>
      </c>
      <c r="BI381" s="154">
        <f t="shared" ref="BI381:BI389" si="118">IF(U381="nulová",N381,0)</f>
        <v>0</v>
      </c>
      <c r="BJ381" s="19" t="s">
        <v>86</v>
      </c>
      <c r="BK381" s="154">
        <f t="shared" ref="BK381:BK389" si="119">ROUND(L381*K381,2)</f>
        <v>0</v>
      </c>
      <c r="BL381" s="19" t="s">
        <v>250</v>
      </c>
      <c r="BM381" s="19" t="s">
        <v>1076</v>
      </c>
    </row>
    <row r="382" spans="2:65" s="1" customFormat="1" ht="25.5" customHeight="1">
      <c r="B382" s="145"/>
      <c r="C382" s="146" t="s">
        <v>1077</v>
      </c>
      <c r="D382" s="146" t="s">
        <v>189</v>
      </c>
      <c r="E382" s="147" t="s">
        <v>1078</v>
      </c>
      <c r="F382" s="228" t="s">
        <v>1079</v>
      </c>
      <c r="G382" s="228"/>
      <c r="H382" s="228"/>
      <c r="I382" s="228"/>
      <c r="J382" s="148" t="s">
        <v>203</v>
      </c>
      <c r="K382" s="149">
        <v>11.86</v>
      </c>
      <c r="L382" s="229"/>
      <c r="M382" s="229"/>
      <c r="N382" s="229">
        <f t="shared" si="110"/>
        <v>0</v>
      </c>
      <c r="O382" s="229"/>
      <c r="P382" s="229"/>
      <c r="Q382" s="229"/>
      <c r="R382" s="150"/>
      <c r="T382" s="151" t="s">
        <v>5</v>
      </c>
      <c r="U382" s="41" t="s">
        <v>41</v>
      </c>
      <c r="V382" s="152">
        <v>0.89700000000000002</v>
      </c>
      <c r="W382" s="152">
        <f t="shared" si="111"/>
        <v>10.63842</v>
      </c>
      <c r="X382" s="152">
        <v>3.0699999999999998E-3</v>
      </c>
      <c r="Y382" s="152">
        <f t="shared" si="112"/>
        <v>3.6410199999999997E-2</v>
      </c>
      <c r="Z382" s="152">
        <v>0</v>
      </c>
      <c r="AA382" s="153">
        <f t="shared" si="113"/>
        <v>0</v>
      </c>
      <c r="AD382" s="154"/>
      <c r="AR382" s="19" t="s">
        <v>250</v>
      </c>
      <c r="AT382" s="19" t="s">
        <v>189</v>
      </c>
      <c r="AU382" s="19" t="s">
        <v>86</v>
      </c>
      <c r="AY382" s="19" t="s">
        <v>188</v>
      </c>
      <c r="BE382" s="154">
        <f t="shared" si="114"/>
        <v>0</v>
      </c>
      <c r="BF382" s="154">
        <f t="shared" si="115"/>
        <v>0</v>
      </c>
      <c r="BG382" s="154">
        <f t="shared" si="116"/>
        <v>0</v>
      </c>
      <c r="BH382" s="154">
        <f t="shared" si="117"/>
        <v>0</v>
      </c>
      <c r="BI382" s="154">
        <f t="shared" si="118"/>
        <v>0</v>
      </c>
      <c r="BJ382" s="19" t="s">
        <v>86</v>
      </c>
      <c r="BK382" s="154">
        <f t="shared" si="119"/>
        <v>0</v>
      </c>
      <c r="BL382" s="19" t="s">
        <v>250</v>
      </c>
      <c r="BM382" s="19" t="s">
        <v>1080</v>
      </c>
    </row>
    <row r="383" spans="2:65" s="1" customFormat="1" ht="38.25" customHeight="1">
      <c r="B383" s="145"/>
      <c r="C383" s="146" t="s">
        <v>1081</v>
      </c>
      <c r="D383" s="146" t="s">
        <v>189</v>
      </c>
      <c r="E383" s="147" t="s">
        <v>1082</v>
      </c>
      <c r="F383" s="228" t="s">
        <v>1083</v>
      </c>
      <c r="G383" s="228"/>
      <c r="H383" s="228"/>
      <c r="I383" s="228"/>
      <c r="J383" s="148" t="s">
        <v>203</v>
      </c>
      <c r="K383" s="149">
        <v>31.06</v>
      </c>
      <c r="L383" s="229"/>
      <c r="M383" s="229"/>
      <c r="N383" s="229">
        <f t="shared" si="110"/>
        <v>0</v>
      </c>
      <c r="O383" s="229"/>
      <c r="P383" s="229"/>
      <c r="Q383" s="229"/>
      <c r="R383" s="150"/>
      <c r="T383" s="151" t="s">
        <v>5</v>
      </c>
      <c r="U383" s="41" t="s">
        <v>41</v>
      </c>
      <c r="V383" s="152">
        <v>5.6000000000000001E-2</v>
      </c>
      <c r="W383" s="152">
        <f t="shared" si="111"/>
        <v>1.73936</v>
      </c>
      <c r="X383" s="152">
        <v>0</v>
      </c>
      <c r="Y383" s="152">
        <f t="shared" si="112"/>
        <v>0</v>
      </c>
      <c r="Z383" s="152">
        <v>3.3E-3</v>
      </c>
      <c r="AA383" s="153">
        <f t="shared" si="113"/>
        <v>0.10249799999999999</v>
      </c>
      <c r="AD383" s="154"/>
      <c r="AR383" s="19" t="s">
        <v>250</v>
      </c>
      <c r="AT383" s="19" t="s">
        <v>189</v>
      </c>
      <c r="AU383" s="19" t="s">
        <v>86</v>
      </c>
      <c r="AY383" s="19" t="s">
        <v>188</v>
      </c>
      <c r="BE383" s="154">
        <f t="shared" si="114"/>
        <v>0</v>
      </c>
      <c r="BF383" s="154">
        <f t="shared" si="115"/>
        <v>0</v>
      </c>
      <c r="BG383" s="154">
        <f t="shared" si="116"/>
        <v>0</v>
      </c>
      <c r="BH383" s="154">
        <f t="shared" si="117"/>
        <v>0</v>
      </c>
      <c r="BI383" s="154">
        <f t="shared" si="118"/>
        <v>0</v>
      </c>
      <c r="BJ383" s="19" t="s">
        <v>86</v>
      </c>
      <c r="BK383" s="154">
        <f t="shared" si="119"/>
        <v>0</v>
      </c>
      <c r="BL383" s="19" t="s">
        <v>250</v>
      </c>
      <c r="BM383" s="19" t="s">
        <v>1084</v>
      </c>
    </row>
    <row r="384" spans="2:65" s="1" customFormat="1" ht="16.5" customHeight="1">
      <c r="B384" s="145"/>
      <c r="C384" s="146" t="s">
        <v>1085</v>
      </c>
      <c r="D384" s="146" t="s">
        <v>189</v>
      </c>
      <c r="E384" s="147" t="s">
        <v>1086</v>
      </c>
      <c r="F384" s="228" t="s">
        <v>1087</v>
      </c>
      <c r="G384" s="228"/>
      <c r="H384" s="228"/>
      <c r="I384" s="228"/>
      <c r="J384" s="148" t="s">
        <v>302</v>
      </c>
      <c r="K384" s="149">
        <v>5</v>
      </c>
      <c r="L384" s="229"/>
      <c r="M384" s="229"/>
      <c r="N384" s="229">
        <f t="shared" si="110"/>
        <v>0</v>
      </c>
      <c r="O384" s="229"/>
      <c r="P384" s="229"/>
      <c r="Q384" s="229"/>
      <c r="R384" s="150"/>
      <c r="T384" s="151" t="s">
        <v>5</v>
      </c>
      <c r="U384" s="41" t="s">
        <v>41</v>
      </c>
      <c r="V384" s="152">
        <v>0.30299999999999999</v>
      </c>
      <c r="W384" s="152">
        <f t="shared" si="111"/>
        <v>1.5149999999999999</v>
      </c>
      <c r="X384" s="152">
        <v>1.1100000000000001E-3</v>
      </c>
      <c r="Y384" s="152">
        <f t="shared" si="112"/>
        <v>5.5500000000000002E-3</v>
      </c>
      <c r="Z384" s="152">
        <v>0</v>
      </c>
      <c r="AA384" s="153">
        <f t="shared" si="113"/>
        <v>0</v>
      </c>
      <c r="AD384" s="154"/>
      <c r="AR384" s="19" t="s">
        <v>250</v>
      </c>
      <c r="AT384" s="19" t="s">
        <v>189</v>
      </c>
      <c r="AU384" s="19" t="s">
        <v>86</v>
      </c>
      <c r="AY384" s="19" t="s">
        <v>188</v>
      </c>
      <c r="BE384" s="154">
        <f t="shared" si="114"/>
        <v>0</v>
      </c>
      <c r="BF384" s="154">
        <f t="shared" si="115"/>
        <v>0</v>
      </c>
      <c r="BG384" s="154">
        <f t="shared" si="116"/>
        <v>0</v>
      </c>
      <c r="BH384" s="154">
        <f t="shared" si="117"/>
        <v>0</v>
      </c>
      <c r="BI384" s="154">
        <f t="shared" si="118"/>
        <v>0</v>
      </c>
      <c r="BJ384" s="19" t="s">
        <v>86</v>
      </c>
      <c r="BK384" s="154">
        <f t="shared" si="119"/>
        <v>0</v>
      </c>
      <c r="BL384" s="19" t="s">
        <v>250</v>
      </c>
      <c r="BM384" s="19" t="s">
        <v>1088</v>
      </c>
    </row>
    <row r="385" spans="2:65" s="1" customFormat="1" ht="25.5" customHeight="1">
      <c r="B385" s="145"/>
      <c r="C385" s="146" t="s">
        <v>1089</v>
      </c>
      <c r="D385" s="146" t="s">
        <v>189</v>
      </c>
      <c r="E385" s="147" t="s">
        <v>1090</v>
      </c>
      <c r="F385" s="228" t="s">
        <v>1091</v>
      </c>
      <c r="G385" s="228"/>
      <c r="H385" s="228"/>
      <c r="I385" s="228"/>
      <c r="J385" s="148" t="s">
        <v>203</v>
      </c>
      <c r="K385" s="149">
        <v>3.85</v>
      </c>
      <c r="L385" s="229"/>
      <c r="M385" s="229"/>
      <c r="N385" s="229">
        <f t="shared" si="110"/>
        <v>0</v>
      </c>
      <c r="O385" s="229"/>
      <c r="P385" s="229"/>
      <c r="Q385" s="229"/>
      <c r="R385" s="150"/>
      <c r="T385" s="151" t="s">
        <v>5</v>
      </c>
      <c r="U385" s="41" t="s">
        <v>41</v>
      </c>
      <c r="V385" s="152">
        <v>7.4999999999999997E-2</v>
      </c>
      <c r="W385" s="152">
        <f t="shared" si="111"/>
        <v>0.28875000000000001</v>
      </c>
      <c r="X385" s="152">
        <v>0</v>
      </c>
      <c r="Y385" s="152">
        <f t="shared" si="112"/>
        <v>0</v>
      </c>
      <c r="Z385" s="152">
        <v>1.3500000000000001E-3</v>
      </c>
      <c r="AA385" s="153">
        <f t="shared" si="113"/>
        <v>5.1975000000000007E-3</v>
      </c>
      <c r="AD385" s="154"/>
      <c r="AR385" s="19" t="s">
        <v>250</v>
      </c>
      <c r="AT385" s="19" t="s">
        <v>189</v>
      </c>
      <c r="AU385" s="19" t="s">
        <v>86</v>
      </c>
      <c r="AY385" s="19" t="s">
        <v>188</v>
      </c>
      <c r="BE385" s="154">
        <f t="shared" si="114"/>
        <v>0</v>
      </c>
      <c r="BF385" s="154">
        <f t="shared" si="115"/>
        <v>0</v>
      </c>
      <c r="BG385" s="154">
        <f t="shared" si="116"/>
        <v>0</v>
      </c>
      <c r="BH385" s="154">
        <f t="shared" si="117"/>
        <v>0</v>
      </c>
      <c r="BI385" s="154">
        <f t="shared" si="118"/>
        <v>0</v>
      </c>
      <c r="BJ385" s="19" t="s">
        <v>86</v>
      </c>
      <c r="BK385" s="154">
        <f t="shared" si="119"/>
        <v>0</v>
      </c>
      <c r="BL385" s="19" t="s">
        <v>250</v>
      </c>
      <c r="BM385" s="19" t="s">
        <v>1092</v>
      </c>
    </row>
    <row r="386" spans="2:65" s="1" customFormat="1" ht="25.5" customHeight="1">
      <c r="B386" s="145"/>
      <c r="C386" s="146" t="s">
        <v>1093</v>
      </c>
      <c r="D386" s="146" t="s">
        <v>189</v>
      </c>
      <c r="E386" s="147" t="s">
        <v>1094</v>
      </c>
      <c r="F386" s="228" t="s">
        <v>1095</v>
      </c>
      <c r="G386" s="228"/>
      <c r="H386" s="228"/>
      <c r="I386" s="228"/>
      <c r="J386" s="148" t="s">
        <v>203</v>
      </c>
      <c r="K386" s="149">
        <v>6.8049999999999997</v>
      </c>
      <c r="L386" s="229"/>
      <c r="M386" s="229"/>
      <c r="N386" s="229">
        <f t="shared" si="110"/>
        <v>0</v>
      </c>
      <c r="O386" s="229"/>
      <c r="P386" s="229"/>
      <c r="Q386" s="229"/>
      <c r="R386" s="150"/>
      <c r="T386" s="151" t="s">
        <v>5</v>
      </c>
      <c r="U386" s="41" t="s">
        <v>41</v>
      </c>
      <c r="V386" s="152">
        <v>0.66100000000000003</v>
      </c>
      <c r="W386" s="152">
        <f t="shared" si="111"/>
        <v>4.4981049999999998</v>
      </c>
      <c r="X386" s="152">
        <v>2.82E-3</v>
      </c>
      <c r="Y386" s="152">
        <f t="shared" si="112"/>
        <v>1.9190099999999998E-2</v>
      </c>
      <c r="Z386" s="152">
        <v>0</v>
      </c>
      <c r="AA386" s="153">
        <f t="shared" si="113"/>
        <v>0</v>
      </c>
      <c r="AD386" s="154"/>
      <c r="AR386" s="19" t="s">
        <v>250</v>
      </c>
      <c r="AT386" s="19" t="s">
        <v>189</v>
      </c>
      <c r="AU386" s="19" t="s">
        <v>86</v>
      </c>
      <c r="AY386" s="19" t="s">
        <v>188</v>
      </c>
      <c r="BE386" s="154">
        <f t="shared" si="114"/>
        <v>0</v>
      </c>
      <c r="BF386" s="154">
        <f t="shared" si="115"/>
        <v>0</v>
      </c>
      <c r="BG386" s="154">
        <f t="shared" si="116"/>
        <v>0</v>
      </c>
      <c r="BH386" s="154">
        <f t="shared" si="117"/>
        <v>0</v>
      </c>
      <c r="BI386" s="154">
        <f t="shared" si="118"/>
        <v>0</v>
      </c>
      <c r="BJ386" s="19" t="s">
        <v>86</v>
      </c>
      <c r="BK386" s="154">
        <f t="shared" si="119"/>
        <v>0</v>
      </c>
      <c r="BL386" s="19" t="s">
        <v>250</v>
      </c>
      <c r="BM386" s="19" t="s">
        <v>1096</v>
      </c>
    </row>
    <row r="387" spans="2:65" s="1" customFormat="1" ht="25.5" customHeight="1">
      <c r="B387" s="145"/>
      <c r="C387" s="146" t="s">
        <v>1097</v>
      </c>
      <c r="D387" s="146" t="s">
        <v>189</v>
      </c>
      <c r="E387" s="147" t="s">
        <v>1098</v>
      </c>
      <c r="F387" s="228" t="s">
        <v>1099</v>
      </c>
      <c r="G387" s="228"/>
      <c r="H387" s="228"/>
      <c r="I387" s="228"/>
      <c r="J387" s="148" t="s">
        <v>203</v>
      </c>
      <c r="K387" s="149">
        <v>14.7</v>
      </c>
      <c r="L387" s="229"/>
      <c r="M387" s="229"/>
      <c r="N387" s="229">
        <f t="shared" si="110"/>
        <v>0</v>
      </c>
      <c r="O387" s="229"/>
      <c r="P387" s="229"/>
      <c r="Q387" s="229"/>
      <c r="R387" s="150"/>
      <c r="T387" s="151" t="s">
        <v>5</v>
      </c>
      <c r="U387" s="41" t="s">
        <v>41</v>
      </c>
      <c r="V387" s="152">
        <v>0.34066000000000002</v>
      </c>
      <c r="W387" s="152">
        <f t="shared" si="111"/>
        <v>5.0077020000000001</v>
      </c>
      <c r="X387" s="152">
        <v>1.91E-3</v>
      </c>
      <c r="Y387" s="152">
        <f t="shared" si="112"/>
        <v>2.8076999999999998E-2</v>
      </c>
      <c r="Z387" s="152">
        <v>0</v>
      </c>
      <c r="AA387" s="153">
        <f t="shared" si="113"/>
        <v>0</v>
      </c>
      <c r="AD387" s="154"/>
      <c r="AR387" s="19" t="s">
        <v>250</v>
      </c>
      <c r="AT387" s="19" t="s">
        <v>189</v>
      </c>
      <c r="AU387" s="19" t="s">
        <v>86</v>
      </c>
      <c r="AY387" s="19" t="s">
        <v>188</v>
      </c>
      <c r="BE387" s="154">
        <f t="shared" si="114"/>
        <v>0</v>
      </c>
      <c r="BF387" s="154">
        <f t="shared" si="115"/>
        <v>0</v>
      </c>
      <c r="BG387" s="154">
        <f t="shared" si="116"/>
        <v>0</v>
      </c>
      <c r="BH387" s="154">
        <f t="shared" si="117"/>
        <v>0</v>
      </c>
      <c r="BI387" s="154">
        <f t="shared" si="118"/>
        <v>0</v>
      </c>
      <c r="BJ387" s="19" t="s">
        <v>86</v>
      </c>
      <c r="BK387" s="154">
        <f t="shared" si="119"/>
        <v>0</v>
      </c>
      <c r="BL387" s="19" t="s">
        <v>250</v>
      </c>
      <c r="BM387" s="19" t="s">
        <v>1100</v>
      </c>
    </row>
    <row r="388" spans="2:65" s="1" customFormat="1" ht="25.5" customHeight="1">
      <c r="B388" s="145"/>
      <c r="C388" s="146" t="s">
        <v>1101</v>
      </c>
      <c r="D388" s="146" t="s">
        <v>189</v>
      </c>
      <c r="E388" s="147" t="s">
        <v>1102</v>
      </c>
      <c r="F388" s="228" t="s">
        <v>1103</v>
      </c>
      <c r="G388" s="228"/>
      <c r="H388" s="228"/>
      <c r="I388" s="228"/>
      <c r="J388" s="148" t="s">
        <v>806</v>
      </c>
      <c r="K388" s="149">
        <v>1.9</v>
      </c>
      <c r="L388" s="229"/>
      <c r="M388" s="229"/>
      <c r="N388" s="229">
        <f t="shared" si="110"/>
        <v>0</v>
      </c>
      <c r="O388" s="229"/>
      <c r="P388" s="229"/>
      <c r="Q388" s="229"/>
      <c r="R388" s="150"/>
      <c r="T388" s="151" t="s">
        <v>5</v>
      </c>
      <c r="U388" s="41" t="s">
        <v>41</v>
      </c>
      <c r="V388" s="152">
        <v>0</v>
      </c>
      <c r="W388" s="152">
        <f t="shared" si="111"/>
        <v>0</v>
      </c>
      <c r="X388" s="152">
        <v>0</v>
      </c>
      <c r="Y388" s="152">
        <f t="shared" si="112"/>
        <v>0</v>
      </c>
      <c r="Z388" s="152">
        <v>0</v>
      </c>
      <c r="AA388" s="153">
        <f t="shared" si="113"/>
        <v>0</v>
      </c>
      <c r="AD388" s="154"/>
      <c r="AR388" s="19" t="s">
        <v>250</v>
      </c>
      <c r="AT388" s="19" t="s">
        <v>189</v>
      </c>
      <c r="AU388" s="19" t="s">
        <v>86</v>
      </c>
      <c r="AY388" s="19" t="s">
        <v>188</v>
      </c>
      <c r="BE388" s="154">
        <f t="shared" si="114"/>
        <v>0</v>
      </c>
      <c r="BF388" s="154">
        <f t="shared" si="115"/>
        <v>0</v>
      </c>
      <c r="BG388" s="154">
        <f t="shared" si="116"/>
        <v>0</v>
      </c>
      <c r="BH388" s="154">
        <f t="shared" si="117"/>
        <v>0</v>
      </c>
      <c r="BI388" s="154">
        <f t="shared" si="118"/>
        <v>0</v>
      </c>
      <c r="BJ388" s="19" t="s">
        <v>86</v>
      </c>
      <c r="BK388" s="154">
        <f t="shared" si="119"/>
        <v>0</v>
      </c>
      <c r="BL388" s="19" t="s">
        <v>250</v>
      </c>
      <c r="BM388" s="19" t="s">
        <v>1104</v>
      </c>
    </row>
    <row r="389" spans="2:65" s="1" customFormat="1" ht="63.75" customHeight="1">
      <c r="B389" s="145"/>
      <c r="C389" s="146" t="s">
        <v>1105</v>
      </c>
      <c r="D389" s="146" t="s">
        <v>189</v>
      </c>
      <c r="E389" s="147" t="s">
        <v>1106</v>
      </c>
      <c r="F389" s="228" t="s">
        <v>1107</v>
      </c>
      <c r="G389" s="228"/>
      <c r="H389" s="228"/>
      <c r="I389" s="228"/>
      <c r="J389" s="148" t="s">
        <v>1108</v>
      </c>
      <c r="K389" s="149">
        <v>85</v>
      </c>
      <c r="L389" s="229"/>
      <c r="M389" s="229"/>
      <c r="N389" s="229">
        <f t="shared" si="110"/>
        <v>0</v>
      </c>
      <c r="O389" s="229"/>
      <c r="P389" s="229"/>
      <c r="Q389" s="229"/>
      <c r="R389" s="150"/>
      <c r="T389" s="151" t="s">
        <v>5</v>
      </c>
      <c r="U389" s="41" t="s">
        <v>41</v>
      </c>
      <c r="V389" s="152">
        <v>1.06</v>
      </c>
      <c r="W389" s="152">
        <f t="shared" si="111"/>
        <v>90.100000000000009</v>
      </c>
      <c r="X389" s="152">
        <v>0</v>
      </c>
      <c r="Y389" s="152">
        <f t="shared" si="112"/>
        <v>0</v>
      </c>
      <c r="Z389" s="152">
        <v>0</v>
      </c>
      <c r="AA389" s="153">
        <f t="shared" si="113"/>
        <v>0</v>
      </c>
      <c r="AD389" s="154"/>
      <c r="AR389" s="19" t="s">
        <v>250</v>
      </c>
      <c r="AT389" s="19" t="s">
        <v>189</v>
      </c>
      <c r="AU389" s="19" t="s">
        <v>86</v>
      </c>
      <c r="AY389" s="19" t="s">
        <v>188</v>
      </c>
      <c r="BE389" s="154">
        <f t="shared" si="114"/>
        <v>0</v>
      </c>
      <c r="BF389" s="154">
        <f t="shared" si="115"/>
        <v>0</v>
      </c>
      <c r="BG389" s="154">
        <f t="shared" si="116"/>
        <v>0</v>
      </c>
      <c r="BH389" s="154">
        <f t="shared" si="117"/>
        <v>0</v>
      </c>
      <c r="BI389" s="154">
        <f t="shared" si="118"/>
        <v>0</v>
      </c>
      <c r="BJ389" s="19" t="s">
        <v>86</v>
      </c>
      <c r="BK389" s="154">
        <f t="shared" si="119"/>
        <v>0</v>
      </c>
      <c r="BL389" s="19" t="s">
        <v>250</v>
      </c>
      <c r="BM389" s="19" t="s">
        <v>1109</v>
      </c>
    </row>
    <row r="390" spans="2:65" s="10" customFormat="1" ht="29.85" customHeight="1">
      <c r="B390" s="134"/>
      <c r="C390" s="135"/>
      <c r="D390" s="144" t="s">
        <v>164</v>
      </c>
      <c r="E390" s="144"/>
      <c r="F390" s="144"/>
      <c r="G390" s="144"/>
      <c r="H390" s="144"/>
      <c r="I390" s="144"/>
      <c r="J390" s="144"/>
      <c r="K390" s="144"/>
      <c r="L390" s="144"/>
      <c r="M390" s="144"/>
      <c r="N390" s="233">
        <f>BK390</f>
        <v>0</v>
      </c>
      <c r="O390" s="234"/>
      <c r="P390" s="234"/>
      <c r="Q390" s="234"/>
      <c r="R390" s="137"/>
      <c r="T390" s="138"/>
      <c r="U390" s="135"/>
      <c r="V390" s="135"/>
      <c r="W390" s="139">
        <f>SUM(W391:W397)</f>
        <v>48.0672</v>
      </c>
      <c r="X390" s="135"/>
      <c r="Y390" s="139">
        <f>SUM(Y391:Y397)</f>
        <v>0.369556</v>
      </c>
      <c r="Z390" s="135"/>
      <c r="AA390" s="140">
        <f>SUM(AA391:AA397)</f>
        <v>0.46559999999999996</v>
      </c>
      <c r="AC390" s="1"/>
      <c r="AD390" s="154"/>
      <c r="AR390" s="141" t="s">
        <v>86</v>
      </c>
      <c r="AT390" s="142" t="s">
        <v>73</v>
      </c>
      <c r="AU390" s="142" t="s">
        <v>81</v>
      </c>
      <c r="AY390" s="141" t="s">
        <v>188</v>
      </c>
      <c r="BK390" s="143">
        <f>SUM(BK391:BK397)</f>
        <v>0</v>
      </c>
    </row>
    <row r="391" spans="2:65" s="1" customFormat="1" ht="25.5" customHeight="1">
      <c r="B391" s="145"/>
      <c r="C391" s="146" t="s">
        <v>1110</v>
      </c>
      <c r="D391" s="146" t="s">
        <v>189</v>
      </c>
      <c r="E391" s="147" t="s">
        <v>1111</v>
      </c>
      <c r="F391" s="228" t="s">
        <v>1112</v>
      </c>
      <c r="G391" s="228"/>
      <c r="H391" s="228"/>
      <c r="I391" s="228"/>
      <c r="J391" s="148" t="s">
        <v>192</v>
      </c>
      <c r="K391" s="149">
        <v>34.799999999999997</v>
      </c>
      <c r="L391" s="229"/>
      <c r="M391" s="229"/>
      <c r="N391" s="229">
        <f t="shared" ref="N391:N397" si="120">ROUND(L391*K391,2)</f>
        <v>0</v>
      </c>
      <c r="O391" s="229"/>
      <c r="P391" s="229"/>
      <c r="Q391" s="229"/>
      <c r="R391" s="150"/>
      <c r="T391" s="151" t="s">
        <v>5</v>
      </c>
      <c r="U391" s="41" t="s">
        <v>41</v>
      </c>
      <c r="V391" s="152">
        <v>0.56200000000000006</v>
      </c>
      <c r="W391" s="152">
        <f t="shared" ref="W391:W397" si="121">V391*K391</f>
        <v>19.557600000000001</v>
      </c>
      <c r="X391" s="152">
        <v>9.5300000000000003E-3</v>
      </c>
      <c r="Y391" s="152">
        <f t="shared" ref="Y391:Y397" si="122">X391*K391</f>
        <v>0.33164399999999999</v>
      </c>
      <c r="Z391" s="152">
        <v>0</v>
      </c>
      <c r="AA391" s="153">
        <f t="shared" ref="AA391:AA397" si="123">Z391*K391</f>
        <v>0</v>
      </c>
      <c r="AD391" s="154"/>
      <c r="AR391" s="19" t="s">
        <v>250</v>
      </c>
      <c r="AT391" s="19" t="s">
        <v>189</v>
      </c>
      <c r="AU391" s="19" t="s">
        <v>86</v>
      </c>
      <c r="AY391" s="19" t="s">
        <v>188</v>
      </c>
      <c r="BE391" s="154">
        <f t="shared" ref="BE391:BE397" si="124">IF(U391="základná",N391,0)</f>
        <v>0</v>
      </c>
      <c r="BF391" s="154">
        <f t="shared" ref="BF391:BF397" si="125">IF(U391="znížená",N391,0)</f>
        <v>0</v>
      </c>
      <c r="BG391" s="154">
        <f t="shared" ref="BG391:BG397" si="126">IF(U391="zákl. prenesená",N391,0)</f>
        <v>0</v>
      </c>
      <c r="BH391" s="154">
        <f t="shared" ref="BH391:BH397" si="127">IF(U391="zníž. prenesená",N391,0)</f>
        <v>0</v>
      </c>
      <c r="BI391" s="154">
        <f t="shared" ref="BI391:BI397" si="128">IF(U391="nulová",N391,0)</f>
        <v>0</v>
      </c>
      <c r="BJ391" s="19" t="s">
        <v>86</v>
      </c>
      <c r="BK391" s="154">
        <f t="shared" ref="BK391:BK397" si="129">ROUND(L391*K391,2)</f>
        <v>0</v>
      </c>
      <c r="BL391" s="19" t="s">
        <v>250</v>
      </c>
      <c r="BM391" s="19" t="s">
        <v>1113</v>
      </c>
    </row>
    <row r="392" spans="2:65" s="1" customFormat="1" ht="25.5" customHeight="1">
      <c r="B392" s="145"/>
      <c r="C392" s="146" t="s">
        <v>1114</v>
      </c>
      <c r="D392" s="146" t="s">
        <v>189</v>
      </c>
      <c r="E392" s="147" t="s">
        <v>1115</v>
      </c>
      <c r="F392" s="228" t="s">
        <v>1116</v>
      </c>
      <c r="G392" s="228"/>
      <c r="H392" s="228"/>
      <c r="I392" s="228"/>
      <c r="J392" s="148" t="s">
        <v>192</v>
      </c>
      <c r="K392" s="149">
        <v>38.799999999999997</v>
      </c>
      <c r="L392" s="229"/>
      <c r="M392" s="229"/>
      <c r="N392" s="229">
        <f t="shared" si="120"/>
        <v>0</v>
      </c>
      <c r="O392" s="229"/>
      <c r="P392" s="229"/>
      <c r="Q392" s="229"/>
      <c r="R392" s="150"/>
      <c r="T392" s="151" t="s">
        <v>5</v>
      </c>
      <c r="U392" s="41" t="s">
        <v>41</v>
      </c>
      <c r="V392" s="152">
        <v>0.24299999999999999</v>
      </c>
      <c r="W392" s="152">
        <f t="shared" si="121"/>
        <v>9.4283999999999999</v>
      </c>
      <c r="X392" s="152">
        <v>0</v>
      </c>
      <c r="Y392" s="152">
        <f t="shared" si="122"/>
        <v>0</v>
      </c>
      <c r="Z392" s="152">
        <v>1.2E-2</v>
      </c>
      <c r="AA392" s="153">
        <f t="shared" si="123"/>
        <v>0.46559999999999996</v>
      </c>
      <c r="AD392" s="154"/>
      <c r="AR392" s="19" t="s">
        <v>250</v>
      </c>
      <c r="AT392" s="19" t="s">
        <v>189</v>
      </c>
      <c r="AU392" s="19" t="s">
        <v>86</v>
      </c>
      <c r="AY392" s="19" t="s">
        <v>188</v>
      </c>
      <c r="BE392" s="154">
        <f t="shared" si="124"/>
        <v>0</v>
      </c>
      <c r="BF392" s="154">
        <f t="shared" si="125"/>
        <v>0</v>
      </c>
      <c r="BG392" s="154">
        <f t="shared" si="126"/>
        <v>0</v>
      </c>
      <c r="BH392" s="154">
        <f t="shared" si="127"/>
        <v>0</v>
      </c>
      <c r="BI392" s="154">
        <f t="shared" si="128"/>
        <v>0</v>
      </c>
      <c r="BJ392" s="19" t="s">
        <v>86</v>
      </c>
      <c r="BK392" s="154">
        <f t="shared" si="129"/>
        <v>0</v>
      </c>
      <c r="BL392" s="19" t="s">
        <v>250</v>
      </c>
      <c r="BM392" s="19" t="s">
        <v>1117</v>
      </c>
    </row>
    <row r="393" spans="2:65" s="1" customFormat="1" ht="16.5" customHeight="1">
      <c r="B393" s="145"/>
      <c r="C393" s="146" t="s">
        <v>1118</v>
      </c>
      <c r="D393" s="146" t="s">
        <v>189</v>
      </c>
      <c r="E393" s="147" t="s">
        <v>1119</v>
      </c>
      <c r="F393" s="228" t="s">
        <v>1120</v>
      </c>
      <c r="G393" s="228"/>
      <c r="H393" s="228"/>
      <c r="I393" s="228"/>
      <c r="J393" s="148" t="s">
        <v>192</v>
      </c>
      <c r="K393" s="149">
        <v>171.8</v>
      </c>
      <c r="L393" s="229"/>
      <c r="M393" s="229"/>
      <c r="N393" s="229">
        <f t="shared" si="120"/>
        <v>0</v>
      </c>
      <c r="O393" s="229"/>
      <c r="P393" s="229"/>
      <c r="Q393" s="229"/>
      <c r="R393" s="150"/>
      <c r="T393" s="151" t="s">
        <v>5</v>
      </c>
      <c r="U393" s="41" t="s">
        <v>41</v>
      </c>
      <c r="V393" s="152">
        <v>0.09</v>
      </c>
      <c r="W393" s="152">
        <f t="shared" si="121"/>
        <v>15.462</v>
      </c>
      <c r="X393" s="152">
        <v>3.0000000000000001E-5</v>
      </c>
      <c r="Y393" s="152">
        <f t="shared" si="122"/>
        <v>5.1540000000000006E-3</v>
      </c>
      <c r="Z393" s="152">
        <v>0</v>
      </c>
      <c r="AA393" s="153">
        <f t="shared" si="123"/>
        <v>0</v>
      </c>
      <c r="AD393" s="154"/>
      <c r="AR393" s="19" t="s">
        <v>250</v>
      </c>
      <c r="AT393" s="19" t="s">
        <v>189</v>
      </c>
      <c r="AU393" s="19" t="s">
        <v>86</v>
      </c>
      <c r="AY393" s="19" t="s">
        <v>188</v>
      </c>
      <c r="BE393" s="154">
        <f t="shared" si="124"/>
        <v>0</v>
      </c>
      <c r="BF393" s="154">
        <f t="shared" si="125"/>
        <v>0</v>
      </c>
      <c r="BG393" s="154">
        <f t="shared" si="126"/>
        <v>0</v>
      </c>
      <c r="BH393" s="154">
        <f t="shared" si="127"/>
        <v>0</v>
      </c>
      <c r="BI393" s="154">
        <f t="shared" si="128"/>
        <v>0</v>
      </c>
      <c r="BJ393" s="19" t="s">
        <v>86</v>
      </c>
      <c r="BK393" s="154">
        <f t="shared" si="129"/>
        <v>0</v>
      </c>
      <c r="BL393" s="19" t="s">
        <v>250</v>
      </c>
      <c r="BM393" s="19" t="s">
        <v>1121</v>
      </c>
    </row>
    <row r="394" spans="2:65" s="1" customFormat="1" ht="16.5" customHeight="1">
      <c r="B394" s="145"/>
      <c r="C394" s="155" t="s">
        <v>1122</v>
      </c>
      <c r="D394" s="155" t="s">
        <v>251</v>
      </c>
      <c r="E394" s="156" t="s">
        <v>1123</v>
      </c>
      <c r="F394" s="230" t="s">
        <v>904</v>
      </c>
      <c r="G394" s="230"/>
      <c r="H394" s="230"/>
      <c r="I394" s="230"/>
      <c r="J394" s="157" t="s">
        <v>192</v>
      </c>
      <c r="K394" s="158">
        <v>197.57</v>
      </c>
      <c r="L394" s="231"/>
      <c r="M394" s="231"/>
      <c r="N394" s="231">
        <f t="shared" si="120"/>
        <v>0</v>
      </c>
      <c r="O394" s="229"/>
      <c r="P394" s="229"/>
      <c r="Q394" s="229"/>
      <c r="R394" s="150"/>
      <c r="T394" s="151" t="s">
        <v>5</v>
      </c>
      <c r="U394" s="41" t="s">
        <v>41</v>
      </c>
      <c r="V394" s="152">
        <v>0</v>
      </c>
      <c r="W394" s="152">
        <f t="shared" si="121"/>
        <v>0</v>
      </c>
      <c r="X394" s="152">
        <v>1.3999999999999999E-4</v>
      </c>
      <c r="Y394" s="152">
        <f t="shared" si="122"/>
        <v>2.7659799999999998E-2</v>
      </c>
      <c r="Z394" s="152">
        <v>0</v>
      </c>
      <c r="AA394" s="153">
        <f t="shared" si="123"/>
        <v>0</v>
      </c>
      <c r="AD394" s="154"/>
      <c r="AR394" s="19" t="s">
        <v>316</v>
      </c>
      <c r="AT394" s="19" t="s">
        <v>251</v>
      </c>
      <c r="AU394" s="19" t="s">
        <v>86</v>
      </c>
      <c r="AY394" s="19" t="s">
        <v>188</v>
      </c>
      <c r="BE394" s="154">
        <f t="shared" si="124"/>
        <v>0</v>
      </c>
      <c r="BF394" s="154">
        <f t="shared" si="125"/>
        <v>0</v>
      </c>
      <c r="BG394" s="154">
        <f t="shared" si="126"/>
        <v>0</v>
      </c>
      <c r="BH394" s="154">
        <f t="shared" si="127"/>
        <v>0</v>
      </c>
      <c r="BI394" s="154">
        <f t="shared" si="128"/>
        <v>0</v>
      </c>
      <c r="BJ394" s="19" t="s">
        <v>86</v>
      </c>
      <c r="BK394" s="154">
        <f t="shared" si="129"/>
        <v>0</v>
      </c>
      <c r="BL394" s="19" t="s">
        <v>250</v>
      </c>
      <c r="BM394" s="19" t="s">
        <v>1124</v>
      </c>
    </row>
    <row r="395" spans="2:65" s="1" customFormat="1" ht="16.5" customHeight="1">
      <c r="B395" s="145"/>
      <c r="C395" s="146" t="s">
        <v>1125</v>
      </c>
      <c r="D395" s="146" t="s">
        <v>189</v>
      </c>
      <c r="E395" s="147" t="s">
        <v>1126</v>
      </c>
      <c r="F395" s="228" t="s">
        <v>1127</v>
      </c>
      <c r="G395" s="228"/>
      <c r="H395" s="228"/>
      <c r="I395" s="228"/>
      <c r="J395" s="148" t="s">
        <v>192</v>
      </c>
      <c r="K395" s="149">
        <v>34.799999999999997</v>
      </c>
      <c r="L395" s="229"/>
      <c r="M395" s="229"/>
      <c r="N395" s="229">
        <f t="shared" si="120"/>
        <v>0</v>
      </c>
      <c r="O395" s="229"/>
      <c r="P395" s="229"/>
      <c r="Q395" s="229"/>
      <c r="R395" s="150"/>
      <c r="T395" s="151" t="s">
        <v>5</v>
      </c>
      <c r="U395" s="41" t="s">
        <v>41</v>
      </c>
      <c r="V395" s="152">
        <v>0.104</v>
      </c>
      <c r="W395" s="152">
        <f t="shared" si="121"/>
        <v>3.6191999999999998</v>
      </c>
      <c r="X395" s="152">
        <v>2.0000000000000002E-5</v>
      </c>
      <c r="Y395" s="152">
        <f t="shared" si="122"/>
        <v>6.96E-4</v>
      </c>
      <c r="Z395" s="152">
        <v>0</v>
      </c>
      <c r="AA395" s="153">
        <f t="shared" si="123"/>
        <v>0</v>
      </c>
      <c r="AD395" s="154"/>
      <c r="AR395" s="19" t="s">
        <v>250</v>
      </c>
      <c r="AT395" s="19" t="s">
        <v>189</v>
      </c>
      <c r="AU395" s="19" t="s">
        <v>86</v>
      </c>
      <c r="AY395" s="19" t="s">
        <v>188</v>
      </c>
      <c r="BE395" s="154">
        <f t="shared" si="124"/>
        <v>0</v>
      </c>
      <c r="BF395" s="154">
        <f t="shared" si="125"/>
        <v>0</v>
      </c>
      <c r="BG395" s="154">
        <f t="shared" si="126"/>
        <v>0</v>
      </c>
      <c r="BH395" s="154">
        <f t="shared" si="127"/>
        <v>0</v>
      </c>
      <c r="BI395" s="154">
        <f t="shared" si="128"/>
        <v>0</v>
      </c>
      <c r="BJ395" s="19" t="s">
        <v>86</v>
      </c>
      <c r="BK395" s="154">
        <f t="shared" si="129"/>
        <v>0</v>
      </c>
      <c r="BL395" s="19" t="s">
        <v>250</v>
      </c>
      <c r="BM395" s="19" t="s">
        <v>1128</v>
      </c>
    </row>
    <row r="396" spans="2:65" s="1" customFormat="1" ht="16.5" customHeight="1">
      <c r="B396" s="145"/>
      <c r="C396" s="155" t="s">
        <v>1129</v>
      </c>
      <c r="D396" s="155" t="s">
        <v>251</v>
      </c>
      <c r="E396" s="156" t="s">
        <v>1130</v>
      </c>
      <c r="F396" s="230" t="s">
        <v>1131</v>
      </c>
      <c r="G396" s="230"/>
      <c r="H396" s="230"/>
      <c r="I396" s="230"/>
      <c r="J396" s="157" t="s">
        <v>192</v>
      </c>
      <c r="K396" s="158">
        <v>40.020000000000003</v>
      </c>
      <c r="L396" s="231"/>
      <c r="M396" s="231"/>
      <c r="N396" s="231">
        <f t="shared" si="120"/>
        <v>0</v>
      </c>
      <c r="O396" s="229"/>
      <c r="P396" s="229"/>
      <c r="Q396" s="229"/>
      <c r="R396" s="150"/>
      <c r="T396" s="151" t="s">
        <v>5</v>
      </c>
      <c r="U396" s="41" t="s">
        <v>41</v>
      </c>
      <c r="V396" s="152">
        <v>0</v>
      </c>
      <c r="W396" s="152">
        <f t="shared" si="121"/>
        <v>0</v>
      </c>
      <c r="X396" s="152">
        <v>1.1E-4</v>
      </c>
      <c r="Y396" s="152">
        <f t="shared" si="122"/>
        <v>4.4022000000000002E-3</v>
      </c>
      <c r="Z396" s="152">
        <v>0</v>
      </c>
      <c r="AA396" s="153">
        <f t="shared" si="123"/>
        <v>0</v>
      </c>
      <c r="AD396" s="154"/>
      <c r="AR396" s="19" t="s">
        <v>316</v>
      </c>
      <c r="AT396" s="19" t="s">
        <v>251</v>
      </c>
      <c r="AU396" s="19" t="s">
        <v>86</v>
      </c>
      <c r="AY396" s="19" t="s">
        <v>188</v>
      </c>
      <c r="BE396" s="154">
        <f t="shared" si="124"/>
        <v>0</v>
      </c>
      <c r="BF396" s="154">
        <f t="shared" si="125"/>
        <v>0</v>
      </c>
      <c r="BG396" s="154">
        <f t="shared" si="126"/>
        <v>0</v>
      </c>
      <c r="BH396" s="154">
        <f t="shared" si="127"/>
        <v>0</v>
      </c>
      <c r="BI396" s="154">
        <f t="shared" si="128"/>
        <v>0</v>
      </c>
      <c r="BJ396" s="19" t="s">
        <v>86</v>
      </c>
      <c r="BK396" s="154">
        <f t="shared" si="129"/>
        <v>0</v>
      </c>
      <c r="BL396" s="19" t="s">
        <v>250</v>
      </c>
      <c r="BM396" s="19" t="s">
        <v>1132</v>
      </c>
    </row>
    <row r="397" spans="2:65" s="1" customFormat="1" ht="25.5" customHeight="1">
      <c r="B397" s="145"/>
      <c r="C397" s="146" t="s">
        <v>1133</v>
      </c>
      <c r="D397" s="146" t="s">
        <v>189</v>
      </c>
      <c r="E397" s="147" t="s">
        <v>1134</v>
      </c>
      <c r="F397" s="228" t="s">
        <v>1135</v>
      </c>
      <c r="G397" s="228"/>
      <c r="H397" s="228"/>
      <c r="I397" s="228"/>
      <c r="J397" s="148" t="s">
        <v>806</v>
      </c>
      <c r="K397" s="149">
        <v>6.1</v>
      </c>
      <c r="L397" s="229"/>
      <c r="M397" s="229"/>
      <c r="N397" s="229">
        <f t="shared" si="120"/>
        <v>0</v>
      </c>
      <c r="O397" s="229"/>
      <c r="P397" s="229"/>
      <c r="Q397" s="229"/>
      <c r="R397" s="150"/>
      <c r="T397" s="151" t="s">
        <v>5</v>
      </c>
      <c r="U397" s="41" t="s">
        <v>41</v>
      </c>
      <c r="V397" s="152">
        <v>0</v>
      </c>
      <c r="W397" s="152">
        <f t="shared" si="121"/>
        <v>0</v>
      </c>
      <c r="X397" s="152">
        <v>0</v>
      </c>
      <c r="Y397" s="152">
        <f t="shared" si="122"/>
        <v>0</v>
      </c>
      <c r="Z397" s="152">
        <v>0</v>
      </c>
      <c r="AA397" s="153">
        <f t="shared" si="123"/>
        <v>0</v>
      </c>
      <c r="AD397" s="154"/>
      <c r="AR397" s="19" t="s">
        <v>250</v>
      </c>
      <c r="AT397" s="19" t="s">
        <v>189</v>
      </c>
      <c r="AU397" s="19" t="s">
        <v>86</v>
      </c>
      <c r="AY397" s="19" t="s">
        <v>188</v>
      </c>
      <c r="BE397" s="154">
        <f t="shared" si="124"/>
        <v>0</v>
      </c>
      <c r="BF397" s="154">
        <f t="shared" si="125"/>
        <v>0</v>
      </c>
      <c r="BG397" s="154">
        <f t="shared" si="126"/>
        <v>0</v>
      </c>
      <c r="BH397" s="154">
        <f t="shared" si="127"/>
        <v>0</v>
      </c>
      <c r="BI397" s="154">
        <f t="shared" si="128"/>
        <v>0</v>
      </c>
      <c r="BJ397" s="19" t="s">
        <v>86</v>
      </c>
      <c r="BK397" s="154">
        <f t="shared" si="129"/>
        <v>0</v>
      </c>
      <c r="BL397" s="19" t="s">
        <v>250</v>
      </c>
      <c r="BM397" s="19" t="s">
        <v>1136</v>
      </c>
    </row>
    <row r="398" spans="2:65" s="10" customFormat="1" ht="29.85" customHeight="1">
      <c r="B398" s="134"/>
      <c r="C398" s="135"/>
      <c r="D398" s="144" t="s">
        <v>165</v>
      </c>
      <c r="E398" s="144"/>
      <c r="F398" s="144"/>
      <c r="G398" s="144"/>
      <c r="H398" s="144"/>
      <c r="I398" s="144"/>
      <c r="J398" s="144"/>
      <c r="K398" s="144"/>
      <c r="L398" s="144"/>
      <c r="M398" s="144"/>
      <c r="N398" s="233">
        <f>BK398</f>
        <v>0</v>
      </c>
      <c r="O398" s="234"/>
      <c r="P398" s="234"/>
      <c r="Q398" s="234"/>
      <c r="R398" s="137"/>
      <c r="T398" s="138"/>
      <c r="U398" s="135"/>
      <c r="V398" s="135"/>
      <c r="W398" s="139">
        <f>SUM(W399:W448)</f>
        <v>145.20030999999997</v>
      </c>
      <c r="X398" s="135"/>
      <c r="Y398" s="139">
        <f>SUM(Y399:Y448)</f>
        <v>1.3367900999999995</v>
      </c>
      <c r="Z398" s="135"/>
      <c r="AA398" s="140">
        <f>SUM(AA399:AA448)</f>
        <v>1.5552546</v>
      </c>
      <c r="AC398" s="1"/>
      <c r="AD398" s="154"/>
      <c r="AR398" s="141" t="s">
        <v>86</v>
      </c>
      <c r="AT398" s="142" t="s">
        <v>73</v>
      </c>
      <c r="AU398" s="142" t="s">
        <v>81</v>
      </c>
      <c r="AY398" s="141" t="s">
        <v>188</v>
      </c>
      <c r="BK398" s="143">
        <f>SUM(BK399:BK448)</f>
        <v>0</v>
      </c>
    </row>
    <row r="399" spans="2:65" s="1" customFormat="1" ht="63.75" customHeight="1">
      <c r="B399" s="145"/>
      <c r="C399" s="146" t="s">
        <v>1137</v>
      </c>
      <c r="D399" s="146" t="s">
        <v>189</v>
      </c>
      <c r="E399" s="147" t="s">
        <v>1138</v>
      </c>
      <c r="F399" s="228" t="s">
        <v>1139</v>
      </c>
      <c r="G399" s="228"/>
      <c r="H399" s="228"/>
      <c r="I399" s="228"/>
      <c r="J399" s="148" t="s">
        <v>192</v>
      </c>
      <c r="K399" s="149">
        <v>13.821999999999999</v>
      </c>
      <c r="L399" s="229"/>
      <c r="M399" s="229"/>
      <c r="N399" s="229">
        <f t="shared" ref="N399:N430" si="130">ROUND(L399*K399,2)</f>
        <v>0</v>
      </c>
      <c r="O399" s="229"/>
      <c r="P399" s="229"/>
      <c r="Q399" s="229"/>
      <c r="R399" s="150"/>
      <c r="T399" s="151" t="s">
        <v>5</v>
      </c>
      <c r="U399" s="41" t="s">
        <v>41</v>
      </c>
      <c r="V399" s="152">
        <v>0.88300000000000001</v>
      </c>
      <c r="W399" s="152">
        <f t="shared" ref="W399:W430" si="131">V399*K399</f>
        <v>12.204825999999999</v>
      </c>
      <c r="X399" s="152">
        <v>5.0000000000000002E-5</v>
      </c>
      <c r="Y399" s="152">
        <f t="shared" ref="Y399:Y430" si="132">X399*K399</f>
        <v>6.9109999999999994E-4</v>
      </c>
      <c r="Z399" s="152">
        <v>0</v>
      </c>
      <c r="AA399" s="153">
        <f t="shared" ref="AA399:AA430" si="133">Z399*K399</f>
        <v>0</v>
      </c>
      <c r="AD399" s="154"/>
      <c r="AR399" s="19" t="s">
        <v>250</v>
      </c>
      <c r="AT399" s="19" t="s">
        <v>189</v>
      </c>
      <c r="AU399" s="19" t="s">
        <v>86</v>
      </c>
      <c r="AY399" s="19" t="s">
        <v>188</v>
      </c>
      <c r="BE399" s="154">
        <f t="shared" ref="BE399:BE430" si="134">IF(U399="základná",N399,0)</f>
        <v>0</v>
      </c>
      <c r="BF399" s="154">
        <f t="shared" ref="BF399:BF430" si="135">IF(U399="znížená",N399,0)</f>
        <v>0</v>
      </c>
      <c r="BG399" s="154">
        <f t="shared" ref="BG399:BG430" si="136">IF(U399="zákl. prenesená",N399,0)</f>
        <v>0</v>
      </c>
      <c r="BH399" s="154">
        <f t="shared" ref="BH399:BH430" si="137">IF(U399="zníž. prenesená",N399,0)</f>
        <v>0</v>
      </c>
      <c r="BI399" s="154">
        <f t="shared" ref="BI399:BI430" si="138">IF(U399="nulová",N399,0)</f>
        <v>0</v>
      </c>
      <c r="BJ399" s="19" t="s">
        <v>86</v>
      </c>
      <c r="BK399" s="154">
        <f t="shared" ref="BK399:BK430" si="139">ROUND(L399*K399,2)</f>
        <v>0</v>
      </c>
      <c r="BL399" s="19" t="s">
        <v>250</v>
      </c>
      <c r="BM399" s="19" t="s">
        <v>1140</v>
      </c>
    </row>
    <row r="400" spans="2:65" s="1" customFormat="1" ht="25.5" customHeight="1">
      <c r="B400" s="145"/>
      <c r="C400" s="146" t="s">
        <v>1141</v>
      </c>
      <c r="D400" s="146" t="s">
        <v>189</v>
      </c>
      <c r="E400" s="147" t="s">
        <v>1142</v>
      </c>
      <c r="F400" s="228" t="s">
        <v>1143</v>
      </c>
      <c r="G400" s="228"/>
      <c r="H400" s="228"/>
      <c r="I400" s="228"/>
      <c r="J400" s="148" t="s">
        <v>302</v>
      </c>
      <c r="K400" s="149">
        <v>1</v>
      </c>
      <c r="L400" s="229"/>
      <c r="M400" s="229"/>
      <c r="N400" s="229">
        <f t="shared" si="130"/>
        <v>0</v>
      </c>
      <c r="O400" s="229"/>
      <c r="P400" s="229"/>
      <c r="Q400" s="229"/>
      <c r="R400" s="150"/>
      <c r="T400" s="151" t="s">
        <v>5</v>
      </c>
      <c r="U400" s="41" t="s">
        <v>41</v>
      </c>
      <c r="V400" s="152">
        <v>1.2613799999999999</v>
      </c>
      <c r="W400" s="152">
        <f t="shared" si="131"/>
        <v>1.2613799999999999</v>
      </c>
      <c r="X400" s="152">
        <v>0</v>
      </c>
      <c r="Y400" s="152">
        <f t="shared" si="132"/>
        <v>0</v>
      </c>
      <c r="Z400" s="152">
        <v>0.03</v>
      </c>
      <c r="AA400" s="153">
        <f t="shared" si="133"/>
        <v>0.03</v>
      </c>
      <c r="AD400" s="154"/>
      <c r="AR400" s="19" t="s">
        <v>250</v>
      </c>
      <c r="AT400" s="19" t="s">
        <v>189</v>
      </c>
      <c r="AU400" s="19" t="s">
        <v>86</v>
      </c>
      <c r="AY400" s="19" t="s">
        <v>188</v>
      </c>
      <c r="BE400" s="154">
        <f t="shared" si="134"/>
        <v>0</v>
      </c>
      <c r="BF400" s="154">
        <f t="shared" si="135"/>
        <v>0</v>
      </c>
      <c r="BG400" s="154">
        <f t="shared" si="136"/>
        <v>0</v>
      </c>
      <c r="BH400" s="154">
        <f t="shared" si="137"/>
        <v>0</v>
      </c>
      <c r="BI400" s="154">
        <f t="shared" si="138"/>
        <v>0</v>
      </c>
      <c r="BJ400" s="19" t="s">
        <v>86</v>
      </c>
      <c r="BK400" s="154">
        <f t="shared" si="139"/>
        <v>0</v>
      </c>
      <c r="BL400" s="19" t="s">
        <v>250</v>
      </c>
      <c r="BM400" s="19" t="s">
        <v>1144</v>
      </c>
    </row>
    <row r="401" spans="2:65" s="1" customFormat="1" ht="25.5" customHeight="1">
      <c r="B401" s="145"/>
      <c r="C401" s="146" t="s">
        <v>1145</v>
      </c>
      <c r="D401" s="146" t="s">
        <v>189</v>
      </c>
      <c r="E401" s="147" t="s">
        <v>1146</v>
      </c>
      <c r="F401" s="228" t="s">
        <v>1147</v>
      </c>
      <c r="G401" s="228"/>
      <c r="H401" s="228"/>
      <c r="I401" s="228"/>
      <c r="J401" s="148" t="s">
        <v>192</v>
      </c>
      <c r="K401" s="149">
        <v>46.164000000000001</v>
      </c>
      <c r="L401" s="229"/>
      <c r="M401" s="229"/>
      <c r="N401" s="229">
        <f t="shared" si="130"/>
        <v>0</v>
      </c>
      <c r="O401" s="229"/>
      <c r="P401" s="229"/>
      <c r="Q401" s="229"/>
      <c r="R401" s="150"/>
      <c r="T401" s="151" t="s">
        <v>5</v>
      </c>
      <c r="U401" s="41" t="s">
        <v>41</v>
      </c>
      <c r="V401" s="152">
        <v>0.26100000000000001</v>
      </c>
      <c r="W401" s="152">
        <f t="shared" si="131"/>
        <v>12.048804000000001</v>
      </c>
      <c r="X401" s="152">
        <v>0</v>
      </c>
      <c r="Y401" s="152">
        <f t="shared" si="132"/>
        <v>0</v>
      </c>
      <c r="Z401" s="152">
        <v>2.4649999999999998E-2</v>
      </c>
      <c r="AA401" s="153">
        <f t="shared" si="133"/>
        <v>1.1379425999999999</v>
      </c>
      <c r="AD401" s="154"/>
      <c r="AR401" s="19" t="s">
        <v>250</v>
      </c>
      <c r="AT401" s="19" t="s">
        <v>189</v>
      </c>
      <c r="AU401" s="19" t="s">
        <v>86</v>
      </c>
      <c r="AY401" s="19" t="s">
        <v>188</v>
      </c>
      <c r="BE401" s="154">
        <f t="shared" si="134"/>
        <v>0</v>
      </c>
      <c r="BF401" s="154">
        <f t="shared" si="135"/>
        <v>0</v>
      </c>
      <c r="BG401" s="154">
        <f t="shared" si="136"/>
        <v>0</v>
      </c>
      <c r="BH401" s="154">
        <f t="shared" si="137"/>
        <v>0</v>
      </c>
      <c r="BI401" s="154">
        <f t="shared" si="138"/>
        <v>0</v>
      </c>
      <c r="BJ401" s="19" t="s">
        <v>86</v>
      </c>
      <c r="BK401" s="154">
        <f t="shared" si="139"/>
        <v>0</v>
      </c>
      <c r="BL401" s="19" t="s">
        <v>250</v>
      </c>
      <c r="BM401" s="19" t="s">
        <v>1148</v>
      </c>
    </row>
    <row r="402" spans="2:65" s="1" customFormat="1" ht="25.5" customHeight="1">
      <c r="B402" s="145"/>
      <c r="C402" s="146" t="s">
        <v>1149</v>
      </c>
      <c r="D402" s="146" t="s">
        <v>189</v>
      </c>
      <c r="E402" s="147" t="s">
        <v>1150</v>
      </c>
      <c r="F402" s="228" t="s">
        <v>1151</v>
      </c>
      <c r="G402" s="228"/>
      <c r="H402" s="228"/>
      <c r="I402" s="228"/>
      <c r="J402" s="148" t="s">
        <v>192</v>
      </c>
      <c r="K402" s="149">
        <v>46.164000000000001</v>
      </c>
      <c r="L402" s="229"/>
      <c r="M402" s="229"/>
      <c r="N402" s="229">
        <f t="shared" si="130"/>
        <v>0</v>
      </c>
      <c r="O402" s="229"/>
      <c r="P402" s="229"/>
      <c r="Q402" s="229"/>
      <c r="R402" s="150"/>
      <c r="T402" s="151" t="s">
        <v>5</v>
      </c>
      <c r="U402" s="41" t="s">
        <v>41</v>
      </c>
      <c r="V402" s="152">
        <v>6.9000000000000006E-2</v>
      </c>
      <c r="W402" s="152">
        <f t="shared" si="131"/>
        <v>3.1853160000000003</v>
      </c>
      <c r="X402" s="152">
        <v>0</v>
      </c>
      <c r="Y402" s="152">
        <f t="shared" si="132"/>
        <v>0</v>
      </c>
      <c r="Z402" s="152">
        <v>8.0000000000000002E-3</v>
      </c>
      <c r="AA402" s="153">
        <f t="shared" si="133"/>
        <v>0.36931200000000003</v>
      </c>
      <c r="AD402" s="154"/>
      <c r="AR402" s="19" t="s">
        <v>250</v>
      </c>
      <c r="AT402" s="19" t="s">
        <v>189</v>
      </c>
      <c r="AU402" s="19" t="s">
        <v>86</v>
      </c>
      <c r="AY402" s="19" t="s">
        <v>188</v>
      </c>
      <c r="BE402" s="154">
        <f t="shared" si="134"/>
        <v>0</v>
      </c>
      <c r="BF402" s="154">
        <f t="shared" si="135"/>
        <v>0</v>
      </c>
      <c r="BG402" s="154">
        <f t="shared" si="136"/>
        <v>0</v>
      </c>
      <c r="BH402" s="154">
        <f t="shared" si="137"/>
        <v>0</v>
      </c>
      <c r="BI402" s="154">
        <f t="shared" si="138"/>
        <v>0</v>
      </c>
      <c r="BJ402" s="19" t="s">
        <v>86</v>
      </c>
      <c r="BK402" s="154">
        <f t="shared" si="139"/>
        <v>0</v>
      </c>
      <c r="BL402" s="19" t="s">
        <v>250</v>
      </c>
      <c r="BM402" s="19" t="s">
        <v>1152</v>
      </c>
    </row>
    <row r="403" spans="2:65" s="1" customFormat="1" ht="25.5" customHeight="1">
      <c r="B403" s="145"/>
      <c r="C403" s="146" t="s">
        <v>1153</v>
      </c>
      <c r="D403" s="146" t="s">
        <v>189</v>
      </c>
      <c r="E403" s="147" t="s">
        <v>1154</v>
      </c>
      <c r="F403" s="228" t="s">
        <v>1155</v>
      </c>
      <c r="G403" s="228"/>
      <c r="H403" s="228"/>
      <c r="I403" s="228"/>
      <c r="J403" s="148" t="s">
        <v>203</v>
      </c>
      <c r="K403" s="149">
        <v>61.4</v>
      </c>
      <c r="L403" s="229"/>
      <c r="M403" s="229"/>
      <c r="N403" s="229">
        <f t="shared" si="130"/>
        <v>0</v>
      </c>
      <c r="O403" s="229"/>
      <c r="P403" s="229"/>
      <c r="Q403" s="229"/>
      <c r="R403" s="150"/>
      <c r="T403" s="151" t="s">
        <v>5</v>
      </c>
      <c r="U403" s="41" t="s">
        <v>41</v>
      </c>
      <c r="V403" s="152">
        <v>0.64368999999999998</v>
      </c>
      <c r="W403" s="152">
        <f t="shared" si="131"/>
        <v>39.522565999999998</v>
      </c>
      <c r="X403" s="152">
        <v>1E-4</v>
      </c>
      <c r="Y403" s="152">
        <f t="shared" si="132"/>
        <v>6.1400000000000005E-3</v>
      </c>
      <c r="Z403" s="152">
        <v>0</v>
      </c>
      <c r="AA403" s="153">
        <f t="shared" si="133"/>
        <v>0</v>
      </c>
      <c r="AD403" s="154"/>
      <c r="AR403" s="19" t="s">
        <v>250</v>
      </c>
      <c r="AT403" s="19" t="s">
        <v>189</v>
      </c>
      <c r="AU403" s="19" t="s">
        <v>86</v>
      </c>
      <c r="AY403" s="19" t="s">
        <v>188</v>
      </c>
      <c r="BE403" s="154">
        <f t="shared" si="134"/>
        <v>0</v>
      </c>
      <c r="BF403" s="154">
        <f t="shared" si="135"/>
        <v>0</v>
      </c>
      <c r="BG403" s="154">
        <f t="shared" si="136"/>
        <v>0</v>
      </c>
      <c r="BH403" s="154">
        <f t="shared" si="137"/>
        <v>0</v>
      </c>
      <c r="BI403" s="154">
        <f t="shared" si="138"/>
        <v>0</v>
      </c>
      <c r="BJ403" s="19" t="s">
        <v>86</v>
      </c>
      <c r="BK403" s="154">
        <f t="shared" si="139"/>
        <v>0</v>
      </c>
      <c r="BL403" s="19" t="s">
        <v>250</v>
      </c>
      <c r="BM403" s="19" t="s">
        <v>1156</v>
      </c>
    </row>
    <row r="404" spans="2:65" s="1" customFormat="1" ht="51" customHeight="1">
      <c r="B404" s="145"/>
      <c r="C404" s="155" t="s">
        <v>1157</v>
      </c>
      <c r="D404" s="155" t="s">
        <v>251</v>
      </c>
      <c r="E404" s="156" t="s">
        <v>1158</v>
      </c>
      <c r="F404" s="230" t="s">
        <v>1159</v>
      </c>
      <c r="G404" s="230"/>
      <c r="H404" s="230"/>
      <c r="I404" s="230"/>
      <c r="J404" s="157" t="s">
        <v>302</v>
      </c>
      <c r="K404" s="158">
        <v>4</v>
      </c>
      <c r="L404" s="231"/>
      <c r="M404" s="231"/>
      <c r="N404" s="231">
        <f t="shared" si="130"/>
        <v>0</v>
      </c>
      <c r="O404" s="229"/>
      <c r="P404" s="229"/>
      <c r="Q404" s="229"/>
      <c r="R404" s="150"/>
      <c r="T404" s="151" t="s">
        <v>5</v>
      </c>
      <c r="U404" s="41" t="s">
        <v>41</v>
      </c>
      <c r="V404" s="152">
        <v>0</v>
      </c>
      <c r="W404" s="152">
        <f t="shared" si="131"/>
        <v>0</v>
      </c>
      <c r="X404" s="152">
        <v>7.6420000000000002E-2</v>
      </c>
      <c r="Y404" s="152">
        <f t="shared" si="132"/>
        <v>0.30568000000000001</v>
      </c>
      <c r="Z404" s="152">
        <v>0</v>
      </c>
      <c r="AA404" s="153">
        <f t="shared" si="133"/>
        <v>0</v>
      </c>
      <c r="AD404" s="154"/>
      <c r="AR404" s="19" t="s">
        <v>316</v>
      </c>
      <c r="AT404" s="19" t="s">
        <v>251</v>
      </c>
      <c r="AU404" s="19" t="s">
        <v>86</v>
      </c>
      <c r="AY404" s="19" t="s">
        <v>188</v>
      </c>
      <c r="BE404" s="154">
        <f t="shared" si="134"/>
        <v>0</v>
      </c>
      <c r="BF404" s="154">
        <f t="shared" si="135"/>
        <v>0</v>
      </c>
      <c r="BG404" s="154">
        <f t="shared" si="136"/>
        <v>0</v>
      </c>
      <c r="BH404" s="154">
        <f t="shared" si="137"/>
        <v>0</v>
      </c>
      <c r="BI404" s="154">
        <f t="shared" si="138"/>
        <v>0</v>
      </c>
      <c r="BJ404" s="19" t="s">
        <v>86</v>
      </c>
      <c r="BK404" s="154">
        <f t="shared" si="139"/>
        <v>0</v>
      </c>
      <c r="BL404" s="19" t="s">
        <v>250</v>
      </c>
      <c r="BM404" s="19" t="s">
        <v>1160</v>
      </c>
    </row>
    <row r="405" spans="2:65" s="1" customFormat="1" ht="51" customHeight="1">
      <c r="B405" s="145"/>
      <c r="C405" s="155" t="s">
        <v>1161</v>
      </c>
      <c r="D405" s="155" t="s">
        <v>251</v>
      </c>
      <c r="E405" s="156" t="s">
        <v>1162</v>
      </c>
      <c r="F405" s="230" t="s">
        <v>1163</v>
      </c>
      <c r="G405" s="230"/>
      <c r="H405" s="230"/>
      <c r="I405" s="230"/>
      <c r="J405" s="157" t="s">
        <v>302</v>
      </c>
      <c r="K405" s="158">
        <v>4</v>
      </c>
      <c r="L405" s="231"/>
      <c r="M405" s="231"/>
      <c r="N405" s="231">
        <f t="shared" si="130"/>
        <v>0</v>
      </c>
      <c r="O405" s="229"/>
      <c r="P405" s="229"/>
      <c r="Q405" s="229"/>
      <c r="R405" s="150"/>
      <c r="T405" s="151" t="s">
        <v>5</v>
      </c>
      <c r="U405" s="41" t="s">
        <v>41</v>
      </c>
      <c r="V405" s="152">
        <v>0</v>
      </c>
      <c r="W405" s="152">
        <f t="shared" si="131"/>
        <v>0</v>
      </c>
      <c r="X405" s="152">
        <v>2.3689999999999999E-2</v>
      </c>
      <c r="Y405" s="152">
        <f t="shared" si="132"/>
        <v>9.4759999999999997E-2</v>
      </c>
      <c r="Z405" s="152">
        <v>0</v>
      </c>
      <c r="AA405" s="153">
        <f t="shared" si="133"/>
        <v>0</v>
      </c>
      <c r="AD405" s="154"/>
      <c r="AR405" s="19" t="s">
        <v>316</v>
      </c>
      <c r="AT405" s="19" t="s">
        <v>251</v>
      </c>
      <c r="AU405" s="19" t="s">
        <v>86</v>
      </c>
      <c r="AY405" s="19" t="s">
        <v>188</v>
      </c>
      <c r="BE405" s="154">
        <f t="shared" si="134"/>
        <v>0</v>
      </c>
      <c r="BF405" s="154">
        <f t="shared" si="135"/>
        <v>0</v>
      </c>
      <c r="BG405" s="154">
        <f t="shared" si="136"/>
        <v>0</v>
      </c>
      <c r="BH405" s="154">
        <f t="shared" si="137"/>
        <v>0</v>
      </c>
      <c r="BI405" s="154">
        <f t="shared" si="138"/>
        <v>0</v>
      </c>
      <c r="BJ405" s="19" t="s">
        <v>86</v>
      </c>
      <c r="BK405" s="154">
        <f t="shared" si="139"/>
        <v>0</v>
      </c>
      <c r="BL405" s="19" t="s">
        <v>250</v>
      </c>
      <c r="BM405" s="19" t="s">
        <v>1164</v>
      </c>
    </row>
    <row r="406" spans="2:65" s="1" customFormat="1" ht="51" customHeight="1">
      <c r="B406" s="145"/>
      <c r="C406" s="155" t="s">
        <v>1165</v>
      </c>
      <c r="D406" s="155" t="s">
        <v>251</v>
      </c>
      <c r="E406" s="156" t="s">
        <v>1166</v>
      </c>
      <c r="F406" s="230" t="s">
        <v>1167</v>
      </c>
      <c r="G406" s="230"/>
      <c r="H406" s="230"/>
      <c r="I406" s="230"/>
      <c r="J406" s="157" t="s">
        <v>302</v>
      </c>
      <c r="K406" s="158">
        <v>1</v>
      </c>
      <c r="L406" s="231"/>
      <c r="M406" s="231"/>
      <c r="N406" s="231">
        <f t="shared" si="130"/>
        <v>0</v>
      </c>
      <c r="O406" s="229"/>
      <c r="P406" s="229"/>
      <c r="Q406" s="229"/>
      <c r="R406" s="150"/>
      <c r="T406" s="151" t="s">
        <v>5</v>
      </c>
      <c r="U406" s="41" t="s">
        <v>41</v>
      </c>
      <c r="V406" s="152">
        <v>0</v>
      </c>
      <c r="W406" s="152">
        <f t="shared" si="131"/>
        <v>0</v>
      </c>
      <c r="X406" s="152">
        <v>6.7830000000000001E-2</v>
      </c>
      <c r="Y406" s="152">
        <f t="shared" si="132"/>
        <v>6.7830000000000001E-2</v>
      </c>
      <c r="Z406" s="152">
        <v>0</v>
      </c>
      <c r="AA406" s="153">
        <f t="shared" si="133"/>
        <v>0</v>
      </c>
      <c r="AD406" s="154"/>
      <c r="AR406" s="19" t="s">
        <v>316</v>
      </c>
      <c r="AT406" s="19" t="s">
        <v>251</v>
      </c>
      <c r="AU406" s="19" t="s">
        <v>86</v>
      </c>
      <c r="AY406" s="19" t="s">
        <v>188</v>
      </c>
      <c r="BE406" s="154">
        <f t="shared" si="134"/>
        <v>0</v>
      </c>
      <c r="BF406" s="154">
        <f t="shared" si="135"/>
        <v>0</v>
      </c>
      <c r="BG406" s="154">
        <f t="shared" si="136"/>
        <v>0</v>
      </c>
      <c r="BH406" s="154">
        <f t="shared" si="137"/>
        <v>0</v>
      </c>
      <c r="BI406" s="154">
        <f t="shared" si="138"/>
        <v>0</v>
      </c>
      <c r="BJ406" s="19" t="s">
        <v>86</v>
      </c>
      <c r="BK406" s="154">
        <f t="shared" si="139"/>
        <v>0</v>
      </c>
      <c r="BL406" s="19" t="s">
        <v>250</v>
      </c>
      <c r="BM406" s="19" t="s">
        <v>1168</v>
      </c>
    </row>
    <row r="407" spans="2:65" s="1" customFormat="1" ht="51" customHeight="1">
      <c r="B407" s="145"/>
      <c r="C407" s="155" t="s">
        <v>1169</v>
      </c>
      <c r="D407" s="155" t="s">
        <v>251</v>
      </c>
      <c r="E407" s="156" t="s">
        <v>1170</v>
      </c>
      <c r="F407" s="230" t="s">
        <v>1171</v>
      </c>
      <c r="G407" s="230"/>
      <c r="H407" s="230"/>
      <c r="I407" s="230"/>
      <c r="J407" s="157" t="s">
        <v>302</v>
      </c>
      <c r="K407" s="158">
        <v>1</v>
      </c>
      <c r="L407" s="231"/>
      <c r="M407" s="231"/>
      <c r="N407" s="231">
        <f t="shared" si="130"/>
        <v>0</v>
      </c>
      <c r="O407" s="229"/>
      <c r="P407" s="229"/>
      <c r="Q407" s="229"/>
      <c r="R407" s="150"/>
      <c r="T407" s="151" t="s">
        <v>5</v>
      </c>
      <c r="U407" s="41" t="s">
        <v>41</v>
      </c>
      <c r="V407" s="152">
        <v>0</v>
      </c>
      <c r="W407" s="152">
        <f t="shared" si="131"/>
        <v>0</v>
      </c>
      <c r="X407" s="152">
        <v>3.3259999999999998E-2</v>
      </c>
      <c r="Y407" s="152">
        <f t="shared" si="132"/>
        <v>3.3259999999999998E-2</v>
      </c>
      <c r="Z407" s="152">
        <v>0</v>
      </c>
      <c r="AA407" s="153">
        <f t="shared" si="133"/>
        <v>0</v>
      </c>
      <c r="AD407" s="154"/>
      <c r="AR407" s="19" t="s">
        <v>316</v>
      </c>
      <c r="AT407" s="19" t="s">
        <v>251</v>
      </c>
      <c r="AU407" s="19" t="s">
        <v>86</v>
      </c>
      <c r="AY407" s="19" t="s">
        <v>188</v>
      </c>
      <c r="BE407" s="154">
        <f t="shared" si="134"/>
        <v>0</v>
      </c>
      <c r="BF407" s="154">
        <f t="shared" si="135"/>
        <v>0</v>
      </c>
      <c r="BG407" s="154">
        <f t="shared" si="136"/>
        <v>0</v>
      </c>
      <c r="BH407" s="154">
        <f t="shared" si="137"/>
        <v>0</v>
      </c>
      <c r="BI407" s="154">
        <f t="shared" si="138"/>
        <v>0</v>
      </c>
      <c r="BJ407" s="19" t="s">
        <v>86</v>
      </c>
      <c r="BK407" s="154">
        <f t="shared" si="139"/>
        <v>0</v>
      </c>
      <c r="BL407" s="19" t="s">
        <v>250</v>
      </c>
      <c r="BM407" s="19" t="s">
        <v>1172</v>
      </c>
    </row>
    <row r="408" spans="2:65" s="1" customFormat="1" ht="51" customHeight="1">
      <c r="B408" s="145"/>
      <c r="C408" s="155" t="s">
        <v>1173</v>
      </c>
      <c r="D408" s="155" t="s">
        <v>251</v>
      </c>
      <c r="E408" s="156" t="s">
        <v>1174</v>
      </c>
      <c r="F408" s="230" t="s">
        <v>1175</v>
      </c>
      <c r="G408" s="230"/>
      <c r="H408" s="230"/>
      <c r="I408" s="230"/>
      <c r="J408" s="157" t="s">
        <v>302</v>
      </c>
      <c r="K408" s="158">
        <v>1</v>
      </c>
      <c r="L408" s="231"/>
      <c r="M408" s="231"/>
      <c r="N408" s="231">
        <f t="shared" si="130"/>
        <v>0</v>
      </c>
      <c r="O408" s="229"/>
      <c r="P408" s="229"/>
      <c r="Q408" s="229"/>
      <c r="R408" s="150"/>
      <c r="T408" s="151" t="s">
        <v>5</v>
      </c>
      <c r="U408" s="41" t="s">
        <v>41</v>
      </c>
      <c r="V408" s="152">
        <v>0</v>
      </c>
      <c r="W408" s="152">
        <f t="shared" si="131"/>
        <v>0</v>
      </c>
      <c r="X408" s="152">
        <v>4.2130000000000001E-2</v>
      </c>
      <c r="Y408" s="152">
        <f t="shared" si="132"/>
        <v>4.2130000000000001E-2</v>
      </c>
      <c r="Z408" s="152">
        <v>0</v>
      </c>
      <c r="AA408" s="153">
        <f t="shared" si="133"/>
        <v>0</v>
      </c>
      <c r="AD408" s="154"/>
      <c r="AR408" s="19" t="s">
        <v>316</v>
      </c>
      <c r="AT408" s="19" t="s">
        <v>251</v>
      </c>
      <c r="AU408" s="19" t="s">
        <v>86</v>
      </c>
      <c r="AY408" s="19" t="s">
        <v>188</v>
      </c>
      <c r="BE408" s="154">
        <f t="shared" si="134"/>
        <v>0</v>
      </c>
      <c r="BF408" s="154">
        <f t="shared" si="135"/>
        <v>0</v>
      </c>
      <c r="BG408" s="154">
        <f t="shared" si="136"/>
        <v>0</v>
      </c>
      <c r="BH408" s="154">
        <f t="shared" si="137"/>
        <v>0</v>
      </c>
      <c r="BI408" s="154">
        <f t="shared" si="138"/>
        <v>0</v>
      </c>
      <c r="BJ408" s="19" t="s">
        <v>86</v>
      </c>
      <c r="BK408" s="154">
        <f t="shared" si="139"/>
        <v>0</v>
      </c>
      <c r="BL408" s="19" t="s">
        <v>250</v>
      </c>
      <c r="BM408" s="19" t="s">
        <v>1176</v>
      </c>
    </row>
    <row r="409" spans="2:65" s="1" customFormat="1" ht="38.25" customHeight="1">
      <c r="B409" s="145"/>
      <c r="C409" s="146" t="s">
        <v>1177</v>
      </c>
      <c r="D409" s="146" t="s">
        <v>189</v>
      </c>
      <c r="E409" s="147" t="s">
        <v>1178</v>
      </c>
      <c r="F409" s="228" t="s">
        <v>1179</v>
      </c>
      <c r="G409" s="228"/>
      <c r="H409" s="228"/>
      <c r="I409" s="228"/>
      <c r="J409" s="148" t="s">
        <v>302</v>
      </c>
      <c r="K409" s="149">
        <v>2</v>
      </c>
      <c r="L409" s="229"/>
      <c r="M409" s="229"/>
      <c r="N409" s="229">
        <f t="shared" si="130"/>
        <v>0</v>
      </c>
      <c r="O409" s="229"/>
      <c r="P409" s="229"/>
      <c r="Q409" s="229"/>
      <c r="R409" s="150"/>
      <c r="T409" s="151" t="s">
        <v>5</v>
      </c>
      <c r="U409" s="41" t="s">
        <v>41</v>
      </c>
      <c r="V409" s="152">
        <v>0.32042999999999999</v>
      </c>
      <c r="W409" s="152">
        <f t="shared" si="131"/>
        <v>0.64085999999999999</v>
      </c>
      <c r="X409" s="152">
        <v>1.98E-3</v>
      </c>
      <c r="Y409" s="152">
        <f t="shared" si="132"/>
        <v>3.96E-3</v>
      </c>
      <c r="Z409" s="152">
        <v>0</v>
      </c>
      <c r="AA409" s="153">
        <f t="shared" si="133"/>
        <v>0</v>
      </c>
      <c r="AD409" s="154"/>
      <c r="AR409" s="19" t="s">
        <v>250</v>
      </c>
      <c r="AT409" s="19" t="s">
        <v>189</v>
      </c>
      <c r="AU409" s="19" t="s">
        <v>86</v>
      </c>
      <c r="AY409" s="19" t="s">
        <v>188</v>
      </c>
      <c r="BE409" s="154">
        <f t="shared" si="134"/>
        <v>0</v>
      </c>
      <c r="BF409" s="154">
        <f t="shared" si="135"/>
        <v>0</v>
      </c>
      <c r="BG409" s="154">
        <f t="shared" si="136"/>
        <v>0</v>
      </c>
      <c r="BH409" s="154">
        <f t="shared" si="137"/>
        <v>0</v>
      </c>
      <c r="BI409" s="154">
        <f t="shared" si="138"/>
        <v>0</v>
      </c>
      <c r="BJ409" s="19" t="s">
        <v>86</v>
      </c>
      <c r="BK409" s="154">
        <f t="shared" si="139"/>
        <v>0</v>
      </c>
      <c r="BL409" s="19" t="s">
        <v>250</v>
      </c>
      <c r="BM409" s="19" t="s">
        <v>1180</v>
      </c>
    </row>
    <row r="410" spans="2:65" s="1" customFormat="1" ht="38.25" customHeight="1">
      <c r="B410" s="145"/>
      <c r="C410" s="155" t="s">
        <v>1181</v>
      </c>
      <c r="D410" s="155" t="s">
        <v>251</v>
      </c>
      <c r="E410" s="156" t="s">
        <v>1182</v>
      </c>
      <c r="F410" s="230" t="s">
        <v>1183</v>
      </c>
      <c r="G410" s="230"/>
      <c r="H410" s="230"/>
      <c r="I410" s="230"/>
      <c r="J410" s="157" t="s">
        <v>302</v>
      </c>
      <c r="K410" s="158">
        <v>2</v>
      </c>
      <c r="L410" s="231"/>
      <c r="M410" s="231"/>
      <c r="N410" s="231">
        <f t="shared" si="130"/>
        <v>0</v>
      </c>
      <c r="O410" s="229"/>
      <c r="P410" s="229"/>
      <c r="Q410" s="229"/>
      <c r="R410" s="150"/>
      <c r="T410" s="151" t="s">
        <v>5</v>
      </c>
      <c r="U410" s="41" t="s">
        <v>41</v>
      </c>
      <c r="V410" s="152">
        <v>0</v>
      </c>
      <c r="W410" s="152">
        <f t="shared" si="131"/>
        <v>0</v>
      </c>
      <c r="X410" s="152">
        <v>0.03</v>
      </c>
      <c r="Y410" s="152">
        <f t="shared" si="132"/>
        <v>0.06</v>
      </c>
      <c r="Z410" s="152">
        <v>0</v>
      </c>
      <c r="AA410" s="153">
        <f t="shared" si="133"/>
        <v>0</v>
      </c>
      <c r="AD410" s="154"/>
      <c r="AR410" s="19" t="s">
        <v>316</v>
      </c>
      <c r="AT410" s="19" t="s">
        <v>251</v>
      </c>
      <c r="AU410" s="19" t="s">
        <v>86</v>
      </c>
      <c r="AY410" s="19" t="s">
        <v>188</v>
      </c>
      <c r="BE410" s="154">
        <f t="shared" si="134"/>
        <v>0</v>
      </c>
      <c r="BF410" s="154">
        <f t="shared" si="135"/>
        <v>0</v>
      </c>
      <c r="BG410" s="154">
        <f t="shared" si="136"/>
        <v>0</v>
      </c>
      <c r="BH410" s="154">
        <f t="shared" si="137"/>
        <v>0</v>
      </c>
      <c r="BI410" s="154">
        <f t="shared" si="138"/>
        <v>0</v>
      </c>
      <c r="BJ410" s="19" t="s">
        <v>86</v>
      </c>
      <c r="BK410" s="154">
        <f t="shared" si="139"/>
        <v>0</v>
      </c>
      <c r="BL410" s="19" t="s">
        <v>250</v>
      </c>
      <c r="BM410" s="19" t="s">
        <v>1184</v>
      </c>
    </row>
    <row r="411" spans="2:65" s="1" customFormat="1" ht="38.25" customHeight="1">
      <c r="B411" s="145"/>
      <c r="C411" s="146" t="s">
        <v>1185</v>
      </c>
      <c r="D411" s="146" t="s">
        <v>189</v>
      </c>
      <c r="E411" s="147" t="s">
        <v>1186</v>
      </c>
      <c r="F411" s="228" t="s">
        <v>1187</v>
      </c>
      <c r="G411" s="228"/>
      <c r="H411" s="228"/>
      <c r="I411" s="228"/>
      <c r="J411" s="148" t="s">
        <v>203</v>
      </c>
      <c r="K411" s="149">
        <v>8.1</v>
      </c>
      <c r="L411" s="229"/>
      <c r="M411" s="229"/>
      <c r="N411" s="229">
        <f t="shared" si="130"/>
        <v>0</v>
      </c>
      <c r="O411" s="229"/>
      <c r="P411" s="229"/>
      <c r="Q411" s="229"/>
      <c r="R411" s="150"/>
      <c r="T411" s="151" t="s">
        <v>5</v>
      </c>
      <c r="U411" s="41" t="s">
        <v>41</v>
      </c>
      <c r="V411" s="152">
        <v>0.60707999999999995</v>
      </c>
      <c r="W411" s="152">
        <f t="shared" si="131"/>
        <v>4.9173479999999996</v>
      </c>
      <c r="X411" s="152">
        <v>1.1E-4</v>
      </c>
      <c r="Y411" s="152">
        <f t="shared" si="132"/>
        <v>8.9099999999999997E-4</v>
      </c>
      <c r="Z411" s="152">
        <v>0</v>
      </c>
      <c r="AA411" s="153">
        <f t="shared" si="133"/>
        <v>0</v>
      </c>
      <c r="AD411" s="154"/>
      <c r="AR411" s="19" t="s">
        <v>250</v>
      </c>
      <c r="AT411" s="19" t="s">
        <v>189</v>
      </c>
      <c r="AU411" s="19" t="s">
        <v>86</v>
      </c>
      <c r="AY411" s="19" t="s">
        <v>188</v>
      </c>
      <c r="BE411" s="154">
        <f t="shared" si="134"/>
        <v>0</v>
      </c>
      <c r="BF411" s="154">
        <f t="shared" si="135"/>
        <v>0</v>
      </c>
      <c r="BG411" s="154">
        <f t="shared" si="136"/>
        <v>0</v>
      </c>
      <c r="BH411" s="154">
        <f t="shared" si="137"/>
        <v>0</v>
      </c>
      <c r="BI411" s="154">
        <f t="shared" si="138"/>
        <v>0</v>
      </c>
      <c r="BJ411" s="19" t="s">
        <v>86</v>
      </c>
      <c r="BK411" s="154">
        <f t="shared" si="139"/>
        <v>0</v>
      </c>
      <c r="BL411" s="19" t="s">
        <v>250</v>
      </c>
      <c r="BM411" s="19" t="s">
        <v>1188</v>
      </c>
    </row>
    <row r="412" spans="2:65" s="1" customFormat="1" ht="63.75" customHeight="1">
      <c r="B412" s="145"/>
      <c r="C412" s="155" t="s">
        <v>1189</v>
      </c>
      <c r="D412" s="155" t="s">
        <v>251</v>
      </c>
      <c r="E412" s="156" t="s">
        <v>1190</v>
      </c>
      <c r="F412" s="230" t="s">
        <v>1191</v>
      </c>
      <c r="G412" s="230"/>
      <c r="H412" s="230"/>
      <c r="I412" s="230"/>
      <c r="J412" s="157" t="s">
        <v>302</v>
      </c>
      <c r="K412" s="158">
        <v>1</v>
      </c>
      <c r="L412" s="231"/>
      <c r="M412" s="231"/>
      <c r="N412" s="231">
        <f t="shared" si="130"/>
        <v>0</v>
      </c>
      <c r="O412" s="229"/>
      <c r="P412" s="229"/>
      <c r="Q412" s="229"/>
      <c r="R412" s="150"/>
      <c r="T412" s="151" t="s">
        <v>5</v>
      </c>
      <c r="U412" s="41" t="s">
        <v>41</v>
      </c>
      <c r="V412" s="152">
        <v>0</v>
      </c>
      <c r="W412" s="152">
        <f t="shared" si="131"/>
        <v>0</v>
      </c>
      <c r="X412" s="152">
        <v>5.5019999999999999E-2</v>
      </c>
      <c r="Y412" s="152">
        <f t="shared" si="132"/>
        <v>5.5019999999999999E-2</v>
      </c>
      <c r="Z412" s="152">
        <v>0</v>
      </c>
      <c r="AA412" s="153">
        <f t="shared" si="133"/>
        <v>0</v>
      </c>
      <c r="AD412" s="154"/>
      <c r="AR412" s="19" t="s">
        <v>316</v>
      </c>
      <c r="AT412" s="19" t="s">
        <v>251</v>
      </c>
      <c r="AU412" s="19" t="s">
        <v>86</v>
      </c>
      <c r="AY412" s="19" t="s">
        <v>188</v>
      </c>
      <c r="BE412" s="154">
        <f t="shared" si="134"/>
        <v>0</v>
      </c>
      <c r="BF412" s="154">
        <f t="shared" si="135"/>
        <v>0</v>
      </c>
      <c r="BG412" s="154">
        <f t="shared" si="136"/>
        <v>0</v>
      </c>
      <c r="BH412" s="154">
        <f t="shared" si="137"/>
        <v>0</v>
      </c>
      <c r="BI412" s="154">
        <f t="shared" si="138"/>
        <v>0</v>
      </c>
      <c r="BJ412" s="19" t="s">
        <v>86</v>
      </c>
      <c r="BK412" s="154">
        <f t="shared" si="139"/>
        <v>0</v>
      </c>
      <c r="BL412" s="19" t="s">
        <v>250</v>
      </c>
      <c r="BM412" s="19" t="s">
        <v>1192</v>
      </c>
    </row>
    <row r="413" spans="2:65" s="1" customFormat="1" ht="63.75" customHeight="1">
      <c r="B413" s="145"/>
      <c r="C413" s="146" t="s">
        <v>1193</v>
      </c>
      <c r="D413" s="146" t="s">
        <v>189</v>
      </c>
      <c r="E413" s="147" t="s">
        <v>1194</v>
      </c>
      <c r="F413" s="228" t="s">
        <v>1195</v>
      </c>
      <c r="G413" s="228"/>
      <c r="H413" s="228"/>
      <c r="I413" s="228"/>
      <c r="J413" s="148" t="s">
        <v>302</v>
      </c>
      <c r="K413" s="149">
        <v>2</v>
      </c>
      <c r="L413" s="229"/>
      <c r="M413" s="229"/>
      <c r="N413" s="229">
        <f t="shared" si="130"/>
        <v>0</v>
      </c>
      <c r="O413" s="229"/>
      <c r="P413" s="229"/>
      <c r="Q413" s="229"/>
      <c r="R413" s="150"/>
      <c r="T413" s="151" t="s">
        <v>5</v>
      </c>
      <c r="U413" s="41" t="s">
        <v>41</v>
      </c>
      <c r="V413" s="152">
        <v>0</v>
      </c>
      <c r="W413" s="152">
        <f t="shared" si="131"/>
        <v>0</v>
      </c>
      <c r="X413" s="152">
        <v>0</v>
      </c>
      <c r="Y413" s="152">
        <f t="shared" si="132"/>
        <v>0</v>
      </c>
      <c r="Z413" s="152">
        <v>0</v>
      </c>
      <c r="AA413" s="153">
        <f t="shared" si="133"/>
        <v>0</v>
      </c>
      <c r="AD413" s="154"/>
      <c r="AR413" s="19" t="s">
        <v>250</v>
      </c>
      <c r="AT413" s="19" t="s">
        <v>189</v>
      </c>
      <c r="AU413" s="19" t="s">
        <v>86</v>
      </c>
      <c r="AY413" s="19" t="s">
        <v>188</v>
      </c>
      <c r="BE413" s="154">
        <f t="shared" si="134"/>
        <v>0</v>
      </c>
      <c r="BF413" s="154">
        <f t="shared" si="135"/>
        <v>0</v>
      </c>
      <c r="BG413" s="154">
        <f t="shared" si="136"/>
        <v>0</v>
      </c>
      <c r="BH413" s="154">
        <f t="shared" si="137"/>
        <v>0</v>
      </c>
      <c r="BI413" s="154">
        <f t="shared" si="138"/>
        <v>0</v>
      </c>
      <c r="BJ413" s="19" t="s">
        <v>86</v>
      </c>
      <c r="BK413" s="154">
        <f t="shared" si="139"/>
        <v>0</v>
      </c>
      <c r="BL413" s="19" t="s">
        <v>250</v>
      </c>
      <c r="BM413" s="19" t="s">
        <v>1196</v>
      </c>
    </row>
    <row r="414" spans="2:65" s="1" customFormat="1" ht="51" customHeight="1">
      <c r="B414" s="145"/>
      <c r="C414" s="146" t="s">
        <v>1197</v>
      </c>
      <c r="D414" s="146" t="s">
        <v>189</v>
      </c>
      <c r="E414" s="147" t="s">
        <v>1198</v>
      </c>
      <c r="F414" s="228" t="s">
        <v>1199</v>
      </c>
      <c r="G414" s="228"/>
      <c r="H414" s="228"/>
      <c r="I414" s="228"/>
      <c r="J414" s="148" t="s">
        <v>302</v>
      </c>
      <c r="K414" s="149">
        <v>2</v>
      </c>
      <c r="L414" s="229"/>
      <c r="M414" s="229"/>
      <c r="N414" s="229">
        <f t="shared" si="130"/>
        <v>0</v>
      </c>
      <c r="O414" s="229"/>
      <c r="P414" s="229"/>
      <c r="Q414" s="229"/>
      <c r="R414" s="150"/>
      <c r="T414" s="151" t="s">
        <v>5</v>
      </c>
      <c r="U414" s="41" t="s">
        <v>41</v>
      </c>
      <c r="V414" s="152">
        <v>0</v>
      </c>
      <c r="W414" s="152">
        <f t="shared" si="131"/>
        <v>0</v>
      </c>
      <c r="X414" s="152">
        <v>0</v>
      </c>
      <c r="Y414" s="152">
        <f t="shared" si="132"/>
        <v>0</v>
      </c>
      <c r="Z414" s="152">
        <v>0</v>
      </c>
      <c r="AA414" s="153">
        <f t="shared" si="133"/>
        <v>0</v>
      </c>
      <c r="AD414" s="154"/>
      <c r="AR414" s="19" t="s">
        <v>250</v>
      </c>
      <c r="AT414" s="19" t="s">
        <v>189</v>
      </c>
      <c r="AU414" s="19" t="s">
        <v>86</v>
      </c>
      <c r="AY414" s="19" t="s">
        <v>188</v>
      </c>
      <c r="BE414" s="154">
        <f t="shared" si="134"/>
        <v>0</v>
      </c>
      <c r="BF414" s="154">
        <f t="shared" si="135"/>
        <v>0</v>
      </c>
      <c r="BG414" s="154">
        <f t="shared" si="136"/>
        <v>0</v>
      </c>
      <c r="BH414" s="154">
        <f t="shared" si="137"/>
        <v>0</v>
      </c>
      <c r="BI414" s="154">
        <f t="shared" si="138"/>
        <v>0</v>
      </c>
      <c r="BJ414" s="19" t="s">
        <v>86</v>
      </c>
      <c r="BK414" s="154">
        <f t="shared" si="139"/>
        <v>0</v>
      </c>
      <c r="BL414" s="19" t="s">
        <v>250</v>
      </c>
      <c r="BM414" s="19" t="s">
        <v>1200</v>
      </c>
    </row>
    <row r="415" spans="2:65" s="1" customFormat="1" ht="51" customHeight="1">
      <c r="B415" s="145"/>
      <c r="C415" s="146" t="s">
        <v>1201</v>
      </c>
      <c r="D415" s="146" t="s">
        <v>189</v>
      </c>
      <c r="E415" s="147" t="s">
        <v>1202</v>
      </c>
      <c r="F415" s="228" t="s">
        <v>1203</v>
      </c>
      <c r="G415" s="228"/>
      <c r="H415" s="228"/>
      <c r="I415" s="228"/>
      <c r="J415" s="148" t="s">
        <v>302</v>
      </c>
      <c r="K415" s="149">
        <v>1</v>
      </c>
      <c r="L415" s="229"/>
      <c r="M415" s="229"/>
      <c r="N415" s="229">
        <f t="shared" si="130"/>
        <v>0</v>
      </c>
      <c r="O415" s="229"/>
      <c r="P415" s="229"/>
      <c r="Q415" s="229"/>
      <c r="R415" s="150"/>
      <c r="T415" s="151" t="s">
        <v>5</v>
      </c>
      <c r="U415" s="41" t="s">
        <v>41</v>
      </c>
      <c r="V415" s="152">
        <v>0</v>
      </c>
      <c r="W415" s="152">
        <f t="shared" si="131"/>
        <v>0</v>
      </c>
      <c r="X415" s="152">
        <v>0</v>
      </c>
      <c r="Y415" s="152">
        <f t="shared" si="132"/>
        <v>0</v>
      </c>
      <c r="Z415" s="152">
        <v>0</v>
      </c>
      <c r="AA415" s="153">
        <f t="shared" si="133"/>
        <v>0</v>
      </c>
      <c r="AD415" s="154"/>
      <c r="AR415" s="19" t="s">
        <v>250</v>
      </c>
      <c r="AT415" s="19" t="s">
        <v>189</v>
      </c>
      <c r="AU415" s="19" t="s">
        <v>86</v>
      </c>
      <c r="AY415" s="19" t="s">
        <v>188</v>
      </c>
      <c r="BE415" s="154">
        <f t="shared" si="134"/>
        <v>0</v>
      </c>
      <c r="BF415" s="154">
        <f t="shared" si="135"/>
        <v>0</v>
      </c>
      <c r="BG415" s="154">
        <f t="shared" si="136"/>
        <v>0</v>
      </c>
      <c r="BH415" s="154">
        <f t="shared" si="137"/>
        <v>0</v>
      </c>
      <c r="BI415" s="154">
        <f t="shared" si="138"/>
        <v>0</v>
      </c>
      <c r="BJ415" s="19" t="s">
        <v>86</v>
      </c>
      <c r="BK415" s="154">
        <f t="shared" si="139"/>
        <v>0</v>
      </c>
      <c r="BL415" s="19" t="s">
        <v>250</v>
      </c>
      <c r="BM415" s="19" t="s">
        <v>1204</v>
      </c>
    </row>
    <row r="416" spans="2:65" s="1" customFormat="1" ht="63.75" customHeight="1">
      <c r="B416" s="145"/>
      <c r="C416" s="146" t="s">
        <v>1205</v>
      </c>
      <c r="D416" s="146" t="s">
        <v>189</v>
      </c>
      <c r="E416" s="147" t="s">
        <v>1206</v>
      </c>
      <c r="F416" s="228" t="s">
        <v>1207</v>
      </c>
      <c r="G416" s="228"/>
      <c r="H416" s="228"/>
      <c r="I416" s="228"/>
      <c r="J416" s="148" t="s">
        <v>302</v>
      </c>
      <c r="K416" s="149">
        <v>1</v>
      </c>
      <c r="L416" s="229"/>
      <c r="M416" s="229"/>
      <c r="N416" s="229">
        <f t="shared" si="130"/>
        <v>0</v>
      </c>
      <c r="O416" s="229"/>
      <c r="P416" s="229"/>
      <c r="Q416" s="229"/>
      <c r="R416" s="150"/>
      <c r="T416" s="151" t="s">
        <v>5</v>
      </c>
      <c r="U416" s="41" t="s">
        <v>41</v>
      </c>
      <c r="V416" s="152">
        <v>0</v>
      </c>
      <c r="W416" s="152">
        <f t="shared" si="131"/>
        <v>0</v>
      </c>
      <c r="X416" s="152">
        <v>0</v>
      </c>
      <c r="Y416" s="152">
        <f t="shared" si="132"/>
        <v>0</v>
      </c>
      <c r="Z416" s="152">
        <v>0</v>
      </c>
      <c r="AA416" s="153">
        <f t="shared" si="133"/>
        <v>0</v>
      </c>
      <c r="AD416" s="154"/>
      <c r="AR416" s="19" t="s">
        <v>250</v>
      </c>
      <c r="AT416" s="19" t="s">
        <v>189</v>
      </c>
      <c r="AU416" s="19" t="s">
        <v>86</v>
      </c>
      <c r="AY416" s="19" t="s">
        <v>188</v>
      </c>
      <c r="BE416" s="154">
        <f t="shared" si="134"/>
        <v>0</v>
      </c>
      <c r="BF416" s="154">
        <f t="shared" si="135"/>
        <v>0</v>
      </c>
      <c r="BG416" s="154">
        <f t="shared" si="136"/>
        <v>0</v>
      </c>
      <c r="BH416" s="154">
        <f t="shared" si="137"/>
        <v>0</v>
      </c>
      <c r="BI416" s="154">
        <f t="shared" si="138"/>
        <v>0</v>
      </c>
      <c r="BJ416" s="19" t="s">
        <v>86</v>
      </c>
      <c r="BK416" s="154">
        <f t="shared" si="139"/>
        <v>0</v>
      </c>
      <c r="BL416" s="19" t="s">
        <v>250</v>
      </c>
      <c r="BM416" s="19" t="s">
        <v>1208</v>
      </c>
    </row>
    <row r="417" spans="2:65" s="1" customFormat="1" ht="38.25" customHeight="1">
      <c r="B417" s="145"/>
      <c r="C417" s="155" t="s">
        <v>1209</v>
      </c>
      <c r="D417" s="155" t="s">
        <v>251</v>
      </c>
      <c r="E417" s="156" t="s">
        <v>1210</v>
      </c>
      <c r="F417" s="230" t="s">
        <v>1211</v>
      </c>
      <c r="G417" s="230"/>
      <c r="H417" s="230"/>
      <c r="I417" s="230"/>
      <c r="J417" s="157" t="s">
        <v>302</v>
      </c>
      <c r="K417" s="158">
        <v>5</v>
      </c>
      <c r="L417" s="231"/>
      <c r="M417" s="231"/>
      <c r="N417" s="231">
        <f t="shared" si="130"/>
        <v>0</v>
      </c>
      <c r="O417" s="229"/>
      <c r="P417" s="229"/>
      <c r="Q417" s="229"/>
      <c r="R417" s="150"/>
      <c r="T417" s="151" t="s">
        <v>5</v>
      </c>
      <c r="U417" s="41" t="s">
        <v>41</v>
      </c>
      <c r="V417" s="152">
        <v>0</v>
      </c>
      <c r="W417" s="152">
        <f t="shared" si="131"/>
        <v>0</v>
      </c>
      <c r="X417" s="152">
        <v>2.5000000000000001E-2</v>
      </c>
      <c r="Y417" s="152">
        <f t="shared" si="132"/>
        <v>0.125</v>
      </c>
      <c r="Z417" s="152">
        <v>0</v>
      </c>
      <c r="AA417" s="153">
        <f t="shared" si="133"/>
        <v>0</v>
      </c>
      <c r="AD417" s="154"/>
      <c r="AR417" s="19" t="s">
        <v>316</v>
      </c>
      <c r="AT417" s="19" t="s">
        <v>251</v>
      </c>
      <c r="AU417" s="19" t="s">
        <v>86</v>
      </c>
      <c r="AY417" s="19" t="s">
        <v>188</v>
      </c>
      <c r="BE417" s="154">
        <f t="shared" si="134"/>
        <v>0</v>
      </c>
      <c r="BF417" s="154">
        <f t="shared" si="135"/>
        <v>0</v>
      </c>
      <c r="BG417" s="154">
        <f t="shared" si="136"/>
        <v>0</v>
      </c>
      <c r="BH417" s="154">
        <f t="shared" si="137"/>
        <v>0</v>
      </c>
      <c r="BI417" s="154">
        <f t="shared" si="138"/>
        <v>0</v>
      </c>
      <c r="BJ417" s="19" t="s">
        <v>86</v>
      </c>
      <c r="BK417" s="154">
        <f t="shared" si="139"/>
        <v>0</v>
      </c>
      <c r="BL417" s="19" t="s">
        <v>250</v>
      </c>
      <c r="BM417" s="19" t="s">
        <v>1212</v>
      </c>
    </row>
    <row r="418" spans="2:65" s="1" customFormat="1" ht="25.5" customHeight="1">
      <c r="B418" s="145"/>
      <c r="C418" s="146" t="s">
        <v>1213</v>
      </c>
      <c r="D418" s="146" t="s">
        <v>189</v>
      </c>
      <c r="E418" s="147" t="s">
        <v>1214</v>
      </c>
      <c r="F418" s="228" t="s">
        <v>1215</v>
      </c>
      <c r="G418" s="228"/>
      <c r="H418" s="228"/>
      <c r="I418" s="228"/>
      <c r="J418" s="148" t="s">
        <v>302</v>
      </c>
      <c r="K418" s="149">
        <v>7</v>
      </c>
      <c r="L418" s="229"/>
      <c r="M418" s="229"/>
      <c r="N418" s="229">
        <f t="shared" si="130"/>
        <v>0</v>
      </c>
      <c r="O418" s="229"/>
      <c r="P418" s="229"/>
      <c r="Q418" s="229"/>
      <c r="R418" s="150"/>
      <c r="T418" s="151" t="s">
        <v>5</v>
      </c>
      <c r="U418" s="41" t="s">
        <v>41</v>
      </c>
      <c r="V418" s="152">
        <v>0.40799999999999997</v>
      </c>
      <c r="W418" s="152">
        <f t="shared" si="131"/>
        <v>2.8559999999999999</v>
      </c>
      <c r="X418" s="152">
        <v>0</v>
      </c>
      <c r="Y418" s="152">
        <f t="shared" si="132"/>
        <v>0</v>
      </c>
      <c r="Z418" s="152">
        <v>0</v>
      </c>
      <c r="AA418" s="153">
        <f t="shared" si="133"/>
        <v>0</v>
      </c>
      <c r="AD418" s="154"/>
      <c r="AR418" s="19" t="s">
        <v>250</v>
      </c>
      <c r="AT418" s="19" t="s">
        <v>189</v>
      </c>
      <c r="AU418" s="19" t="s">
        <v>86</v>
      </c>
      <c r="AY418" s="19" t="s">
        <v>188</v>
      </c>
      <c r="BE418" s="154">
        <f t="shared" si="134"/>
        <v>0</v>
      </c>
      <c r="BF418" s="154">
        <f t="shared" si="135"/>
        <v>0</v>
      </c>
      <c r="BG418" s="154">
        <f t="shared" si="136"/>
        <v>0</v>
      </c>
      <c r="BH418" s="154">
        <f t="shared" si="137"/>
        <v>0</v>
      </c>
      <c r="BI418" s="154">
        <f t="shared" si="138"/>
        <v>0</v>
      </c>
      <c r="BJ418" s="19" t="s">
        <v>86</v>
      </c>
      <c r="BK418" s="154">
        <f t="shared" si="139"/>
        <v>0</v>
      </c>
      <c r="BL418" s="19" t="s">
        <v>250</v>
      </c>
      <c r="BM418" s="19" t="s">
        <v>1216</v>
      </c>
    </row>
    <row r="419" spans="2:65" s="1" customFormat="1" ht="38.25" customHeight="1">
      <c r="B419" s="145"/>
      <c r="C419" s="155" t="s">
        <v>1217</v>
      </c>
      <c r="D419" s="155" t="s">
        <v>251</v>
      </c>
      <c r="E419" s="156" t="s">
        <v>1218</v>
      </c>
      <c r="F419" s="230" t="s">
        <v>1219</v>
      </c>
      <c r="G419" s="230"/>
      <c r="H419" s="230"/>
      <c r="I419" s="230"/>
      <c r="J419" s="157" t="s">
        <v>302</v>
      </c>
      <c r="K419" s="158">
        <v>7</v>
      </c>
      <c r="L419" s="231"/>
      <c r="M419" s="231"/>
      <c r="N419" s="231">
        <f t="shared" si="130"/>
        <v>0</v>
      </c>
      <c r="O419" s="229"/>
      <c r="P419" s="229"/>
      <c r="Q419" s="229"/>
      <c r="R419" s="150"/>
      <c r="T419" s="151" t="s">
        <v>5</v>
      </c>
      <c r="U419" s="41" t="s">
        <v>41</v>
      </c>
      <c r="V419" s="152">
        <v>0</v>
      </c>
      <c r="W419" s="152">
        <f t="shared" si="131"/>
        <v>0</v>
      </c>
      <c r="X419" s="152">
        <v>2.5000000000000001E-2</v>
      </c>
      <c r="Y419" s="152">
        <f t="shared" si="132"/>
        <v>0.17500000000000002</v>
      </c>
      <c r="Z419" s="152">
        <v>0</v>
      </c>
      <c r="AA419" s="153">
        <f t="shared" si="133"/>
        <v>0</v>
      </c>
      <c r="AD419" s="154"/>
      <c r="AR419" s="19" t="s">
        <v>316</v>
      </c>
      <c r="AT419" s="19" t="s">
        <v>251</v>
      </c>
      <c r="AU419" s="19" t="s">
        <v>86</v>
      </c>
      <c r="AY419" s="19" t="s">
        <v>188</v>
      </c>
      <c r="BE419" s="154">
        <f t="shared" si="134"/>
        <v>0</v>
      </c>
      <c r="BF419" s="154">
        <f t="shared" si="135"/>
        <v>0</v>
      </c>
      <c r="BG419" s="154">
        <f t="shared" si="136"/>
        <v>0</v>
      </c>
      <c r="BH419" s="154">
        <f t="shared" si="137"/>
        <v>0</v>
      </c>
      <c r="BI419" s="154">
        <f t="shared" si="138"/>
        <v>0</v>
      </c>
      <c r="BJ419" s="19" t="s">
        <v>86</v>
      </c>
      <c r="BK419" s="154">
        <f t="shared" si="139"/>
        <v>0</v>
      </c>
      <c r="BL419" s="19" t="s">
        <v>250</v>
      </c>
      <c r="BM419" s="19" t="s">
        <v>1220</v>
      </c>
    </row>
    <row r="420" spans="2:65" s="1" customFormat="1" ht="38.25" customHeight="1">
      <c r="B420" s="145"/>
      <c r="C420" s="146" t="s">
        <v>1221</v>
      </c>
      <c r="D420" s="146" t="s">
        <v>189</v>
      </c>
      <c r="E420" s="147" t="s">
        <v>1222</v>
      </c>
      <c r="F420" s="228" t="s">
        <v>1223</v>
      </c>
      <c r="G420" s="228"/>
      <c r="H420" s="228"/>
      <c r="I420" s="228"/>
      <c r="J420" s="148" t="s">
        <v>302</v>
      </c>
      <c r="K420" s="149">
        <v>1</v>
      </c>
      <c r="L420" s="229"/>
      <c r="M420" s="229"/>
      <c r="N420" s="229">
        <f t="shared" si="130"/>
        <v>0</v>
      </c>
      <c r="O420" s="229"/>
      <c r="P420" s="229"/>
      <c r="Q420" s="229"/>
      <c r="R420" s="150"/>
      <c r="T420" s="151" t="s">
        <v>5</v>
      </c>
      <c r="U420" s="41" t="s">
        <v>41</v>
      </c>
      <c r="V420" s="152">
        <v>0.66966000000000003</v>
      </c>
      <c r="W420" s="152">
        <f t="shared" si="131"/>
        <v>0.66966000000000003</v>
      </c>
      <c r="X420" s="152">
        <v>0</v>
      </c>
      <c r="Y420" s="152">
        <f t="shared" si="132"/>
        <v>0</v>
      </c>
      <c r="Z420" s="152">
        <v>0</v>
      </c>
      <c r="AA420" s="153">
        <f t="shared" si="133"/>
        <v>0</v>
      </c>
      <c r="AD420" s="154"/>
      <c r="AR420" s="19" t="s">
        <v>250</v>
      </c>
      <c r="AT420" s="19" t="s">
        <v>189</v>
      </c>
      <c r="AU420" s="19" t="s">
        <v>86</v>
      </c>
      <c r="AY420" s="19" t="s">
        <v>188</v>
      </c>
      <c r="BE420" s="154">
        <f t="shared" si="134"/>
        <v>0</v>
      </c>
      <c r="BF420" s="154">
        <f t="shared" si="135"/>
        <v>0</v>
      </c>
      <c r="BG420" s="154">
        <f t="shared" si="136"/>
        <v>0</v>
      </c>
      <c r="BH420" s="154">
        <f t="shared" si="137"/>
        <v>0</v>
      </c>
      <c r="BI420" s="154">
        <f t="shared" si="138"/>
        <v>0</v>
      </c>
      <c r="BJ420" s="19" t="s">
        <v>86</v>
      </c>
      <c r="BK420" s="154">
        <f t="shared" si="139"/>
        <v>0</v>
      </c>
      <c r="BL420" s="19" t="s">
        <v>250</v>
      </c>
      <c r="BM420" s="19" t="s">
        <v>1224</v>
      </c>
    </row>
    <row r="421" spans="2:65" s="1" customFormat="1" ht="38.25" customHeight="1">
      <c r="B421" s="145"/>
      <c r="C421" s="155" t="s">
        <v>1225</v>
      </c>
      <c r="D421" s="155" t="s">
        <v>251</v>
      </c>
      <c r="E421" s="156" t="s">
        <v>1226</v>
      </c>
      <c r="F421" s="230" t="s">
        <v>1227</v>
      </c>
      <c r="G421" s="230"/>
      <c r="H421" s="230"/>
      <c r="I421" s="230"/>
      <c r="J421" s="157" t="s">
        <v>302</v>
      </c>
      <c r="K421" s="158">
        <v>1</v>
      </c>
      <c r="L421" s="231"/>
      <c r="M421" s="231"/>
      <c r="N421" s="231">
        <f t="shared" si="130"/>
        <v>0</v>
      </c>
      <c r="O421" s="229"/>
      <c r="P421" s="229"/>
      <c r="Q421" s="229"/>
      <c r="R421" s="150"/>
      <c r="T421" s="151" t="s">
        <v>5</v>
      </c>
      <c r="U421" s="41" t="s">
        <v>41</v>
      </c>
      <c r="V421" s="152">
        <v>0</v>
      </c>
      <c r="W421" s="152">
        <f t="shared" si="131"/>
        <v>0</v>
      </c>
      <c r="X421" s="152">
        <v>2.5000000000000001E-2</v>
      </c>
      <c r="Y421" s="152">
        <f t="shared" si="132"/>
        <v>2.5000000000000001E-2</v>
      </c>
      <c r="Z421" s="152">
        <v>0</v>
      </c>
      <c r="AA421" s="153">
        <f t="shared" si="133"/>
        <v>0</v>
      </c>
      <c r="AD421" s="154"/>
      <c r="AR421" s="19" t="s">
        <v>316</v>
      </c>
      <c r="AT421" s="19" t="s">
        <v>251</v>
      </c>
      <c r="AU421" s="19" t="s">
        <v>86</v>
      </c>
      <c r="AY421" s="19" t="s">
        <v>188</v>
      </c>
      <c r="BE421" s="154">
        <f t="shared" si="134"/>
        <v>0</v>
      </c>
      <c r="BF421" s="154">
        <f t="shared" si="135"/>
        <v>0</v>
      </c>
      <c r="BG421" s="154">
        <f t="shared" si="136"/>
        <v>0</v>
      </c>
      <c r="BH421" s="154">
        <f t="shared" si="137"/>
        <v>0</v>
      </c>
      <c r="BI421" s="154">
        <f t="shared" si="138"/>
        <v>0</v>
      </c>
      <c r="BJ421" s="19" t="s">
        <v>86</v>
      </c>
      <c r="BK421" s="154">
        <f t="shared" si="139"/>
        <v>0</v>
      </c>
      <c r="BL421" s="19" t="s">
        <v>250</v>
      </c>
      <c r="BM421" s="19" t="s">
        <v>1228</v>
      </c>
    </row>
    <row r="422" spans="2:65" s="1" customFormat="1" ht="25.5" customHeight="1">
      <c r="B422" s="145"/>
      <c r="C422" s="146" t="s">
        <v>1229</v>
      </c>
      <c r="D422" s="146" t="s">
        <v>189</v>
      </c>
      <c r="E422" s="147" t="s">
        <v>1230</v>
      </c>
      <c r="F422" s="228" t="s">
        <v>1231</v>
      </c>
      <c r="G422" s="228"/>
      <c r="H422" s="228"/>
      <c r="I422" s="228"/>
      <c r="J422" s="148" t="s">
        <v>302</v>
      </c>
      <c r="K422" s="149">
        <v>10</v>
      </c>
      <c r="L422" s="229"/>
      <c r="M422" s="229"/>
      <c r="N422" s="229">
        <f t="shared" si="130"/>
        <v>0</v>
      </c>
      <c r="O422" s="229"/>
      <c r="P422" s="229"/>
      <c r="Q422" s="229"/>
      <c r="R422" s="150"/>
      <c r="T422" s="151" t="s">
        <v>5</v>
      </c>
      <c r="U422" s="41" t="s">
        <v>41</v>
      </c>
      <c r="V422" s="152">
        <v>0.115</v>
      </c>
      <c r="W422" s="152">
        <f t="shared" si="131"/>
        <v>1.1500000000000001</v>
      </c>
      <c r="X422" s="152">
        <v>0</v>
      </c>
      <c r="Y422" s="152">
        <f t="shared" si="132"/>
        <v>0</v>
      </c>
      <c r="Z422" s="152">
        <v>1E-3</v>
      </c>
      <c r="AA422" s="153">
        <f t="shared" si="133"/>
        <v>0.01</v>
      </c>
      <c r="AD422" s="154"/>
      <c r="AR422" s="19" t="s">
        <v>250</v>
      </c>
      <c r="AT422" s="19" t="s">
        <v>189</v>
      </c>
      <c r="AU422" s="19" t="s">
        <v>86</v>
      </c>
      <c r="AY422" s="19" t="s">
        <v>188</v>
      </c>
      <c r="BE422" s="154">
        <f t="shared" si="134"/>
        <v>0</v>
      </c>
      <c r="BF422" s="154">
        <f t="shared" si="135"/>
        <v>0</v>
      </c>
      <c r="BG422" s="154">
        <f t="shared" si="136"/>
        <v>0</v>
      </c>
      <c r="BH422" s="154">
        <f t="shared" si="137"/>
        <v>0</v>
      </c>
      <c r="BI422" s="154">
        <f t="shared" si="138"/>
        <v>0</v>
      </c>
      <c r="BJ422" s="19" t="s">
        <v>86</v>
      </c>
      <c r="BK422" s="154">
        <f t="shared" si="139"/>
        <v>0</v>
      </c>
      <c r="BL422" s="19" t="s">
        <v>250</v>
      </c>
      <c r="BM422" s="19" t="s">
        <v>1232</v>
      </c>
    </row>
    <row r="423" spans="2:65" s="1" customFormat="1" ht="25.5" customHeight="1">
      <c r="B423" s="145"/>
      <c r="C423" s="146" t="s">
        <v>1233</v>
      </c>
      <c r="D423" s="146" t="s">
        <v>189</v>
      </c>
      <c r="E423" s="147" t="s">
        <v>1234</v>
      </c>
      <c r="F423" s="228" t="s">
        <v>1235</v>
      </c>
      <c r="G423" s="228"/>
      <c r="H423" s="228"/>
      <c r="I423" s="228"/>
      <c r="J423" s="148" t="s">
        <v>302</v>
      </c>
      <c r="K423" s="149">
        <v>4</v>
      </c>
      <c r="L423" s="229"/>
      <c r="M423" s="229"/>
      <c r="N423" s="229">
        <f t="shared" si="130"/>
        <v>0</v>
      </c>
      <c r="O423" s="229"/>
      <c r="P423" s="229"/>
      <c r="Q423" s="229"/>
      <c r="R423" s="150"/>
      <c r="T423" s="151" t="s">
        <v>5</v>
      </c>
      <c r="U423" s="41" t="s">
        <v>41</v>
      </c>
      <c r="V423" s="152">
        <v>0.156</v>
      </c>
      <c r="W423" s="152">
        <f t="shared" si="131"/>
        <v>0.624</v>
      </c>
      <c r="X423" s="152">
        <v>0</v>
      </c>
      <c r="Y423" s="152">
        <f t="shared" si="132"/>
        <v>0</v>
      </c>
      <c r="Z423" s="152">
        <v>2E-3</v>
      </c>
      <c r="AA423" s="153">
        <f t="shared" si="133"/>
        <v>8.0000000000000002E-3</v>
      </c>
      <c r="AD423" s="154"/>
      <c r="AR423" s="19" t="s">
        <v>250</v>
      </c>
      <c r="AT423" s="19" t="s">
        <v>189</v>
      </c>
      <c r="AU423" s="19" t="s">
        <v>86</v>
      </c>
      <c r="AY423" s="19" t="s">
        <v>188</v>
      </c>
      <c r="BE423" s="154">
        <f t="shared" si="134"/>
        <v>0</v>
      </c>
      <c r="BF423" s="154">
        <f t="shared" si="135"/>
        <v>0</v>
      </c>
      <c r="BG423" s="154">
        <f t="shared" si="136"/>
        <v>0</v>
      </c>
      <c r="BH423" s="154">
        <f t="shared" si="137"/>
        <v>0</v>
      </c>
      <c r="BI423" s="154">
        <f t="shared" si="138"/>
        <v>0</v>
      </c>
      <c r="BJ423" s="19" t="s">
        <v>86</v>
      </c>
      <c r="BK423" s="154">
        <f t="shared" si="139"/>
        <v>0</v>
      </c>
      <c r="BL423" s="19" t="s">
        <v>250</v>
      </c>
      <c r="BM423" s="19" t="s">
        <v>1236</v>
      </c>
    </row>
    <row r="424" spans="2:65" s="1" customFormat="1" ht="38.25" customHeight="1">
      <c r="B424" s="145"/>
      <c r="C424" s="146" t="s">
        <v>1237</v>
      </c>
      <c r="D424" s="146" t="s">
        <v>189</v>
      </c>
      <c r="E424" s="147" t="s">
        <v>1238</v>
      </c>
      <c r="F424" s="228" t="s">
        <v>1239</v>
      </c>
      <c r="G424" s="228"/>
      <c r="H424" s="228"/>
      <c r="I424" s="228"/>
      <c r="J424" s="148" t="s">
        <v>302</v>
      </c>
      <c r="K424" s="149">
        <v>14</v>
      </c>
      <c r="L424" s="229"/>
      <c r="M424" s="229"/>
      <c r="N424" s="229">
        <f t="shared" si="130"/>
        <v>0</v>
      </c>
      <c r="O424" s="229"/>
      <c r="P424" s="229"/>
      <c r="Q424" s="229"/>
      <c r="R424" s="150"/>
      <c r="T424" s="151" t="s">
        <v>5</v>
      </c>
      <c r="U424" s="41" t="s">
        <v>41</v>
      </c>
      <c r="V424" s="152">
        <v>0.312</v>
      </c>
      <c r="W424" s="152">
        <f t="shared" si="131"/>
        <v>4.3680000000000003</v>
      </c>
      <c r="X424" s="152">
        <v>0</v>
      </c>
      <c r="Y424" s="152">
        <f t="shared" si="132"/>
        <v>0</v>
      </c>
      <c r="Z424" s="152">
        <v>0</v>
      </c>
      <c r="AA424" s="153">
        <f t="shared" si="133"/>
        <v>0</v>
      </c>
      <c r="AD424" s="154"/>
      <c r="AR424" s="19" t="s">
        <v>250</v>
      </c>
      <c r="AT424" s="19" t="s">
        <v>189</v>
      </c>
      <c r="AU424" s="19" t="s">
        <v>86</v>
      </c>
      <c r="AY424" s="19" t="s">
        <v>188</v>
      </c>
      <c r="BE424" s="154">
        <f t="shared" si="134"/>
        <v>0</v>
      </c>
      <c r="BF424" s="154">
        <f t="shared" si="135"/>
        <v>0</v>
      </c>
      <c r="BG424" s="154">
        <f t="shared" si="136"/>
        <v>0</v>
      </c>
      <c r="BH424" s="154">
        <f t="shared" si="137"/>
        <v>0</v>
      </c>
      <c r="BI424" s="154">
        <f t="shared" si="138"/>
        <v>0</v>
      </c>
      <c r="BJ424" s="19" t="s">
        <v>86</v>
      </c>
      <c r="BK424" s="154">
        <f t="shared" si="139"/>
        <v>0</v>
      </c>
      <c r="BL424" s="19" t="s">
        <v>250</v>
      </c>
      <c r="BM424" s="19" t="s">
        <v>1240</v>
      </c>
    </row>
    <row r="425" spans="2:65" s="1" customFormat="1" ht="38.25" customHeight="1">
      <c r="B425" s="145"/>
      <c r="C425" s="155" t="s">
        <v>1241</v>
      </c>
      <c r="D425" s="155" t="s">
        <v>251</v>
      </c>
      <c r="E425" s="156" t="s">
        <v>1242</v>
      </c>
      <c r="F425" s="230" t="s">
        <v>1243</v>
      </c>
      <c r="G425" s="230"/>
      <c r="H425" s="230"/>
      <c r="I425" s="230"/>
      <c r="J425" s="157" t="s">
        <v>302</v>
      </c>
      <c r="K425" s="158">
        <v>14</v>
      </c>
      <c r="L425" s="231"/>
      <c r="M425" s="231"/>
      <c r="N425" s="231">
        <f t="shared" si="130"/>
        <v>0</v>
      </c>
      <c r="O425" s="229"/>
      <c r="P425" s="229"/>
      <c r="Q425" s="229"/>
      <c r="R425" s="150"/>
      <c r="T425" s="151" t="s">
        <v>5</v>
      </c>
      <c r="U425" s="41" t="s">
        <v>41</v>
      </c>
      <c r="V425" s="152">
        <v>0</v>
      </c>
      <c r="W425" s="152">
        <f t="shared" si="131"/>
        <v>0</v>
      </c>
      <c r="X425" s="152">
        <v>2.9E-4</v>
      </c>
      <c r="Y425" s="152">
        <f t="shared" si="132"/>
        <v>4.0600000000000002E-3</v>
      </c>
      <c r="Z425" s="152">
        <v>0</v>
      </c>
      <c r="AA425" s="153">
        <f t="shared" si="133"/>
        <v>0</v>
      </c>
      <c r="AD425" s="154"/>
      <c r="AR425" s="19" t="s">
        <v>316</v>
      </c>
      <c r="AT425" s="19" t="s">
        <v>251</v>
      </c>
      <c r="AU425" s="19" t="s">
        <v>86</v>
      </c>
      <c r="AY425" s="19" t="s">
        <v>188</v>
      </c>
      <c r="BE425" s="154">
        <f t="shared" si="134"/>
        <v>0</v>
      </c>
      <c r="BF425" s="154">
        <f t="shared" si="135"/>
        <v>0</v>
      </c>
      <c r="BG425" s="154">
        <f t="shared" si="136"/>
        <v>0</v>
      </c>
      <c r="BH425" s="154">
        <f t="shared" si="137"/>
        <v>0</v>
      </c>
      <c r="BI425" s="154">
        <f t="shared" si="138"/>
        <v>0</v>
      </c>
      <c r="BJ425" s="19" t="s">
        <v>86</v>
      </c>
      <c r="BK425" s="154">
        <f t="shared" si="139"/>
        <v>0</v>
      </c>
      <c r="BL425" s="19" t="s">
        <v>250</v>
      </c>
      <c r="BM425" s="19" t="s">
        <v>1244</v>
      </c>
    </row>
    <row r="426" spans="2:65" s="1" customFormat="1" ht="38.25" customHeight="1">
      <c r="B426" s="145"/>
      <c r="C426" s="146" t="s">
        <v>1245</v>
      </c>
      <c r="D426" s="146" t="s">
        <v>189</v>
      </c>
      <c r="E426" s="147" t="s">
        <v>1246</v>
      </c>
      <c r="F426" s="228" t="s">
        <v>1247</v>
      </c>
      <c r="G426" s="228"/>
      <c r="H426" s="228"/>
      <c r="I426" s="228"/>
      <c r="J426" s="148" t="s">
        <v>302</v>
      </c>
      <c r="K426" s="149">
        <v>1</v>
      </c>
      <c r="L426" s="229"/>
      <c r="M426" s="229"/>
      <c r="N426" s="229">
        <f t="shared" si="130"/>
        <v>0</v>
      </c>
      <c r="O426" s="229"/>
      <c r="P426" s="229"/>
      <c r="Q426" s="229"/>
      <c r="R426" s="150"/>
      <c r="T426" s="151" t="s">
        <v>5</v>
      </c>
      <c r="U426" s="41" t="s">
        <v>41</v>
      </c>
      <c r="V426" s="152">
        <v>0.62405999999999995</v>
      </c>
      <c r="W426" s="152">
        <f t="shared" si="131"/>
        <v>0.62405999999999995</v>
      </c>
      <c r="X426" s="152">
        <v>0</v>
      </c>
      <c r="Y426" s="152">
        <f t="shared" si="132"/>
        <v>0</v>
      </c>
      <c r="Z426" s="152">
        <v>0</v>
      </c>
      <c r="AA426" s="153">
        <f t="shared" si="133"/>
        <v>0</v>
      </c>
      <c r="AD426" s="154"/>
      <c r="AR426" s="19" t="s">
        <v>250</v>
      </c>
      <c r="AT426" s="19" t="s">
        <v>189</v>
      </c>
      <c r="AU426" s="19" t="s">
        <v>86</v>
      </c>
      <c r="AY426" s="19" t="s">
        <v>188</v>
      </c>
      <c r="BE426" s="154">
        <f t="shared" si="134"/>
        <v>0</v>
      </c>
      <c r="BF426" s="154">
        <f t="shared" si="135"/>
        <v>0</v>
      </c>
      <c r="BG426" s="154">
        <f t="shared" si="136"/>
        <v>0</v>
      </c>
      <c r="BH426" s="154">
        <f t="shared" si="137"/>
        <v>0</v>
      </c>
      <c r="BI426" s="154">
        <f t="shared" si="138"/>
        <v>0</v>
      </c>
      <c r="BJ426" s="19" t="s">
        <v>86</v>
      </c>
      <c r="BK426" s="154">
        <f t="shared" si="139"/>
        <v>0</v>
      </c>
      <c r="BL426" s="19" t="s">
        <v>250</v>
      </c>
      <c r="BM426" s="19" t="s">
        <v>1248</v>
      </c>
    </row>
    <row r="427" spans="2:65" s="1" customFormat="1" ht="25.5" customHeight="1">
      <c r="B427" s="145"/>
      <c r="C427" s="155" t="s">
        <v>1249</v>
      </c>
      <c r="D427" s="155" t="s">
        <v>251</v>
      </c>
      <c r="E427" s="156" t="s">
        <v>1250</v>
      </c>
      <c r="F427" s="230" t="s">
        <v>1251</v>
      </c>
      <c r="G427" s="230"/>
      <c r="H427" s="230"/>
      <c r="I427" s="230"/>
      <c r="J427" s="157" t="s">
        <v>302</v>
      </c>
      <c r="K427" s="158">
        <v>1</v>
      </c>
      <c r="L427" s="231"/>
      <c r="M427" s="231"/>
      <c r="N427" s="231">
        <f t="shared" si="130"/>
        <v>0</v>
      </c>
      <c r="O427" s="229"/>
      <c r="P427" s="229"/>
      <c r="Q427" s="229"/>
      <c r="R427" s="150"/>
      <c r="T427" s="151" t="s">
        <v>5</v>
      </c>
      <c r="U427" s="41" t="s">
        <v>41</v>
      </c>
      <c r="V427" s="152">
        <v>0</v>
      </c>
      <c r="W427" s="152">
        <f t="shared" si="131"/>
        <v>0</v>
      </c>
      <c r="X427" s="152">
        <v>2.9E-4</v>
      </c>
      <c r="Y427" s="152">
        <f t="shared" si="132"/>
        <v>2.9E-4</v>
      </c>
      <c r="Z427" s="152">
        <v>0</v>
      </c>
      <c r="AA427" s="153">
        <f t="shared" si="133"/>
        <v>0</v>
      </c>
      <c r="AD427" s="154"/>
      <c r="AR427" s="19" t="s">
        <v>316</v>
      </c>
      <c r="AT427" s="19" t="s">
        <v>251</v>
      </c>
      <c r="AU427" s="19" t="s">
        <v>86</v>
      </c>
      <c r="AY427" s="19" t="s">
        <v>188</v>
      </c>
      <c r="BE427" s="154">
        <f t="shared" si="134"/>
        <v>0</v>
      </c>
      <c r="BF427" s="154">
        <f t="shared" si="135"/>
        <v>0</v>
      </c>
      <c r="BG427" s="154">
        <f t="shared" si="136"/>
        <v>0</v>
      </c>
      <c r="BH427" s="154">
        <f t="shared" si="137"/>
        <v>0</v>
      </c>
      <c r="BI427" s="154">
        <f t="shared" si="138"/>
        <v>0</v>
      </c>
      <c r="BJ427" s="19" t="s">
        <v>86</v>
      </c>
      <c r="BK427" s="154">
        <f t="shared" si="139"/>
        <v>0</v>
      </c>
      <c r="BL427" s="19" t="s">
        <v>250</v>
      </c>
      <c r="BM427" s="19" t="s">
        <v>1252</v>
      </c>
    </row>
    <row r="428" spans="2:65" s="1" customFormat="1" ht="25.5" customHeight="1">
      <c r="B428" s="145"/>
      <c r="C428" s="146" t="s">
        <v>1253</v>
      </c>
      <c r="D428" s="146" t="s">
        <v>189</v>
      </c>
      <c r="E428" s="147" t="s">
        <v>1254</v>
      </c>
      <c r="F428" s="228" t="s">
        <v>1255</v>
      </c>
      <c r="G428" s="228"/>
      <c r="H428" s="228"/>
      <c r="I428" s="228"/>
      <c r="J428" s="148" t="s">
        <v>302</v>
      </c>
      <c r="K428" s="149">
        <v>1</v>
      </c>
      <c r="L428" s="229"/>
      <c r="M428" s="229"/>
      <c r="N428" s="229">
        <f t="shared" si="130"/>
        <v>0</v>
      </c>
      <c r="O428" s="229"/>
      <c r="P428" s="229"/>
      <c r="Q428" s="229"/>
      <c r="R428" s="150"/>
      <c r="T428" s="151" t="s">
        <v>5</v>
      </c>
      <c r="U428" s="41" t="s">
        <v>41</v>
      </c>
      <c r="V428" s="152">
        <v>4.2076700000000002</v>
      </c>
      <c r="W428" s="152">
        <f t="shared" si="131"/>
        <v>4.2076700000000002</v>
      </c>
      <c r="X428" s="152">
        <v>8.0000000000000007E-5</v>
      </c>
      <c r="Y428" s="152">
        <f t="shared" si="132"/>
        <v>8.0000000000000007E-5</v>
      </c>
      <c r="Z428" s="152">
        <v>0</v>
      </c>
      <c r="AA428" s="153">
        <f t="shared" si="133"/>
        <v>0</v>
      </c>
      <c r="AD428" s="154"/>
      <c r="AR428" s="19" t="s">
        <v>250</v>
      </c>
      <c r="AT428" s="19" t="s">
        <v>189</v>
      </c>
      <c r="AU428" s="19" t="s">
        <v>86</v>
      </c>
      <c r="AY428" s="19" t="s">
        <v>188</v>
      </c>
      <c r="BE428" s="154">
        <f t="shared" si="134"/>
        <v>0</v>
      </c>
      <c r="BF428" s="154">
        <f t="shared" si="135"/>
        <v>0</v>
      </c>
      <c r="BG428" s="154">
        <f t="shared" si="136"/>
        <v>0</v>
      </c>
      <c r="BH428" s="154">
        <f t="shared" si="137"/>
        <v>0</v>
      </c>
      <c r="BI428" s="154">
        <f t="shared" si="138"/>
        <v>0</v>
      </c>
      <c r="BJ428" s="19" t="s">
        <v>86</v>
      </c>
      <c r="BK428" s="154">
        <f t="shared" si="139"/>
        <v>0</v>
      </c>
      <c r="BL428" s="19" t="s">
        <v>250</v>
      </c>
      <c r="BM428" s="19" t="s">
        <v>1256</v>
      </c>
    </row>
    <row r="429" spans="2:65" s="1" customFormat="1" ht="25.5" customHeight="1">
      <c r="B429" s="145"/>
      <c r="C429" s="155" t="s">
        <v>1257</v>
      </c>
      <c r="D429" s="155" t="s">
        <v>251</v>
      </c>
      <c r="E429" s="156" t="s">
        <v>1258</v>
      </c>
      <c r="F429" s="230" t="s">
        <v>1259</v>
      </c>
      <c r="G429" s="230"/>
      <c r="H429" s="230"/>
      <c r="I429" s="230"/>
      <c r="J429" s="157" t="s">
        <v>302</v>
      </c>
      <c r="K429" s="158">
        <v>1</v>
      </c>
      <c r="L429" s="231"/>
      <c r="M429" s="231"/>
      <c r="N429" s="231">
        <f t="shared" si="130"/>
        <v>0</v>
      </c>
      <c r="O429" s="229"/>
      <c r="P429" s="229"/>
      <c r="Q429" s="229"/>
      <c r="R429" s="150"/>
      <c r="T429" s="151" t="s">
        <v>5</v>
      </c>
      <c r="U429" s="41" t="s">
        <v>41</v>
      </c>
      <c r="V429" s="152">
        <v>0</v>
      </c>
      <c r="W429" s="152">
        <f t="shared" si="131"/>
        <v>0</v>
      </c>
      <c r="X429" s="152">
        <v>1.7999999999999999E-2</v>
      </c>
      <c r="Y429" s="152">
        <f t="shared" si="132"/>
        <v>1.7999999999999999E-2</v>
      </c>
      <c r="Z429" s="152">
        <v>0</v>
      </c>
      <c r="AA429" s="153">
        <f t="shared" si="133"/>
        <v>0</v>
      </c>
      <c r="AD429" s="154"/>
      <c r="AR429" s="19" t="s">
        <v>316</v>
      </c>
      <c r="AT429" s="19" t="s">
        <v>251</v>
      </c>
      <c r="AU429" s="19" t="s">
        <v>86</v>
      </c>
      <c r="AY429" s="19" t="s">
        <v>188</v>
      </c>
      <c r="BE429" s="154">
        <f t="shared" si="134"/>
        <v>0</v>
      </c>
      <c r="BF429" s="154">
        <f t="shared" si="135"/>
        <v>0</v>
      </c>
      <c r="BG429" s="154">
        <f t="shared" si="136"/>
        <v>0</v>
      </c>
      <c r="BH429" s="154">
        <f t="shared" si="137"/>
        <v>0</v>
      </c>
      <c r="BI429" s="154">
        <f t="shared" si="138"/>
        <v>0</v>
      </c>
      <c r="BJ429" s="19" t="s">
        <v>86</v>
      </c>
      <c r="BK429" s="154">
        <f t="shared" si="139"/>
        <v>0</v>
      </c>
      <c r="BL429" s="19" t="s">
        <v>250</v>
      </c>
      <c r="BM429" s="19" t="s">
        <v>1260</v>
      </c>
    </row>
    <row r="430" spans="2:65" s="1" customFormat="1" ht="25.5" customHeight="1">
      <c r="B430" s="145"/>
      <c r="C430" s="146" t="s">
        <v>1261</v>
      </c>
      <c r="D430" s="146" t="s">
        <v>189</v>
      </c>
      <c r="E430" s="147" t="s">
        <v>1262</v>
      </c>
      <c r="F430" s="228" t="s">
        <v>1263</v>
      </c>
      <c r="G430" s="228"/>
      <c r="H430" s="228"/>
      <c r="I430" s="228"/>
      <c r="J430" s="148" t="s">
        <v>302</v>
      </c>
      <c r="K430" s="149">
        <v>5</v>
      </c>
      <c r="L430" s="229"/>
      <c r="M430" s="229"/>
      <c r="N430" s="229">
        <f t="shared" si="130"/>
        <v>0</v>
      </c>
      <c r="O430" s="229"/>
      <c r="P430" s="229"/>
      <c r="Q430" s="229"/>
      <c r="R430" s="150"/>
      <c r="T430" s="151" t="s">
        <v>5</v>
      </c>
      <c r="U430" s="41" t="s">
        <v>41</v>
      </c>
      <c r="V430" s="152">
        <v>0.33868999999999999</v>
      </c>
      <c r="W430" s="152">
        <f t="shared" si="131"/>
        <v>1.6934499999999999</v>
      </c>
      <c r="X430" s="152">
        <v>2.5000000000000001E-4</v>
      </c>
      <c r="Y430" s="152">
        <f t="shared" si="132"/>
        <v>1.25E-3</v>
      </c>
      <c r="Z430" s="152">
        <v>0</v>
      </c>
      <c r="AA430" s="153">
        <f t="shared" si="133"/>
        <v>0</v>
      </c>
      <c r="AD430" s="154"/>
      <c r="AR430" s="19" t="s">
        <v>250</v>
      </c>
      <c r="AT430" s="19" t="s">
        <v>189</v>
      </c>
      <c r="AU430" s="19" t="s">
        <v>86</v>
      </c>
      <c r="AY430" s="19" t="s">
        <v>188</v>
      </c>
      <c r="BE430" s="154">
        <f t="shared" si="134"/>
        <v>0</v>
      </c>
      <c r="BF430" s="154">
        <f t="shared" si="135"/>
        <v>0</v>
      </c>
      <c r="BG430" s="154">
        <f t="shared" si="136"/>
        <v>0</v>
      </c>
      <c r="BH430" s="154">
        <f t="shared" si="137"/>
        <v>0</v>
      </c>
      <c r="BI430" s="154">
        <f t="shared" si="138"/>
        <v>0</v>
      </c>
      <c r="BJ430" s="19" t="s">
        <v>86</v>
      </c>
      <c r="BK430" s="154">
        <f t="shared" si="139"/>
        <v>0</v>
      </c>
      <c r="BL430" s="19" t="s">
        <v>250</v>
      </c>
      <c r="BM430" s="19" t="s">
        <v>1264</v>
      </c>
    </row>
    <row r="431" spans="2:65" s="1" customFormat="1" ht="25.5" customHeight="1">
      <c r="B431" s="145"/>
      <c r="C431" s="146" t="s">
        <v>1265</v>
      </c>
      <c r="D431" s="146" t="s">
        <v>189</v>
      </c>
      <c r="E431" s="147" t="s">
        <v>1266</v>
      </c>
      <c r="F431" s="228" t="s">
        <v>1267</v>
      </c>
      <c r="G431" s="228"/>
      <c r="H431" s="228"/>
      <c r="I431" s="228"/>
      <c r="J431" s="148" t="s">
        <v>302</v>
      </c>
      <c r="K431" s="149">
        <v>1</v>
      </c>
      <c r="L431" s="229"/>
      <c r="M431" s="229"/>
      <c r="N431" s="229">
        <f t="shared" ref="N431:N448" si="140">ROUND(L431*K431,2)</f>
        <v>0</v>
      </c>
      <c r="O431" s="229"/>
      <c r="P431" s="229"/>
      <c r="Q431" s="229"/>
      <c r="R431" s="150"/>
      <c r="T431" s="151" t="s">
        <v>5</v>
      </c>
      <c r="U431" s="41" t="s">
        <v>41</v>
      </c>
      <c r="V431" s="152">
        <v>0.46184999999999998</v>
      </c>
      <c r="W431" s="152">
        <f t="shared" ref="W431:W448" si="141">V431*K431</f>
        <v>0.46184999999999998</v>
      </c>
      <c r="X431" s="152">
        <v>2.5999999999999998E-4</v>
      </c>
      <c r="Y431" s="152">
        <f t="shared" ref="Y431:Y448" si="142">X431*K431</f>
        <v>2.5999999999999998E-4</v>
      </c>
      <c r="Z431" s="152">
        <v>0</v>
      </c>
      <c r="AA431" s="153">
        <f t="shared" ref="AA431:AA448" si="143">Z431*K431</f>
        <v>0</v>
      </c>
      <c r="AD431" s="154"/>
      <c r="AR431" s="19" t="s">
        <v>250</v>
      </c>
      <c r="AT431" s="19" t="s">
        <v>189</v>
      </c>
      <c r="AU431" s="19" t="s">
        <v>86</v>
      </c>
      <c r="AY431" s="19" t="s">
        <v>188</v>
      </c>
      <c r="BE431" s="154">
        <f t="shared" ref="BE431:BE448" si="144">IF(U431="základná",N431,0)</f>
        <v>0</v>
      </c>
      <c r="BF431" s="154">
        <f t="shared" ref="BF431:BF448" si="145">IF(U431="znížená",N431,0)</f>
        <v>0</v>
      </c>
      <c r="BG431" s="154">
        <f t="shared" ref="BG431:BG448" si="146">IF(U431="zákl. prenesená",N431,0)</f>
        <v>0</v>
      </c>
      <c r="BH431" s="154">
        <f t="shared" ref="BH431:BH448" si="147">IF(U431="zníž. prenesená",N431,0)</f>
        <v>0</v>
      </c>
      <c r="BI431" s="154">
        <f t="shared" ref="BI431:BI448" si="148">IF(U431="nulová",N431,0)</f>
        <v>0</v>
      </c>
      <c r="BJ431" s="19" t="s">
        <v>86</v>
      </c>
      <c r="BK431" s="154">
        <f t="shared" ref="BK431:BK448" si="149">ROUND(L431*K431,2)</f>
        <v>0</v>
      </c>
      <c r="BL431" s="19" t="s">
        <v>250</v>
      </c>
      <c r="BM431" s="19" t="s">
        <v>1268</v>
      </c>
    </row>
    <row r="432" spans="2:65" s="1" customFormat="1" ht="25.5" customHeight="1">
      <c r="B432" s="145"/>
      <c r="C432" s="146" t="s">
        <v>1269</v>
      </c>
      <c r="D432" s="146" t="s">
        <v>189</v>
      </c>
      <c r="E432" s="147" t="s">
        <v>1270</v>
      </c>
      <c r="F432" s="228" t="s">
        <v>1271</v>
      </c>
      <c r="G432" s="228"/>
      <c r="H432" s="228"/>
      <c r="I432" s="228"/>
      <c r="J432" s="148" t="s">
        <v>302</v>
      </c>
      <c r="K432" s="149">
        <v>5</v>
      </c>
      <c r="L432" s="229"/>
      <c r="M432" s="229"/>
      <c r="N432" s="229">
        <f t="shared" si="140"/>
        <v>0</v>
      </c>
      <c r="O432" s="229"/>
      <c r="P432" s="229"/>
      <c r="Q432" s="229"/>
      <c r="R432" s="150"/>
      <c r="T432" s="151" t="s">
        <v>5</v>
      </c>
      <c r="U432" s="41" t="s">
        <v>41</v>
      </c>
      <c r="V432" s="152">
        <v>0.62816000000000005</v>
      </c>
      <c r="W432" s="152">
        <f t="shared" si="141"/>
        <v>3.1408000000000005</v>
      </c>
      <c r="X432" s="152">
        <v>2.9999999999999997E-4</v>
      </c>
      <c r="Y432" s="152">
        <f t="shared" si="142"/>
        <v>1.4999999999999998E-3</v>
      </c>
      <c r="Z432" s="152">
        <v>0</v>
      </c>
      <c r="AA432" s="153">
        <f t="shared" si="143"/>
        <v>0</v>
      </c>
      <c r="AD432" s="154"/>
      <c r="AR432" s="19" t="s">
        <v>250</v>
      </c>
      <c r="AT432" s="19" t="s">
        <v>189</v>
      </c>
      <c r="AU432" s="19" t="s">
        <v>86</v>
      </c>
      <c r="AY432" s="19" t="s">
        <v>188</v>
      </c>
      <c r="BE432" s="154">
        <f t="shared" si="144"/>
        <v>0</v>
      </c>
      <c r="BF432" s="154">
        <f t="shared" si="145"/>
        <v>0</v>
      </c>
      <c r="BG432" s="154">
        <f t="shared" si="146"/>
        <v>0</v>
      </c>
      <c r="BH432" s="154">
        <f t="shared" si="147"/>
        <v>0</v>
      </c>
      <c r="BI432" s="154">
        <f t="shared" si="148"/>
        <v>0</v>
      </c>
      <c r="BJ432" s="19" t="s">
        <v>86</v>
      </c>
      <c r="BK432" s="154">
        <f t="shared" si="149"/>
        <v>0</v>
      </c>
      <c r="BL432" s="19" t="s">
        <v>250</v>
      </c>
      <c r="BM432" s="19" t="s">
        <v>1272</v>
      </c>
    </row>
    <row r="433" spans="2:65" s="1" customFormat="1" ht="38.25" customHeight="1">
      <c r="B433" s="145"/>
      <c r="C433" s="155" t="s">
        <v>1273</v>
      </c>
      <c r="D433" s="155" t="s">
        <v>251</v>
      </c>
      <c r="E433" s="156" t="s">
        <v>1274</v>
      </c>
      <c r="F433" s="230" t="s">
        <v>1275</v>
      </c>
      <c r="G433" s="230"/>
      <c r="H433" s="230"/>
      <c r="I433" s="230"/>
      <c r="J433" s="157" t="s">
        <v>203</v>
      </c>
      <c r="K433" s="158">
        <v>14.7</v>
      </c>
      <c r="L433" s="231"/>
      <c r="M433" s="231"/>
      <c r="N433" s="231">
        <f t="shared" si="140"/>
        <v>0</v>
      </c>
      <c r="O433" s="229"/>
      <c r="P433" s="229"/>
      <c r="Q433" s="229"/>
      <c r="R433" s="150"/>
      <c r="T433" s="151" t="s">
        <v>5</v>
      </c>
      <c r="U433" s="41" t="s">
        <v>41</v>
      </c>
      <c r="V433" s="152">
        <v>0</v>
      </c>
      <c r="W433" s="152">
        <f t="shared" si="141"/>
        <v>0</v>
      </c>
      <c r="X433" s="152">
        <v>1.14E-3</v>
      </c>
      <c r="Y433" s="152">
        <f t="shared" si="142"/>
        <v>1.6757999999999999E-2</v>
      </c>
      <c r="Z433" s="152">
        <v>0</v>
      </c>
      <c r="AA433" s="153">
        <f t="shared" si="143"/>
        <v>0</v>
      </c>
      <c r="AD433" s="154"/>
      <c r="AR433" s="19" t="s">
        <v>316</v>
      </c>
      <c r="AT433" s="19" t="s">
        <v>251</v>
      </c>
      <c r="AU433" s="19" t="s">
        <v>86</v>
      </c>
      <c r="AY433" s="19" t="s">
        <v>188</v>
      </c>
      <c r="BE433" s="154">
        <f t="shared" si="144"/>
        <v>0</v>
      </c>
      <c r="BF433" s="154">
        <f t="shared" si="145"/>
        <v>0</v>
      </c>
      <c r="BG433" s="154">
        <f t="shared" si="146"/>
        <v>0</v>
      </c>
      <c r="BH433" s="154">
        <f t="shared" si="147"/>
        <v>0</v>
      </c>
      <c r="BI433" s="154">
        <f t="shared" si="148"/>
        <v>0</v>
      </c>
      <c r="BJ433" s="19" t="s">
        <v>86</v>
      </c>
      <c r="BK433" s="154">
        <f t="shared" si="149"/>
        <v>0</v>
      </c>
      <c r="BL433" s="19" t="s">
        <v>250</v>
      </c>
      <c r="BM433" s="19" t="s">
        <v>1276</v>
      </c>
    </row>
    <row r="434" spans="2:65" s="1" customFormat="1" ht="38.25" customHeight="1">
      <c r="B434" s="145"/>
      <c r="C434" s="155" t="s">
        <v>1277</v>
      </c>
      <c r="D434" s="155" t="s">
        <v>251</v>
      </c>
      <c r="E434" s="156" t="s">
        <v>1278</v>
      </c>
      <c r="F434" s="230" t="s">
        <v>1279</v>
      </c>
      <c r="G434" s="230"/>
      <c r="H434" s="230"/>
      <c r="I434" s="230"/>
      <c r="J434" s="157" t="s">
        <v>302</v>
      </c>
      <c r="K434" s="158">
        <v>11</v>
      </c>
      <c r="L434" s="231"/>
      <c r="M434" s="231"/>
      <c r="N434" s="231">
        <f t="shared" si="140"/>
        <v>0</v>
      </c>
      <c r="O434" s="229"/>
      <c r="P434" s="229"/>
      <c r="Q434" s="229"/>
      <c r="R434" s="150"/>
      <c r="T434" s="151" t="s">
        <v>5</v>
      </c>
      <c r="U434" s="41" t="s">
        <v>41</v>
      </c>
      <c r="V434" s="152">
        <v>0</v>
      </c>
      <c r="W434" s="152">
        <f t="shared" si="141"/>
        <v>0</v>
      </c>
      <c r="X434" s="152">
        <v>1E-4</v>
      </c>
      <c r="Y434" s="152">
        <f t="shared" si="142"/>
        <v>1.1000000000000001E-3</v>
      </c>
      <c r="Z434" s="152">
        <v>0</v>
      </c>
      <c r="AA434" s="153">
        <f t="shared" si="143"/>
        <v>0</v>
      </c>
      <c r="AD434" s="154"/>
      <c r="AR434" s="19" t="s">
        <v>316</v>
      </c>
      <c r="AT434" s="19" t="s">
        <v>251</v>
      </c>
      <c r="AU434" s="19" t="s">
        <v>86</v>
      </c>
      <c r="AY434" s="19" t="s">
        <v>188</v>
      </c>
      <c r="BE434" s="154">
        <f t="shared" si="144"/>
        <v>0</v>
      </c>
      <c r="BF434" s="154">
        <f t="shared" si="145"/>
        <v>0</v>
      </c>
      <c r="BG434" s="154">
        <f t="shared" si="146"/>
        <v>0</v>
      </c>
      <c r="BH434" s="154">
        <f t="shared" si="147"/>
        <v>0</v>
      </c>
      <c r="BI434" s="154">
        <f t="shared" si="148"/>
        <v>0</v>
      </c>
      <c r="BJ434" s="19" t="s">
        <v>86</v>
      </c>
      <c r="BK434" s="154">
        <f t="shared" si="149"/>
        <v>0</v>
      </c>
      <c r="BL434" s="19" t="s">
        <v>250</v>
      </c>
      <c r="BM434" s="19" t="s">
        <v>1280</v>
      </c>
    </row>
    <row r="435" spans="2:65" s="1" customFormat="1" ht="16.5" customHeight="1">
      <c r="B435" s="145"/>
      <c r="C435" s="146" t="s">
        <v>1281</v>
      </c>
      <c r="D435" s="146" t="s">
        <v>189</v>
      </c>
      <c r="E435" s="147" t="s">
        <v>1282</v>
      </c>
      <c r="F435" s="228" t="s">
        <v>1283</v>
      </c>
      <c r="G435" s="228"/>
      <c r="H435" s="228"/>
      <c r="I435" s="228"/>
      <c r="J435" s="148" t="s">
        <v>302</v>
      </c>
      <c r="K435" s="149">
        <v>14</v>
      </c>
      <c r="L435" s="229"/>
      <c r="M435" s="229"/>
      <c r="N435" s="229">
        <f t="shared" si="140"/>
        <v>0</v>
      </c>
      <c r="O435" s="229"/>
      <c r="P435" s="229"/>
      <c r="Q435" s="229"/>
      <c r="R435" s="150"/>
      <c r="T435" s="151" t="s">
        <v>5</v>
      </c>
      <c r="U435" s="41" t="s">
        <v>41</v>
      </c>
      <c r="V435" s="152">
        <v>0.25600000000000001</v>
      </c>
      <c r="W435" s="152">
        <f t="shared" si="141"/>
        <v>3.5840000000000001</v>
      </c>
      <c r="X435" s="152">
        <v>1.0000000000000001E-5</v>
      </c>
      <c r="Y435" s="152">
        <f t="shared" si="142"/>
        <v>1.4000000000000001E-4</v>
      </c>
      <c r="Z435" s="152">
        <v>0</v>
      </c>
      <c r="AA435" s="153">
        <f t="shared" si="143"/>
        <v>0</v>
      </c>
      <c r="AD435" s="154"/>
      <c r="AR435" s="19" t="s">
        <v>250</v>
      </c>
      <c r="AT435" s="19" t="s">
        <v>189</v>
      </c>
      <c r="AU435" s="19" t="s">
        <v>86</v>
      </c>
      <c r="AY435" s="19" t="s">
        <v>188</v>
      </c>
      <c r="BE435" s="154">
        <f t="shared" si="144"/>
        <v>0</v>
      </c>
      <c r="BF435" s="154">
        <f t="shared" si="145"/>
        <v>0</v>
      </c>
      <c r="BG435" s="154">
        <f t="shared" si="146"/>
        <v>0</v>
      </c>
      <c r="BH435" s="154">
        <f t="shared" si="147"/>
        <v>0</v>
      </c>
      <c r="BI435" s="154">
        <f t="shared" si="148"/>
        <v>0</v>
      </c>
      <c r="BJ435" s="19" t="s">
        <v>86</v>
      </c>
      <c r="BK435" s="154">
        <f t="shared" si="149"/>
        <v>0</v>
      </c>
      <c r="BL435" s="19" t="s">
        <v>250</v>
      </c>
      <c r="BM435" s="19" t="s">
        <v>1284</v>
      </c>
    </row>
    <row r="436" spans="2:65" s="1" customFormat="1" ht="16.5" customHeight="1">
      <c r="B436" s="145"/>
      <c r="C436" s="155" t="s">
        <v>1285</v>
      </c>
      <c r="D436" s="155" t="s">
        <v>251</v>
      </c>
      <c r="E436" s="156" t="s">
        <v>1286</v>
      </c>
      <c r="F436" s="230" t="s">
        <v>1287</v>
      </c>
      <c r="G436" s="230"/>
      <c r="H436" s="230"/>
      <c r="I436" s="230"/>
      <c r="J436" s="157" t="s">
        <v>302</v>
      </c>
      <c r="K436" s="158">
        <v>9</v>
      </c>
      <c r="L436" s="231"/>
      <c r="M436" s="231"/>
      <c r="N436" s="231">
        <f t="shared" si="140"/>
        <v>0</v>
      </c>
      <c r="O436" s="229"/>
      <c r="P436" s="229"/>
      <c r="Q436" s="229"/>
      <c r="R436" s="150"/>
      <c r="T436" s="151" t="s">
        <v>5</v>
      </c>
      <c r="U436" s="41" t="s">
        <v>41</v>
      </c>
      <c r="V436" s="152">
        <v>0</v>
      </c>
      <c r="W436" s="152">
        <f t="shared" si="141"/>
        <v>0</v>
      </c>
      <c r="X436" s="152">
        <v>1.8500000000000001E-3</v>
      </c>
      <c r="Y436" s="152">
        <f t="shared" si="142"/>
        <v>1.6650000000000002E-2</v>
      </c>
      <c r="Z436" s="152">
        <v>0</v>
      </c>
      <c r="AA436" s="153">
        <f t="shared" si="143"/>
        <v>0</v>
      </c>
      <c r="AD436" s="154"/>
      <c r="AR436" s="19" t="s">
        <v>316</v>
      </c>
      <c r="AT436" s="19" t="s">
        <v>251</v>
      </c>
      <c r="AU436" s="19" t="s">
        <v>86</v>
      </c>
      <c r="AY436" s="19" t="s">
        <v>188</v>
      </c>
      <c r="BE436" s="154">
        <f t="shared" si="144"/>
        <v>0</v>
      </c>
      <c r="BF436" s="154">
        <f t="shared" si="145"/>
        <v>0</v>
      </c>
      <c r="BG436" s="154">
        <f t="shared" si="146"/>
        <v>0</v>
      </c>
      <c r="BH436" s="154">
        <f t="shared" si="147"/>
        <v>0</v>
      </c>
      <c r="BI436" s="154">
        <f t="shared" si="148"/>
        <v>0</v>
      </c>
      <c r="BJ436" s="19" t="s">
        <v>86</v>
      </c>
      <c r="BK436" s="154">
        <f t="shared" si="149"/>
        <v>0</v>
      </c>
      <c r="BL436" s="19" t="s">
        <v>250</v>
      </c>
      <c r="BM436" s="19" t="s">
        <v>1288</v>
      </c>
    </row>
    <row r="437" spans="2:65" s="1" customFormat="1" ht="16.5" customHeight="1">
      <c r="B437" s="145"/>
      <c r="C437" s="155" t="s">
        <v>1289</v>
      </c>
      <c r="D437" s="155" t="s">
        <v>251</v>
      </c>
      <c r="E437" s="156" t="s">
        <v>1290</v>
      </c>
      <c r="F437" s="230" t="s">
        <v>1291</v>
      </c>
      <c r="G437" s="230"/>
      <c r="H437" s="230"/>
      <c r="I437" s="230"/>
      <c r="J437" s="157" t="s">
        <v>302</v>
      </c>
      <c r="K437" s="158">
        <v>5</v>
      </c>
      <c r="L437" s="231"/>
      <c r="M437" s="231"/>
      <c r="N437" s="231">
        <f t="shared" si="140"/>
        <v>0</v>
      </c>
      <c r="O437" s="229"/>
      <c r="P437" s="229"/>
      <c r="Q437" s="229"/>
      <c r="R437" s="150"/>
      <c r="T437" s="151" t="s">
        <v>5</v>
      </c>
      <c r="U437" s="41" t="s">
        <v>41</v>
      </c>
      <c r="V437" s="152">
        <v>0</v>
      </c>
      <c r="W437" s="152">
        <f t="shared" si="141"/>
        <v>0</v>
      </c>
      <c r="X437" s="152">
        <v>1.6199999999999999E-3</v>
      </c>
      <c r="Y437" s="152">
        <f t="shared" si="142"/>
        <v>8.0999999999999996E-3</v>
      </c>
      <c r="Z437" s="152">
        <v>0</v>
      </c>
      <c r="AA437" s="153">
        <f t="shared" si="143"/>
        <v>0</v>
      </c>
      <c r="AD437" s="154"/>
      <c r="AR437" s="19" t="s">
        <v>316</v>
      </c>
      <c r="AT437" s="19" t="s">
        <v>251</v>
      </c>
      <c r="AU437" s="19" t="s">
        <v>86</v>
      </c>
      <c r="AY437" s="19" t="s">
        <v>188</v>
      </c>
      <c r="BE437" s="154">
        <f t="shared" si="144"/>
        <v>0</v>
      </c>
      <c r="BF437" s="154">
        <f t="shared" si="145"/>
        <v>0</v>
      </c>
      <c r="BG437" s="154">
        <f t="shared" si="146"/>
        <v>0</v>
      </c>
      <c r="BH437" s="154">
        <f t="shared" si="147"/>
        <v>0</v>
      </c>
      <c r="BI437" s="154">
        <f t="shared" si="148"/>
        <v>0</v>
      </c>
      <c r="BJ437" s="19" t="s">
        <v>86</v>
      </c>
      <c r="BK437" s="154">
        <f t="shared" si="149"/>
        <v>0</v>
      </c>
      <c r="BL437" s="19" t="s">
        <v>250</v>
      </c>
      <c r="BM437" s="19" t="s">
        <v>1292</v>
      </c>
    </row>
    <row r="438" spans="2:65" s="1" customFormat="1" ht="16.5" customHeight="1">
      <c r="B438" s="145"/>
      <c r="C438" s="146" t="s">
        <v>1293</v>
      </c>
      <c r="D438" s="146" t="s">
        <v>189</v>
      </c>
      <c r="E438" s="147" t="s">
        <v>1294</v>
      </c>
      <c r="F438" s="228" t="s">
        <v>1295</v>
      </c>
      <c r="G438" s="228"/>
      <c r="H438" s="228"/>
      <c r="I438" s="228"/>
      <c r="J438" s="148" t="s">
        <v>302</v>
      </c>
      <c r="K438" s="149">
        <v>1</v>
      </c>
      <c r="L438" s="229"/>
      <c r="M438" s="229"/>
      <c r="N438" s="229">
        <f t="shared" si="140"/>
        <v>0</v>
      </c>
      <c r="O438" s="229"/>
      <c r="P438" s="229"/>
      <c r="Q438" s="229"/>
      <c r="R438" s="150"/>
      <c r="T438" s="151" t="s">
        <v>5</v>
      </c>
      <c r="U438" s="41" t="s">
        <v>41</v>
      </c>
      <c r="V438" s="152">
        <v>0.34012999999999999</v>
      </c>
      <c r="W438" s="152">
        <f t="shared" si="141"/>
        <v>0.34012999999999999</v>
      </c>
      <c r="X438" s="152">
        <v>3.0000000000000001E-5</v>
      </c>
      <c r="Y438" s="152">
        <f t="shared" si="142"/>
        <v>3.0000000000000001E-5</v>
      </c>
      <c r="Z438" s="152">
        <v>0</v>
      </c>
      <c r="AA438" s="153">
        <f t="shared" si="143"/>
        <v>0</v>
      </c>
      <c r="AD438" s="154"/>
      <c r="AR438" s="19" t="s">
        <v>250</v>
      </c>
      <c r="AT438" s="19" t="s">
        <v>189</v>
      </c>
      <c r="AU438" s="19" t="s">
        <v>86</v>
      </c>
      <c r="AY438" s="19" t="s">
        <v>188</v>
      </c>
      <c r="BE438" s="154">
        <f t="shared" si="144"/>
        <v>0</v>
      </c>
      <c r="BF438" s="154">
        <f t="shared" si="145"/>
        <v>0</v>
      </c>
      <c r="BG438" s="154">
        <f t="shared" si="146"/>
        <v>0</v>
      </c>
      <c r="BH438" s="154">
        <f t="shared" si="147"/>
        <v>0</v>
      </c>
      <c r="BI438" s="154">
        <f t="shared" si="148"/>
        <v>0</v>
      </c>
      <c r="BJ438" s="19" t="s">
        <v>86</v>
      </c>
      <c r="BK438" s="154">
        <f t="shared" si="149"/>
        <v>0</v>
      </c>
      <c r="BL438" s="19" t="s">
        <v>250</v>
      </c>
      <c r="BM438" s="19" t="s">
        <v>1296</v>
      </c>
    </row>
    <row r="439" spans="2:65" s="1" customFormat="1" ht="16.5" customHeight="1">
      <c r="B439" s="145"/>
      <c r="C439" s="155" t="s">
        <v>1297</v>
      </c>
      <c r="D439" s="155" t="s">
        <v>251</v>
      </c>
      <c r="E439" s="156" t="s">
        <v>1298</v>
      </c>
      <c r="F439" s="230" t="s">
        <v>1299</v>
      </c>
      <c r="G439" s="230"/>
      <c r="H439" s="230"/>
      <c r="I439" s="230"/>
      <c r="J439" s="157" t="s">
        <v>302</v>
      </c>
      <c r="K439" s="158">
        <v>1</v>
      </c>
      <c r="L439" s="231"/>
      <c r="M439" s="231"/>
      <c r="N439" s="231">
        <f t="shared" si="140"/>
        <v>0</v>
      </c>
      <c r="O439" s="229"/>
      <c r="P439" s="229"/>
      <c r="Q439" s="229"/>
      <c r="R439" s="150"/>
      <c r="T439" s="151" t="s">
        <v>5</v>
      </c>
      <c r="U439" s="41" t="s">
        <v>41</v>
      </c>
      <c r="V439" s="152">
        <v>0</v>
      </c>
      <c r="W439" s="152">
        <f t="shared" si="141"/>
        <v>0</v>
      </c>
      <c r="X439" s="152">
        <v>3.3500000000000001E-3</v>
      </c>
      <c r="Y439" s="152">
        <f t="shared" si="142"/>
        <v>3.3500000000000001E-3</v>
      </c>
      <c r="Z439" s="152">
        <v>0</v>
      </c>
      <c r="AA439" s="153">
        <f t="shared" si="143"/>
        <v>0</v>
      </c>
      <c r="AD439" s="154"/>
      <c r="AR439" s="19" t="s">
        <v>316</v>
      </c>
      <c r="AT439" s="19" t="s">
        <v>251</v>
      </c>
      <c r="AU439" s="19" t="s">
        <v>86</v>
      </c>
      <c r="AY439" s="19" t="s">
        <v>188</v>
      </c>
      <c r="BE439" s="154">
        <f t="shared" si="144"/>
        <v>0</v>
      </c>
      <c r="BF439" s="154">
        <f t="shared" si="145"/>
        <v>0</v>
      </c>
      <c r="BG439" s="154">
        <f t="shared" si="146"/>
        <v>0</v>
      </c>
      <c r="BH439" s="154">
        <f t="shared" si="147"/>
        <v>0</v>
      </c>
      <c r="BI439" s="154">
        <f t="shared" si="148"/>
        <v>0</v>
      </c>
      <c r="BJ439" s="19" t="s">
        <v>86</v>
      </c>
      <c r="BK439" s="154">
        <f t="shared" si="149"/>
        <v>0</v>
      </c>
      <c r="BL439" s="19" t="s">
        <v>250</v>
      </c>
      <c r="BM439" s="19" t="s">
        <v>1300</v>
      </c>
    </row>
    <row r="440" spans="2:65" s="1" customFormat="1" ht="25.5" customHeight="1">
      <c r="B440" s="145"/>
      <c r="C440" s="146" t="s">
        <v>1301</v>
      </c>
      <c r="D440" s="146" t="s">
        <v>189</v>
      </c>
      <c r="E440" s="147" t="s">
        <v>1302</v>
      </c>
      <c r="F440" s="228" t="s">
        <v>1303</v>
      </c>
      <c r="G440" s="228"/>
      <c r="H440" s="228"/>
      <c r="I440" s="228"/>
      <c r="J440" s="148" t="s">
        <v>302</v>
      </c>
      <c r="K440" s="149">
        <v>5</v>
      </c>
      <c r="L440" s="229"/>
      <c r="M440" s="229"/>
      <c r="N440" s="229">
        <f t="shared" si="140"/>
        <v>0</v>
      </c>
      <c r="O440" s="229"/>
      <c r="P440" s="229"/>
      <c r="Q440" s="229"/>
      <c r="R440" s="150"/>
      <c r="T440" s="151" t="s">
        <v>5</v>
      </c>
      <c r="U440" s="41" t="s">
        <v>41</v>
      </c>
      <c r="V440" s="152">
        <v>2.5510000000000002</v>
      </c>
      <c r="W440" s="152">
        <f t="shared" si="141"/>
        <v>12.755000000000001</v>
      </c>
      <c r="X440" s="152">
        <v>4.4999999999999999E-4</v>
      </c>
      <c r="Y440" s="152">
        <f t="shared" si="142"/>
        <v>2.2499999999999998E-3</v>
      </c>
      <c r="Z440" s="152">
        <v>0</v>
      </c>
      <c r="AA440" s="153">
        <f t="shared" si="143"/>
        <v>0</v>
      </c>
      <c r="AD440" s="154"/>
      <c r="AR440" s="19" t="s">
        <v>250</v>
      </c>
      <c r="AT440" s="19" t="s">
        <v>189</v>
      </c>
      <c r="AU440" s="19" t="s">
        <v>86</v>
      </c>
      <c r="AY440" s="19" t="s">
        <v>188</v>
      </c>
      <c r="BE440" s="154">
        <f t="shared" si="144"/>
        <v>0</v>
      </c>
      <c r="BF440" s="154">
        <f t="shared" si="145"/>
        <v>0</v>
      </c>
      <c r="BG440" s="154">
        <f t="shared" si="146"/>
        <v>0</v>
      </c>
      <c r="BH440" s="154">
        <f t="shared" si="147"/>
        <v>0</v>
      </c>
      <c r="BI440" s="154">
        <f t="shared" si="148"/>
        <v>0</v>
      </c>
      <c r="BJ440" s="19" t="s">
        <v>86</v>
      </c>
      <c r="BK440" s="154">
        <f t="shared" si="149"/>
        <v>0</v>
      </c>
      <c r="BL440" s="19" t="s">
        <v>250</v>
      </c>
      <c r="BM440" s="19" t="s">
        <v>1304</v>
      </c>
    </row>
    <row r="441" spans="2:65" s="1" customFormat="1" ht="51" customHeight="1">
      <c r="B441" s="145"/>
      <c r="C441" s="155" t="s">
        <v>1305</v>
      </c>
      <c r="D441" s="155" t="s">
        <v>251</v>
      </c>
      <c r="E441" s="156" t="s">
        <v>1306</v>
      </c>
      <c r="F441" s="230" t="s">
        <v>1307</v>
      </c>
      <c r="G441" s="230"/>
      <c r="H441" s="230"/>
      <c r="I441" s="230"/>
      <c r="J441" s="157" t="s">
        <v>302</v>
      </c>
      <c r="K441" s="158">
        <v>5</v>
      </c>
      <c r="L441" s="231"/>
      <c r="M441" s="231"/>
      <c r="N441" s="231">
        <f t="shared" si="140"/>
        <v>0</v>
      </c>
      <c r="O441" s="229"/>
      <c r="P441" s="229"/>
      <c r="Q441" s="229"/>
      <c r="R441" s="150"/>
      <c r="T441" s="151" t="s">
        <v>5</v>
      </c>
      <c r="U441" s="41" t="s">
        <v>41</v>
      </c>
      <c r="V441" s="152">
        <v>0</v>
      </c>
      <c r="W441" s="152">
        <f t="shared" si="141"/>
        <v>0</v>
      </c>
      <c r="X441" s="152">
        <v>1.4999999999999999E-2</v>
      </c>
      <c r="Y441" s="152">
        <f t="shared" si="142"/>
        <v>7.4999999999999997E-2</v>
      </c>
      <c r="Z441" s="152">
        <v>0</v>
      </c>
      <c r="AA441" s="153">
        <f t="shared" si="143"/>
        <v>0</v>
      </c>
      <c r="AD441" s="154"/>
      <c r="AR441" s="19" t="s">
        <v>316</v>
      </c>
      <c r="AT441" s="19" t="s">
        <v>251</v>
      </c>
      <c r="AU441" s="19" t="s">
        <v>86</v>
      </c>
      <c r="AY441" s="19" t="s">
        <v>188</v>
      </c>
      <c r="BE441" s="154">
        <f t="shared" si="144"/>
        <v>0</v>
      </c>
      <c r="BF441" s="154">
        <f t="shared" si="145"/>
        <v>0</v>
      </c>
      <c r="BG441" s="154">
        <f t="shared" si="146"/>
        <v>0</v>
      </c>
      <c r="BH441" s="154">
        <f t="shared" si="147"/>
        <v>0</v>
      </c>
      <c r="BI441" s="154">
        <f t="shared" si="148"/>
        <v>0</v>
      </c>
      <c r="BJ441" s="19" t="s">
        <v>86</v>
      </c>
      <c r="BK441" s="154">
        <f t="shared" si="149"/>
        <v>0</v>
      </c>
      <c r="BL441" s="19" t="s">
        <v>250</v>
      </c>
      <c r="BM441" s="19" t="s">
        <v>1308</v>
      </c>
    </row>
    <row r="442" spans="2:65" s="1" customFormat="1" ht="38.25" customHeight="1">
      <c r="B442" s="145"/>
      <c r="C442" s="146" t="s">
        <v>1309</v>
      </c>
      <c r="D442" s="146" t="s">
        <v>189</v>
      </c>
      <c r="E442" s="147" t="s">
        <v>1310</v>
      </c>
      <c r="F442" s="228" t="s">
        <v>1311</v>
      </c>
      <c r="G442" s="228"/>
      <c r="H442" s="228"/>
      <c r="I442" s="228"/>
      <c r="J442" s="148" t="s">
        <v>302</v>
      </c>
      <c r="K442" s="149">
        <v>10</v>
      </c>
      <c r="L442" s="229"/>
      <c r="M442" s="229"/>
      <c r="N442" s="229">
        <f t="shared" si="140"/>
        <v>0</v>
      </c>
      <c r="O442" s="229"/>
      <c r="P442" s="229"/>
      <c r="Q442" s="229"/>
      <c r="R442" s="150"/>
      <c r="T442" s="151" t="s">
        <v>5</v>
      </c>
      <c r="U442" s="41" t="s">
        <v>41</v>
      </c>
      <c r="V442" s="152">
        <v>2.8719999999999999</v>
      </c>
      <c r="W442" s="152">
        <f t="shared" si="141"/>
        <v>28.72</v>
      </c>
      <c r="X442" s="152">
        <v>1.06E-3</v>
      </c>
      <c r="Y442" s="152">
        <f t="shared" si="142"/>
        <v>1.06E-2</v>
      </c>
      <c r="Z442" s="152">
        <v>0</v>
      </c>
      <c r="AA442" s="153">
        <f t="shared" si="143"/>
        <v>0</v>
      </c>
      <c r="AD442" s="154"/>
      <c r="AR442" s="19" t="s">
        <v>250</v>
      </c>
      <c r="AT442" s="19" t="s">
        <v>189</v>
      </c>
      <c r="AU442" s="19" t="s">
        <v>86</v>
      </c>
      <c r="AY442" s="19" t="s">
        <v>188</v>
      </c>
      <c r="BE442" s="154">
        <f t="shared" si="144"/>
        <v>0</v>
      </c>
      <c r="BF442" s="154">
        <f t="shared" si="145"/>
        <v>0</v>
      </c>
      <c r="BG442" s="154">
        <f t="shared" si="146"/>
        <v>0</v>
      </c>
      <c r="BH442" s="154">
        <f t="shared" si="147"/>
        <v>0</v>
      </c>
      <c r="BI442" s="154">
        <f t="shared" si="148"/>
        <v>0</v>
      </c>
      <c r="BJ442" s="19" t="s">
        <v>86</v>
      </c>
      <c r="BK442" s="154">
        <f t="shared" si="149"/>
        <v>0</v>
      </c>
      <c r="BL442" s="19" t="s">
        <v>250</v>
      </c>
      <c r="BM442" s="19" t="s">
        <v>1312</v>
      </c>
    </row>
    <row r="443" spans="2:65" s="1" customFormat="1" ht="63.75" customHeight="1">
      <c r="B443" s="145"/>
      <c r="C443" s="155" t="s">
        <v>1313</v>
      </c>
      <c r="D443" s="155" t="s">
        <v>251</v>
      </c>
      <c r="E443" s="156" t="s">
        <v>1314</v>
      </c>
      <c r="F443" s="230" t="s">
        <v>1315</v>
      </c>
      <c r="G443" s="230"/>
      <c r="H443" s="230"/>
      <c r="I443" s="230"/>
      <c r="J443" s="157" t="s">
        <v>302</v>
      </c>
      <c r="K443" s="158">
        <v>10</v>
      </c>
      <c r="L443" s="231"/>
      <c r="M443" s="231"/>
      <c r="N443" s="231">
        <f t="shared" si="140"/>
        <v>0</v>
      </c>
      <c r="O443" s="229"/>
      <c r="P443" s="229"/>
      <c r="Q443" s="229"/>
      <c r="R443" s="150"/>
      <c r="T443" s="151" t="s">
        <v>5</v>
      </c>
      <c r="U443" s="41" t="s">
        <v>41</v>
      </c>
      <c r="V443" s="152">
        <v>0</v>
      </c>
      <c r="W443" s="152">
        <f t="shared" si="141"/>
        <v>0</v>
      </c>
      <c r="X443" s="152">
        <v>1.4999999999999999E-2</v>
      </c>
      <c r="Y443" s="152">
        <f t="shared" si="142"/>
        <v>0.15</v>
      </c>
      <c r="Z443" s="152">
        <v>0</v>
      </c>
      <c r="AA443" s="153">
        <f t="shared" si="143"/>
        <v>0</v>
      </c>
      <c r="AD443" s="154"/>
      <c r="AR443" s="19" t="s">
        <v>316</v>
      </c>
      <c r="AT443" s="19" t="s">
        <v>251</v>
      </c>
      <c r="AU443" s="19" t="s">
        <v>86</v>
      </c>
      <c r="AY443" s="19" t="s">
        <v>188</v>
      </c>
      <c r="BE443" s="154">
        <f t="shared" si="144"/>
        <v>0</v>
      </c>
      <c r="BF443" s="154">
        <f t="shared" si="145"/>
        <v>0</v>
      </c>
      <c r="BG443" s="154">
        <f t="shared" si="146"/>
        <v>0</v>
      </c>
      <c r="BH443" s="154">
        <f t="shared" si="147"/>
        <v>0</v>
      </c>
      <c r="BI443" s="154">
        <f t="shared" si="148"/>
        <v>0</v>
      </c>
      <c r="BJ443" s="19" t="s">
        <v>86</v>
      </c>
      <c r="BK443" s="154">
        <f t="shared" si="149"/>
        <v>0</v>
      </c>
      <c r="BL443" s="19" t="s">
        <v>250</v>
      </c>
      <c r="BM443" s="19" t="s">
        <v>1316</v>
      </c>
    </row>
    <row r="444" spans="2:65" s="1" customFormat="1" ht="25.5" customHeight="1">
      <c r="B444" s="145"/>
      <c r="C444" s="146" t="s">
        <v>1317</v>
      </c>
      <c r="D444" s="146" t="s">
        <v>189</v>
      </c>
      <c r="E444" s="147" t="s">
        <v>1318</v>
      </c>
      <c r="F444" s="228" t="s">
        <v>1319</v>
      </c>
      <c r="G444" s="228"/>
      <c r="H444" s="228"/>
      <c r="I444" s="228"/>
      <c r="J444" s="148" t="s">
        <v>302</v>
      </c>
      <c r="K444" s="149">
        <v>1</v>
      </c>
      <c r="L444" s="229"/>
      <c r="M444" s="229"/>
      <c r="N444" s="229">
        <f t="shared" si="140"/>
        <v>0</v>
      </c>
      <c r="O444" s="229"/>
      <c r="P444" s="229"/>
      <c r="Q444" s="229"/>
      <c r="R444" s="150"/>
      <c r="T444" s="151" t="s">
        <v>5</v>
      </c>
      <c r="U444" s="41" t="s">
        <v>41</v>
      </c>
      <c r="V444" s="152">
        <v>2.83182</v>
      </c>
      <c r="W444" s="152">
        <f t="shared" si="141"/>
        <v>2.83182</v>
      </c>
      <c r="X444" s="152">
        <v>5.0000000000000001E-4</v>
      </c>
      <c r="Y444" s="152">
        <f t="shared" si="142"/>
        <v>5.0000000000000001E-4</v>
      </c>
      <c r="Z444" s="152">
        <v>0</v>
      </c>
      <c r="AA444" s="153">
        <f t="shared" si="143"/>
        <v>0</v>
      </c>
      <c r="AD444" s="154"/>
      <c r="AR444" s="19" t="s">
        <v>250</v>
      </c>
      <c r="AT444" s="19" t="s">
        <v>189</v>
      </c>
      <c r="AU444" s="19" t="s">
        <v>86</v>
      </c>
      <c r="AY444" s="19" t="s">
        <v>188</v>
      </c>
      <c r="BE444" s="154">
        <f t="shared" si="144"/>
        <v>0</v>
      </c>
      <c r="BF444" s="154">
        <f t="shared" si="145"/>
        <v>0</v>
      </c>
      <c r="BG444" s="154">
        <f t="shared" si="146"/>
        <v>0</v>
      </c>
      <c r="BH444" s="154">
        <f t="shared" si="147"/>
        <v>0</v>
      </c>
      <c r="BI444" s="154">
        <f t="shared" si="148"/>
        <v>0</v>
      </c>
      <c r="BJ444" s="19" t="s">
        <v>86</v>
      </c>
      <c r="BK444" s="154">
        <f t="shared" si="149"/>
        <v>0</v>
      </c>
      <c r="BL444" s="19" t="s">
        <v>250</v>
      </c>
      <c r="BM444" s="19" t="s">
        <v>1320</v>
      </c>
    </row>
    <row r="445" spans="2:65" s="1" customFormat="1" ht="51" customHeight="1">
      <c r="B445" s="145"/>
      <c r="C445" s="155" t="s">
        <v>1321</v>
      </c>
      <c r="D445" s="155" t="s">
        <v>251</v>
      </c>
      <c r="E445" s="156" t="s">
        <v>1322</v>
      </c>
      <c r="F445" s="230" t="s">
        <v>1323</v>
      </c>
      <c r="G445" s="230"/>
      <c r="H445" s="230"/>
      <c r="I445" s="230"/>
      <c r="J445" s="157" t="s">
        <v>302</v>
      </c>
      <c r="K445" s="158">
        <v>1</v>
      </c>
      <c r="L445" s="231"/>
      <c r="M445" s="231"/>
      <c r="N445" s="231">
        <f t="shared" si="140"/>
        <v>0</v>
      </c>
      <c r="O445" s="229"/>
      <c r="P445" s="229"/>
      <c r="Q445" s="229"/>
      <c r="R445" s="150"/>
      <c r="T445" s="151" t="s">
        <v>5</v>
      </c>
      <c r="U445" s="41" t="s">
        <v>41</v>
      </c>
      <c r="V445" s="152">
        <v>0</v>
      </c>
      <c r="W445" s="152">
        <f t="shared" si="141"/>
        <v>0</v>
      </c>
      <c r="X445" s="152">
        <v>1.4999999999999999E-2</v>
      </c>
      <c r="Y445" s="152">
        <f t="shared" si="142"/>
        <v>1.4999999999999999E-2</v>
      </c>
      <c r="Z445" s="152">
        <v>0</v>
      </c>
      <c r="AA445" s="153">
        <f t="shared" si="143"/>
        <v>0</v>
      </c>
      <c r="AD445" s="154"/>
      <c r="AR445" s="19" t="s">
        <v>316</v>
      </c>
      <c r="AT445" s="19" t="s">
        <v>251</v>
      </c>
      <c r="AU445" s="19" t="s">
        <v>86</v>
      </c>
      <c r="AY445" s="19" t="s">
        <v>188</v>
      </c>
      <c r="BE445" s="154">
        <f t="shared" si="144"/>
        <v>0</v>
      </c>
      <c r="BF445" s="154">
        <f t="shared" si="145"/>
        <v>0</v>
      </c>
      <c r="BG445" s="154">
        <f t="shared" si="146"/>
        <v>0</v>
      </c>
      <c r="BH445" s="154">
        <f t="shared" si="147"/>
        <v>0</v>
      </c>
      <c r="BI445" s="154">
        <f t="shared" si="148"/>
        <v>0</v>
      </c>
      <c r="BJ445" s="19" t="s">
        <v>86</v>
      </c>
      <c r="BK445" s="154">
        <f t="shared" si="149"/>
        <v>0</v>
      </c>
      <c r="BL445" s="19" t="s">
        <v>250</v>
      </c>
      <c r="BM445" s="19" t="s">
        <v>1324</v>
      </c>
    </row>
    <row r="446" spans="2:65" s="1" customFormat="1" ht="25.5" customHeight="1">
      <c r="B446" s="145"/>
      <c r="C446" s="146" t="s">
        <v>1325</v>
      </c>
      <c r="D446" s="146" t="s">
        <v>189</v>
      </c>
      <c r="E446" s="147" t="s">
        <v>1326</v>
      </c>
      <c r="F446" s="228" t="s">
        <v>1327</v>
      </c>
      <c r="G446" s="228"/>
      <c r="H446" s="228"/>
      <c r="I446" s="228"/>
      <c r="J446" s="148" t="s">
        <v>302</v>
      </c>
      <c r="K446" s="149">
        <v>1</v>
      </c>
      <c r="L446" s="229"/>
      <c r="M446" s="229"/>
      <c r="N446" s="229">
        <f t="shared" si="140"/>
        <v>0</v>
      </c>
      <c r="O446" s="229"/>
      <c r="P446" s="229"/>
      <c r="Q446" s="229"/>
      <c r="R446" s="150"/>
      <c r="T446" s="151" t="s">
        <v>5</v>
      </c>
      <c r="U446" s="41" t="s">
        <v>41</v>
      </c>
      <c r="V446" s="152">
        <v>3.3927700000000001</v>
      </c>
      <c r="W446" s="152">
        <f t="shared" si="141"/>
        <v>3.3927700000000001</v>
      </c>
      <c r="X446" s="152">
        <v>1.5100000000000001E-3</v>
      </c>
      <c r="Y446" s="152">
        <f t="shared" si="142"/>
        <v>1.5100000000000001E-3</v>
      </c>
      <c r="Z446" s="152">
        <v>0</v>
      </c>
      <c r="AA446" s="153">
        <f t="shared" si="143"/>
        <v>0</v>
      </c>
      <c r="AD446" s="154"/>
      <c r="AR446" s="19" t="s">
        <v>250</v>
      </c>
      <c r="AT446" s="19" t="s">
        <v>189</v>
      </c>
      <c r="AU446" s="19" t="s">
        <v>86</v>
      </c>
      <c r="AY446" s="19" t="s">
        <v>188</v>
      </c>
      <c r="BE446" s="154">
        <f t="shared" si="144"/>
        <v>0</v>
      </c>
      <c r="BF446" s="154">
        <f t="shared" si="145"/>
        <v>0</v>
      </c>
      <c r="BG446" s="154">
        <f t="shared" si="146"/>
        <v>0</v>
      </c>
      <c r="BH446" s="154">
        <f t="shared" si="147"/>
        <v>0</v>
      </c>
      <c r="BI446" s="154">
        <f t="shared" si="148"/>
        <v>0</v>
      </c>
      <c r="BJ446" s="19" t="s">
        <v>86</v>
      </c>
      <c r="BK446" s="154">
        <f t="shared" si="149"/>
        <v>0</v>
      </c>
      <c r="BL446" s="19" t="s">
        <v>250</v>
      </c>
      <c r="BM446" s="19" t="s">
        <v>1328</v>
      </c>
    </row>
    <row r="447" spans="2:65" s="1" customFormat="1" ht="51" customHeight="1">
      <c r="B447" s="145"/>
      <c r="C447" s="155" t="s">
        <v>1329</v>
      </c>
      <c r="D447" s="155" t="s">
        <v>251</v>
      </c>
      <c r="E447" s="156" t="s">
        <v>1330</v>
      </c>
      <c r="F447" s="230" t="s">
        <v>1331</v>
      </c>
      <c r="G447" s="230"/>
      <c r="H447" s="230"/>
      <c r="I447" s="230"/>
      <c r="J447" s="157" t="s">
        <v>302</v>
      </c>
      <c r="K447" s="158">
        <v>1</v>
      </c>
      <c r="L447" s="231"/>
      <c r="M447" s="231"/>
      <c r="N447" s="231">
        <f t="shared" si="140"/>
        <v>0</v>
      </c>
      <c r="O447" s="229"/>
      <c r="P447" s="229"/>
      <c r="Q447" s="229"/>
      <c r="R447" s="150"/>
      <c r="T447" s="151" t="s">
        <v>5</v>
      </c>
      <c r="U447" s="41" t="s">
        <v>41</v>
      </c>
      <c r="V447" s="152">
        <v>0</v>
      </c>
      <c r="W447" s="152">
        <f t="shared" si="141"/>
        <v>0</v>
      </c>
      <c r="X447" s="152">
        <v>1.4999999999999999E-2</v>
      </c>
      <c r="Y447" s="152">
        <f t="shared" si="142"/>
        <v>1.4999999999999999E-2</v>
      </c>
      <c r="Z447" s="152">
        <v>0</v>
      </c>
      <c r="AA447" s="153">
        <f t="shared" si="143"/>
        <v>0</v>
      </c>
      <c r="AD447" s="154"/>
      <c r="AR447" s="19" t="s">
        <v>316</v>
      </c>
      <c r="AT447" s="19" t="s">
        <v>251</v>
      </c>
      <c r="AU447" s="19" t="s">
        <v>86</v>
      </c>
      <c r="AY447" s="19" t="s">
        <v>188</v>
      </c>
      <c r="BE447" s="154">
        <f t="shared" si="144"/>
        <v>0</v>
      </c>
      <c r="BF447" s="154">
        <f t="shared" si="145"/>
        <v>0</v>
      </c>
      <c r="BG447" s="154">
        <f t="shared" si="146"/>
        <v>0</v>
      </c>
      <c r="BH447" s="154">
        <f t="shared" si="147"/>
        <v>0</v>
      </c>
      <c r="BI447" s="154">
        <f t="shared" si="148"/>
        <v>0</v>
      </c>
      <c r="BJ447" s="19" t="s">
        <v>86</v>
      </c>
      <c r="BK447" s="154">
        <f t="shared" si="149"/>
        <v>0</v>
      </c>
      <c r="BL447" s="19" t="s">
        <v>250</v>
      </c>
      <c r="BM447" s="19" t="s">
        <v>1332</v>
      </c>
    </row>
    <row r="448" spans="2:65" s="1" customFormat="1" ht="25.5" customHeight="1">
      <c r="B448" s="145"/>
      <c r="C448" s="146" t="s">
        <v>1333</v>
      </c>
      <c r="D448" s="146" t="s">
        <v>189</v>
      </c>
      <c r="E448" s="147" t="s">
        <v>1334</v>
      </c>
      <c r="F448" s="228" t="s">
        <v>1335</v>
      </c>
      <c r="G448" s="228"/>
      <c r="H448" s="228"/>
      <c r="I448" s="228"/>
      <c r="J448" s="148" t="s">
        <v>806</v>
      </c>
      <c r="K448" s="149">
        <v>0.8</v>
      </c>
      <c r="L448" s="229"/>
      <c r="M448" s="229"/>
      <c r="N448" s="229">
        <f t="shared" si="140"/>
        <v>0</v>
      </c>
      <c r="O448" s="229"/>
      <c r="P448" s="229"/>
      <c r="Q448" s="229"/>
      <c r="R448" s="150"/>
      <c r="T448" s="151" t="s">
        <v>5</v>
      </c>
      <c r="U448" s="41" t="s">
        <v>41</v>
      </c>
      <c r="V448" s="152">
        <v>0</v>
      </c>
      <c r="W448" s="152">
        <f t="shared" si="141"/>
        <v>0</v>
      </c>
      <c r="X448" s="152">
        <v>0</v>
      </c>
      <c r="Y448" s="152">
        <f t="shared" si="142"/>
        <v>0</v>
      </c>
      <c r="Z448" s="152">
        <v>0</v>
      </c>
      <c r="AA448" s="153">
        <f t="shared" si="143"/>
        <v>0</v>
      </c>
      <c r="AD448" s="154"/>
      <c r="AR448" s="19" t="s">
        <v>250</v>
      </c>
      <c r="AT448" s="19" t="s">
        <v>189</v>
      </c>
      <c r="AU448" s="19" t="s">
        <v>86</v>
      </c>
      <c r="AY448" s="19" t="s">
        <v>188</v>
      </c>
      <c r="BE448" s="154">
        <f t="shared" si="144"/>
        <v>0</v>
      </c>
      <c r="BF448" s="154">
        <f t="shared" si="145"/>
        <v>0</v>
      </c>
      <c r="BG448" s="154">
        <f t="shared" si="146"/>
        <v>0</v>
      </c>
      <c r="BH448" s="154">
        <f t="shared" si="147"/>
        <v>0</v>
      </c>
      <c r="BI448" s="154">
        <f t="shared" si="148"/>
        <v>0</v>
      </c>
      <c r="BJ448" s="19" t="s">
        <v>86</v>
      </c>
      <c r="BK448" s="154">
        <f t="shared" si="149"/>
        <v>0</v>
      </c>
      <c r="BL448" s="19" t="s">
        <v>250</v>
      </c>
      <c r="BM448" s="19" t="s">
        <v>1336</v>
      </c>
    </row>
    <row r="449" spans="2:65" s="10" customFormat="1" ht="29.85" customHeight="1">
      <c r="B449" s="134"/>
      <c r="C449" s="135"/>
      <c r="D449" s="144" t="s">
        <v>166</v>
      </c>
      <c r="E449" s="144"/>
      <c r="F449" s="144"/>
      <c r="G449" s="144"/>
      <c r="H449" s="144"/>
      <c r="I449" s="144"/>
      <c r="J449" s="144"/>
      <c r="K449" s="144"/>
      <c r="L449" s="144"/>
      <c r="M449" s="144"/>
      <c r="N449" s="233">
        <f>BK449</f>
        <v>0</v>
      </c>
      <c r="O449" s="234"/>
      <c r="P449" s="234"/>
      <c r="Q449" s="234"/>
      <c r="R449" s="137"/>
      <c r="T449" s="138"/>
      <c r="U449" s="135"/>
      <c r="V449" s="135"/>
      <c r="W449" s="139">
        <f>SUM(W450:W452)</f>
        <v>24.3005</v>
      </c>
      <c r="X449" s="135"/>
      <c r="Y449" s="139">
        <f>SUM(Y450:Y452)</f>
        <v>0.15720000000000001</v>
      </c>
      <c r="Z449" s="135"/>
      <c r="AA449" s="140">
        <f>SUM(AA450:AA452)</f>
        <v>0</v>
      </c>
      <c r="AC449" s="1"/>
      <c r="AD449" s="154"/>
      <c r="AR449" s="141" t="s">
        <v>86</v>
      </c>
      <c r="AT449" s="142" t="s">
        <v>73</v>
      </c>
      <c r="AU449" s="142" t="s">
        <v>81</v>
      </c>
      <c r="AY449" s="141" t="s">
        <v>188</v>
      </c>
      <c r="BK449" s="143">
        <f>SUM(BK450:BK452)</f>
        <v>0</v>
      </c>
    </row>
    <row r="450" spans="2:65" s="1" customFormat="1" ht="25.5" customHeight="1">
      <c r="B450" s="145"/>
      <c r="C450" s="146" t="s">
        <v>1337</v>
      </c>
      <c r="D450" s="146" t="s">
        <v>189</v>
      </c>
      <c r="E450" s="147" t="s">
        <v>1338</v>
      </c>
      <c r="F450" s="228" t="s">
        <v>1339</v>
      </c>
      <c r="G450" s="228"/>
      <c r="H450" s="228"/>
      <c r="I450" s="228"/>
      <c r="J450" s="148" t="s">
        <v>203</v>
      </c>
      <c r="K450" s="149">
        <v>13.1</v>
      </c>
      <c r="L450" s="229"/>
      <c r="M450" s="229"/>
      <c r="N450" s="229">
        <f>ROUND(L450*K450,2)</f>
        <v>0</v>
      </c>
      <c r="O450" s="229"/>
      <c r="P450" s="229"/>
      <c r="Q450" s="229"/>
      <c r="R450" s="150"/>
      <c r="T450" s="151" t="s">
        <v>5</v>
      </c>
      <c r="U450" s="41" t="s">
        <v>41</v>
      </c>
      <c r="V450" s="152">
        <v>1.855</v>
      </c>
      <c r="W450" s="152">
        <f>V450*K450</f>
        <v>24.3005</v>
      </c>
      <c r="X450" s="152">
        <v>0</v>
      </c>
      <c r="Y450" s="152">
        <f>X450*K450</f>
        <v>0</v>
      </c>
      <c r="Z450" s="152">
        <v>0</v>
      </c>
      <c r="AA450" s="153">
        <f>Z450*K450</f>
        <v>0</v>
      </c>
      <c r="AD450" s="154"/>
      <c r="AR450" s="19" t="s">
        <v>250</v>
      </c>
      <c r="AT450" s="19" t="s">
        <v>189</v>
      </c>
      <c r="AU450" s="19" t="s">
        <v>86</v>
      </c>
      <c r="AY450" s="19" t="s">
        <v>188</v>
      </c>
      <c r="BE450" s="154">
        <f>IF(U450="základná",N450,0)</f>
        <v>0</v>
      </c>
      <c r="BF450" s="154">
        <f>IF(U450="znížená",N450,0)</f>
        <v>0</v>
      </c>
      <c r="BG450" s="154">
        <f>IF(U450="zákl. prenesená",N450,0)</f>
        <v>0</v>
      </c>
      <c r="BH450" s="154">
        <f>IF(U450="zníž. prenesená",N450,0)</f>
        <v>0</v>
      </c>
      <c r="BI450" s="154">
        <f>IF(U450="nulová",N450,0)</f>
        <v>0</v>
      </c>
      <c r="BJ450" s="19" t="s">
        <v>86</v>
      </c>
      <c r="BK450" s="154">
        <f>ROUND(L450*K450,2)</f>
        <v>0</v>
      </c>
      <c r="BL450" s="19" t="s">
        <v>250</v>
      </c>
      <c r="BM450" s="19" t="s">
        <v>1340</v>
      </c>
    </row>
    <row r="451" spans="2:65" s="1" customFormat="1" ht="38.25" customHeight="1">
      <c r="B451" s="145"/>
      <c r="C451" s="155" t="s">
        <v>1341</v>
      </c>
      <c r="D451" s="155" t="s">
        <v>251</v>
      </c>
      <c r="E451" s="156" t="s">
        <v>1342</v>
      </c>
      <c r="F451" s="230" t="s">
        <v>1343</v>
      </c>
      <c r="G451" s="230"/>
      <c r="H451" s="230"/>
      <c r="I451" s="230"/>
      <c r="J451" s="157" t="s">
        <v>203</v>
      </c>
      <c r="K451" s="158">
        <v>13.1</v>
      </c>
      <c r="L451" s="231"/>
      <c r="M451" s="231"/>
      <c r="N451" s="231">
        <f>ROUND(L451*K451,2)</f>
        <v>0</v>
      </c>
      <c r="O451" s="229"/>
      <c r="P451" s="229"/>
      <c r="Q451" s="229"/>
      <c r="R451" s="150"/>
      <c r="T451" s="151" t="s">
        <v>5</v>
      </c>
      <c r="U451" s="41" t="s">
        <v>41</v>
      </c>
      <c r="V451" s="152">
        <v>0</v>
      </c>
      <c r="W451" s="152">
        <f>V451*K451</f>
        <v>0</v>
      </c>
      <c r="X451" s="152">
        <v>1.2E-2</v>
      </c>
      <c r="Y451" s="152">
        <f>X451*K451</f>
        <v>0.15720000000000001</v>
      </c>
      <c r="Z451" s="152">
        <v>0</v>
      </c>
      <c r="AA451" s="153">
        <f>Z451*K451</f>
        <v>0</v>
      </c>
      <c r="AD451" s="154"/>
      <c r="AR451" s="19" t="s">
        <v>316</v>
      </c>
      <c r="AT451" s="19" t="s">
        <v>251</v>
      </c>
      <c r="AU451" s="19" t="s">
        <v>86</v>
      </c>
      <c r="AY451" s="19" t="s">
        <v>188</v>
      </c>
      <c r="BE451" s="154">
        <f>IF(U451="základná",N451,0)</f>
        <v>0</v>
      </c>
      <c r="BF451" s="154">
        <f>IF(U451="znížená",N451,0)</f>
        <v>0</v>
      </c>
      <c r="BG451" s="154">
        <f>IF(U451="zákl. prenesená",N451,0)</f>
        <v>0</v>
      </c>
      <c r="BH451" s="154">
        <f>IF(U451="zníž. prenesená",N451,0)</f>
        <v>0</v>
      </c>
      <c r="BI451" s="154">
        <f>IF(U451="nulová",N451,0)</f>
        <v>0</v>
      </c>
      <c r="BJ451" s="19" t="s">
        <v>86</v>
      </c>
      <c r="BK451" s="154">
        <f>ROUND(L451*K451,2)</f>
        <v>0</v>
      </c>
      <c r="BL451" s="19" t="s">
        <v>250</v>
      </c>
      <c r="BM451" s="19" t="s">
        <v>1344</v>
      </c>
    </row>
    <row r="452" spans="2:65" s="1" customFormat="1" ht="38.25" customHeight="1">
      <c r="B452" s="145"/>
      <c r="C452" s="146" t="s">
        <v>1345</v>
      </c>
      <c r="D452" s="146" t="s">
        <v>189</v>
      </c>
      <c r="E452" s="147" t="s">
        <v>1346</v>
      </c>
      <c r="F452" s="228" t="s">
        <v>1347</v>
      </c>
      <c r="G452" s="228"/>
      <c r="H452" s="228"/>
      <c r="I452" s="228"/>
      <c r="J452" s="148" t="s">
        <v>806</v>
      </c>
      <c r="K452" s="149">
        <v>1.1000000000000001</v>
      </c>
      <c r="L452" s="229"/>
      <c r="M452" s="229"/>
      <c r="N452" s="229">
        <f>ROUND(L452*K452,2)</f>
        <v>0</v>
      </c>
      <c r="O452" s="229"/>
      <c r="P452" s="229"/>
      <c r="Q452" s="229"/>
      <c r="R452" s="150"/>
      <c r="T452" s="151" t="s">
        <v>5</v>
      </c>
      <c r="U452" s="41" t="s">
        <v>41</v>
      </c>
      <c r="V452" s="152">
        <v>0</v>
      </c>
      <c r="W452" s="152">
        <f>V452*K452</f>
        <v>0</v>
      </c>
      <c r="X452" s="152">
        <v>0</v>
      </c>
      <c r="Y452" s="152">
        <f>X452*K452</f>
        <v>0</v>
      </c>
      <c r="Z452" s="152">
        <v>0</v>
      </c>
      <c r="AA452" s="153">
        <f>Z452*K452</f>
        <v>0</v>
      </c>
      <c r="AD452" s="154"/>
      <c r="AR452" s="19" t="s">
        <v>250</v>
      </c>
      <c r="AT452" s="19" t="s">
        <v>189</v>
      </c>
      <c r="AU452" s="19" t="s">
        <v>86</v>
      </c>
      <c r="AY452" s="19" t="s">
        <v>188</v>
      </c>
      <c r="BE452" s="154">
        <f>IF(U452="základná",N452,0)</f>
        <v>0</v>
      </c>
      <c r="BF452" s="154">
        <f>IF(U452="znížená",N452,0)</f>
        <v>0</v>
      </c>
      <c r="BG452" s="154">
        <f>IF(U452="zákl. prenesená",N452,0)</f>
        <v>0</v>
      </c>
      <c r="BH452" s="154">
        <f>IF(U452="zníž. prenesená",N452,0)</f>
        <v>0</v>
      </c>
      <c r="BI452" s="154">
        <f>IF(U452="nulová",N452,0)</f>
        <v>0</v>
      </c>
      <c r="BJ452" s="19" t="s">
        <v>86</v>
      </c>
      <c r="BK452" s="154">
        <f>ROUND(L452*K452,2)</f>
        <v>0</v>
      </c>
      <c r="BL452" s="19" t="s">
        <v>250</v>
      </c>
      <c r="BM452" s="19" t="s">
        <v>1348</v>
      </c>
    </row>
    <row r="453" spans="2:65" s="10" customFormat="1" ht="29.85" customHeight="1">
      <c r="B453" s="134"/>
      <c r="C453" s="135"/>
      <c r="D453" s="144" t="s">
        <v>167</v>
      </c>
      <c r="E453" s="144"/>
      <c r="F453" s="144"/>
      <c r="G453" s="144"/>
      <c r="H453" s="144"/>
      <c r="I453" s="144"/>
      <c r="J453" s="144"/>
      <c r="K453" s="144"/>
      <c r="L453" s="144"/>
      <c r="M453" s="144"/>
      <c r="N453" s="233">
        <f>BK453</f>
        <v>0</v>
      </c>
      <c r="O453" s="234"/>
      <c r="P453" s="234"/>
      <c r="Q453" s="234"/>
      <c r="R453" s="137"/>
      <c r="T453" s="138"/>
      <c r="U453" s="135"/>
      <c r="V453" s="135"/>
      <c r="W453" s="139">
        <f>SUM(W454:W458)</f>
        <v>254.2166</v>
      </c>
      <c r="X453" s="135"/>
      <c r="Y453" s="139">
        <f>SUM(Y454:Y458)</f>
        <v>5.1227346200000001</v>
      </c>
      <c r="Z453" s="135"/>
      <c r="AA453" s="140">
        <f>SUM(AA454:AA458)</f>
        <v>0</v>
      </c>
      <c r="AC453" s="1"/>
      <c r="AD453" s="154"/>
      <c r="AR453" s="141" t="s">
        <v>86</v>
      </c>
      <c r="AT453" s="142" t="s">
        <v>73</v>
      </c>
      <c r="AU453" s="142" t="s">
        <v>81</v>
      </c>
      <c r="AY453" s="141" t="s">
        <v>188</v>
      </c>
      <c r="BK453" s="143">
        <f>SUM(BK454:BK458)</f>
        <v>0</v>
      </c>
    </row>
    <row r="454" spans="2:65" s="1" customFormat="1" ht="25.5" customHeight="1">
      <c r="B454" s="145"/>
      <c r="C454" s="146" t="s">
        <v>1349</v>
      </c>
      <c r="D454" s="146" t="s">
        <v>189</v>
      </c>
      <c r="E454" s="147" t="s">
        <v>1350</v>
      </c>
      <c r="F454" s="228" t="s">
        <v>1351</v>
      </c>
      <c r="G454" s="228"/>
      <c r="H454" s="228"/>
      <c r="I454" s="228"/>
      <c r="J454" s="148" t="s">
        <v>203</v>
      </c>
      <c r="K454" s="149">
        <v>174.40199999999999</v>
      </c>
      <c r="L454" s="229"/>
      <c r="M454" s="229"/>
      <c r="N454" s="229">
        <f>ROUND(L454*K454,2)</f>
        <v>0</v>
      </c>
      <c r="O454" s="229"/>
      <c r="P454" s="229"/>
      <c r="Q454" s="229"/>
      <c r="R454" s="150"/>
      <c r="T454" s="151" t="s">
        <v>5</v>
      </c>
      <c r="U454" s="41" t="s">
        <v>41</v>
      </c>
      <c r="V454" s="152">
        <v>0.2</v>
      </c>
      <c r="W454" s="152">
        <f>V454*K454</f>
        <v>34.880400000000002</v>
      </c>
      <c r="X454" s="152">
        <v>8.9999999999999998E-4</v>
      </c>
      <c r="Y454" s="152">
        <f>X454*K454</f>
        <v>0.15696179999999998</v>
      </c>
      <c r="Z454" s="152">
        <v>0</v>
      </c>
      <c r="AA454" s="153">
        <f>Z454*K454</f>
        <v>0</v>
      </c>
      <c r="AD454" s="154"/>
      <c r="AR454" s="19" t="s">
        <v>250</v>
      </c>
      <c r="AT454" s="19" t="s">
        <v>189</v>
      </c>
      <c r="AU454" s="19" t="s">
        <v>86</v>
      </c>
      <c r="AY454" s="19" t="s">
        <v>188</v>
      </c>
      <c r="BE454" s="154">
        <f>IF(U454="základná",N454,0)</f>
        <v>0</v>
      </c>
      <c r="BF454" s="154">
        <f>IF(U454="znížená",N454,0)</f>
        <v>0</v>
      </c>
      <c r="BG454" s="154">
        <f>IF(U454="zákl. prenesená",N454,0)</f>
        <v>0</v>
      </c>
      <c r="BH454" s="154">
        <f>IF(U454="zníž. prenesená",N454,0)</f>
        <v>0</v>
      </c>
      <c r="BI454" s="154">
        <f>IF(U454="nulová",N454,0)</f>
        <v>0</v>
      </c>
      <c r="BJ454" s="19" t="s">
        <v>86</v>
      </c>
      <c r="BK454" s="154">
        <f>ROUND(L454*K454,2)</f>
        <v>0</v>
      </c>
      <c r="BL454" s="19" t="s">
        <v>250</v>
      </c>
      <c r="BM454" s="19" t="s">
        <v>1352</v>
      </c>
    </row>
    <row r="455" spans="2:65" s="1" customFormat="1" ht="25.5" customHeight="1">
      <c r="B455" s="145"/>
      <c r="C455" s="146" t="s">
        <v>1353</v>
      </c>
      <c r="D455" s="146" t="s">
        <v>189</v>
      </c>
      <c r="E455" s="147" t="s">
        <v>1354</v>
      </c>
      <c r="F455" s="228" t="s">
        <v>1355</v>
      </c>
      <c r="G455" s="228"/>
      <c r="H455" s="228"/>
      <c r="I455" s="228"/>
      <c r="J455" s="148" t="s">
        <v>192</v>
      </c>
      <c r="K455" s="149">
        <v>290.5</v>
      </c>
      <c r="L455" s="229"/>
      <c r="M455" s="229"/>
      <c r="N455" s="229">
        <f>ROUND(L455*K455,2)</f>
        <v>0</v>
      </c>
      <c r="O455" s="229"/>
      <c r="P455" s="229"/>
      <c r="Q455" s="229"/>
      <c r="R455" s="150"/>
      <c r="T455" s="151" t="s">
        <v>5</v>
      </c>
      <c r="U455" s="41" t="s">
        <v>41</v>
      </c>
      <c r="V455" s="152">
        <v>0.72</v>
      </c>
      <c r="W455" s="152">
        <f>V455*K455</f>
        <v>209.16</v>
      </c>
      <c r="X455" s="152">
        <v>3.8500000000000001E-3</v>
      </c>
      <c r="Y455" s="152">
        <f>X455*K455</f>
        <v>1.118425</v>
      </c>
      <c r="Z455" s="152">
        <v>0</v>
      </c>
      <c r="AA455" s="153">
        <f>Z455*K455</f>
        <v>0</v>
      </c>
      <c r="AD455" s="154"/>
      <c r="AR455" s="19" t="s">
        <v>250</v>
      </c>
      <c r="AT455" s="19" t="s">
        <v>189</v>
      </c>
      <c r="AU455" s="19" t="s">
        <v>86</v>
      </c>
      <c r="AY455" s="19" t="s">
        <v>188</v>
      </c>
      <c r="BE455" s="154">
        <f>IF(U455="základná",N455,0)</f>
        <v>0</v>
      </c>
      <c r="BF455" s="154">
        <f>IF(U455="znížená",N455,0)</f>
        <v>0</v>
      </c>
      <c r="BG455" s="154">
        <f>IF(U455="zákl. prenesená",N455,0)</f>
        <v>0</v>
      </c>
      <c r="BH455" s="154">
        <f>IF(U455="zníž. prenesená",N455,0)</f>
        <v>0</v>
      </c>
      <c r="BI455" s="154">
        <f>IF(U455="nulová",N455,0)</f>
        <v>0</v>
      </c>
      <c r="BJ455" s="19" t="s">
        <v>86</v>
      </c>
      <c r="BK455" s="154">
        <f>ROUND(L455*K455,2)</f>
        <v>0</v>
      </c>
      <c r="BL455" s="19" t="s">
        <v>250</v>
      </c>
      <c r="BM455" s="19" t="s">
        <v>1356</v>
      </c>
    </row>
    <row r="456" spans="2:65" s="1" customFormat="1" ht="38.25" customHeight="1">
      <c r="B456" s="145"/>
      <c r="C456" s="146" t="s">
        <v>1357</v>
      </c>
      <c r="D456" s="146" t="s">
        <v>189</v>
      </c>
      <c r="E456" s="147" t="s">
        <v>1358</v>
      </c>
      <c r="F456" s="228" t="s">
        <v>1359</v>
      </c>
      <c r="G456" s="228"/>
      <c r="H456" s="228"/>
      <c r="I456" s="228"/>
      <c r="J456" s="148" t="s">
        <v>192</v>
      </c>
      <c r="K456" s="149">
        <v>12.41</v>
      </c>
      <c r="L456" s="229"/>
      <c r="M456" s="229"/>
      <c r="N456" s="229">
        <f>ROUND(L456*K456,2)</f>
        <v>0</v>
      </c>
      <c r="O456" s="229"/>
      <c r="P456" s="229"/>
      <c r="Q456" s="229"/>
      <c r="R456" s="150"/>
      <c r="T456" s="151" t="s">
        <v>5</v>
      </c>
      <c r="U456" s="41" t="s">
        <v>41</v>
      </c>
      <c r="V456" s="152">
        <v>0.82</v>
      </c>
      <c r="W456" s="152">
        <f>V456*K456</f>
        <v>10.1762</v>
      </c>
      <c r="X456" s="152">
        <v>3.8500000000000001E-3</v>
      </c>
      <c r="Y456" s="152">
        <f>X456*K456</f>
        <v>4.7778500000000002E-2</v>
      </c>
      <c r="Z456" s="152">
        <v>0</v>
      </c>
      <c r="AA456" s="153">
        <f>Z456*K456</f>
        <v>0</v>
      </c>
      <c r="AD456" s="154"/>
      <c r="AR456" s="19" t="s">
        <v>250</v>
      </c>
      <c r="AT456" s="19" t="s">
        <v>189</v>
      </c>
      <c r="AU456" s="19" t="s">
        <v>86</v>
      </c>
      <c r="AY456" s="19" t="s">
        <v>188</v>
      </c>
      <c r="BE456" s="154">
        <f>IF(U456="základná",N456,0)</f>
        <v>0</v>
      </c>
      <c r="BF456" s="154">
        <f>IF(U456="znížená",N456,0)</f>
        <v>0</v>
      </c>
      <c r="BG456" s="154">
        <f>IF(U456="zákl. prenesená",N456,0)</f>
        <v>0</v>
      </c>
      <c r="BH456" s="154">
        <f>IF(U456="zníž. prenesená",N456,0)</f>
        <v>0</v>
      </c>
      <c r="BI456" s="154">
        <f>IF(U456="nulová",N456,0)</f>
        <v>0</v>
      </c>
      <c r="BJ456" s="19" t="s">
        <v>86</v>
      </c>
      <c r="BK456" s="154">
        <f>ROUND(L456*K456,2)</f>
        <v>0</v>
      </c>
      <c r="BL456" s="19" t="s">
        <v>250</v>
      </c>
      <c r="BM456" s="19" t="s">
        <v>1360</v>
      </c>
    </row>
    <row r="457" spans="2:65" s="1" customFormat="1" ht="25.5" customHeight="1">
      <c r="B457" s="145"/>
      <c r="C457" s="155" t="s">
        <v>1361</v>
      </c>
      <c r="D457" s="155" t="s">
        <v>251</v>
      </c>
      <c r="E457" s="156" t="s">
        <v>1362</v>
      </c>
      <c r="F457" s="230" t="s">
        <v>1363</v>
      </c>
      <c r="G457" s="230"/>
      <c r="H457" s="230"/>
      <c r="I457" s="230"/>
      <c r="J457" s="157" t="s">
        <v>192</v>
      </c>
      <c r="K457" s="158">
        <v>335.65100000000001</v>
      </c>
      <c r="L457" s="231"/>
      <c r="M457" s="231"/>
      <c r="N457" s="231">
        <f>ROUND(L457*K457,2)</f>
        <v>0</v>
      </c>
      <c r="O457" s="229"/>
      <c r="P457" s="229"/>
      <c r="Q457" s="229"/>
      <c r="R457" s="150"/>
      <c r="T457" s="151" t="s">
        <v>5</v>
      </c>
      <c r="U457" s="41" t="s">
        <v>41</v>
      </c>
      <c r="V457" s="152">
        <v>0</v>
      </c>
      <c r="W457" s="152">
        <f>V457*K457</f>
        <v>0</v>
      </c>
      <c r="X457" s="152">
        <v>1.132E-2</v>
      </c>
      <c r="Y457" s="152">
        <f>X457*K457</f>
        <v>3.7995693200000002</v>
      </c>
      <c r="Z457" s="152">
        <v>0</v>
      </c>
      <c r="AA457" s="153">
        <f>Z457*K457</f>
        <v>0</v>
      </c>
      <c r="AD457" s="154"/>
      <c r="AR457" s="19" t="s">
        <v>316</v>
      </c>
      <c r="AT457" s="19" t="s">
        <v>251</v>
      </c>
      <c r="AU457" s="19" t="s">
        <v>86</v>
      </c>
      <c r="AY457" s="19" t="s">
        <v>188</v>
      </c>
      <c r="BE457" s="154">
        <f>IF(U457="základná",N457,0)</f>
        <v>0</v>
      </c>
      <c r="BF457" s="154">
        <f>IF(U457="znížená",N457,0)</f>
        <v>0</v>
      </c>
      <c r="BG457" s="154">
        <f>IF(U457="zákl. prenesená",N457,0)</f>
        <v>0</v>
      </c>
      <c r="BH457" s="154">
        <f>IF(U457="zníž. prenesená",N457,0)</f>
        <v>0</v>
      </c>
      <c r="BI457" s="154">
        <f>IF(U457="nulová",N457,0)</f>
        <v>0</v>
      </c>
      <c r="BJ457" s="19" t="s">
        <v>86</v>
      </c>
      <c r="BK457" s="154">
        <f>ROUND(L457*K457,2)</f>
        <v>0</v>
      </c>
      <c r="BL457" s="19" t="s">
        <v>250</v>
      </c>
      <c r="BM457" s="19" t="s">
        <v>1364</v>
      </c>
    </row>
    <row r="458" spans="2:65" s="1" customFormat="1" ht="25.5" customHeight="1">
      <c r="B458" s="145"/>
      <c r="C458" s="146" t="s">
        <v>1365</v>
      </c>
      <c r="D458" s="146" t="s">
        <v>189</v>
      </c>
      <c r="E458" s="147" t="s">
        <v>1366</v>
      </c>
      <c r="F458" s="228" t="s">
        <v>1367</v>
      </c>
      <c r="G458" s="228"/>
      <c r="H458" s="228"/>
      <c r="I458" s="228"/>
      <c r="J458" s="148" t="s">
        <v>806</v>
      </c>
      <c r="K458" s="149">
        <v>3.9</v>
      </c>
      <c r="L458" s="229"/>
      <c r="M458" s="229"/>
      <c r="N458" s="229">
        <f>ROUND(L458*K458,2)</f>
        <v>0</v>
      </c>
      <c r="O458" s="229"/>
      <c r="P458" s="229"/>
      <c r="Q458" s="229"/>
      <c r="R458" s="150"/>
      <c r="T458" s="151" t="s">
        <v>5</v>
      </c>
      <c r="U458" s="41" t="s">
        <v>41</v>
      </c>
      <c r="V458" s="152">
        <v>0</v>
      </c>
      <c r="W458" s="152">
        <f>V458*K458</f>
        <v>0</v>
      </c>
      <c r="X458" s="152">
        <v>0</v>
      </c>
      <c r="Y458" s="152">
        <f>X458*K458</f>
        <v>0</v>
      </c>
      <c r="Z458" s="152">
        <v>0</v>
      </c>
      <c r="AA458" s="153">
        <f>Z458*K458</f>
        <v>0</v>
      </c>
      <c r="AD458" s="154"/>
      <c r="AR458" s="19" t="s">
        <v>250</v>
      </c>
      <c r="AT458" s="19" t="s">
        <v>189</v>
      </c>
      <c r="AU458" s="19" t="s">
        <v>86</v>
      </c>
      <c r="AY458" s="19" t="s">
        <v>188</v>
      </c>
      <c r="BE458" s="154">
        <f>IF(U458="základná",N458,0)</f>
        <v>0</v>
      </c>
      <c r="BF458" s="154">
        <f>IF(U458="znížená",N458,0)</f>
        <v>0</v>
      </c>
      <c r="BG458" s="154">
        <f>IF(U458="zákl. prenesená",N458,0)</f>
        <v>0</v>
      </c>
      <c r="BH458" s="154">
        <f>IF(U458="zníž. prenesená",N458,0)</f>
        <v>0</v>
      </c>
      <c r="BI458" s="154">
        <f>IF(U458="nulová",N458,0)</f>
        <v>0</v>
      </c>
      <c r="BJ458" s="19" t="s">
        <v>86</v>
      </c>
      <c r="BK458" s="154">
        <f>ROUND(L458*K458,2)</f>
        <v>0</v>
      </c>
      <c r="BL458" s="19" t="s">
        <v>250</v>
      </c>
      <c r="BM458" s="19" t="s">
        <v>1368</v>
      </c>
    </row>
    <row r="459" spans="2:65" s="10" customFormat="1" ht="29.85" customHeight="1">
      <c r="B459" s="134"/>
      <c r="C459" s="135"/>
      <c r="D459" s="144" t="s">
        <v>168</v>
      </c>
      <c r="E459" s="144"/>
      <c r="F459" s="144"/>
      <c r="G459" s="144"/>
      <c r="H459" s="144"/>
      <c r="I459" s="144"/>
      <c r="J459" s="144"/>
      <c r="K459" s="144"/>
      <c r="L459" s="144"/>
      <c r="M459" s="144"/>
      <c r="N459" s="233">
        <f>BK459</f>
        <v>0</v>
      </c>
      <c r="O459" s="234"/>
      <c r="P459" s="234"/>
      <c r="Q459" s="234"/>
      <c r="R459" s="137"/>
      <c r="T459" s="138"/>
      <c r="U459" s="135"/>
      <c r="V459" s="135"/>
      <c r="W459" s="139">
        <f>SUM(W460:W462)</f>
        <v>15.448080000000003</v>
      </c>
      <c r="X459" s="135"/>
      <c r="Y459" s="139">
        <f>SUM(Y460:Y462)</f>
        <v>1.8967885</v>
      </c>
      <c r="Z459" s="135"/>
      <c r="AA459" s="140">
        <f>SUM(AA460:AA462)</f>
        <v>0</v>
      </c>
      <c r="AC459" s="1"/>
      <c r="AD459" s="154"/>
      <c r="AR459" s="141" t="s">
        <v>86</v>
      </c>
      <c r="AT459" s="142" t="s">
        <v>73</v>
      </c>
      <c r="AU459" s="142" t="s">
        <v>81</v>
      </c>
      <c r="AY459" s="141" t="s">
        <v>188</v>
      </c>
      <c r="BK459" s="143">
        <f>SUM(BK460:BK462)</f>
        <v>0</v>
      </c>
    </row>
    <row r="460" spans="2:65" s="1" customFormat="1" ht="25.5" customHeight="1">
      <c r="B460" s="145"/>
      <c r="C460" s="146" t="s">
        <v>1369</v>
      </c>
      <c r="D460" s="146" t="s">
        <v>189</v>
      </c>
      <c r="E460" s="147" t="s">
        <v>1370</v>
      </c>
      <c r="F460" s="228" t="s">
        <v>1371</v>
      </c>
      <c r="G460" s="228"/>
      <c r="H460" s="228"/>
      <c r="I460" s="228"/>
      <c r="J460" s="148" t="s">
        <v>203</v>
      </c>
      <c r="K460" s="149">
        <v>22.92</v>
      </c>
      <c r="L460" s="229"/>
      <c r="M460" s="229"/>
      <c r="N460" s="229">
        <f>ROUND(L460*K460,2)</f>
        <v>0</v>
      </c>
      <c r="O460" s="229"/>
      <c r="P460" s="229"/>
      <c r="Q460" s="229"/>
      <c r="R460" s="150"/>
      <c r="T460" s="151" t="s">
        <v>5</v>
      </c>
      <c r="U460" s="41" t="s">
        <v>41</v>
      </c>
      <c r="V460" s="152">
        <v>0.67400000000000004</v>
      </c>
      <c r="W460" s="152">
        <f>V460*K460</f>
        <v>15.448080000000003</v>
      </c>
      <c r="X460" s="152">
        <v>4.4249999999999998E-2</v>
      </c>
      <c r="Y460" s="152">
        <f>X460*K460</f>
        <v>1.0142100000000001</v>
      </c>
      <c r="Z460" s="152">
        <v>0</v>
      </c>
      <c r="AA460" s="153">
        <f>Z460*K460</f>
        <v>0</v>
      </c>
      <c r="AD460" s="154"/>
      <c r="AR460" s="19" t="s">
        <v>250</v>
      </c>
      <c r="AT460" s="19" t="s">
        <v>189</v>
      </c>
      <c r="AU460" s="19" t="s">
        <v>86</v>
      </c>
      <c r="AY460" s="19" t="s">
        <v>188</v>
      </c>
      <c r="BE460" s="154">
        <f>IF(U460="základná",N460,0)</f>
        <v>0</v>
      </c>
      <c r="BF460" s="154">
        <f>IF(U460="znížená",N460,0)</f>
        <v>0</v>
      </c>
      <c r="BG460" s="154">
        <f>IF(U460="zákl. prenesená",N460,0)</f>
        <v>0</v>
      </c>
      <c r="BH460" s="154">
        <f>IF(U460="zníž. prenesená",N460,0)</f>
        <v>0</v>
      </c>
      <c r="BI460" s="154">
        <f>IF(U460="nulová",N460,0)</f>
        <v>0</v>
      </c>
      <c r="BJ460" s="19" t="s">
        <v>86</v>
      </c>
      <c r="BK460" s="154">
        <f>ROUND(L460*K460,2)</f>
        <v>0</v>
      </c>
      <c r="BL460" s="19" t="s">
        <v>250</v>
      </c>
      <c r="BM460" s="19" t="s">
        <v>1372</v>
      </c>
    </row>
    <row r="461" spans="2:65" s="1" customFormat="1" ht="25.5" customHeight="1">
      <c r="B461" s="145"/>
      <c r="C461" s="155" t="s">
        <v>1373</v>
      </c>
      <c r="D461" s="155" t="s">
        <v>251</v>
      </c>
      <c r="E461" s="156" t="s">
        <v>1374</v>
      </c>
      <c r="F461" s="230" t="s">
        <v>1375</v>
      </c>
      <c r="G461" s="230"/>
      <c r="H461" s="230"/>
      <c r="I461" s="230"/>
      <c r="J461" s="157" t="s">
        <v>302</v>
      </c>
      <c r="K461" s="158">
        <v>28.937000000000001</v>
      </c>
      <c r="L461" s="231"/>
      <c r="M461" s="231"/>
      <c r="N461" s="231">
        <f>ROUND(L461*K461,2)</f>
        <v>0</v>
      </c>
      <c r="O461" s="229"/>
      <c r="P461" s="229"/>
      <c r="Q461" s="229"/>
      <c r="R461" s="150"/>
      <c r="T461" s="151" t="s">
        <v>5</v>
      </c>
      <c r="U461" s="41" t="s">
        <v>41</v>
      </c>
      <c r="V461" s="152">
        <v>0</v>
      </c>
      <c r="W461" s="152">
        <f>V461*K461</f>
        <v>0</v>
      </c>
      <c r="X461" s="152">
        <v>3.0499999999999999E-2</v>
      </c>
      <c r="Y461" s="152">
        <f>X461*K461</f>
        <v>0.88257850000000004</v>
      </c>
      <c r="Z461" s="152">
        <v>0</v>
      </c>
      <c r="AA461" s="153">
        <f>Z461*K461</f>
        <v>0</v>
      </c>
      <c r="AD461" s="154"/>
      <c r="AR461" s="19" t="s">
        <v>218</v>
      </c>
      <c r="AT461" s="19" t="s">
        <v>251</v>
      </c>
      <c r="AU461" s="19" t="s">
        <v>86</v>
      </c>
      <c r="AY461" s="19" t="s">
        <v>188</v>
      </c>
      <c r="BE461" s="154">
        <f>IF(U461="základná",N461,0)</f>
        <v>0</v>
      </c>
      <c r="BF461" s="154">
        <f>IF(U461="znížená",N461,0)</f>
        <v>0</v>
      </c>
      <c r="BG461" s="154">
        <f>IF(U461="zákl. prenesená",N461,0)</f>
        <v>0</v>
      </c>
      <c r="BH461" s="154">
        <f>IF(U461="zníž. prenesená",N461,0)</f>
        <v>0</v>
      </c>
      <c r="BI461" s="154">
        <f>IF(U461="nulová",N461,0)</f>
        <v>0</v>
      </c>
      <c r="BJ461" s="19" t="s">
        <v>86</v>
      </c>
      <c r="BK461" s="154">
        <f>ROUND(L461*K461,2)</f>
        <v>0</v>
      </c>
      <c r="BL461" s="19" t="s">
        <v>193</v>
      </c>
      <c r="BM461" s="19" t="s">
        <v>1376</v>
      </c>
    </row>
    <row r="462" spans="2:65" s="1" customFormat="1" ht="25.5" customHeight="1">
      <c r="B462" s="145"/>
      <c r="C462" s="146" t="s">
        <v>1377</v>
      </c>
      <c r="D462" s="146" t="s">
        <v>189</v>
      </c>
      <c r="E462" s="147" t="s">
        <v>1378</v>
      </c>
      <c r="F462" s="228" t="s">
        <v>1379</v>
      </c>
      <c r="G462" s="228"/>
      <c r="H462" s="228"/>
      <c r="I462" s="228"/>
      <c r="J462" s="148" t="s">
        <v>806</v>
      </c>
      <c r="K462" s="149">
        <v>3.7</v>
      </c>
      <c r="L462" s="229"/>
      <c r="M462" s="229"/>
      <c r="N462" s="229">
        <f>ROUND(L462*K462,2)</f>
        <v>0</v>
      </c>
      <c r="O462" s="229"/>
      <c r="P462" s="229"/>
      <c r="Q462" s="229"/>
      <c r="R462" s="150"/>
      <c r="T462" s="151" t="s">
        <v>5</v>
      </c>
      <c r="U462" s="41" t="s">
        <v>41</v>
      </c>
      <c r="V462" s="152">
        <v>0</v>
      </c>
      <c r="W462" s="152">
        <f>V462*K462</f>
        <v>0</v>
      </c>
      <c r="X462" s="152">
        <v>0</v>
      </c>
      <c r="Y462" s="152">
        <f>X462*K462</f>
        <v>0</v>
      </c>
      <c r="Z462" s="152">
        <v>0</v>
      </c>
      <c r="AA462" s="153">
        <f>Z462*K462</f>
        <v>0</v>
      </c>
      <c r="AD462" s="154"/>
      <c r="AR462" s="19" t="s">
        <v>250</v>
      </c>
      <c r="AT462" s="19" t="s">
        <v>189</v>
      </c>
      <c r="AU462" s="19" t="s">
        <v>86</v>
      </c>
      <c r="AY462" s="19" t="s">
        <v>188</v>
      </c>
      <c r="BE462" s="154">
        <f>IF(U462="základná",N462,0)</f>
        <v>0</v>
      </c>
      <c r="BF462" s="154">
        <f>IF(U462="znížená",N462,0)</f>
        <v>0</v>
      </c>
      <c r="BG462" s="154">
        <f>IF(U462="zákl. prenesená",N462,0)</f>
        <v>0</v>
      </c>
      <c r="BH462" s="154">
        <f>IF(U462="zníž. prenesená",N462,0)</f>
        <v>0</v>
      </c>
      <c r="BI462" s="154">
        <f>IF(U462="nulová",N462,0)</f>
        <v>0</v>
      </c>
      <c r="BJ462" s="19" t="s">
        <v>86</v>
      </c>
      <c r="BK462" s="154">
        <f>ROUND(L462*K462,2)</f>
        <v>0</v>
      </c>
      <c r="BL462" s="19" t="s">
        <v>250</v>
      </c>
      <c r="BM462" s="19" t="s">
        <v>1380</v>
      </c>
    </row>
    <row r="463" spans="2:65" s="10" customFormat="1" ht="29.85" customHeight="1">
      <c r="B463" s="134"/>
      <c r="C463" s="135"/>
      <c r="D463" s="144" t="s">
        <v>169</v>
      </c>
      <c r="E463" s="144"/>
      <c r="F463" s="144"/>
      <c r="G463" s="144"/>
      <c r="H463" s="144"/>
      <c r="I463" s="144"/>
      <c r="J463" s="144"/>
      <c r="K463" s="144"/>
      <c r="L463" s="144"/>
      <c r="M463" s="144"/>
      <c r="N463" s="233">
        <f>BK463</f>
        <v>0</v>
      </c>
      <c r="O463" s="234"/>
      <c r="P463" s="234"/>
      <c r="Q463" s="234"/>
      <c r="R463" s="137"/>
      <c r="T463" s="138"/>
      <c r="U463" s="135"/>
      <c r="V463" s="135"/>
      <c r="W463" s="139">
        <f>SUM(W464:W467)</f>
        <v>196.96093927999999</v>
      </c>
      <c r="X463" s="135"/>
      <c r="Y463" s="139">
        <f>SUM(Y464:Y467)</f>
        <v>3.8682981500000002</v>
      </c>
      <c r="Z463" s="135"/>
      <c r="AA463" s="140">
        <f>SUM(AA464:AA467)</f>
        <v>0</v>
      </c>
      <c r="AC463" s="1"/>
      <c r="AD463" s="154"/>
      <c r="AR463" s="141" t="s">
        <v>86</v>
      </c>
      <c r="AT463" s="142" t="s">
        <v>73</v>
      </c>
      <c r="AU463" s="142" t="s">
        <v>81</v>
      </c>
      <c r="AY463" s="141" t="s">
        <v>188</v>
      </c>
      <c r="BK463" s="143">
        <f>SUM(BK464:BK467)</f>
        <v>0</v>
      </c>
    </row>
    <row r="464" spans="2:65" s="1" customFormat="1" ht="38.25" customHeight="1">
      <c r="B464" s="145"/>
      <c r="C464" s="146" t="s">
        <v>1381</v>
      </c>
      <c r="D464" s="146" t="s">
        <v>189</v>
      </c>
      <c r="E464" s="147" t="s">
        <v>1382</v>
      </c>
      <c r="F464" s="228" t="s">
        <v>1383</v>
      </c>
      <c r="G464" s="228"/>
      <c r="H464" s="228"/>
      <c r="I464" s="228"/>
      <c r="J464" s="148" t="s">
        <v>192</v>
      </c>
      <c r="K464" s="149">
        <v>65.281999999999996</v>
      </c>
      <c r="L464" s="229"/>
      <c r="M464" s="229"/>
      <c r="N464" s="229">
        <f>ROUND(L464*K464,2)</f>
        <v>0</v>
      </c>
      <c r="O464" s="229"/>
      <c r="P464" s="229"/>
      <c r="Q464" s="229"/>
      <c r="R464" s="150"/>
      <c r="T464" s="151" t="s">
        <v>5</v>
      </c>
      <c r="U464" s="41" t="s">
        <v>41</v>
      </c>
      <c r="V464" s="152">
        <v>0.91203999999999996</v>
      </c>
      <c r="W464" s="152">
        <f>V464*K464</f>
        <v>59.539795279999993</v>
      </c>
      <c r="X464" s="152">
        <v>3.3500000000000001E-3</v>
      </c>
      <c r="Y464" s="152">
        <f>X464*K464</f>
        <v>0.21869469999999999</v>
      </c>
      <c r="Z464" s="152">
        <v>0</v>
      </c>
      <c r="AA464" s="153">
        <f>Z464*K464</f>
        <v>0</v>
      </c>
      <c r="AD464" s="154"/>
      <c r="AR464" s="19" t="s">
        <v>250</v>
      </c>
      <c r="AT464" s="19" t="s">
        <v>189</v>
      </c>
      <c r="AU464" s="19" t="s">
        <v>86</v>
      </c>
      <c r="AY464" s="19" t="s">
        <v>188</v>
      </c>
      <c r="BE464" s="154">
        <f>IF(U464="základná",N464,0)</f>
        <v>0</v>
      </c>
      <c r="BF464" s="154">
        <f>IF(U464="znížená",N464,0)</f>
        <v>0</v>
      </c>
      <c r="BG464" s="154">
        <f>IF(U464="zákl. prenesená",N464,0)</f>
        <v>0</v>
      </c>
      <c r="BH464" s="154">
        <f>IF(U464="zníž. prenesená",N464,0)</f>
        <v>0</v>
      </c>
      <c r="BI464" s="154">
        <f>IF(U464="nulová",N464,0)</f>
        <v>0</v>
      </c>
      <c r="BJ464" s="19" t="s">
        <v>86</v>
      </c>
      <c r="BK464" s="154">
        <f>ROUND(L464*K464,2)</f>
        <v>0</v>
      </c>
      <c r="BL464" s="19" t="s">
        <v>250</v>
      </c>
      <c r="BM464" s="19" t="s">
        <v>1384</v>
      </c>
    </row>
    <row r="465" spans="2:65" s="1" customFormat="1" ht="38.25" customHeight="1">
      <c r="B465" s="145"/>
      <c r="C465" s="146" t="s">
        <v>1385</v>
      </c>
      <c r="D465" s="146" t="s">
        <v>189</v>
      </c>
      <c r="E465" s="147" t="s">
        <v>1386</v>
      </c>
      <c r="F465" s="228" t="s">
        <v>1387</v>
      </c>
      <c r="G465" s="228"/>
      <c r="H465" s="228"/>
      <c r="I465" s="228"/>
      <c r="J465" s="148" t="s">
        <v>192</v>
      </c>
      <c r="K465" s="149">
        <v>90.887</v>
      </c>
      <c r="L465" s="229"/>
      <c r="M465" s="229"/>
      <c r="N465" s="229">
        <f>ROUND(L465*K465,2)</f>
        <v>0</v>
      </c>
      <c r="O465" s="229"/>
      <c r="P465" s="229"/>
      <c r="Q465" s="229"/>
      <c r="R465" s="150"/>
      <c r="T465" s="151" t="s">
        <v>5</v>
      </c>
      <c r="U465" s="41" t="s">
        <v>41</v>
      </c>
      <c r="V465" s="152">
        <v>1.512</v>
      </c>
      <c r="W465" s="152">
        <f>V465*K465</f>
        <v>137.421144</v>
      </c>
      <c r="X465" s="152">
        <v>3.3500000000000001E-3</v>
      </c>
      <c r="Y465" s="152">
        <f>X465*K465</f>
        <v>0.30447145000000003</v>
      </c>
      <c r="Z465" s="152">
        <v>0</v>
      </c>
      <c r="AA465" s="153">
        <f>Z465*K465</f>
        <v>0</v>
      </c>
      <c r="AD465" s="154"/>
      <c r="AR465" s="19" t="s">
        <v>250</v>
      </c>
      <c r="AT465" s="19" t="s">
        <v>189</v>
      </c>
      <c r="AU465" s="19" t="s">
        <v>86</v>
      </c>
      <c r="AY465" s="19" t="s">
        <v>188</v>
      </c>
      <c r="BE465" s="154">
        <f>IF(U465="základná",N465,0)</f>
        <v>0</v>
      </c>
      <c r="BF465" s="154">
        <f>IF(U465="znížená",N465,0)</f>
        <v>0</v>
      </c>
      <c r="BG465" s="154">
        <f>IF(U465="zákl. prenesená",N465,0)</f>
        <v>0</v>
      </c>
      <c r="BH465" s="154">
        <f>IF(U465="zníž. prenesená",N465,0)</f>
        <v>0</v>
      </c>
      <c r="BI465" s="154">
        <f>IF(U465="nulová",N465,0)</f>
        <v>0</v>
      </c>
      <c r="BJ465" s="19" t="s">
        <v>86</v>
      </c>
      <c r="BK465" s="154">
        <f>ROUND(L465*K465,2)</f>
        <v>0</v>
      </c>
      <c r="BL465" s="19" t="s">
        <v>250</v>
      </c>
      <c r="BM465" s="19" t="s">
        <v>1388</v>
      </c>
    </row>
    <row r="466" spans="2:65" s="1" customFormat="1" ht="25.5" customHeight="1">
      <c r="B466" s="145"/>
      <c r="C466" s="155" t="s">
        <v>1389</v>
      </c>
      <c r="D466" s="155" t="s">
        <v>251</v>
      </c>
      <c r="E466" s="156" t="s">
        <v>1390</v>
      </c>
      <c r="F466" s="230" t="s">
        <v>1391</v>
      </c>
      <c r="G466" s="230"/>
      <c r="H466" s="230"/>
      <c r="I466" s="230"/>
      <c r="J466" s="157" t="s">
        <v>192</v>
      </c>
      <c r="K466" s="158">
        <v>159.292</v>
      </c>
      <c r="L466" s="231"/>
      <c r="M466" s="231"/>
      <c r="N466" s="231">
        <f>ROUND(L466*K466,2)</f>
        <v>0</v>
      </c>
      <c r="O466" s="229"/>
      <c r="P466" s="229"/>
      <c r="Q466" s="229"/>
      <c r="R466" s="150"/>
      <c r="T466" s="151" t="s">
        <v>5</v>
      </c>
      <c r="U466" s="41" t="s">
        <v>41</v>
      </c>
      <c r="V466" s="152">
        <v>0</v>
      </c>
      <c r="W466" s="152">
        <f>V466*K466</f>
        <v>0</v>
      </c>
      <c r="X466" s="152">
        <v>2.1000000000000001E-2</v>
      </c>
      <c r="Y466" s="152">
        <f>X466*K466</f>
        <v>3.3451320000000004</v>
      </c>
      <c r="Z466" s="152">
        <v>0</v>
      </c>
      <c r="AA466" s="153">
        <f>Z466*K466</f>
        <v>0</v>
      </c>
      <c r="AD466" s="154"/>
      <c r="AR466" s="19" t="s">
        <v>316</v>
      </c>
      <c r="AT466" s="19" t="s">
        <v>251</v>
      </c>
      <c r="AU466" s="19" t="s">
        <v>86</v>
      </c>
      <c r="AY466" s="19" t="s">
        <v>188</v>
      </c>
      <c r="BE466" s="154">
        <f>IF(U466="základná",N466,0)</f>
        <v>0</v>
      </c>
      <c r="BF466" s="154">
        <f>IF(U466="znížená",N466,0)</f>
        <v>0</v>
      </c>
      <c r="BG466" s="154">
        <f>IF(U466="zákl. prenesená",N466,0)</f>
        <v>0</v>
      </c>
      <c r="BH466" s="154">
        <f>IF(U466="zníž. prenesená",N466,0)</f>
        <v>0</v>
      </c>
      <c r="BI466" s="154">
        <f>IF(U466="nulová",N466,0)</f>
        <v>0</v>
      </c>
      <c r="BJ466" s="19" t="s">
        <v>86</v>
      </c>
      <c r="BK466" s="154">
        <f>ROUND(L466*K466,2)</f>
        <v>0</v>
      </c>
      <c r="BL466" s="19" t="s">
        <v>250</v>
      </c>
      <c r="BM466" s="19" t="s">
        <v>1392</v>
      </c>
    </row>
    <row r="467" spans="2:65" s="1" customFormat="1" ht="25.5" customHeight="1">
      <c r="B467" s="145"/>
      <c r="C467" s="146" t="s">
        <v>1393</v>
      </c>
      <c r="D467" s="146" t="s">
        <v>189</v>
      </c>
      <c r="E467" s="147" t="s">
        <v>1394</v>
      </c>
      <c r="F467" s="228" t="s">
        <v>1395</v>
      </c>
      <c r="G467" s="228"/>
      <c r="H467" s="228"/>
      <c r="I467" s="228"/>
      <c r="J467" s="148" t="s">
        <v>806</v>
      </c>
      <c r="K467" s="149">
        <v>2.2000000000000002</v>
      </c>
      <c r="L467" s="229"/>
      <c r="M467" s="229"/>
      <c r="N467" s="229">
        <f>ROUND(L467*K467,2)</f>
        <v>0</v>
      </c>
      <c r="O467" s="229"/>
      <c r="P467" s="229"/>
      <c r="Q467" s="229"/>
      <c r="R467" s="150"/>
      <c r="T467" s="151" t="s">
        <v>5</v>
      </c>
      <c r="U467" s="41" t="s">
        <v>41</v>
      </c>
      <c r="V467" s="152">
        <v>0</v>
      </c>
      <c r="W467" s="152">
        <f>V467*K467</f>
        <v>0</v>
      </c>
      <c r="X467" s="152">
        <v>0</v>
      </c>
      <c r="Y467" s="152">
        <f>X467*K467</f>
        <v>0</v>
      </c>
      <c r="Z467" s="152">
        <v>0</v>
      </c>
      <c r="AA467" s="153">
        <f>Z467*K467</f>
        <v>0</v>
      </c>
      <c r="AD467" s="154"/>
      <c r="AR467" s="19" t="s">
        <v>250</v>
      </c>
      <c r="AT467" s="19" t="s">
        <v>189</v>
      </c>
      <c r="AU467" s="19" t="s">
        <v>86</v>
      </c>
      <c r="AY467" s="19" t="s">
        <v>188</v>
      </c>
      <c r="BE467" s="154">
        <f>IF(U467="základná",N467,0)</f>
        <v>0</v>
      </c>
      <c r="BF467" s="154">
        <f>IF(U467="znížená",N467,0)</f>
        <v>0</v>
      </c>
      <c r="BG467" s="154">
        <f>IF(U467="zákl. prenesená",N467,0)</f>
        <v>0</v>
      </c>
      <c r="BH467" s="154">
        <f>IF(U467="zníž. prenesená",N467,0)</f>
        <v>0</v>
      </c>
      <c r="BI467" s="154">
        <f>IF(U467="nulová",N467,0)</f>
        <v>0</v>
      </c>
      <c r="BJ467" s="19" t="s">
        <v>86</v>
      </c>
      <c r="BK467" s="154">
        <f>ROUND(L467*K467,2)</f>
        <v>0</v>
      </c>
      <c r="BL467" s="19" t="s">
        <v>250</v>
      </c>
      <c r="BM467" s="19" t="s">
        <v>1396</v>
      </c>
    </row>
    <row r="468" spans="2:65" s="10" customFormat="1" ht="29.85" customHeight="1">
      <c r="B468" s="134"/>
      <c r="C468" s="135"/>
      <c r="D468" s="144" t="s">
        <v>170</v>
      </c>
      <c r="E468" s="144"/>
      <c r="F468" s="144"/>
      <c r="G468" s="144"/>
      <c r="H468" s="144"/>
      <c r="I468" s="144"/>
      <c r="J468" s="144"/>
      <c r="K468" s="144"/>
      <c r="L468" s="144"/>
      <c r="M468" s="144"/>
      <c r="N468" s="233">
        <f>BK468</f>
        <v>0</v>
      </c>
      <c r="O468" s="234"/>
      <c r="P468" s="234"/>
      <c r="Q468" s="234"/>
      <c r="R468" s="137"/>
      <c r="T468" s="138"/>
      <c r="U468" s="135"/>
      <c r="V468" s="135"/>
      <c r="W468" s="139">
        <f>SUM(W469:W474)</f>
        <v>194.89610809999999</v>
      </c>
      <c r="X468" s="135"/>
      <c r="Y468" s="139">
        <f>SUM(Y469:Y474)</f>
        <v>0.30760312000000001</v>
      </c>
      <c r="Z468" s="135"/>
      <c r="AA468" s="140">
        <f>SUM(AA469:AA474)</f>
        <v>0</v>
      </c>
      <c r="AC468" s="1"/>
      <c r="AD468" s="154"/>
      <c r="AR468" s="141" t="s">
        <v>86</v>
      </c>
      <c r="AT468" s="142" t="s">
        <v>73</v>
      </c>
      <c r="AU468" s="142" t="s">
        <v>81</v>
      </c>
      <c r="AY468" s="141" t="s">
        <v>188</v>
      </c>
      <c r="BK468" s="143">
        <f>SUM(BK469:BK474)</f>
        <v>0</v>
      </c>
    </row>
    <row r="469" spans="2:65" s="1" customFormat="1" ht="38.25" customHeight="1">
      <c r="B469" s="145"/>
      <c r="C469" s="146" t="s">
        <v>1397</v>
      </c>
      <c r="D469" s="146" t="s">
        <v>189</v>
      </c>
      <c r="E469" s="147" t="s">
        <v>1398</v>
      </c>
      <c r="F469" s="228" t="s">
        <v>1399</v>
      </c>
      <c r="G469" s="228"/>
      <c r="H469" s="228"/>
      <c r="I469" s="228"/>
      <c r="J469" s="148" t="s">
        <v>192</v>
      </c>
      <c r="K469" s="149">
        <v>128.965</v>
      </c>
      <c r="L469" s="229"/>
      <c r="M469" s="229"/>
      <c r="N469" s="229">
        <f t="shared" ref="N469:N474" si="150">ROUND(L469*K469,2)</f>
        <v>0</v>
      </c>
      <c r="O469" s="229"/>
      <c r="P469" s="229"/>
      <c r="Q469" s="229"/>
      <c r="R469" s="150"/>
      <c r="T469" s="151" t="s">
        <v>5</v>
      </c>
      <c r="U469" s="41" t="s">
        <v>41</v>
      </c>
      <c r="V469" s="152">
        <v>0.26500000000000001</v>
      </c>
      <c r="W469" s="152">
        <f t="shared" ref="W469:W474" si="151">V469*K469</f>
        <v>34.175725</v>
      </c>
      <c r="X469" s="152">
        <v>1.6000000000000001E-4</v>
      </c>
      <c r="Y469" s="152">
        <f t="shared" ref="Y469:Y474" si="152">X469*K469</f>
        <v>2.0634400000000001E-2</v>
      </c>
      <c r="Z469" s="152">
        <v>0</v>
      </c>
      <c r="AA469" s="153">
        <f t="shared" ref="AA469:AA474" si="153">Z469*K469</f>
        <v>0</v>
      </c>
      <c r="AD469" s="154"/>
      <c r="AR469" s="19" t="s">
        <v>250</v>
      </c>
      <c r="AT469" s="19" t="s">
        <v>189</v>
      </c>
      <c r="AU469" s="19" t="s">
        <v>86</v>
      </c>
      <c r="AY469" s="19" t="s">
        <v>188</v>
      </c>
      <c r="BE469" s="154">
        <f t="shared" ref="BE469:BE474" si="154">IF(U469="základná",N469,0)</f>
        <v>0</v>
      </c>
      <c r="BF469" s="154">
        <f t="shared" ref="BF469:BF474" si="155">IF(U469="znížená",N469,0)</f>
        <v>0</v>
      </c>
      <c r="BG469" s="154">
        <f t="shared" ref="BG469:BG474" si="156">IF(U469="zákl. prenesená",N469,0)</f>
        <v>0</v>
      </c>
      <c r="BH469" s="154">
        <f t="shared" ref="BH469:BH474" si="157">IF(U469="zníž. prenesená",N469,0)</f>
        <v>0</v>
      </c>
      <c r="BI469" s="154">
        <f t="shared" ref="BI469:BI474" si="158">IF(U469="nulová",N469,0)</f>
        <v>0</v>
      </c>
      <c r="BJ469" s="19" t="s">
        <v>86</v>
      </c>
      <c r="BK469" s="154">
        <f t="shared" ref="BK469:BK474" si="159">ROUND(L469*K469,2)</f>
        <v>0</v>
      </c>
      <c r="BL469" s="19" t="s">
        <v>250</v>
      </c>
      <c r="BM469" s="19" t="s">
        <v>1400</v>
      </c>
    </row>
    <row r="470" spans="2:65" s="1" customFormat="1" ht="25.5" customHeight="1">
      <c r="B470" s="145"/>
      <c r="C470" s="146" t="s">
        <v>1401</v>
      </c>
      <c r="D470" s="146" t="s">
        <v>189</v>
      </c>
      <c r="E470" s="147" t="s">
        <v>1402</v>
      </c>
      <c r="F470" s="228" t="s">
        <v>1403</v>
      </c>
      <c r="G470" s="228"/>
      <c r="H470" s="228"/>
      <c r="I470" s="228"/>
      <c r="J470" s="148" t="s">
        <v>192</v>
      </c>
      <c r="K470" s="149">
        <v>128.965</v>
      </c>
      <c r="L470" s="229"/>
      <c r="M470" s="229"/>
      <c r="N470" s="229">
        <f t="shared" si="150"/>
        <v>0</v>
      </c>
      <c r="O470" s="229"/>
      <c r="P470" s="229"/>
      <c r="Q470" s="229"/>
      <c r="R470" s="150"/>
      <c r="T470" s="151" t="s">
        <v>5</v>
      </c>
      <c r="U470" s="41" t="s">
        <v>41</v>
      </c>
      <c r="V470" s="152">
        <v>0.14813999999999999</v>
      </c>
      <c r="W470" s="152">
        <f t="shared" si="151"/>
        <v>19.104875100000001</v>
      </c>
      <c r="X470" s="152">
        <v>8.0000000000000007E-5</v>
      </c>
      <c r="Y470" s="152">
        <f t="shared" si="152"/>
        <v>1.03172E-2</v>
      </c>
      <c r="Z470" s="152">
        <v>0</v>
      </c>
      <c r="AA470" s="153">
        <f t="shared" si="153"/>
        <v>0</v>
      </c>
      <c r="AD470" s="154"/>
      <c r="AR470" s="19" t="s">
        <v>250</v>
      </c>
      <c r="AT470" s="19" t="s">
        <v>189</v>
      </c>
      <c r="AU470" s="19" t="s">
        <v>86</v>
      </c>
      <c r="AY470" s="19" t="s">
        <v>188</v>
      </c>
      <c r="BE470" s="154">
        <f t="shared" si="154"/>
        <v>0</v>
      </c>
      <c r="BF470" s="154">
        <f t="shared" si="155"/>
        <v>0</v>
      </c>
      <c r="BG470" s="154">
        <f t="shared" si="156"/>
        <v>0</v>
      </c>
      <c r="BH470" s="154">
        <f t="shared" si="157"/>
        <v>0</v>
      </c>
      <c r="BI470" s="154">
        <f t="shared" si="158"/>
        <v>0</v>
      </c>
      <c r="BJ470" s="19" t="s">
        <v>86</v>
      </c>
      <c r="BK470" s="154">
        <f t="shared" si="159"/>
        <v>0</v>
      </c>
      <c r="BL470" s="19" t="s">
        <v>250</v>
      </c>
      <c r="BM470" s="19" t="s">
        <v>1404</v>
      </c>
    </row>
    <row r="471" spans="2:65" s="1" customFormat="1" ht="25.5" customHeight="1">
      <c r="B471" s="145"/>
      <c r="C471" s="146" t="s">
        <v>1405</v>
      </c>
      <c r="D471" s="146" t="s">
        <v>189</v>
      </c>
      <c r="E471" s="147" t="s">
        <v>1406</v>
      </c>
      <c r="F471" s="228" t="s">
        <v>1407</v>
      </c>
      <c r="G471" s="228"/>
      <c r="H471" s="228"/>
      <c r="I471" s="228"/>
      <c r="J471" s="148" t="s">
        <v>192</v>
      </c>
      <c r="K471" s="149">
        <v>1.883</v>
      </c>
      <c r="L471" s="229"/>
      <c r="M471" s="229"/>
      <c r="N471" s="229">
        <f t="shared" si="150"/>
        <v>0</v>
      </c>
      <c r="O471" s="229"/>
      <c r="P471" s="229"/>
      <c r="Q471" s="229"/>
      <c r="R471" s="150"/>
      <c r="T471" s="151" t="s">
        <v>5</v>
      </c>
      <c r="U471" s="41" t="s">
        <v>41</v>
      </c>
      <c r="V471" s="152">
        <v>0.27500000000000002</v>
      </c>
      <c r="W471" s="152">
        <f t="shared" si="151"/>
        <v>0.51782500000000009</v>
      </c>
      <c r="X471" s="152">
        <v>2.2000000000000001E-4</v>
      </c>
      <c r="Y471" s="152">
        <f t="shared" si="152"/>
        <v>4.1426000000000001E-4</v>
      </c>
      <c r="Z471" s="152">
        <v>0</v>
      </c>
      <c r="AA471" s="153">
        <f t="shared" si="153"/>
        <v>0</v>
      </c>
      <c r="AD471" s="154"/>
      <c r="AR471" s="19" t="s">
        <v>250</v>
      </c>
      <c r="AT471" s="19" t="s">
        <v>189</v>
      </c>
      <c r="AU471" s="19" t="s">
        <v>86</v>
      </c>
      <c r="AY471" s="19" t="s">
        <v>188</v>
      </c>
      <c r="BE471" s="154">
        <f t="shared" si="154"/>
        <v>0</v>
      </c>
      <c r="BF471" s="154">
        <f t="shared" si="155"/>
        <v>0</v>
      </c>
      <c r="BG471" s="154">
        <f t="shared" si="156"/>
        <v>0</v>
      </c>
      <c r="BH471" s="154">
        <f t="shared" si="157"/>
        <v>0</v>
      </c>
      <c r="BI471" s="154">
        <f t="shared" si="158"/>
        <v>0</v>
      </c>
      <c r="BJ471" s="19" t="s">
        <v>86</v>
      </c>
      <c r="BK471" s="154">
        <f t="shared" si="159"/>
        <v>0</v>
      </c>
      <c r="BL471" s="19" t="s">
        <v>250</v>
      </c>
      <c r="BM471" s="19" t="s">
        <v>1408</v>
      </c>
    </row>
    <row r="472" spans="2:65" s="1" customFormat="1" ht="25.5" customHeight="1">
      <c r="B472" s="145"/>
      <c r="C472" s="146" t="s">
        <v>1409</v>
      </c>
      <c r="D472" s="146" t="s">
        <v>189</v>
      </c>
      <c r="E472" s="147" t="s">
        <v>1406</v>
      </c>
      <c r="F472" s="228" t="s">
        <v>1407</v>
      </c>
      <c r="G472" s="228"/>
      <c r="H472" s="228"/>
      <c r="I472" s="228"/>
      <c r="J472" s="148" t="s">
        <v>192</v>
      </c>
      <c r="K472" s="149">
        <v>0.90900000000000003</v>
      </c>
      <c r="L472" s="229"/>
      <c r="M472" s="229"/>
      <c r="N472" s="229">
        <f t="shared" si="150"/>
        <v>0</v>
      </c>
      <c r="O472" s="229"/>
      <c r="P472" s="229"/>
      <c r="Q472" s="229"/>
      <c r="R472" s="150"/>
      <c r="T472" s="151" t="s">
        <v>5</v>
      </c>
      <c r="U472" s="41" t="s">
        <v>41</v>
      </c>
      <c r="V472" s="152">
        <v>0.27500000000000002</v>
      </c>
      <c r="W472" s="152">
        <f t="shared" si="151"/>
        <v>0.24997500000000003</v>
      </c>
      <c r="X472" s="152">
        <v>2.2000000000000001E-4</v>
      </c>
      <c r="Y472" s="152">
        <f t="shared" si="152"/>
        <v>1.9998000000000002E-4</v>
      </c>
      <c r="Z472" s="152">
        <v>0</v>
      </c>
      <c r="AA472" s="153">
        <f t="shared" si="153"/>
        <v>0</v>
      </c>
      <c r="AD472" s="154"/>
      <c r="AR472" s="19" t="s">
        <v>250</v>
      </c>
      <c r="AT472" s="19" t="s">
        <v>189</v>
      </c>
      <c r="AU472" s="19" t="s">
        <v>86</v>
      </c>
      <c r="AY472" s="19" t="s">
        <v>188</v>
      </c>
      <c r="BE472" s="154">
        <f t="shared" si="154"/>
        <v>0</v>
      </c>
      <c r="BF472" s="154">
        <f t="shared" si="155"/>
        <v>0</v>
      </c>
      <c r="BG472" s="154">
        <f t="shared" si="156"/>
        <v>0</v>
      </c>
      <c r="BH472" s="154">
        <f t="shared" si="157"/>
        <v>0</v>
      </c>
      <c r="BI472" s="154">
        <f t="shared" si="158"/>
        <v>0</v>
      </c>
      <c r="BJ472" s="19" t="s">
        <v>86</v>
      </c>
      <c r="BK472" s="154">
        <f t="shared" si="159"/>
        <v>0</v>
      </c>
      <c r="BL472" s="19" t="s">
        <v>250</v>
      </c>
      <c r="BM472" s="19" t="s">
        <v>1410</v>
      </c>
    </row>
    <row r="473" spans="2:65" s="1" customFormat="1" ht="25.5" customHeight="1">
      <c r="B473" s="145"/>
      <c r="C473" s="146" t="s">
        <v>1411</v>
      </c>
      <c r="D473" s="146" t="s">
        <v>189</v>
      </c>
      <c r="E473" s="147" t="s">
        <v>1412</v>
      </c>
      <c r="F473" s="228" t="s">
        <v>1413</v>
      </c>
      <c r="G473" s="228"/>
      <c r="H473" s="228"/>
      <c r="I473" s="228"/>
      <c r="J473" s="148" t="s">
        <v>192</v>
      </c>
      <c r="K473" s="149">
        <v>649.35400000000004</v>
      </c>
      <c r="L473" s="229"/>
      <c r="M473" s="229"/>
      <c r="N473" s="229">
        <f t="shared" si="150"/>
        <v>0</v>
      </c>
      <c r="O473" s="229"/>
      <c r="P473" s="229"/>
      <c r="Q473" s="229"/>
      <c r="R473" s="150"/>
      <c r="T473" s="151" t="s">
        <v>5</v>
      </c>
      <c r="U473" s="41" t="s">
        <v>41</v>
      </c>
      <c r="V473" s="152">
        <v>0.182</v>
      </c>
      <c r="W473" s="152">
        <f t="shared" si="151"/>
        <v>118.182428</v>
      </c>
      <c r="X473" s="152">
        <v>3.2000000000000003E-4</v>
      </c>
      <c r="Y473" s="152">
        <f t="shared" si="152"/>
        <v>0.20779328000000002</v>
      </c>
      <c r="Z473" s="152">
        <v>0</v>
      </c>
      <c r="AA473" s="153">
        <f t="shared" si="153"/>
        <v>0</v>
      </c>
      <c r="AD473" s="154"/>
      <c r="AR473" s="19" t="s">
        <v>250</v>
      </c>
      <c r="AT473" s="19" t="s">
        <v>189</v>
      </c>
      <c r="AU473" s="19" t="s">
        <v>86</v>
      </c>
      <c r="AY473" s="19" t="s">
        <v>188</v>
      </c>
      <c r="BE473" s="154">
        <f t="shared" si="154"/>
        <v>0</v>
      </c>
      <c r="BF473" s="154">
        <f t="shared" si="155"/>
        <v>0</v>
      </c>
      <c r="BG473" s="154">
        <f t="shared" si="156"/>
        <v>0</v>
      </c>
      <c r="BH473" s="154">
        <f t="shared" si="157"/>
        <v>0</v>
      </c>
      <c r="BI473" s="154">
        <f t="shared" si="158"/>
        <v>0</v>
      </c>
      <c r="BJ473" s="19" t="s">
        <v>86</v>
      </c>
      <c r="BK473" s="154">
        <f t="shared" si="159"/>
        <v>0</v>
      </c>
      <c r="BL473" s="19" t="s">
        <v>250</v>
      </c>
      <c r="BM473" s="19" t="s">
        <v>1414</v>
      </c>
    </row>
    <row r="474" spans="2:65" s="1" customFormat="1" ht="38.25" customHeight="1">
      <c r="B474" s="145"/>
      <c r="C474" s="146" t="s">
        <v>1415</v>
      </c>
      <c r="D474" s="146" t="s">
        <v>189</v>
      </c>
      <c r="E474" s="147" t="s">
        <v>1416</v>
      </c>
      <c r="F474" s="228" t="s">
        <v>1417</v>
      </c>
      <c r="G474" s="228"/>
      <c r="H474" s="228"/>
      <c r="I474" s="228"/>
      <c r="J474" s="148" t="s">
        <v>192</v>
      </c>
      <c r="K474" s="149">
        <v>206.8</v>
      </c>
      <c r="L474" s="229"/>
      <c r="M474" s="229"/>
      <c r="N474" s="229">
        <f t="shared" si="150"/>
        <v>0</v>
      </c>
      <c r="O474" s="229"/>
      <c r="P474" s="229"/>
      <c r="Q474" s="229"/>
      <c r="R474" s="150"/>
      <c r="T474" s="151" t="s">
        <v>5</v>
      </c>
      <c r="U474" s="41" t="s">
        <v>41</v>
      </c>
      <c r="V474" s="152">
        <v>0.1096</v>
      </c>
      <c r="W474" s="152">
        <f t="shared" si="151"/>
        <v>22.665280000000003</v>
      </c>
      <c r="X474" s="152">
        <v>3.3E-4</v>
      </c>
      <c r="Y474" s="152">
        <f t="shared" si="152"/>
        <v>6.8243999999999999E-2</v>
      </c>
      <c r="Z474" s="152">
        <v>0</v>
      </c>
      <c r="AA474" s="153">
        <f t="shared" si="153"/>
        <v>0</v>
      </c>
      <c r="AD474" s="154"/>
      <c r="AR474" s="19" t="s">
        <v>250</v>
      </c>
      <c r="AT474" s="19" t="s">
        <v>189</v>
      </c>
      <c r="AU474" s="19" t="s">
        <v>86</v>
      </c>
      <c r="AY474" s="19" t="s">
        <v>188</v>
      </c>
      <c r="BE474" s="154">
        <f t="shared" si="154"/>
        <v>0</v>
      </c>
      <c r="BF474" s="154">
        <f t="shared" si="155"/>
        <v>0</v>
      </c>
      <c r="BG474" s="154">
        <f t="shared" si="156"/>
        <v>0</v>
      </c>
      <c r="BH474" s="154">
        <f t="shared" si="157"/>
        <v>0</v>
      </c>
      <c r="BI474" s="154">
        <f t="shared" si="158"/>
        <v>0</v>
      </c>
      <c r="BJ474" s="19" t="s">
        <v>86</v>
      </c>
      <c r="BK474" s="154">
        <f t="shared" si="159"/>
        <v>0</v>
      </c>
      <c r="BL474" s="19" t="s">
        <v>250</v>
      </c>
      <c r="BM474" s="19" t="s">
        <v>1418</v>
      </c>
    </row>
    <row r="475" spans="2:65" s="10" customFormat="1" ht="29.85" customHeight="1">
      <c r="B475" s="134"/>
      <c r="C475" s="135"/>
      <c r="D475" s="144" t="s">
        <v>171</v>
      </c>
      <c r="E475" s="144"/>
      <c r="F475" s="144"/>
      <c r="G475" s="144"/>
      <c r="H475" s="144"/>
      <c r="I475" s="144"/>
      <c r="J475" s="144"/>
      <c r="K475" s="144"/>
      <c r="L475" s="144"/>
      <c r="M475" s="144"/>
      <c r="N475" s="233">
        <f>BK475</f>
        <v>0</v>
      </c>
      <c r="O475" s="234"/>
      <c r="P475" s="234"/>
      <c r="Q475" s="234"/>
      <c r="R475" s="137"/>
      <c r="T475" s="138"/>
      <c r="U475" s="135"/>
      <c r="V475" s="135"/>
      <c r="W475" s="139">
        <f>SUM(W476:W477)</f>
        <v>29.257625599999997</v>
      </c>
      <c r="X475" s="135"/>
      <c r="Y475" s="139">
        <f>SUM(Y476:Y477)</f>
        <v>0.11941888000000001</v>
      </c>
      <c r="Z475" s="135"/>
      <c r="AA475" s="140">
        <f>SUM(AA476:AA477)</f>
        <v>0</v>
      </c>
      <c r="AC475" s="1"/>
      <c r="AD475" s="154"/>
      <c r="AR475" s="141" t="s">
        <v>86</v>
      </c>
      <c r="AT475" s="142" t="s">
        <v>73</v>
      </c>
      <c r="AU475" s="142" t="s">
        <v>81</v>
      </c>
      <c r="AY475" s="141" t="s">
        <v>188</v>
      </c>
      <c r="BK475" s="143">
        <f>SUM(BK476:BK477)</f>
        <v>0</v>
      </c>
    </row>
    <row r="476" spans="2:65" s="1" customFormat="1" ht="38.25" customHeight="1">
      <c r="B476" s="145"/>
      <c r="C476" s="146" t="s">
        <v>1419</v>
      </c>
      <c r="D476" s="146" t="s">
        <v>189</v>
      </c>
      <c r="E476" s="147" t="s">
        <v>1420</v>
      </c>
      <c r="F476" s="228" t="s">
        <v>1421</v>
      </c>
      <c r="G476" s="228"/>
      <c r="H476" s="228"/>
      <c r="I476" s="228"/>
      <c r="J476" s="148" t="s">
        <v>192</v>
      </c>
      <c r="K476" s="149">
        <v>426.49599999999998</v>
      </c>
      <c r="L476" s="229"/>
      <c r="M476" s="229"/>
      <c r="N476" s="229">
        <f>ROUND(L476*K476,2)</f>
        <v>0</v>
      </c>
      <c r="O476" s="229"/>
      <c r="P476" s="229"/>
      <c r="Q476" s="229"/>
      <c r="R476" s="150"/>
      <c r="T476" s="151" t="s">
        <v>5</v>
      </c>
      <c r="U476" s="41" t="s">
        <v>41</v>
      </c>
      <c r="V476" s="152">
        <v>3.4000000000000002E-2</v>
      </c>
      <c r="W476" s="152">
        <f>V476*K476</f>
        <v>14.500864</v>
      </c>
      <c r="X476" s="152">
        <v>1E-4</v>
      </c>
      <c r="Y476" s="152">
        <f>X476*K476</f>
        <v>4.2649600000000003E-2</v>
      </c>
      <c r="Z476" s="152">
        <v>0</v>
      </c>
      <c r="AA476" s="153">
        <f>Z476*K476</f>
        <v>0</v>
      </c>
      <c r="AD476" s="154"/>
      <c r="AR476" s="19" t="s">
        <v>250</v>
      </c>
      <c r="AT476" s="19" t="s">
        <v>189</v>
      </c>
      <c r="AU476" s="19" t="s">
        <v>86</v>
      </c>
      <c r="AY476" s="19" t="s">
        <v>188</v>
      </c>
      <c r="BE476" s="154">
        <f>IF(U476="základná",N476,0)</f>
        <v>0</v>
      </c>
      <c r="BF476" s="154">
        <f>IF(U476="znížená",N476,0)</f>
        <v>0</v>
      </c>
      <c r="BG476" s="154">
        <f>IF(U476="zákl. prenesená",N476,0)</f>
        <v>0</v>
      </c>
      <c r="BH476" s="154">
        <f>IF(U476="zníž. prenesená",N476,0)</f>
        <v>0</v>
      </c>
      <c r="BI476" s="154">
        <f>IF(U476="nulová",N476,0)</f>
        <v>0</v>
      </c>
      <c r="BJ476" s="19" t="s">
        <v>86</v>
      </c>
      <c r="BK476" s="154">
        <f>ROUND(L476*K476,2)</f>
        <v>0</v>
      </c>
      <c r="BL476" s="19" t="s">
        <v>250</v>
      </c>
      <c r="BM476" s="19" t="s">
        <v>1422</v>
      </c>
    </row>
    <row r="477" spans="2:65" s="1" customFormat="1" ht="38.25" customHeight="1">
      <c r="B477" s="145"/>
      <c r="C477" s="146" t="s">
        <v>1423</v>
      </c>
      <c r="D477" s="146" t="s">
        <v>189</v>
      </c>
      <c r="E477" s="147" t="s">
        <v>1424</v>
      </c>
      <c r="F477" s="228" t="s">
        <v>1425</v>
      </c>
      <c r="G477" s="228"/>
      <c r="H477" s="228"/>
      <c r="I477" s="228"/>
      <c r="J477" s="148" t="s">
        <v>192</v>
      </c>
      <c r="K477" s="149">
        <v>426.49599999999998</v>
      </c>
      <c r="L477" s="229"/>
      <c r="M477" s="229"/>
      <c r="N477" s="229">
        <f>ROUND(L477*K477,2)</f>
        <v>0</v>
      </c>
      <c r="O477" s="229"/>
      <c r="P477" s="229"/>
      <c r="Q477" s="229"/>
      <c r="R477" s="150"/>
      <c r="T477" s="151" t="s">
        <v>5</v>
      </c>
      <c r="U477" s="41" t="s">
        <v>41</v>
      </c>
      <c r="V477" s="152">
        <v>3.4599999999999999E-2</v>
      </c>
      <c r="W477" s="152">
        <f>V477*K477</f>
        <v>14.756761599999999</v>
      </c>
      <c r="X477" s="152">
        <v>1.8000000000000001E-4</v>
      </c>
      <c r="Y477" s="152">
        <f>X477*K477</f>
        <v>7.6769279999999995E-2</v>
      </c>
      <c r="Z477" s="152">
        <v>0</v>
      </c>
      <c r="AA477" s="153">
        <f>Z477*K477</f>
        <v>0</v>
      </c>
      <c r="AD477" s="154"/>
      <c r="AR477" s="19" t="s">
        <v>250</v>
      </c>
      <c r="AT477" s="19" t="s">
        <v>189</v>
      </c>
      <c r="AU477" s="19" t="s">
        <v>86</v>
      </c>
      <c r="AY477" s="19" t="s">
        <v>188</v>
      </c>
      <c r="BE477" s="154">
        <f>IF(U477="základná",N477,0)</f>
        <v>0</v>
      </c>
      <c r="BF477" s="154">
        <f>IF(U477="znížená",N477,0)</f>
        <v>0</v>
      </c>
      <c r="BG477" s="154">
        <f>IF(U477="zákl. prenesená",N477,0)</f>
        <v>0</v>
      </c>
      <c r="BH477" s="154">
        <f>IF(U477="zníž. prenesená",N477,0)</f>
        <v>0</v>
      </c>
      <c r="BI477" s="154">
        <f>IF(U477="nulová",N477,0)</f>
        <v>0</v>
      </c>
      <c r="BJ477" s="19" t="s">
        <v>86</v>
      </c>
      <c r="BK477" s="154">
        <f>ROUND(L477*K477,2)</f>
        <v>0</v>
      </c>
      <c r="BL477" s="19" t="s">
        <v>250</v>
      </c>
      <c r="BM477" s="19" t="s">
        <v>1426</v>
      </c>
    </row>
    <row r="478" spans="2:65" s="10" customFormat="1" ht="37.35" customHeight="1">
      <c r="B478" s="134"/>
      <c r="C478" s="135"/>
      <c r="D478" s="136" t="s">
        <v>172</v>
      </c>
      <c r="E478" s="136"/>
      <c r="F478" s="136"/>
      <c r="G478" s="136"/>
      <c r="H478" s="136"/>
      <c r="I478" s="136"/>
      <c r="J478" s="136"/>
      <c r="K478" s="136"/>
      <c r="L478" s="136"/>
      <c r="M478" s="136"/>
      <c r="N478" s="235">
        <f>BK478</f>
        <v>0</v>
      </c>
      <c r="O478" s="236"/>
      <c r="P478" s="236"/>
      <c r="Q478" s="236"/>
      <c r="R478" s="137"/>
      <c r="T478" s="138"/>
      <c r="U478" s="135"/>
      <c r="V478" s="135"/>
      <c r="W478" s="139">
        <f>W479</f>
        <v>108.12</v>
      </c>
      <c r="X478" s="135"/>
      <c r="Y478" s="139">
        <f>Y479</f>
        <v>0</v>
      </c>
      <c r="Z478" s="135"/>
      <c r="AA478" s="140">
        <f>AA479</f>
        <v>0</v>
      </c>
      <c r="AC478" s="1"/>
      <c r="AD478" s="154"/>
      <c r="AR478" s="141" t="s">
        <v>193</v>
      </c>
      <c r="AT478" s="142" t="s">
        <v>73</v>
      </c>
      <c r="AU478" s="142" t="s">
        <v>74</v>
      </c>
      <c r="AY478" s="141" t="s">
        <v>188</v>
      </c>
      <c r="BK478" s="143">
        <f>BK479</f>
        <v>0</v>
      </c>
    </row>
    <row r="479" spans="2:65" s="1" customFormat="1" ht="16.5" customHeight="1">
      <c r="B479" s="145"/>
      <c r="C479" s="146" t="s">
        <v>1427</v>
      </c>
      <c r="D479" s="146" t="s">
        <v>189</v>
      </c>
      <c r="E479" s="147" t="s">
        <v>1428</v>
      </c>
      <c r="F479" s="228" t="s">
        <v>1429</v>
      </c>
      <c r="G479" s="228"/>
      <c r="H479" s="228"/>
      <c r="I479" s="228"/>
      <c r="J479" s="148" t="s">
        <v>1108</v>
      </c>
      <c r="K479" s="149">
        <v>102</v>
      </c>
      <c r="L479" s="229"/>
      <c r="M479" s="229"/>
      <c r="N479" s="229">
        <f>ROUND(L479*K479,2)</f>
        <v>0</v>
      </c>
      <c r="O479" s="229"/>
      <c r="P479" s="229"/>
      <c r="Q479" s="229"/>
      <c r="R479" s="150"/>
      <c r="T479" s="151" t="s">
        <v>5</v>
      </c>
      <c r="U479" s="159" t="s">
        <v>41</v>
      </c>
      <c r="V479" s="160">
        <v>1.06</v>
      </c>
      <c r="W479" s="160">
        <f>V479*K479</f>
        <v>108.12</v>
      </c>
      <c r="X479" s="160">
        <v>0</v>
      </c>
      <c r="Y479" s="160">
        <f>X479*K479</f>
        <v>0</v>
      </c>
      <c r="Z479" s="160">
        <v>0</v>
      </c>
      <c r="AA479" s="161">
        <f>Z479*K479</f>
        <v>0</v>
      </c>
      <c r="AD479" s="154"/>
      <c r="AR479" s="19" t="s">
        <v>1430</v>
      </c>
      <c r="AT479" s="19" t="s">
        <v>189</v>
      </c>
      <c r="AU479" s="19" t="s">
        <v>81</v>
      </c>
      <c r="AY479" s="19" t="s">
        <v>188</v>
      </c>
      <c r="BE479" s="154">
        <f>IF(U479="základná",N479,0)</f>
        <v>0</v>
      </c>
      <c r="BF479" s="154">
        <f>IF(U479="znížená",N479,0)</f>
        <v>0</v>
      </c>
      <c r="BG479" s="154">
        <f>IF(U479="zákl. prenesená",N479,0)</f>
        <v>0</v>
      </c>
      <c r="BH479" s="154">
        <f>IF(U479="zníž. prenesená",N479,0)</f>
        <v>0</v>
      </c>
      <c r="BI479" s="154">
        <f>IF(U479="nulová",N479,0)</f>
        <v>0</v>
      </c>
      <c r="BJ479" s="19" t="s">
        <v>86</v>
      </c>
      <c r="BK479" s="154">
        <f>ROUND(L479*K479,2)</f>
        <v>0</v>
      </c>
      <c r="BL479" s="19" t="s">
        <v>1430</v>
      </c>
      <c r="BM479" s="19" t="s">
        <v>1431</v>
      </c>
    </row>
    <row r="480" spans="2:65" s="1" customFormat="1" ht="6.95" customHeight="1">
      <c r="B480" s="56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8"/>
    </row>
  </sheetData>
  <mergeCells count="1050">
    <mergeCell ref="N475:Q475"/>
    <mergeCell ref="N478:Q478"/>
    <mergeCell ref="H1:K1"/>
    <mergeCell ref="S2:AC2"/>
    <mergeCell ref="F473:I473"/>
    <mergeCell ref="L473:M473"/>
    <mergeCell ref="N473:Q473"/>
    <mergeCell ref="F474:I474"/>
    <mergeCell ref="L474:M474"/>
    <mergeCell ref="N474:Q474"/>
    <mergeCell ref="F476:I476"/>
    <mergeCell ref="L476:M476"/>
    <mergeCell ref="N476:Q476"/>
    <mergeCell ref="F477:I477"/>
    <mergeCell ref="L477:M477"/>
    <mergeCell ref="N477:Q477"/>
    <mergeCell ref="F479:I479"/>
    <mergeCell ref="L479:M479"/>
    <mergeCell ref="N479:Q479"/>
    <mergeCell ref="N138:Q138"/>
    <mergeCell ref="N139:Q139"/>
    <mergeCell ref="N140:Q140"/>
    <mergeCell ref="N157:Q157"/>
    <mergeCell ref="N169:Q169"/>
    <mergeCell ref="N200:Q200"/>
    <mergeCell ref="N213:Q213"/>
    <mergeCell ref="N220:Q220"/>
    <mergeCell ref="N250:Q250"/>
    <mergeCell ref="N289:Q289"/>
    <mergeCell ref="N291:Q291"/>
    <mergeCell ref="N292:Q292"/>
    <mergeCell ref="N305:Q305"/>
    <mergeCell ref="N347:Q347"/>
    <mergeCell ref="N350:Q350"/>
    <mergeCell ref="N355:Q355"/>
    <mergeCell ref="F466:I466"/>
    <mergeCell ref="L466:M466"/>
    <mergeCell ref="N466:Q466"/>
    <mergeCell ref="F467:I467"/>
    <mergeCell ref="L467:M467"/>
    <mergeCell ref="N467:Q467"/>
    <mergeCell ref="F469:I469"/>
    <mergeCell ref="L469:M469"/>
    <mergeCell ref="N469:Q469"/>
    <mergeCell ref="F470:I470"/>
    <mergeCell ref="L470:M470"/>
    <mergeCell ref="N470:Q470"/>
    <mergeCell ref="F471:I471"/>
    <mergeCell ref="L471:M471"/>
    <mergeCell ref="N471:Q471"/>
    <mergeCell ref="F451:I451"/>
    <mergeCell ref="L451:M451"/>
    <mergeCell ref="N451:Q451"/>
    <mergeCell ref="F452:I452"/>
    <mergeCell ref="L452:M452"/>
    <mergeCell ref="N452:Q452"/>
    <mergeCell ref="F454:I454"/>
    <mergeCell ref="L454:M454"/>
    <mergeCell ref="N454:Q454"/>
    <mergeCell ref="F455:I455"/>
    <mergeCell ref="L455:M455"/>
    <mergeCell ref="N455:Q455"/>
    <mergeCell ref="F456:I456"/>
    <mergeCell ref="F472:I472"/>
    <mergeCell ref="L472:M472"/>
    <mergeCell ref="N472:Q472"/>
    <mergeCell ref="N468:Q468"/>
    <mergeCell ref="F458:I458"/>
    <mergeCell ref="L458:M458"/>
    <mergeCell ref="N458:Q458"/>
    <mergeCell ref="F460:I460"/>
    <mergeCell ref="L460:M460"/>
    <mergeCell ref="N460:Q460"/>
    <mergeCell ref="F461:I461"/>
    <mergeCell ref="L461:M461"/>
    <mergeCell ref="N461:Q461"/>
    <mergeCell ref="F462:I462"/>
    <mergeCell ref="L462:M462"/>
    <mergeCell ref="N462:Q462"/>
    <mergeCell ref="F464:I464"/>
    <mergeCell ref="L464:M464"/>
    <mergeCell ref="N464:Q464"/>
    <mergeCell ref="F465:I465"/>
    <mergeCell ref="L465:M465"/>
    <mergeCell ref="N465:Q465"/>
    <mergeCell ref="N459:Q459"/>
    <mergeCell ref="N463:Q463"/>
    <mergeCell ref="L456:M456"/>
    <mergeCell ref="N456:Q456"/>
    <mergeCell ref="F457:I457"/>
    <mergeCell ref="L457:M457"/>
    <mergeCell ref="N457:Q457"/>
    <mergeCell ref="N453:Q453"/>
    <mergeCell ref="F444:I444"/>
    <mergeCell ref="L444:M444"/>
    <mergeCell ref="N444:Q444"/>
    <mergeCell ref="F445:I445"/>
    <mergeCell ref="L445:M445"/>
    <mergeCell ref="N445:Q445"/>
    <mergeCell ref="F446:I446"/>
    <mergeCell ref="L446:M446"/>
    <mergeCell ref="N446:Q446"/>
    <mergeCell ref="F447:I447"/>
    <mergeCell ref="L447:M447"/>
    <mergeCell ref="N447:Q447"/>
    <mergeCell ref="F448:I448"/>
    <mergeCell ref="L448:M448"/>
    <mergeCell ref="N448:Q448"/>
    <mergeCell ref="F450:I450"/>
    <mergeCell ref="L450:M450"/>
    <mergeCell ref="N450:Q450"/>
    <mergeCell ref="N449:Q449"/>
    <mergeCell ref="F438:I438"/>
    <mergeCell ref="L438:M438"/>
    <mergeCell ref="N438:Q438"/>
    <mergeCell ref="F439:I439"/>
    <mergeCell ref="L439:M439"/>
    <mergeCell ref="N439:Q439"/>
    <mergeCell ref="F440:I440"/>
    <mergeCell ref="L440:M440"/>
    <mergeCell ref="N440:Q440"/>
    <mergeCell ref="F441:I441"/>
    <mergeCell ref="L441:M441"/>
    <mergeCell ref="N441:Q441"/>
    <mergeCell ref="F442:I442"/>
    <mergeCell ref="L442:M442"/>
    <mergeCell ref="N442:Q442"/>
    <mergeCell ref="F443:I443"/>
    <mergeCell ref="L443:M443"/>
    <mergeCell ref="N443:Q443"/>
    <mergeCell ref="F432:I432"/>
    <mergeCell ref="L432:M432"/>
    <mergeCell ref="N432:Q432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36:I436"/>
    <mergeCell ref="L436:M436"/>
    <mergeCell ref="N436:Q436"/>
    <mergeCell ref="F437:I437"/>
    <mergeCell ref="L437:M437"/>
    <mergeCell ref="N437:Q437"/>
    <mergeCell ref="F426:I426"/>
    <mergeCell ref="L426:M426"/>
    <mergeCell ref="N426:Q426"/>
    <mergeCell ref="F427:I427"/>
    <mergeCell ref="L427:M427"/>
    <mergeCell ref="N427:Q427"/>
    <mergeCell ref="F428:I428"/>
    <mergeCell ref="L428:M428"/>
    <mergeCell ref="N428:Q428"/>
    <mergeCell ref="F429:I429"/>
    <mergeCell ref="L429:M429"/>
    <mergeCell ref="N429:Q429"/>
    <mergeCell ref="F430:I430"/>
    <mergeCell ref="L430:M430"/>
    <mergeCell ref="N430:Q430"/>
    <mergeCell ref="F431:I431"/>
    <mergeCell ref="L431:M431"/>
    <mergeCell ref="N431:Q431"/>
    <mergeCell ref="F420:I420"/>
    <mergeCell ref="L420:M420"/>
    <mergeCell ref="N420:Q420"/>
    <mergeCell ref="F421:I421"/>
    <mergeCell ref="L421:M421"/>
    <mergeCell ref="N421:Q421"/>
    <mergeCell ref="F422:I422"/>
    <mergeCell ref="L422:M422"/>
    <mergeCell ref="N422:Q422"/>
    <mergeCell ref="F423:I423"/>
    <mergeCell ref="L423:M423"/>
    <mergeCell ref="N423:Q423"/>
    <mergeCell ref="F424:I424"/>
    <mergeCell ref="L424:M424"/>
    <mergeCell ref="N424:Q424"/>
    <mergeCell ref="F425:I425"/>
    <mergeCell ref="L425:M425"/>
    <mergeCell ref="N425:Q425"/>
    <mergeCell ref="F414:I414"/>
    <mergeCell ref="L414:M414"/>
    <mergeCell ref="N414:Q414"/>
    <mergeCell ref="F415:I415"/>
    <mergeCell ref="L415:M415"/>
    <mergeCell ref="N415:Q415"/>
    <mergeCell ref="F416:I416"/>
    <mergeCell ref="L416:M416"/>
    <mergeCell ref="N416:Q416"/>
    <mergeCell ref="F417:I417"/>
    <mergeCell ref="L417:M417"/>
    <mergeCell ref="N417:Q417"/>
    <mergeCell ref="F418:I418"/>
    <mergeCell ref="L418:M418"/>
    <mergeCell ref="N418:Q418"/>
    <mergeCell ref="F419:I419"/>
    <mergeCell ref="L419:M419"/>
    <mergeCell ref="N419:Q419"/>
    <mergeCell ref="F408:I408"/>
    <mergeCell ref="L408:M408"/>
    <mergeCell ref="N408:Q408"/>
    <mergeCell ref="F409:I409"/>
    <mergeCell ref="L409:M409"/>
    <mergeCell ref="N409:Q409"/>
    <mergeCell ref="F410:I410"/>
    <mergeCell ref="L410:M410"/>
    <mergeCell ref="N410:Q410"/>
    <mergeCell ref="F411:I411"/>
    <mergeCell ref="L411:M411"/>
    <mergeCell ref="N411:Q411"/>
    <mergeCell ref="F412:I412"/>
    <mergeCell ref="L412:M412"/>
    <mergeCell ref="N412:Q412"/>
    <mergeCell ref="F413:I413"/>
    <mergeCell ref="L413:M413"/>
    <mergeCell ref="N413:Q413"/>
    <mergeCell ref="F402:I402"/>
    <mergeCell ref="L402:M402"/>
    <mergeCell ref="N402:Q402"/>
    <mergeCell ref="F403:I403"/>
    <mergeCell ref="L403:M403"/>
    <mergeCell ref="N403:Q403"/>
    <mergeCell ref="F404:I404"/>
    <mergeCell ref="L404:M404"/>
    <mergeCell ref="N404:Q404"/>
    <mergeCell ref="F405:I405"/>
    <mergeCell ref="L405:M405"/>
    <mergeCell ref="N405:Q405"/>
    <mergeCell ref="F406:I406"/>
    <mergeCell ref="L406:M406"/>
    <mergeCell ref="N406:Q406"/>
    <mergeCell ref="F407:I407"/>
    <mergeCell ref="L407:M407"/>
    <mergeCell ref="N407:Q407"/>
    <mergeCell ref="F395:I395"/>
    <mergeCell ref="L395:M395"/>
    <mergeCell ref="N395:Q395"/>
    <mergeCell ref="F396:I396"/>
    <mergeCell ref="L396:M396"/>
    <mergeCell ref="N396:Q396"/>
    <mergeCell ref="F397:I397"/>
    <mergeCell ref="L397:M397"/>
    <mergeCell ref="N397:Q397"/>
    <mergeCell ref="F399:I399"/>
    <mergeCell ref="L399:M399"/>
    <mergeCell ref="N399:Q399"/>
    <mergeCell ref="F400:I400"/>
    <mergeCell ref="L400:M400"/>
    <mergeCell ref="N400:Q400"/>
    <mergeCell ref="F401:I401"/>
    <mergeCell ref="L401:M401"/>
    <mergeCell ref="N401:Q401"/>
    <mergeCell ref="N398:Q398"/>
    <mergeCell ref="F388:I388"/>
    <mergeCell ref="L388:M388"/>
    <mergeCell ref="N388:Q388"/>
    <mergeCell ref="F389:I389"/>
    <mergeCell ref="L389:M389"/>
    <mergeCell ref="N389:Q389"/>
    <mergeCell ref="F391:I391"/>
    <mergeCell ref="L391:M391"/>
    <mergeCell ref="N391:Q391"/>
    <mergeCell ref="F392:I392"/>
    <mergeCell ref="L392:M392"/>
    <mergeCell ref="N392:Q392"/>
    <mergeCell ref="F393:I393"/>
    <mergeCell ref="L393:M393"/>
    <mergeCell ref="N393:Q393"/>
    <mergeCell ref="F394:I394"/>
    <mergeCell ref="L394:M394"/>
    <mergeCell ref="N394:Q394"/>
    <mergeCell ref="N390:Q390"/>
    <mergeCell ref="F382:I382"/>
    <mergeCell ref="L382:M382"/>
    <mergeCell ref="N382:Q382"/>
    <mergeCell ref="F383:I383"/>
    <mergeCell ref="L383:M383"/>
    <mergeCell ref="N383:Q383"/>
    <mergeCell ref="F384:I384"/>
    <mergeCell ref="L384:M384"/>
    <mergeCell ref="N384:Q384"/>
    <mergeCell ref="F385:I385"/>
    <mergeCell ref="L385:M385"/>
    <mergeCell ref="N385:Q385"/>
    <mergeCell ref="F386:I386"/>
    <mergeCell ref="L386:M386"/>
    <mergeCell ref="N386:Q386"/>
    <mergeCell ref="F387:I387"/>
    <mergeCell ref="L387:M387"/>
    <mergeCell ref="N387:Q387"/>
    <mergeCell ref="F374:I374"/>
    <mergeCell ref="L374:M374"/>
    <mergeCell ref="N374:Q374"/>
    <mergeCell ref="F376:I376"/>
    <mergeCell ref="L376:M376"/>
    <mergeCell ref="N376:Q376"/>
    <mergeCell ref="F377:I377"/>
    <mergeCell ref="L377:M377"/>
    <mergeCell ref="N377:Q377"/>
    <mergeCell ref="F378:I378"/>
    <mergeCell ref="L378:M378"/>
    <mergeCell ref="N378:Q378"/>
    <mergeCell ref="F379:I379"/>
    <mergeCell ref="L379:M379"/>
    <mergeCell ref="N379:Q379"/>
    <mergeCell ref="F381:I381"/>
    <mergeCell ref="L381:M381"/>
    <mergeCell ref="N381:Q381"/>
    <mergeCell ref="N375:Q375"/>
    <mergeCell ref="N380:Q380"/>
    <mergeCell ref="F368:I368"/>
    <mergeCell ref="L368:M368"/>
    <mergeCell ref="N368:Q368"/>
    <mergeCell ref="F369:I369"/>
    <mergeCell ref="L369:M369"/>
    <mergeCell ref="N369:Q369"/>
    <mergeCell ref="F370:I370"/>
    <mergeCell ref="L370:M370"/>
    <mergeCell ref="N370:Q370"/>
    <mergeCell ref="F371:I371"/>
    <mergeCell ref="L371:M371"/>
    <mergeCell ref="N371:Q371"/>
    <mergeCell ref="F372:I372"/>
    <mergeCell ref="L372:M372"/>
    <mergeCell ref="N372:Q372"/>
    <mergeCell ref="F373:I373"/>
    <mergeCell ref="L373:M373"/>
    <mergeCell ref="N373:Q373"/>
    <mergeCell ref="F362:I362"/>
    <mergeCell ref="L362:M362"/>
    <mergeCell ref="N362:Q362"/>
    <mergeCell ref="F363:I363"/>
    <mergeCell ref="L363:M363"/>
    <mergeCell ref="N363:Q363"/>
    <mergeCell ref="F364:I364"/>
    <mergeCell ref="L364:M364"/>
    <mergeCell ref="N364:Q364"/>
    <mergeCell ref="F365:I365"/>
    <mergeCell ref="L365:M365"/>
    <mergeCell ref="N365:Q365"/>
    <mergeCell ref="F366:I366"/>
    <mergeCell ref="L366:M366"/>
    <mergeCell ref="N366:Q366"/>
    <mergeCell ref="F367:I367"/>
    <mergeCell ref="L367:M367"/>
    <mergeCell ref="N367:Q367"/>
    <mergeCell ref="F356:I356"/>
    <mergeCell ref="L356:M356"/>
    <mergeCell ref="N356:Q356"/>
    <mergeCell ref="F357:I357"/>
    <mergeCell ref="L357:M357"/>
    <mergeCell ref="N357:Q357"/>
    <mergeCell ref="F358:I358"/>
    <mergeCell ref="L358:M358"/>
    <mergeCell ref="N358:Q358"/>
    <mergeCell ref="F359:I359"/>
    <mergeCell ref="L359:M359"/>
    <mergeCell ref="N359:Q359"/>
    <mergeCell ref="F360:I360"/>
    <mergeCell ref="L360:M360"/>
    <mergeCell ref="N360:Q360"/>
    <mergeCell ref="F361:I361"/>
    <mergeCell ref="L361:M361"/>
    <mergeCell ref="N361:Q361"/>
    <mergeCell ref="F348:I348"/>
    <mergeCell ref="L348:M348"/>
    <mergeCell ref="N348:Q348"/>
    <mergeCell ref="F349:I349"/>
    <mergeCell ref="L349:M349"/>
    <mergeCell ref="N349:Q349"/>
    <mergeCell ref="F351:I351"/>
    <mergeCell ref="L351:M351"/>
    <mergeCell ref="N351:Q351"/>
    <mergeCell ref="F352:I352"/>
    <mergeCell ref="L352:M352"/>
    <mergeCell ref="N352:Q352"/>
    <mergeCell ref="F353:I353"/>
    <mergeCell ref="L353:M353"/>
    <mergeCell ref="N353:Q353"/>
    <mergeCell ref="F354:I354"/>
    <mergeCell ref="L354:M354"/>
    <mergeCell ref="N354:Q354"/>
    <mergeCell ref="F341:I341"/>
    <mergeCell ref="L341:M341"/>
    <mergeCell ref="N341:Q341"/>
    <mergeCell ref="F342:I342"/>
    <mergeCell ref="L342:M342"/>
    <mergeCell ref="N342:Q342"/>
    <mergeCell ref="F343:I343"/>
    <mergeCell ref="L343:M343"/>
    <mergeCell ref="N343:Q343"/>
    <mergeCell ref="F344:I344"/>
    <mergeCell ref="L344:M344"/>
    <mergeCell ref="N344:Q344"/>
    <mergeCell ref="F345:I345"/>
    <mergeCell ref="L345:M345"/>
    <mergeCell ref="N345:Q345"/>
    <mergeCell ref="F346:I346"/>
    <mergeCell ref="L346:M346"/>
    <mergeCell ref="N346:Q346"/>
    <mergeCell ref="F335:I335"/>
    <mergeCell ref="L335:M335"/>
    <mergeCell ref="N335:Q335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39:I339"/>
    <mergeCell ref="L339:M339"/>
    <mergeCell ref="N339:Q339"/>
    <mergeCell ref="F340:I340"/>
    <mergeCell ref="L340:M340"/>
    <mergeCell ref="N340:Q340"/>
    <mergeCell ref="F329:I329"/>
    <mergeCell ref="L329:M329"/>
    <mergeCell ref="N329:Q329"/>
    <mergeCell ref="F330:I330"/>
    <mergeCell ref="L330:M330"/>
    <mergeCell ref="N330:Q330"/>
    <mergeCell ref="F331:I331"/>
    <mergeCell ref="L331:M331"/>
    <mergeCell ref="N331:Q331"/>
    <mergeCell ref="F332:I332"/>
    <mergeCell ref="L332:M332"/>
    <mergeCell ref="N332:Q332"/>
    <mergeCell ref="F333:I333"/>
    <mergeCell ref="L333:M333"/>
    <mergeCell ref="N333:Q333"/>
    <mergeCell ref="F334:I334"/>
    <mergeCell ref="L334:M334"/>
    <mergeCell ref="N334:Q334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26:I326"/>
    <mergeCell ref="L326:M326"/>
    <mergeCell ref="N326:Q326"/>
    <mergeCell ref="F327:I327"/>
    <mergeCell ref="L327:M327"/>
    <mergeCell ref="N327:Q327"/>
    <mergeCell ref="F328:I328"/>
    <mergeCell ref="L328:M328"/>
    <mergeCell ref="N328:Q328"/>
    <mergeCell ref="N325:Q325"/>
    <mergeCell ref="F316:I316"/>
    <mergeCell ref="L316:M316"/>
    <mergeCell ref="N316:Q316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10:I310"/>
    <mergeCell ref="L310:M310"/>
    <mergeCell ref="N310:Q310"/>
    <mergeCell ref="F311:I311"/>
    <mergeCell ref="L311:M311"/>
    <mergeCell ref="N311:Q311"/>
    <mergeCell ref="F312:I312"/>
    <mergeCell ref="L312:M312"/>
    <mergeCell ref="N312:Q312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03:I303"/>
    <mergeCell ref="L303:M303"/>
    <mergeCell ref="N303:Q303"/>
    <mergeCell ref="F304:I304"/>
    <mergeCell ref="L304:M304"/>
    <mergeCell ref="N304:Q304"/>
    <mergeCell ref="F306:I306"/>
    <mergeCell ref="L306:M306"/>
    <mergeCell ref="N306:Q306"/>
    <mergeCell ref="F307:I307"/>
    <mergeCell ref="L307:M307"/>
    <mergeCell ref="N307:Q307"/>
    <mergeCell ref="F308:I308"/>
    <mergeCell ref="L308:M308"/>
    <mergeCell ref="N308:Q308"/>
    <mergeCell ref="F309:I309"/>
    <mergeCell ref="L309:M309"/>
    <mergeCell ref="N309:Q309"/>
    <mergeCell ref="F297:I297"/>
    <mergeCell ref="L297:M297"/>
    <mergeCell ref="N297:Q297"/>
    <mergeCell ref="F298:I298"/>
    <mergeCell ref="L298:M298"/>
    <mergeCell ref="N298:Q298"/>
    <mergeCell ref="F299:I29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302:I302"/>
    <mergeCell ref="L302:M302"/>
    <mergeCell ref="N302:Q302"/>
    <mergeCell ref="F288:I288"/>
    <mergeCell ref="L288:M288"/>
    <mergeCell ref="N288:Q288"/>
    <mergeCell ref="F290:I290"/>
    <mergeCell ref="L290:M290"/>
    <mergeCell ref="N290:Q290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N287:Q287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5:I275"/>
    <mergeCell ref="L275:M275"/>
    <mergeCell ref="N275:Q275"/>
    <mergeCell ref="F264:I264"/>
    <mergeCell ref="L264:M264"/>
    <mergeCell ref="N264:Q264"/>
    <mergeCell ref="F265:I265"/>
    <mergeCell ref="L265:M265"/>
    <mergeCell ref="N265:Q265"/>
    <mergeCell ref="F266:I266"/>
    <mergeCell ref="L266:M266"/>
    <mergeCell ref="N266:Q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2:I262"/>
    <mergeCell ref="L262:M262"/>
    <mergeCell ref="N262:Q262"/>
    <mergeCell ref="F263:I263"/>
    <mergeCell ref="L263:M263"/>
    <mergeCell ref="N263:Q263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49:I249"/>
    <mergeCell ref="L249:M249"/>
    <mergeCell ref="N249:Q249"/>
    <mergeCell ref="F251:I251"/>
    <mergeCell ref="L251:M251"/>
    <mergeCell ref="N251:Q251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56:I156"/>
    <mergeCell ref="L156:M156"/>
    <mergeCell ref="N156:Q156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C126:Q126"/>
    <mergeCell ref="F128:P128"/>
    <mergeCell ref="F129:P129"/>
    <mergeCell ref="F130:P130"/>
    <mergeCell ref="M132:P132"/>
    <mergeCell ref="M134:Q134"/>
    <mergeCell ref="M135:Q135"/>
    <mergeCell ref="F137:I137"/>
    <mergeCell ref="L137:M137"/>
    <mergeCell ref="N137:Q13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8:Q118"/>
    <mergeCell ref="L120:Q120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</mergeCells>
  <hyperlinks>
    <hyperlink ref="F1:G1" location="C2" display="1) Krycí list rozpočtu"/>
    <hyperlink ref="H1:K1" location="C87" display="2) Rekapitulácia rozpočtu"/>
    <hyperlink ref="L1" location="C13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9"/>
  <sheetViews>
    <sheetView showGridLines="0" workbookViewId="0">
      <pane ySplit="1" topLeftCell="A26" activePane="bottomLeft" state="frozen"/>
      <selection pane="bottomLeft" activeCell="H39" sqref="H3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94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ht="25.35" customHeight="1">
      <c r="B8" s="23"/>
      <c r="C8" s="25"/>
      <c r="D8" s="29" t="s">
        <v>137</v>
      </c>
      <c r="E8" s="25"/>
      <c r="F8" s="212" t="s">
        <v>1432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25"/>
      <c r="R8" s="24"/>
    </row>
    <row r="9" spans="1:66" s="1" customFormat="1" ht="32.85" customHeight="1">
      <c r="B9" s="32"/>
      <c r="C9" s="33"/>
      <c r="D9" s="28" t="s">
        <v>1433</v>
      </c>
      <c r="E9" s="33"/>
      <c r="F9" s="176" t="s">
        <v>1434</v>
      </c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3"/>
      <c r="R9" s="34"/>
    </row>
    <row r="10" spans="1:66" s="1" customFormat="1" ht="14.45" customHeight="1">
      <c r="B10" s="32"/>
      <c r="C10" s="33"/>
      <c r="D10" s="29" t="s">
        <v>18</v>
      </c>
      <c r="E10" s="33"/>
      <c r="F10" s="27" t="s">
        <v>5</v>
      </c>
      <c r="G10" s="33"/>
      <c r="H10" s="33"/>
      <c r="I10" s="33"/>
      <c r="J10" s="33"/>
      <c r="K10" s="33"/>
      <c r="L10" s="33"/>
      <c r="M10" s="29" t="s">
        <v>19</v>
      </c>
      <c r="N10" s="33"/>
      <c r="O10" s="27" t="s">
        <v>5</v>
      </c>
      <c r="P10" s="33"/>
      <c r="Q10" s="33"/>
      <c r="R10" s="34"/>
    </row>
    <row r="11" spans="1:66" s="1" customFormat="1" ht="14.45" customHeight="1">
      <c r="B11" s="32"/>
      <c r="C11" s="33"/>
      <c r="D11" s="29" t="s">
        <v>20</v>
      </c>
      <c r="E11" s="33"/>
      <c r="F11" s="27" t="s">
        <v>21</v>
      </c>
      <c r="G11" s="33"/>
      <c r="H11" s="33"/>
      <c r="I11" s="33"/>
      <c r="J11" s="33"/>
      <c r="K11" s="33"/>
      <c r="L11" s="33"/>
      <c r="M11" s="29" t="s">
        <v>22</v>
      </c>
      <c r="N11" s="33"/>
      <c r="O11" s="215">
        <f>'Rekapitulácia stavby'!AN8</f>
        <v>43718</v>
      </c>
      <c r="P11" s="215"/>
      <c r="Q11" s="33"/>
      <c r="R11" s="34"/>
    </row>
    <row r="12" spans="1:66" s="1" customFormat="1" ht="10.9" customHeight="1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5" customHeight="1">
      <c r="B13" s="32"/>
      <c r="C13" s="33"/>
      <c r="D13" s="29" t="s">
        <v>23</v>
      </c>
      <c r="E13" s="33"/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74" t="str">
        <f>IF('Rekapitulácia stavby'!AN10="","",'Rekapitulácia stavby'!AN10)</f>
        <v/>
      </c>
      <c r="P13" s="174"/>
      <c r="Q13" s="33"/>
      <c r="R13" s="34"/>
    </row>
    <row r="14" spans="1:66" s="1" customFormat="1" ht="18" customHeight="1">
      <c r="B14" s="32"/>
      <c r="C14" s="33"/>
      <c r="D14" s="33"/>
      <c r="E14" s="27" t="str">
        <f>IF('Rekapitulácia stavby'!E11="","",'Rekapitulácia stavby'!E11)</f>
        <v>obec Bačkov</v>
      </c>
      <c r="F14" s="33"/>
      <c r="G14" s="33"/>
      <c r="H14" s="33"/>
      <c r="I14" s="33"/>
      <c r="J14" s="33"/>
      <c r="K14" s="33"/>
      <c r="L14" s="33"/>
      <c r="M14" s="29" t="s">
        <v>26</v>
      </c>
      <c r="N14" s="33"/>
      <c r="O14" s="174" t="str">
        <f>IF('Rekapitulácia stavby'!AN11="","",'Rekapitulácia stavby'!AN11)</f>
        <v/>
      </c>
      <c r="P14" s="174"/>
      <c r="Q14" s="33"/>
      <c r="R14" s="34"/>
    </row>
    <row r="15" spans="1:66" s="1" customFormat="1" ht="6.95" customHeight="1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5" customHeight="1">
      <c r="B16" s="32"/>
      <c r="C16" s="33"/>
      <c r="D16" s="29" t="s">
        <v>27</v>
      </c>
      <c r="E16" s="33"/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74" t="str">
        <f>IF('Rekapitulácia stavby'!AN13="","",'Rekapitulácia stavby'!AN13)</f>
        <v/>
      </c>
      <c r="P16" s="174"/>
      <c r="Q16" s="33"/>
      <c r="R16" s="34"/>
    </row>
    <row r="17" spans="2:18" s="1" customFormat="1" ht="18" customHeight="1">
      <c r="B17" s="32"/>
      <c r="C17" s="33"/>
      <c r="D17" s="33"/>
      <c r="E17" s="27" t="str">
        <f>IF('Rekapitulácia stavby'!E14="","",'Rekapitulácia stavby'!E14)</f>
        <v xml:space="preserve"> </v>
      </c>
      <c r="F17" s="33"/>
      <c r="G17" s="33"/>
      <c r="H17" s="33"/>
      <c r="I17" s="33"/>
      <c r="J17" s="33"/>
      <c r="K17" s="33"/>
      <c r="L17" s="33"/>
      <c r="M17" s="29" t="s">
        <v>26</v>
      </c>
      <c r="N17" s="33"/>
      <c r="O17" s="174" t="str">
        <f>IF('Rekapitulácia stavby'!AN14="","",'Rekapitulácia stavby'!AN14)</f>
        <v/>
      </c>
      <c r="P17" s="174"/>
      <c r="Q17" s="33"/>
      <c r="R17" s="34"/>
    </row>
    <row r="18" spans="2:18" s="1" customFormat="1" ht="6.95" customHeight="1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5" customHeight="1">
      <c r="B19" s="32"/>
      <c r="C19" s="33"/>
      <c r="D19" s="29" t="s">
        <v>29</v>
      </c>
      <c r="E19" s="33"/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74" t="str">
        <f>IF('Rekapitulácia stavby'!AN16="","",'Rekapitulácia stavby'!AN16)</f>
        <v/>
      </c>
      <c r="P19" s="174"/>
      <c r="Q19" s="33"/>
      <c r="R19" s="34"/>
    </row>
    <row r="20" spans="2:18" s="1" customFormat="1" ht="18" customHeight="1">
      <c r="B20" s="32"/>
      <c r="C20" s="33"/>
      <c r="D20" s="33"/>
      <c r="E20" s="27" t="str">
        <f>IF('Rekapitulácia stavby'!E17="","",'Rekapitulácia stavby'!E17)</f>
        <v>Ing.arch.Lorinc, Ing.Soták</v>
      </c>
      <c r="F20" s="33"/>
      <c r="G20" s="33"/>
      <c r="H20" s="33"/>
      <c r="I20" s="33"/>
      <c r="J20" s="33"/>
      <c r="K20" s="33"/>
      <c r="L20" s="33"/>
      <c r="M20" s="29" t="s">
        <v>26</v>
      </c>
      <c r="N20" s="33"/>
      <c r="O20" s="174" t="str">
        <f>IF('Rekapitulácia stavby'!AN17="","",'Rekapitulácia stavby'!AN17)</f>
        <v/>
      </c>
      <c r="P20" s="174"/>
      <c r="Q20" s="33"/>
      <c r="R20" s="34"/>
    </row>
    <row r="21" spans="2:18" s="1" customFormat="1" ht="6.95" customHeight="1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5" customHeight="1">
      <c r="B22" s="32"/>
      <c r="C22" s="33"/>
      <c r="D22" s="29" t="s">
        <v>32</v>
      </c>
      <c r="E22" s="33"/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74" t="s">
        <v>5</v>
      </c>
      <c r="P22" s="174"/>
      <c r="Q22" s="33"/>
      <c r="R22" s="34"/>
    </row>
    <row r="23" spans="2:18" s="1" customFormat="1" ht="18" customHeight="1">
      <c r="B23" s="32"/>
      <c r="C23" s="33"/>
      <c r="D23" s="33"/>
      <c r="E23" s="27" t="s">
        <v>1435</v>
      </c>
      <c r="F23" s="33"/>
      <c r="G23" s="33"/>
      <c r="H23" s="33"/>
      <c r="I23" s="33"/>
      <c r="J23" s="33"/>
      <c r="K23" s="33"/>
      <c r="L23" s="33"/>
      <c r="M23" s="29" t="s">
        <v>26</v>
      </c>
      <c r="N23" s="33"/>
      <c r="O23" s="174" t="s">
        <v>5</v>
      </c>
      <c r="P23" s="174"/>
      <c r="Q23" s="33"/>
      <c r="R23" s="34"/>
    </row>
    <row r="24" spans="2:18" s="1" customFormat="1" ht="6.95" customHeight="1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4.45" customHeight="1">
      <c r="B25" s="32"/>
      <c r="C25" s="33"/>
      <c r="D25" s="29" t="s">
        <v>34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16.5" customHeight="1">
      <c r="B26" s="32"/>
      <c r="C26" s="33"/>
      <c r="D26" s="33"/>
      <c r="E26" s="177" t="s">
        <v>5</v>
      </c>
      <c r="F26" s="177"/>
      <c r="G26" s="177"/>
      <c r="H26" s="177"/>
      <c r="I26" s="177"/>
      <c r="J26" s="177"/>
      <c r="K26" s="177"/>
      <c r="L26" s="177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</row>
    <row r="28" spans="2:18" s="1" customFormat="1" ht="6.95" customHeight="1">
      <c r="B28" s="32"/>
      <c r="C28" s="33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33"/>
      <c r="R28" s="34"/>
    </row>
    <row r="29" spans="2:18" s="1" customFormat="1" ht="14.45" customHeight="1">
      <c r="B29" s="32"/>
      <c r="C29" s="33"/>
      <c r="D29" s="111" t="s">
        <v>139</v>
      </c>
      <c r="E29" s="33"/>
      <c r="F29" s="33"/>
      <c r="G29" s="33"/>
      <c r="H29" s="33"/>
      <c r="I29" s="33"/>
      <c r="J29" s="33"/>
      <c r="K29" s="33"/>
      <c r="L29" s="33"/>
      <c r="M29" s="178">
        <f>N90</f>
        <v>0</v>
      </c>
      <c r="N29" s="178"/>
      <c r="O29" s="178"/>
      <c r="P29" s="178"/>
      <c r="Q29" s="33"/>
      <c r="R29" s="34"/>
    </row>
    <row r="30" spans="2:18" s="1" customFormat="1" ht="14.45" customHeight="1">
      <c r="B30" s="32"/>
      <c r="C30" s="33"/>
      <c r="D30" s="31" t="s">
        <v>140</v>
      </c>
      <c r="E30" s="33"/>
      <c r="F30" s="33"/>
      <c r="G30" s="33"/>
      <c r="H30" s="33"/>
      <c r="I30" s="33"/>
      <c r="J30" s="33"/>
      <c r="K30" s="33"/>
      <c r="L30" s="33"/>
      <c r="M30" s="178">
        <f>N105</f>
        <v>0</v>
      </c>
      <c r="N30" s="178"/>
      <c r="O30" s="178"/>
      <c r="P30" s="178"/>
      <c r="Q30" s="33"/>
      <c r="R30" s="34"/>
    </row>
    <row r="31" spans="2:18" s="1" customFormat="1" ht="6.95" customHeigh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/>
    </row>
    <row r="32" spans="2:18" s="1" customFormat="1" ht="25.35" customHeight="1">
      <c r="B32" s="32"/>
      <c r="C32" s="33"/>
      <c r="D32" s="112" t="s">
        <v>37</v>
      </c>
      <c r="E32" s="33"/>
      <c r="F32" s="33"/>
      <c r="G32" s="33"/>
      <c r="H32" s="33"/>
      <c r="I32" s="33"/>
      <c r="J32" s="33"/>
      <c r="K32" s="33"/>
      <c r="L32" s="33"/>
      <c r="M32" s="216">
        <f>ROUND(M29+M30,2)</f>
        <v>0</v>
      </c>
      <c r="N32" s="214"/>
      <c r="O32" s="214"/>
      <c r="P32" s="214"/>
      <c r="Q32" s="33"/>
      <c r="R32" s="34"/>
    </row>
    <row r="33" spans="2:18" s="1" customFormat="1" ht="6.95" customHeight="1">
      <c r="B33" s="32"/>
      <c r="C33" s="3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33"/>
      <c r="R33" s="34"/>
    </row>
    <row r="34" spans="2:18" s="1" customFormat="1" ht="14.45" customHeight="1">
      <c r="B34" s="32"/>
      <c r="C34" s="33"/>
      <c r="D34" s="39" t="s">
        <v>38</v>
      </c>
      <c r="E34" s="39" t="s">
        <v>39</v>
      </c>
      <c r="F34" s="40">
        <v>0.2</v>
      </c>
      <c r="G34" s="113" t="s">
        <v>40</v>
      </c>
      <c r="H34" s="217"/>
      <c r="I34" s="214"/>
      <c r="J34" s="214"/>
      <c r="K34" s="33"/>
      <c r="L34" s="33"/>
      <c r="M34" s="217">
        <f>0.2*H34</f>
        <v>0</v>
      </c>
      <c r="N34" s="214"/>
      <c r="O34" s="214"/>
      <c r="P34" s="214"/>
      <c r="Q34" s="33"/>
      <c r="R34" s="34"/>
    </row>
    <row r="35" spans="2:18" s="1" customFormat="1" ht="14.45" customHeight="1">
      <c r="B35" s="32"/>
      <c r="C35" s="33"/>
      <c r="D35" s="33"/>
      <c r="E35" s="39" t="s">
        <v>41</v>
      </c>
      <c r="F35" s="40">
        <v>0.2</v>
      </c>
      <c r="G35" s="113" t="s">
        <v>40</v>
      </c>
      <c r="H35" s="217">
        <f>M32</f>
        <v>0</v>
      </c>
      <c r="I35" s="214"/>
      <c r="J35" s="214"/>
      <c r="K35" s="33"/>
      <c r="L35" s="33"/>
      <c r="M35" s="217">
        <f>0.2*H35</f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42</v>
      </c>
      <c r="F36" s="40">
        <v>0.2</v>
      </c>
      <c r="G36" s="113" t="s">
        <v>40</v>
      </c>
      <c r="H36" s="217">
        <f>ROUND((SUM(BG105:BG106)+SUM(BG126:BG188)),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43</v>
      </c>
      <c r="F37" s="40">
        <v>0.2</v>
      </c>
      <c r="G37" s="113" t="s">
        <v>40</v>
      </c>
      <c r="H37" s="217">
        <f>ROUND((SUM(BH105:BH106)+SUM(BH126:BH188)),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14.45" hidden="1" customHeight="1">
      <c r="B38" s="32"/>
      <c r="C38" s="33"/>
      <c r="D38" s="33"/>
      <c r="E38" s="39" t="s">
        <v>44</v>
      </c>
      <c r="F38" s="40">
        <v>0</v>
      </c>
      <c r="G38" s="113" t="s">
        <v>40</v>
      </c>
      <c r="H38" s="217">
        <f>ROUND((SUM(BI105:BI106)+SUM(BI126:BI188)), 2)</f>
        <v>0</v>
      </c>
      <c r="I38" s="214"/>
      <c r="J38" s="214"/>
      <c r="K38" s="33"/>
      <c r="L38" s="33"/>
      <c r="M38" s="217">
        <v>0</v>
      </c>
      <c r="N38" s="214"/>
      <c r="O38" s="214"/>
      <c r="P38" s="214"/>
      <c r="Q38" s="33"/>
      <c r="R38" s="34"/>
    </row>
    <row r="39" spans="2:18" s="1" customFormat="1" ht="6.95" customHeight="1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25.35" customHeight="1">
      <c r="B40" s="32"/>
      <c r="C40" s="109"/>
      <c r="D40" s="114" t="s">
        <v>45</v>
      </c>
      <c r="E40" s="72"/>
      <c r="F40" s="72"/>
      <c r="G40" s="115" t="s">
        <v>46</v>
      </c>
      <c r="H40" s="116" t="s">
        <v>47</v>
      </c>
      <c r="I40" s="72"/>
      <c r="J40" s="72"/>
      <c r="K40" s="72"/>
      <c r="L40" s="218">
        <f>SUM(M32:M38)</f>
        <v>0</v>
      </c>
      <c r="M40" s="218"/>
      <c r="N40" s="218"/>
      <c r="O40" s="218"/>
      <c r="P40" s="219"/>
      <c r="Q40" s="109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s="1" customFormat="1" ht="14.4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ht="30" customHeight="1">
      <c r="B80" s="23"/>
      <c r="C80" s="29" t="s">
        <v>137</v>
      </c>
      <c r="D80" s="25"/>
      <c r="E80" s="25"/>
      <c r="F80" s="212" t="s">
        <v>1432</v>
      </c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25"/>
      <c r="R80" s="24"/>
    </row>
    <row r="81" spans="2:47" s="1" customFormat="1" ht="36.950000000000003" customHeight="1">
      <c r="B81" s="32"/>
      <c r="C81" s="66" t="s">
        <v>1433</v>
      </c>
      <c r="D81" s="33"/>
      <c r="E81" s="33"/>
      <c r="F81" s="188" t="str">
        <f>F9</f>
        <v>001.2.1 - Kanalizačná prípojka a dažďová kanalizácia</v>
      </c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33"/>
      <c r="R81" s="34"/>
    </row>
    <row r="82" spans="2:47" s="1" customFormat="1" ht="6.95" customHeight="1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8" customHeight="1">
      <c r="B83" s="32"/>
      <c r="C83" s="29" t="s">
        <v>20</v>
      </c>
      <c r="D83" s="33"/>
      <c r="E83" s="33"/>
      <c r="F83" s="27" t="str">
        <f>F11</f>
        <v>Bačkov</v>
      </c>
      <c r="G83" s="33"/>
      <c r="H83" s="33"/>
      <c r="I83" s="33"/>
      <c r="J83" s="33"/>
      <c r="K83" s="29" t="s">
        <v>22</v>
      </c>
      <c r="L83" s="33"/>
      <c r="M83" s="215">
        <f>IF(O11="","",O11)</f>
        <v>43718</v>
      </c>
      <c r="N83" s="215"/>
      <c r="O83" s="215"/>
      <c r="P83" s="215"/>
      <c r="Q83" s="33"/>
      <c r="R83" s="34"/>
    </row>
    <row r="84" spans="2:47" s="1" customFormat="1" ht="6.95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15">
      <c r="B85" s="32"/>
      <c r="C85" s="29" t="s">
        <v>23</v>
      </c>
      <c r="D85" s="33"/>
      <c r="E85" s="33"/>
      <c r="F85" s="27" t="str">
        <f>E14</f>
        <v>obec Bačkov</v>
      </c>
      <c r="G85" s="33"/>
      <c r="H85" s="33"/>
      <c r="I85" s="33"/>
      <c r="J85" s="33"/>
      <c r="K85" s="29" t="s">
        <v>29</v>
      </c>
      <c r="L85" s="33"/>
      <c r="M85" s="174" t="str">
        <f>E20</f>
        <v>Ing.arch.Lorinc, Ing.Soták</v>
      </c>
      <c r="N85" s="174"/>
      <c r="O85" s="174"/>
      <c r="P85" s="174"/>
      <c r="Q85" s="174"/>
      <c r="R85" s="34"/>
    </row>
    <row r="86" spans="2:47" s="1" customFormat="1" ht="14.45" customHeight="1">
      <c r="B86" s="32"/>
      <c r="C86" s="29" t="s">
        <v>27</v>
      </c>
      <c r="D86" s="33"/>
      <c r="E86" s="33"/>
      <c r="F86" s="27" t="str">
        <f>IF(E17="","",E17)</f>
        <v xml:space="preserve"> </v>
      </c>
      <c r="G86" s="33"/>
      <c r="H86" s="33"/>
      <c r="I86" s="33"/>
      <c r="J86" s="33"/>
      <c r="K86" s="29" t="s">
        <v>32</v>
      </c>
      <c r="L86" s="33"/>
      <c r="M86" s="174" t="str">
        <f>E23</f>
        <v>Ing.Ján Džuba</v>
      </c>
      <c r="N86" s="174"/>
      <c r="O86" s="174"/>
      <c r="P86" s="174"/>
      <c r="Q86" s="174"/>
      <c r="R86" s="34"/>
    </row>
    <row r="87" spans="2:47" s="1" customFormat="1" ht="10.35" customHeight="1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>
      <c r="B88" s="32"/>
      <c r="C88" s="220" t="s">
        <v>142</v>
      </c>
      <c r="D88" s="221"/>
      <c r="E88" s="221"/>
      <c r="F88" s="221"/>
      <c r="G88" s="221"/>
      <c r="H88" s="109"/>
      <c r="I88" s="109"/>
      <c r="J88" s="109"/>
      <c r="K88" s="109"/>
      <c r="L88" s="109"/>
      <c r="M88" s="109"/>
      <c r="N88" s="220" t="s">
        <v>143</v>
      </c>
      <c r="O88" s="221"/>
      <c r="P88" s="221"/>
      <c r="Q88" s="221"/>
      <c r="R88" s="34"/>
    </row>
    <row r="89" spans="2:47" s="1" customFormat="1" ht="10.35" customHeight="1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>
      <c r="B90" s="32"/>
      <c r="C90" s="117" t="s">
        <v>144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11">
        <f>N126</f>
        <v>0</v>
      </c>
      <c r="O90" s="222"/>
      <c r="P90" s="222"/>
      <c r="Q90" s="222"/>
      <c r="R90" s="34"/>
      <c r="AU90" s="19" t="s">
        <v>145</v>
      </c>
    </row>
    <row r="91" spans="2:47" s="7" customFormat="1" ht="24.95" customHeight="1">
      <c r="B91" s="118"/>
      <c r="C91" s="119"/>
      <c r="D91" s="120" t="s">
        <v>1436</v>
      </c>
      <c r="E91" s="119"/>
      <c r="F91" s="119"/>
      <c r="G91" s="119"/>
      <c r="H91" s="119"/>
      <c r="I91" s="119"/>
      <c r="J91" s="119"/>
      <c r="K91" s="119"/>
      <c r="L91" s="119"/>
      <c r="M91" s="119"/>
      <c r="N91" s="223">
        <f>N127</f>
        <v>0</v>
      </c>
      <c r="O91" s="224"/>
      <c r="P91" s="224"/>
      <c r="Q91" s="224"/>
      <c r="R91" s="121"/>
    </row>
    <row r="92" spans="2:47" s="8" customFormat="1" ht="19.899999999999999" customHeight="1">
      <c r="B92" s="122"/>
      <c r="C92" s="96"/>
      <c r="D92" s="123" t="s">
        <v>1437</v>
      </c>
      <c r="E92" s="96"/>
      <c r="F92" s="96"/>
      <c r="G92" s="96"/>
      <c r="H92" s="96"/>
      <c r="I92" s="96"/>
      <c r="J92" s="96"/>
      <c r="K92" s="96"/>
      <c r="L92" s="96"/>
      <c r="M92" s="96"/>
      <c r="N92" s="203">
        <f>N128</f>
        <v>0</v>
      </c>
      <c r="O92" s="204"/>
      <c r="P92" s="204"/>
      <c r="Q92" s="204"/>
      <c r="R92" s="124"/>
    </row>
    <row r="93" spans="2:47" s="8" customFormat="1" ht="19.899999999999999" customHeight="1">
      <c r="B93" s="122"/>
      <c r="C93" s="96"/>
      <c r="D93" s="123" t="s">
        <v>1438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N141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1439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N143</f>
        <v>0</v>
      </c>
      <c r="O94" s="204"/>
      <c r="P94" s="204"/>
      <c r="Q94" s="204"/>
      <c r="R94" s="124"/>
    </row>
    <row r="95" spans="2:47" s="8" customFormat="1" ht="19.899999999999999" customHeight="1">
      <c r="B95" s="122"/>
      <c r="C95" s="96"/>
      <c r="D95" s="123" t="s">
        <v>1440</v>
      </c>
      <c r="E95" s="96"/>
      <c r="F95" s="96"/>
      <c r="G95" s="96"/>
      <c r="H95" s="96"/>
      <c r="I95" s="96"/>
      <c r="J95" s="96"/>
      <c r="K95" s="96"/>
      <c r="L95" s="96"/>
      <c r="M95" s="96"/>
      <c r="N95" s="203">
        <f>N148</f>
        <v>0</v>
      </c>
      <c r="O95" s="204"/>
      <c r="P95" s="204"/>
      <c r="Q95" s="204"/>
      <c r="R95" s="124"/>
    </row>
    <row r="96" spans="2:47" s="8" customFormat="1" ht="19.899999999999999" customHeight="1">
      <c r="B96" s="122"/>
      <c r="C96" s="96"/>
      <c r="D96" s="123" t="s">
        <v>1441</v>
      </c>
      <c r="E96" s="96"/>
      <c r="F96" s="96"/>
      <c r="G96" s="96"/>
      <c r="H96" s="96"/>
      <c r="I96" s="96"/>
      <c r="J96" s="96"/>
      <c r="K96" s="96"/>
      <c r="L96" s="96"/>
      <c r="M96" s="96"/>
      <c r="N96" s="203">
        <f>N150</f>
        <v>0</v>
      </c>
      <c r="O96" s="204"/>
      <c r="P96" s="204"/>
      <c r="Q96" s="204"/>
      <c r="R96" s="124"/>
    </row>
    <row r="97" spans="2:21" s="7" customFormat="1" ht="24.95" customHeight="1">
      <c r="B97" s="118"/>
      <c r="C97" s="119"/>
      <c r="D97" s="120" t="s">
        <v>1442</v>
      </c>
      <c r="E97" s="119"/>
      <c r="F97" s="119"/>
      <c r="G97" s="119"/>
      <c r="H97" s="119"/>
      <c r="I97" s="119"/>
      <c r="J97" s="119"/>
      <c r="K97" s="119"/>
      <c r="L97" s="119"/>
      <c r="M97" s="119"/>
      <c r="N97" s="223">
        <f>N153</f>
        <v>0</v>
      </c>
      <c r="O97" s="224"/>
      <c r="P97" s="224"/>
      <c r="Q97" s="224"/>
      <c r="R97" s="121"/>
    </row>
    <row r="98" spans="2:21" s="8" customFormat="1" ht="19.899999999999999" customHeight="1">
      <c r="B98" s="122"/>
      <c r="C98" s="96"/>
      <c r="D98" s="123" t="s">
        <v>1437</v>
      </c>
      <c r="E98" s="96"/>
      <c r="F98" s="96"/>
      <c r="G98" s="96"/>
      <c r="H98" s="96"/>
      <c r="I98" s="96"/>
      <c r="J98" s="96"/>
      <c r="K98" s="96"/>
      <c r="L98" s="96"/>
      <c r="M98" s="96"/>
      <c r="N98" s="203">
        <f>N154</f>
        <v>0</v>
      </c>
      <c r="O98" s="204"/>
      <c r="P98" s="204"/>
      <c r="Q98" s="204"/>
      <c r="R98" s="124"/>
    </row>
    <row r="99" spans="2:21" s="8" customFormat="1" ht="19.899999999999999" customHeight="1">
      <c r="B99" s="122"/>
      <c r="C99" s="96"/>
      <c r="D99" s="123" t="s">
        <v>1438</v>
      </c>
      <c r="E99" s="96"/>
      <c r="F99" s="96"/>
      <c r="G99" s="96"/>
      <c r="H99" s="96"/>
      <c r="I99" s="96"/>
      <c r="J99" s="96"/>
      <c r="K99" s="96"/>
      <c r="L99" s="96"/>
      <c r="M99" s="96"/>
      <c r="N99" s="203">
        <f>N163</f>
        <v>0</v>
      </c>
      <c r="O99" s="204"/>
      <c r="P99" s="204"/>
      <c r="Q99" s="204"/>
      <c r="R99" s="124"/>
    </row>
    <row r="100" spans="2:21" s="8" customFormat="1" ht="19.899999999999999" customHeight="1">
      <c r="B100" s="122"/>
      <c r="C100" s="96"/>
      <c r="D100" s="123" t="s">
        <v>1439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203">
        <f>N165</f>
        <v>0</v>
      </c>
      <c r="O100" s="204"/>
      <c r="P100" s="204"/>
      <c r="Q100" s="204"/>
      <c r="R100" s="124"/>
    </row>
    <row r="101" spans="2:21" s="8" customFormat="1" ht="19.899999999999999" customHeight="1">
      <c r="B101" s="122"/>
      <c r="C101" s="96"/>
      <c r="D101" s="123" t="s">
        <v>1440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203">
        <f>N176</f>
        <v>0</v>
      </c>
      <c r="O101" s="204"/>
      <c r="P101" s="204"/>
      <c r="Q101" s="204"/>
      <c r="R101" s="124"/>
    </row>
    <row r="102" spans="2:21" s="8" customFormat="1" ht="19.899999999999999" customHeight="1">
      <c r="B102" s="122"/>
      <c r="C102" s="96"/>
      <c r="D102" s="123" t="s">
        <v>1441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203">
        <f>N178</f>
        <v>0</v>
      </c>
      <c r="O102" s="204"/>
      <c r="P102" s="204"/>
      <c r="Q102" s="204"/>
      <c r="R102" s="124"/>
    </row>
    <row r="103" spans="2:21" s="8" customFormat="1" ht="19.899999999999999" customHeight="1">
      <c r="B103" s="122"/>
      <c r="C103" s="96"/>
      <c r="D103" s="123" t="s">
        <v>1443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203">
        <f>N183</f>
        <v>0</v>
      </c>
      <c r="O103" s="204"/>
      <c r="P103" s="204"/>
      <c r="Q103" s="204"/>
      <c r="R103" s="124"/>
    </row>
    <row r="104" spans="2:21" s="1" customFormat="1" ht="21.75" customHeight="1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21" s="1" customFormat="1" ht="29.25" customHeight="1">
      <c r="B105" s="32"/>
      <c r="C105" s="117" t="s">
        <v>173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222">
        <v>0</v>
      </c>
      <c r="O105" s="225"/>
      <c r="P105" s="225"/>
      <c r="Q105" s="225"/>
      <c r="R105" s="34"/>
      <c r="T105" s="125"/>
      <c r="U105" s="126"/>
    </row>
    <row r="106" spans="2:21" s="1" customFormat="1" ht="18" customHeight="1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/>
    </row>
    <row r="107" spans="2:21" s="1" customFormat="1" ht="29.25" customHeight="1">
      <c r="B107" s="32"/>
      <c r="C107" s="108" t="s">
        <v>128</v>
      </c>
      <c r="D107" s="109"/>
      <c r="E107" s="109"/>
      <c r="F107" s="109"/>
      <c r="G107" s="109"/>
      <c r="H107" s="109"/>
      <c r="I107" s="109"/>
      <c r="J107" s="109"/>
      <c r="K107" s="109"/>
      <c r="L107" s="207">
        <f>ROUND(SUM(N90+N105),2)</f>
        <v>0</v>
      </c>
      <c r="M107" s="207"/>
      <c r="N107" s="207"/>
      <c r="O107" s="207"/>
      <c r="P107" s="207"/>
      <c r="Q107" s="207"/>
      <c r="R107" s="34"/>
    </row>
    <row r="108" spans="2:21" s="1" customFormat="1" ht="6.95" customHeight="1"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8"/>
    </row>
    <row r="112" spans="2:21" s="1" customFormat="1" ht="6.95" customHeight="1"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1"/>
    </row>
    <row r="113" spans="2:63" s="1" customFormat="1" ht="36.950000000000003" customHeight="1">
      <c r="B113" s="32"/>
      <c r="C113" s="172" t="s">
        <v>174</v>
      </c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34"/>
    </row>
    <row r="114" spans="2:63" s="1" customFormat="1" ht="6.95" customHeight="1"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4"/>
    </row>
    <row r="115" spans="2:63" s="1" customFormat="1" ht="30" customHeight="1">
      <c r="B115" s="32"/>
      <c r="C115" s="29" t="s">
        <v>16</v>
      </c>
      <c r="D115" s="33"/>
      <c r="E115" s="33"/>
      <c r="F115" s="212" t="str">
        <f>F6</f>
        <v>Komunitné centrum - Rekonštrukcia, prístavba ku kultúrnemu domu v obci Bačkov-(stupeň PSP)</v>
      </c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33"/>
      <c r="R115" s="34"/>
    </row>
    <row r="116" spans="2:63" ht="30" customHeight="1">
      <c r="B116" s="23"/>
      <c r="C116" s="29" t="s">
        <v>135</v>
      </c>
      <c r="D116" s="25"/>
      <c r="E116" s="25"/>
      <c r="F116" s="212" t="s">
        <v>136</v>
      </c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25"/>
      <c r="R116" s="24"/>
    </row>
    <row r="117" spans="2:63" ht="30" customHeight="1">
      <c r="B117" s="23"/>
      <c r="C117" s="29" t="s">
        <v>137</v>
      </c>
      <c r="D117" s="25"/>
      <c r="E117" s="25"/>
      <c r="F117" s="212" t="s">
        <v>1432</v>
      </c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25"/>
      <c r="R117" s="24"/>
    </row>
    <row r="118" spans="2:63" s="1" customFormat="1" ht="36.950000000000003" customHeight="1">
      <c r="B118" s="32"/>
      <c r="C118" s="66" t="s">
        <v>1433</v>
      </c>
      <c r="D118" s="33"/>
      <c r="E118" s="33"/>
      <c r="F118" s="188" t="str">
        <f>F9</f>
        <v>001.2.1 - Kanalizačná prípojka a dažďová kanalizácia</v>
      </c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33"/>
      <c r="R118" s="34"/>
    </row>
    <row r="119" spans="2:63" s="1" customFormat="1" ht="6.95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/>
    </row>
    <row r="120" spans="2:63" s="1" customFormat="1" ht="18" customHeight="1">
      <c r="B120" s="32"/>
      <c r="C120" s="29" t="s">
        <v>20</v>
      </c>
      <c r="D120" s="33"/>
      <c r="E120" s="33"/>
      <c r="F120" s="27" t="str">
        <f>F11</f>
        <v>Bačkov</v>
      </c>
      <c r="G120" s="33"/>
      <c r="H120" s="33"/>
      <c r="I120" s="33"/>
      <c r="J120" s="33"/>
      <c r="K120" s="29" t="s">
        <v>22</v>
      </c>
      <c r="L120" s="33"/>
      <c r="M120" s="215">
        <f>IF(O11="","",O11)</f>
        <v>43718</v>
      </c>
      <c r="N120" s="215"/>
      <c r="O120" s="215"/>
      <c r="P120" s="215"/>
      <c r="Q120" s="33"/>
      <c r="R120" s="34"/>
    </row>
    <row r="121" spans="2:63" s="1" customFormat="1" ht="6.95" customHeight="1"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</row>
    <row r="122" spans="2:63" s="1" customFormat="1" ht="15">
      <c r="B122" s="32"/>
      <c r="C122" s="29" t="s">
        <v>23</v>
      </c>
      <c r="D122" s="33"/>
      <c r="E122" s="33"/>
      <c r="F122" s="27" t="str">
        <f>E14</f>
        <v>obec Bačkov</v>
      </c>
      <c r="G122" s="33"/>
      <c r="H122" s="33"/>
      <c r="I122" s="33"/>
      <c r="J122" s="33"/>
      <c r="K122" s="29" t="s">
        <v>29</v>
      </c>
      <c r="L122" s="33"/>
      <c r="M122" s="174" t="str">
        <f>E20</f>
        <v>Ing.arch.Lorinc, Ing.Soták</v>
      </c>
      <c r="N122" s="174"/>
      <c r="O122" s="174"/>
      <c r="P122" s="174"/>
      <c r="Q122" s="174"/>
      <c r="R122" s="34"/>
    </row>
    <row r="123" spans="2:63" s="1" customFormat="1" ht="14.45" customHeight="1">
      <c r="B123" s="32"/>
      <c r="C123" s="29" t="s">
        <v>27</v>
      </c>
      <c r="D123" s="33"/>
      <c r="E123" s="33"/>
      <c r="F123" s="27" t="str">
        <f>IF(E17="","",E17)</f>
        <v xml:space="preserve"> </v>
      </c>
      <c r="G123" s="33"/>
      <c r="H123" s="33"/>
      <c r="I123" s="33"/>
      <c r="J123" s="33"/>
      <c r="K123" s="29" t="s">
        <v>32</v>
      </c>
      <c r="L123" s="33"/>
      <c r="M123" s="174" t="str">
        <f>E23</f>
        <v>Ing.Ján Džuba</v>
      </c>
      <c r="N123" s="174"/>
      <c r="O123" s="174"/>
      <c r="P123" s="174"/>
      <c r="Q123" s="174"/>
      <c r="R123" s="34"/>
    </row>
    <row r="124" spans="2:63" s="1" customFormat="1" ht="10.35" customHeight="1"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/>
    </row>
    <row r="125" spans="2:63" s="9" customFormat="1" ht="29.25" customHeight="1">
      <c r="B125" s="127"/>
      <c r="C125" s="128" t="s">
        <v>175</v>
      </c>
      <c r="D125" s="129" t="s">
        <v>176</v>
      </c>
      <c r="E125" s="129" t="s">
        <v>56</v>
      </c>
      <c r="F125" s="226" t="s">
        <v>177</v>
      </c>
      <c r="G125" s="226"/>
      <c r="H125" s="226"/>
      <c r="I125" s="226"/>
      <c r="J125" s="129" t="s">
        <v>178</v>
      </c>
      <c r="K125" s="129" t="s">
        <v>179</v>
      </c>
      <c r="L125" s="226" t="s">
        <v>180</v>
      </c>
      <c r="M125" s="226"/>
      <c r="N125" s="226" t="s">
        <v>143</v>
      </c>
      <c r="O125" s="226"/>
      <c r="P125" s="226"/>
      <c r="Q125" s="227"/>
      <c r="R125" s="130"/>
      <c r="T125" s="73"/>
      <c r="U125" s="74"/>
      <c r="V125" s="74"/>
      <c r="W125" s="74"/>
      <c r="X125" s="74"/>
      <c r="Y125" s="74"/>
      <c r="Z125" s="74"/>
      <c r="AA125" s="75"/>
    </row>
    <row r="126" spans="2:63" s="1" customFormat="1" ht="29.25" customHeight="1">
      <c r="B126" s="32"/>
      <c r="C126" s="77" t="s">
        <v>139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238">
        <f>BK126</f>
        <v>0</v>
      </c>
      <c r="O126" s="239"/>
      <c r="P126" s="239"/>
      <c r="Q126" s="239"/>
      <c r="R126" s="34"/>
      <c r="T126" s="76"/>
      <c r="U126" s="48"/>
      <c r="V126" s="48"/>
      <c r="W126" s="131"/>
      <c r="X126" s="48"/>
      <c r="Y126" s="131"/>
      <c r="Z126" s="48"/>
      <c r="AA126" s="132"/>
      <c r="AT126" s="19" t="s">
        <v>73</v>
      </c>
      <c r="AU126" s="19" t="s">
        <v>145</v>
      </c>
      <c r="BK126" s="133">
        <f>BK127+BK153</f>
        <v>0</v>
      </c>
    </row>
    <row r="127" spans="2:63" s="10" customFormat="1" ht="37.35" customHeight="1">
      <c r="B127" s="134"/>
      <c r="C127" s="135"/>
      <c r="D127" s="136" t="s">
        <v>1436</v>
      </c>
      <c r="E127" s="136"/>
      <c r="F127" s="136"/>
      <c r="G127" s="136"/>
      <c r="H127" s="136"/>
      <c r="I127" s="136"/>
      <c r="J127" s="136"/>
      <c r="K127" s="136"/>
      <c r="L127" s="136"/>
      <c r="M127" s="136"/>
      <c r="N127" s="240">
        <f>BK127</f>
        <v>0</v>
      </c>
      <c r="O127" s="223"/>
      <c r="P127" s="223"/>
      <c r="Q127" s="223"/>
      <c r="R127" s="137"/>
      <c r="T127" s="138"/>
      <c r="U127" s="135"/>
      <c r="V127" s="135"/>
      <c r="W127" s="139"/>
      <c r="X127" s="135"/>
      <c r="Y127" s="139"/>
      <c r="Z127" s="135"/>
      <c r="AA127" s="140"/>
      <c r="AR127" s="141" t="s">
        <v>81</v>
      </c>
      <c r="AT127" s="142" t="s">
        <v>73</v>
      </c>
      <c r="AU127" s="142" t="s">
        <v>74</v>
      </c>
      <c r="AY127" s="141" t="s">
        <v>188</v>
      </c>
      <c r="BK127" s="143">
        <f>BK128+BK141+BK143+BK148+BK150</f>
        <v>0</v>
      </c>
    </row>
    <row r="128" spans="2:63" s="10" customFormat="1" ht="19.899999999999999" customHeight="1">
      <c r="B128" s="134"/>
      <c r="C128" s="135"/>
      <c r="D128" s="144" t="s">
        <v>1437</v>
      </c>
      <c r="E128" s="144"/>
      <c r="F128" s="144"/>
      <c r="G128" s="144"/>
      <c r="H128" s="144"/>
      <c r="I128" s="144"/>
      <c r="J128" s="144"/>
      <c r="K128" s="144"/>
      <c r="L128" s="144"/>
      <c r="M128" s="144"/>
      <c r="N128" s="241">
        <f>BK128</f>
        <v>0</v>
      </c>
      <c r="O128" s="242"/>
      <c r="P128" s="242"/>
      <c r="Q128" s="242"/>
      <c r="R128" s="137"/>
      <c r="T128" s="138"/>
      <c r="U128" s="135"/>
      <c r="V128" s="135"/>
      <c r="W128" s="139"/>
      <c r="X128" s="135"/>
      <c r="Y128" s="139"/>
      <c r="Z128" s="135"/>
      <c r="AA128" s="140"/>
      <c r="AR128" s="141" t="s">
        <v>81</v>
      </c>
      <c r="AT128" s="142" t="s">
        <v>73</v>
      </c>
      <c r="AU128" s="142" t="s">
        <v>81</v>
      </c>
      <c r="AY128" s="141" t="s">
        <v>188</v>
      </c>
      <c r="BK128" s="143">
        <f>SUM(BK129:BK140)</f>
        <v>0</v>
      </c>
    </row>
    <row r="129" spans="2:65" s="1" customFormat="1" ht="25.5" customHeight="1">
      <c r="B129" s="145"/>
      <c r="C129" s="146" t="s">
        <v>81</v>
      </c>
      <c r="D129" s="146" t="s">
        <v>189</v>
      </c>
      <c r="E129" s="147" t="s">
        <v>1444</v>
      </c>
      <c r="F129" s="228" t="s">
        <v>1445</v>
      </c>
      <c r="G129" s="228"/>
      <c r="H129" s="228"/>
      <c r="I129" s="228"/>
      <c r="J129" s="148" t="s">
        <v>216</v>
      </c>
      <c r="K129" s="149">
        <v>17.5</v>
      </c>
      <c r="L129" s="229"/>
      <c r="M129" s="229"/>
      <c r="N129" s="229">
        <f t="shared" ref="N129:N140" si="0">ROUND(L129*K129,2)</f>
        <v>0</v>
      </c>
      <c r="O129" s="229"/>
      <c r="P129" s="229"/>
      <c r="Q129" s="229"/>
      <c r="R129" s="150"/>
      <c r="T129" s="151"/>
      <c r="U129" s="41"/>
      <c r="V129" s="152"/>
      <c r="W129" s="152"/>
      <c r="X129" s="152"/>
      <c r="Y129" s="152"/>
      <c r="Z129" s="152"/>
      <c r="AA129" s="153"/>
      <c r="AD129" s="154"/>
      <c r="AR129" s="19" t="s">
        <v>193</v>
      </c>
      <c r="AT129" s="19" t="s">
        <v>189</v>
      </c>
      <c r="AU129" s="19" t="s">
        <v>86</v>
      </c>
      <c r="AY129" s="19" t="s">
        <v>188</v>
      </c>
      <c r="BE129" s="154">
        <f t="shared" ref="BE129:BE140" si="1">IF(U129="základná",N129,0)</f>
        <v>0</v>
      </c>
      <c r="BF129" s="154">
        <f t="shared" ref="BF129:BF140" si="2">IF(U129="znížená",N129,0)</f>
        <v>0</v>
      </c>
      <c r="BG129" s="154">
        <f t="shared" ref="BG129:BG140" si="3">IF(U129="zákl. prenesená",N129,0)</f>
        <v>0</v>
      </c>
      <c r="BH129" s="154">
        <f t="shared" ref="BH129:BH140" si="4">IF(U129="zníž. prenesená",N129,0)</f>
        <v>0</v>
      </c>
      <c r="BI129" s="154">
        <f t="shared" ref="BI129:BI140" si="5">IF(U129="nulová",N129,0)</f>
        <v>0</v>
      </c>
      <c r="BJ129" s="19" t="s">
        <v>86</v>
      </c>
      <c r="BK129" s="154">
        <f t="shared" ref="BK129:BK140" si="6">ROUND(L129*K129,2)</f>
        <v>0</v>
      </c>
      <c r="BL129" s="19" t="s">
        <v>193</v>
      </c>
      <c r="BM129" s="19" t="s">
        <v>234</v>
      </c>
    </row>
    <row r="130" spans="2:65" s="1" customFormat="1" ht="16.5" customHeight="1">
      <c r="B130" s="145"/>
      <c r="C130" s="146" t="s">
        <v>86</v>
      </c>
      <c r="D130" s="146" t="s">
        <v>189</v>
      </c>
      <c r="E130" s="147" t="s">
        <v>1446</v>
      </c>
      <c r="F130" s="228" t="s">
        <v>1447</v>
      </c>
      <c r="G130" s="228"/>
      <c r="H130" s="228"/>
      <c r="I130" s="228"/>
      <c r="J130" s="148" t="s">
        <v>806</v>
      </c>
      <c r="K130" s="149">
        <v>5.25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/>
      <c r="U130" s="41"/>
      <c r="V130" s="152"/>
      <c r="W130" s="152"/>
      <c r="X130" s="152"/>
      <c r="Y130" s="152"/>
      <c r="Z130" s="152"/>
      <c r="AA130" s="153"/>
      <c r="AD130" s="154"/>
      <c r="AR130" s="19" t="s">
        <v>193</v>
      </c>
      <c r="AT130" s="19" t="s">
        <v>189</v>
      </c>
      <c r="AU130" s="19" t="s">
        <v>86</v>
      </c>
      <c r="AY130" s="19" t="s">
        <v>188</v>
      </c>
      <c r="BE130" s="154">
        <f t="shared" si="1"/>
        <v>0</v>
      </c>
      <c r="BF130" s="154">
        <f t="shared" si="2"/>
        <v>0</v>
      </c>
      <c r="BG130" s="154">
        <f t="shared" si="3"/>
        <v>0</v>
      </c>
      <c r="BH130" s="154">
        <f t="shared" si="4"/>
        <v>0</v>
      </c>
      <c r="BI130" s="154">
        <f t="shared" si="5"/>
        <v>0</v>
      </c>
      <c r="BJ130" s="19" t="s">
        <v>86</v>
      </c>
      <c r="BK130" s="154">
        <f t="shared" si="6"/>
        <v>0</v>
      </c>
      <c r="BL130" s="19" t="s">
        <v>193</v>
      </c>
      <c r="BM130" s="19" t="s">
        <v>242</v>
      </c>
    </row>
    <row r="131" spans="2:65" s="1" customFormat="1" ht="25.5" customHeight="1">
      <c r="B131" s="145"/>
      <c r="C131" s="146" t="s">
        <v>93</v>
      </c>
      <c r="D131" s="146" t="s">
        <v>189</v>
      </c>
      <c r="E131" s="147" t="s">
        <v>1448</v>
      </c>
      <c r="F131" s="228" t="s">
        <v>1449</v>
      </c>
      <c r="G131" s="228"/>
      <c r="H131" s="228"/>
      <c r="I131" s="228"/>
      <c r="J131" s="148" t="s">
        <v>216</v>
      </c>
      <c r="K131" s="149">
        <v>41.6</v>
      </c>
      <c r="L131" s="229"/>
      <c r="M131" s="229"/>
      <c r="N131" s="229">
        <f t="shared" si="0"/>
        <v>0</v>
      </c>
      <c r="O131" s="229"/>
      <c r="P131" s="229"/>
      <c r="Q131" s="229"/>
      <c r="R131" s="150"/>
      <c r="T131" s="151"/>
      <c r="U131" s="41"/>
      <c r="V131" s="152"/>
      <c r="W131" s="152"/>
      <c r="X131" s="152"/>
      <c r="Y131" s="152"/>
      <c r="Z131" s="152"/>
      <c r="AA131" s="153"/>
      <c r="AD131" s="154"/>
      <c r="AR131" s="19" t="s">
        <v>193</v>
      </c>
      <c r="AT131" s="19" t="s">
        <v>189</v>
      </c>
      <c r="AU131" s="19" t="s">
        <v>86</v>
      </c>
      <c r="AY131" s="19" t="s">
        <v>188</v>
      </c>
      <c r="BE131" s="154">
        <f t="shared" si="1"/>
        <v>0</v>
      </c>
      <c r="BF131" s="154">
        <f t="shared" si="2"/>
        <v>0</v>
      </c>
      <c r="BG131" s="154">
        <f t="shared" si="3"/>
        <v>0</v>
      </c>
      <c r="BH131" s="154">
        <f t="shared" si="4"/>
        <v>0</v>
      </c>
      <c r="BI131" s="154">
        <f t="shared" si="5"/>
        <v>0</v>
      </c>
      <c r="BJ131" s="19" t="s">
        <v>86</v>
      </c>
      <c r="BK131" s="154">
        <f t="shared" si="6"/>
        <v>0</v>
      </c>
      <c r="BL131" s="19" t="s">
        <v>193</v>
      </c>
      <c r="BM131" s="19" t="s">
        <v>250</v>
      </c>
    </row>
    <row r="132" spans="2:65" s="1" customFormat="1" ht="16.5" customHeight="1">
      <c r="B132" s="145"/>
      <c r="C132" s="146" t="s">
        <v>193</v>
      </c>
      <c r="D132" s="146" t="s">
        <v>189</v>
      </c>
      <c r="E132" s="147" t="s">
        <v>1450</v>
      </c>
      <c r="F132" s="228" t="s">
        <v>1447</v>
      </c>
      <c r="G132" s="228"/>
      <c r="H132" s="228"/>
      <c r="I132" s="228"/>
      <c r="J132" s="148" t="s">
        <v>806</v>
      </c>
      <c r="K132" s="149">
        <v>12.48</v>
      </c>
      <c r="L132" s="229"/>
      <c r="M132" s="229"/>
      <c r="N132" s="229">
        <f t="shared" si="0"/>
        <v>0</v>
      </c>
      <c r="O132" s="229"/>
      <c r="P132" s="229"/>
      <c r="Q132" s="229"/>
      <c r="R132" s="150"/>
      <c r="T132" s="151"/>
      <c r="U132" s="41"/>
      <c r="V132" s="152"/>
      <c r="W132" s="152"/>
      <c r="X132" s="152"/>
      <c r="Y132" s="152"/>
      <c r="Z132" s="152"/>
      <c r="AA132" s="153"/>
      <c r="AD132" s="154"/>
      <c r="AR132" s="19" t="s">
        <v>193</v>
      </c>
      <c r="AT132" s="19" t="s">
        <v>189</v>
      </c>
      <c r="AU132" s="19" t="s">
        <v>86</v>
      </c>
      <c r="AY132" s="19" t="s">
        <v>188</v>
      </c>
      <c r="BE132" s="154">
        <f t="shared" si="1"/>
        <v>0</v>
      </c>
      <c r="BF132" s="154">
        <f t="shared" si="2"/>
        <v>0</v>
      </c>
      <c r="BG132" s="154">
        <f t="shared" si="3"/>
        <v>0</v>
      </c>
      <c r="BH132" s="154">
        <f t="shared" si="4"/>
        <v>0</v>
      </c>
      <c r="BI132" s="154">
        <f t="shared" si="5"/>
        <v>0</v>
      </c>
      <c r="BJ132" s="19" t="s">
        <v>86</v>
      </c>
      <c r="BK132" s="154">
        <f t="shared" si="6"/>
        <v>0</v>
      </c>
      <c r="BL132" s="19" t="s">
        <v>193</v>
      </c>
      <c r="BM132" s="19" t="s">
        <v>259</v>
      </c>
    </row>
    <row r="133" spans="2:65" s="1" customFormat="1" ht="25.5" customHeight="1">
      <c r="B133" s="145"/>
      <c r="C133" s="146" t="s">
        <v>205</v>
      </c>
      <c r="D133" s="146" t="s">
        <v>189</v>
      </c>
      <c r="E133" s="147" t="s">
        <v>1451</v>
      </c>
      <c r="F133" s="228" t="s">
        <v>1452</v>
      </c>
      <c r="G133" s="228"/>
      <c r="H133" s="228"/>
      <c r="I133" s="228"/>
      <c r="J133" s="148" t="s">
        <v>216</v>
      </c>
      <c r="K133" s="149">
        <v>40.194000000000003</v>
      </c>
      <c r="L133" s="229"/>
      <c r="M133" s="229"/>
      <c r="N133" s="229">
        <f t="shared" si="0"/>
        <v>0</v>
      </c>
      <c r="O133" s="229"/>
      <c r="P133" s="229"/>
      <c r="Q133" s="229"/>
      <c r="R133" s="150"/>
      <c r="T133" s="151"/>
      <c r="U133" s="41"/>
      <c r="V133" s="152"/>
      <c r="W133" s="152"/>
      <c r="X133" s="152"/>
      <c r="Y133" s="152"/>
      <c r="Z133" s="152"/>
      <c r="AA133" s="153"/>
      <c r="AD133" s="154"/>
      <c r="AR133" s="19" t="s">
        <v>193</v>
      </c>
      <c r="AT133" s="19" t="s">
        <v>189</v>
      </c>
      <c r="AU133" s="19" t="s">
        <v>86</v>
      </c>
      <c r="AY133" s="19" t="s">
        <v>188</v>
      </c>
      <c r="BE133" s="154">
        <f t="shared" si="1"/>
        <v>0</v>
      </c>
      <c r="BF133" s="154">
        <f t="shared" si="2"/>
        <v>0</v>
      </c>
      <c r="BG133" s="154">
        <f t="shared" si="3"/>
        <v>0</v>
      </c>
      <c r="BH133" s="154">
        <f t="shared" si="4"/>
        <v>0</v>
      </c>
      <c r="BI133" s="154">
        <f t="shared" si="5"/>
        <v>0</v>
      </c>
      <c r="BJ133" s="19" t="s">
        <v>86</v>
      </c>
      <c r="BK133" s="154">
        <f t="shared" si="6"/>
        <v>0</v>
      </c>
      <c r="BL133" s="19" t="s">
        <v>193</v>
      </c>
      <c r="BM133" s="19" t="s">
        <v>10</v>
      </c>
    </row>
    <row r="134" spans="2:65" s="1" customFormat="1" ht="25.5" customHeight="1">
      <c r="B134" s="145"/>
      <c r="C134" s="146" t="s">
        <v>209</v>
      </c>
      <c r="D134" s="146" t="s">
        <v>189</v>
      </c>
      <c r="E134" s="147" t="s">
        <v>1453</v>
      </c>
      <c r="F134" s="228" t="s">
        <v>1454</v>
      </c>
      <c r="G134" s="228"/>
      <c r="H134" s="228"/>
      <c r="I134" s="228"/>
      <c r="J134" s="148" t="s">
        <v>216</v>
      </c>
      <c r="K134" s="149">
        <v>11.7</v>
      </c>
      <c r="L134" s="229"/>
      <c r="M134" s="229"/>
      <c r="N134" s="229">
        <f t="shared" si="0"/>
        <v>0</v>
      </c>
      <c r="O134" s="229"/>
      <c r="P134" s="229"/>
      <c r="Q134" s="229"/>
      <c r="R134" s="150"/>
      <c r="T134" s="151"/>
      <c r="U134" s="41"/>
      <c r="V134" s="152"/>
      <c r="W134" s="152"/>
      <c r="X134" s="152"/>
      <c r="Y134" s="152"/>
      <c r="Z134" s="152"/>
      <c r="AA134" s="153"/>
      <c r="AD134" s="154"/>
      <c r="AR134" s="19" t="s">
        <v>193</v>
      </c>
      <c r="AT134" s="19" t="s">
        <v>189</v>
      </c>
      <c r="AU134" s="19" t="s">
        <v>86</v>
      </c>
      <c r="AY134" s="19" t="s">
        <v>188</v>
      </c>
      <c r="BE134" s="154">
        <f t="shared" si="1"/>
        <v>0</v>
      </c>
      <c r="BF134" s="154">
        <f t="shared" si="2"/>
        <v>0</v>
      </c>
      <c r="BG134" s="154">
        <f t="shared" si="3"/>
        <v>0</v>
      </c>
      <c r="BH134" s="154">
        <f t="shared" si="4"/>
        <v>0</v>
      </c>
      <c r="BI134" s="154">
        <f t="shared" si="5"/>
        <v>0</v>
      </c>
      <c r="BJ134" s="19" t="s">
        <v>86</v>
      </c>
      <c r="BK134" s="154">
        <f t="shared" si="6"/>
        <v>0</v>
      </c>
      <c r="BL134" s="19" t="s">
        <v>193</v>
      </c>
      <c r="BM134" s="19" t="s">
        <v>274</v>
      </c>
    </row>
    <row r="135" spans="2:65" s="1" customFormat="1" ht="16.5" customHeight="1">
      <c r="B135" s="145"/>
      <c r="C135" s="155" t="s">
        <v>213</v>
      </c>
      <c r="D135" s="155" t="s">
        <v>251</v>
      </c>
      <c r="E135" s="156" t="s">
        <v>1455</v>
      </c>
      <c r="F135" s="230" t="s">
        <v>1456</v>
      </c>
      <c r="G135" s="230"/>
      <c r="H135" s="230"/>
      <c r="I135" s="230"/>
      <c r="J135" s="157" t="s">
        <v>297</v>
      </c>
      <c r="K135" s="158">
        <v>21.707999999999998</v>
      </c>
      <c r="L135" s="231"/>
      <c r="M135" s="231"/>
      <c r="N135" s="231">
        <f t="shared" si="0"/>
        <v>0</v>
      </c>
      <c r="O135" s="229"/>
      <c r="P135" s="229"/>
      <c r="Q135" s="229"/>
      <c r="R135" s="150"/>
      <c r="T135" s="151"/>
      <c r="U135" s="41"/>
      <c r="V135" s="152"/>
      <c r="W135" s="152"/>
      <c r="X135" s="152"/>
      <c r="Y135" s="152"/>
      <c r="Z135" s="152"/>
      <c r="AA135" s="153"/>
      <c r="AD135" s="154"/>
      <c r="AR135" s="19" t="s">
        <v>218</v>
      </c>
      <c r="AT135" s="19" t="s">
        <v>251</v>
      </c>
      <c r="AU135" s="19" t="s">
        <v>86</v>
      </c>
      <c r="AY135" s="19" t="s">
        <v>188</v>
      </c>
      <c r="BE135" s="154">
        <f t="shared" si="1"/>
        <v>0</v>
      </c>
      <c r="BF135" s="154">
        <f t="shared" si="2"/>
        <v>0</v>
      </c>
      <c r="BG135" s="154">
        <f t="shared" si="3"/>
        <v>0</v>
      </c>
      <c r="BH135" s="154">
        <f t="shared" si="4"/>
        <v>0</v>
      </c>
      <c r="BI135" s="154">
        <f t="shared" si="5"/>
        <v>0</v>
      </c>
      <c r="BJ135" s="19" t="s">
        <v>86</v>
      </c>
      <c r="BK135" s="154">
        <f t="shared" si="6"/>
        <v>0</v>
      </c>
      <c r="BL135" s="19" t="s">
        <v>193</v>
      </c>
      <c r="BM135" s="19" t="s">
        <v>282</v>
      </c>
    </row>
    <row r="136" spans="2:65" s="1" customFormat="1" ht="25.5" customHeight="1">
      <c r="B136" s="145"/>
      <c r="C136" s="146" t="s">
        <v>218</v>
      </c>
      <c r="D136" s="146" t="s">
        <v>189</v>
      </c>
      <c r="E136" s="147" t="s">
        <v>1457</v>
      </c>
      <c r="F136" s="228" t="s">
        <v>1458</v>
      </c>
      <c r="G136" s="228"/>
      <c r="H136" s="228"/>
      <c r="I136" s="228"/>
      <c r="J136" s="148" t="s">
        <v>216</v>
      </c>
      <c r="K136" s="149">
        <v>18.905999999999999</v>
      </c>
      <c r="L136" s="229"/>
      <c r="M136" s="229"/>
      <c r="N136" s="229">
        <f t="shared" si="0"/>
        <v>0</v>
      </c>
      <c r="O136" s="229"/>
      <c r="P136" s="229"/>
      <c r="Q136" s="229"/>
      <c r="R136" s="150"/>
      <c r="T136" s="151"/>
      <c r="U136" s="41"/>
      <c r="V136" s="152"/>
      <c r="W136" s="152"/>
      <c r="X136" s="152"/>
      <c r="Y136" s="152"/>
      <c r="Z136" s="152"/>
      <c r="AA136" s="153"/>
      <c r="AD136" s="154"/>
      <c r="AR136" s="19" t="s">
        <v>193</v>
      </c>
      <c r="AT136" s="19" t="s">
        <v>189</v>
      </c>
      <c r="AU136" s="19" t="s">
        <v>86</v>
      </c>
      <c r="AY136" s="19" t="s">
        <v>188</v>
      </c>
      <c r="BE136" s="154">
        <f t="shared" si="1"/>
        <v>0</v>
      </c>
      <c r="BF136" s="154">
        <f t="shared" si="2"/>
        <v>0</v>
      </c>
      <c r="BG136" s="154">
        <f t="shared" si="3"/>
        <v>0</v>
      </c>
      <c r="BH136" s="154">
        <f t="shared" si="4"/>
        <v>0</v>
      </c>
      <c r="BI136" s="154">
        <f t="shared" si="5"/>
        <v>0</v>
      </c>
      <c r="BJ136" s="19" t="s">
        <v>86</v>
      </c>
      <c r="BK136" s="154">
        <f t="shared" si="6"/>
        <v>0</v>
      </c>
      <c r="BL136" s="19" t="s">
        <v>193</v>
      </c>
      <c r="BM136" s="19" t="s">
        <v>290</v>
      </c>
    </row>
    <row r="137" spans="2:65" s="1" customFormat="1" ht="25.5" customHeight="1">
      <c r="B137" s="145"/>
      <c r="C137" s="146" t="s">
        <v>222</v>
      </c>
      <c r="D137" s="146" t="s">
        <v>189</v>
      </c>
      <c r="E137" s="147" t="s">
        <v>1459</v>
      </c>
      <c r="F137" s="228" t="s">
        <v>1460</v>
      </c>
      <c r="G137" s="228"/>
      <c r="H137" s="228"/>
      <c r="I137" s="228"/>
      <c r="J137" s="148" t="s">
        <v>192</v>
      </c>
      <c r="K137" s="149">
        <v>83.2</v>
      </c>
      <c r="L137" s="229"/>
      <c r="M137" s="229"/>
      <c r="N137" s="229">
        <f t="shared" si="0"/>
        <v>0</v>
      </c>
      <c r="O137" s="229"/>
      <c r="P137" s="229"/>
      <c r="Q137" s="229"/>
      <c r="R137" s="150"/>
      <c r="T137" s="151"/>
      <c r="U137" s="41"/>
      <c r="V137" s="152"/>
      <c r="W137" s="152"/>
      <c r="X137" s="152"/>
      <c r="Y137" s="152"/>
      <c r="Z137" s="152"/>
      <c r="AA137" s="153"/>
      <c r="AD137" s="154"/>
      <c r="AR137" s="19" t="s">
        <v>193</v>
      </c>
      <c r="AT137" s="19" t="s">
        <v>189</v>
      </c>
      <c r="AU137" s="19" t="s">
        <v>86</v>
      </c>
      <c r="AY137" s="19" t="s">
        <v>188</v>
      </c>
      <c r="BE137" s="154">
        <f t="shared" si="1"/>
        <v>0</v>
      </c>
      <c r="BF137" s="154">
        <f t="shared" si="2"/>
        <v>0</v>
      </c>
      <c r="BG137" s="154">
        <f t="shared" si="3"/>
        <v>0</v>
      </c>
      <c r="BH137" s="154">
        <f t="shared" si="4"/>
        <v>0</v>
      </c>
      <c r="BI137" s="154">
        <f t="shared" si="5"/>
        <v>0</v>
      </c>
      <c r="BJ137" s="19" t="s">
        <v>86</v>
      </c>
      <c r="BK137" s="154">
        <f t="shared" si="6"/>
        <v>0</v>
      </c>
      <c r="BL137" s="19" t="s">
        <v>193</v>
      </c>
      <c r="BM137" s="19" t="s">
        <v>299</v>
      </c>
    </row>
    <row r="138" spans="2:65" s="1" customFormat="1" ht="25.5" customHeight="1">
      <c r="B138" s="145"/>
      <c r="C138" s="146" t="s">
        <v>226</v>
      </c>
      <c r="D138" s="146" t="s">
        <v>189</v>
      </c>
      <c r="E138" s="147" t="s">
        <v>1461</v>
      </c>
      <c r="F138" s="228" t="s">
        <v>1462</v>
      </c>
      <c r="G138" s="228"/>
      <c r="H138" s="228"/>
      <c r="I138" s="228"/>
      <c r="J138" s="148" t="s">
        <v>192</v>
      </c>
      <c r="K138" s="149">
        <v>38.880000000000003</v>
      </c>
      <c r="L138" s="229"/>
      <c r="M138" s="229"/>
      <c r="N138" s="229">
        <f t="shared" si="0"/>
        <v>0</v>
      </c>
      <c r="O138" s="229"/>
      <c r="P138" s="229"/>
      <c r="Q138" s="229"/>
      <c r="R138" s="150"/>
      <c r="T138" s="151"/>
      <c r="U138" s="41"/>
      <c r="V138" s="152"/>
      <c r="W138" s="152"/>
      <c r="X138" s="152"/>
      <c r="Y138" s="152"/>
      <c r="Z138" s="152"/>
      <c r="AA138" s="153"/>
      <c r="AD138" s="154"/>
      <c r="AR138" s="19" t="s">
        <v>193</v>
      </c>
      <c r="AT138" s="19" t="s">
        <v>189</v>
      </c>
      <c r="AU138" s="19" t="s">
        <v>86</v>
      </c>
      <c r="AY138" s="19" t="s">
        <v>188</v>
      </c>
      <c r="BE138" s="154">
        <f t="shared" si="1"/>
        <v>0</v>
      </c>
      <c r="BF138" s="154">
        <f t="shared" si="2"/>
        <v>0</v>
      </c>
      <c r="BG138" s="154">
        <f t="shared" si="3"/>
        <v>0</v>
      </c>
      <c r="BH138" s="154">
        <f t="shared" si="4"/>
        <v>0</v>
      </c>
      <c r="BI138" s="154">
        <f t="shared" si="5"/>
        <v>0</v>
      </c>
      <c r="BJ138" s="19" t="s">
        <v>86</v>
      </c>
      <c r="BK138" s="154">
        <f t="shared" si="6"/>
        <v>0</v>
      </c>
      <c r="BL138" s="19" t="s">
        <v>193</v>
      </c>
      <c r="BM138" s="19" t="s">
        <v>308</v>
      </c>
    </row>
    <row r="139" spans="2:65" s="1" customFormat="1" ht="25.5" customHeight="1">
      <c r="B139" s="145"/>
      <c r="C139" s="146" t="s">
        <v>230</v>
      </c>
      <c r="D139" s="146" t="s">
        <v>189</v>
      </c>
      <c r="E139" s="147" t="s">
        <v>1463</v>
      </c>
      <c r="F139" s="228" t="s">
        <v>1464</v>
      </c>
      <c r="G139" s="228"/>
      <c r="H139" s="228"/>
      <c r="I139" s="228"/>
      <c r="J139" s="148" t="s">
        <v>192</v>
      </c>
      <c r="K139" s="149">
        <v>83.2</v>
      </c>
      <c r="L139" s="229"/>
      <c r="M139" s="229"/>
      <c r="N139" s="229">
        <f t="shared" si="0"/>
        <v>0</v>
      </c>
      <c r="O139" s="229"/>
      <c r="P139" s="229"/>
      <c r="Q139" s="229"/>
      <c r="R139" s="150"/>
      <c r="T139" s="151"/>
      <c r="U139" s="41"/>
      <c r="V139" s="152"/>
      <c r="W139" s="152"/>
      <c r="X139" s="152"/>
      <c r="Y139" s="152"/>
      <c r="Z139" s="152"/>
      <c r="AA139" s="153"/>
      <c r="AD139" s="154"/>
      <c r="AR139" s="19" t="s">
        <v>193</v>
      </c>
      <c r="AT139" s="19" t="s">
        <v>189</v>
      </c>
      <c r="AU139" s="19" t="s">
        <v>86</v>
      </c>
      <c r="AY139" s="19" t="s">
        <v>188</v>
      </c>
      <c r="BE139" s="154">
        <f t="shared" si="1"/>
        <v>0</v>
      </c>
      <c r="BF139" s="154">
        <f t="shared" si="2"/>
        <v>0</v>
      </c>
      <c r="BG139" s="154">
        <f t="shared" si="3"/>
        <v>0</v>
      </c>
      <c r="BH139" s="154">
        <f t="shared" si="4"/>
        <v>0</v>
      </c>
      <c r="BI139" s="154">
        <f t="shared" si="5"/>
        <v>0</v>
      </c>
      <c r="BJ139" s="19" t="s">
        <v>86</v>
      </c>
      <c r="BK139" s="154">
        <f t="shared" si="6"/>
        <v>0</v>
      </c>
      <c r="BL139" s="19" t="s">
        <v>193</v>
      </c>
      <c r="BM139" s="19" t="s">
        <v>316</v>
      </c>
    </row>
    <row r="140" spans="2:65" s="1" customFormat="1" ht="25.5" customHeight="1">
      <c r="B140" s="145"/>
      <c r="C140" s="146" t="s">
        <v>234</v>
      </c>
      <c r="D140" s="146" t="s">
        <v>189</v>
      </c>
      <c r="E140" s="147" t="s">
        <v>1465</v>
      </c>
      <c r="F140" s="228" t="s">
        <v>1466</v>
      </c>
      <c r="G140" s="228"/>
      <c r="H140" s="228"/>
      <c r="I140" s="228"/>
      <c r="J140" s="148" t="s">
        <v>192</v>
      </c>
      <c r="K140" s="149">
        <v>38.880000000000003</v>
      </c>
      <c r="L140" s="229"/>
      <c r="M140" s="229"/>
      <c r="N140" s="229">
        <f t="shared" si="0"/>
        <v>0</v>
      </c>
      <c r="O140" s="229"/>
      <c r="P140" s="229"/>
      <c r="Q140" s="229"/>
      <c r="R140" s="150"/>
      <c r="T140" s="151"/>
      <c r="U140" s="41"/>
      <c r="V140" s="152"/>
      <c r="W140" s="152"/>
      <c r="X140" s="152"/>
      <c r="Y140" s="152"/>
      <c r="Z140" s="152"/>
      <c r="AA140" s="153"/>
      <c r="AD140" s="154"/>
      <c r="AR140" s="19" t="s">
        <v>193</v>
      </c>
      <c r="AT140" s="19" t="s">
        <v>189</v>
      </c>
      <c r="AU140" s="19" t="s">
        <v>86</v>
      </c>
      <c r="AY140" s="19" t="s">
        <v>188</v>
      </c>
      <c r="BE140" s="154">
        <f t="shared" si="1"/>
        <v>0</v>
      </c>
      <c r="BF140" s="154">
        <f t="shared" si="2"/>
        <v>0</v>
      </c>
      <c r="BG140" s="154">
        <f t="shared" si="3"/>
        <v>0</v>
      </c>
      <c r="BH140" s="154">
        <f t="shared" si="4"/>
        <v>0</v>
      </c>
      <c r="BI140" s="154">
        <f t="shared" si="5"/>
        <v>0</v>
      </c>
      <c r="BJ140" s="19" t="s">
        <v>86</v>
      </c>
      <c r="BK140" s="154">
        <f t="shared" si="6"/>
        <v>0</v>
      </c>
      <c r="BL140" s="19" t="s">
        <v>193</v>
      </c>
      <c r="BM140" s="19" t="s">
        <v>324</v>
      </c>
    </row>
    <row r="141" spans="2:65" s="10" customFormat="1" ht="29.85" customHeight="1">
      <c r="B141" s="134"/>
      <c r="C141" s="135"/>
      <c r="D141" s="144" t="s">
        <v>1438</v>
      </c>
      <c r="E141" s="144"/>
      <c r="F141" s="144"/>
      <c r="G141" s="144"/>
      <c r="H141" s="144"/>
      <c r="I141" s="144"/>
      <c r="J141" s="144"/>
      <c r="K141" s="144"/>
      <c r="L141" s="144"/>
      <c r="M141" s="144"/>
      <c r="N141" s="233">
        <f>BK141</f>
        <v>0</v>
      </c>
      <c r="O141" s="234"/>
      <c r="P141" s="234"/>
      <c r="Q141" s="234"/>
      <c r="R141" s="137"/>
      <c r="T141" s="138"/>
      <c r="U141" s="135"/>
      <c r="V141" s="135"/>
      <c r="W141" s="139"/>
      <c r="X141" s="135"/>
      <c r="Y141" s="139"/>
      <c r="Z141" s="135"/>
      <c r="AA141" s="140"/>
      <c r="AC141" s="1"/>
      <c r="AD141" s="154"/>
      <c r="AR141" s="141" t="s">
        <v>81</v>
      </c>
      <c r="AT141" s="142" t="s">
        <v>73</v>
      </c>
      <c r="AU141" s="142" t="s">
        <v>81</v>
      </c>
      <c r="AY141" s="141" t="s">
        <v>188</v>
      </c>
      <c r="BK141" s="143">
        <f>BK142</f>
        <v>0</v>
      </c>
    </row>
    <row r="142" spans="2:65" s="1" customFormat="1" ht="25.5" customHeight="1">
      <c r="B142" s="145"/>
      <c r="C142" s="146" t="s">
        <v>238</v>
      </c>
      <c r="D142" s="146" t="s">
        <v>189</v>
      </c>
      <c r="E142" s="147" t="s">
        <v>1467</v>
      </c>
      <c r="F142" s="228" t="s">
        <v>1468</v>
      </c>
      <c r="G142" s="228"/>
      <c r="H142" s="228"/>
      <c r="I142" s="228"/>
      <c r="J142" s="148" t="s">
        <v>216</v>
      </c>
      <c r="K142" s="149">
        <v>5.36</v>
      </c>
      <c r="L142" s="229"/>
      <c r="M142" s="229"/>
      <c r="N142" s="229">
        <f>ROUND(L142*K142,2)</f>
        <v>0</v>
      </c>
      <c r="O142" s="229"/>
      <c r="P142" s="229"/>
      <c r="Q142" s="229"/>
      <c r="R142" s="150"/>
      <c r="T142" s="151"/>
      <c r="U142" s="41"/>
      <c r="V142" s="152"/>
      <c r="W142" s="152"/>
      <c r="X142" s="152"/>
      <c r="Y142" s="152"/>
      <c r="Z142" s="152"/>
      <c r="AA142" s="153"/>
      <c r="AD142" s="154"/>
      <c r="AR142" s="19" t="s">
        <v>193</v>
      </c>
      <c r="AT142" s="19" t="s">
        <v>189</v>
      </c>
      <c r="AU142" s="19" t="s">
        <v>86</v>
      </c>
      <c r="AY142" s="19" t="s">
        <v>188</v>
      </c>
      <c r="BE142" s="154">
        <f>IF(U142="základná",N142,0)</f>
        <v>0</v>
      </c>
      <c r="BF142" s="154">
        <f>IF(U142="znížená",N142,0)</f>
        <v>0</v>
      </c>
      <c r="BG142" s="154">
        <f>IF(U142="zákl. prenesená",N142,0)</f>
        <v>0</v>
      </c>
      <c r="BH142" s="154">
        <f>IF(U142="zníž. prenesená",N142,0)</f>
        <v>0</v>
      </c>
      <c r="BI142" s="154">
        <f>IF(U142="nulová",N142,0)</f>
        <v>0</v>
      </c>
      <c r="BJ142" s="19" t="s">
        <v>86</v>
      </c>
      <c r="BK142" s="154">
        <f>ROUND(L142*K142,2)</f>
        <v>0</v>
      </c>
      <c r="BL142" s="19" t="s">
        <v>193</v>
      </c>
      <c r="BM142" s="19" t="s">
        <v>332</v>
      </c>
    </row>
    <row r="143" spans="2:65" s="10" customFormat="1" ht="29.85" customHeight="1">
      <c r="B143" s="134"/>
      <c r="C143" s="135"/>
      <c r="D143" s="144" t="s">
        <v>1439</v>
      </c>
      <c r="E143" s="144"/>
      <c r="F143" s="144"/>
      <c r="G143" s="144"/>
      <c r="H143" s="144"/>
      <c r="I143" s="144"/>
      <c r="J143" s="144"/>
      <c r="K143" s="144"/>
      <c r="L143" s="144"/>
      <c r="M143" s="144"/>
      <c r="N143" s="233">
        <f>BK143</f>
        <v>0</v>
      </c>
      <c r="O143" s="234"/>
      <c r="P143" s="234"/>
      <c r="Q143" s="234"/>
      <c r="R143" s="137"/>
      <c r="T143" s="138"/>
      <c r="U143" s="135"/>
      <c r="V143" s="135"/>
      <c r="W143" s="139"/>
      <c r="X143" s="135"/>
      <c r="Y143" s="139"/>
      <c r="Z143" s="135"/>
      <c r="AA143" s="140"/>
      <c r="AC143" s="1"/>
      <c r="AD143" s="154"/>
      <c r="AR143" s="141" t="s">
        <v>81</v>
      </c>
      <c r="AT143" s="142" t="s">
        <v>73</v>
      </c>
      <c r="AU143" s="142" t="s">
        <v>81</v>
      </c>
      <c r="AY143" s="141" t="s">
        <v>188</v>
      </c>
      <c r="BK143" s="143">
        <f>SUM(BK144:BK147)</f>
        <v>0</v>
      </c>
    </row>
    <row r="144" spans="2:65" s="1" customFormat="1" ht="25.5" customHeight="1">
      <c r="B144" s="145"/>
      <c r="C144" s="146" t="s">
        <v>242</v>
      </c>
      <c r="D144" s="146" t="s">
        <v>189</v>
      </c>
      <c r="E144" s="147" t="s">
        <v>1469</v>
      </c>
      <c r="F144" s="228" t="s">
        <v>1470</v>
      </c>
      <c r="G144" s="228"/>
      <c r="H144" s="228"/>
      <c r="I144" s="228"/>
      <c r="J144" s="148" t="s">
        <v>203</v>
      </c>
      <c r="K144" s="149">
        <v>26</v>
      </c>
      <c r="L144" s="229"/>
      <c r="M144" s="229"/>
      <c r="N144" s="229">
        <f>ROUND(L144*K144,2)</f>
        <v>0</v>
      </c>
      <c r="O144" s="229"/>
      <c r="P144" s="229"/>
      <c r="Q144" s="229"/>
      <c r="R144" s="150"/>
      <c r="T144" s="151"/>
      <c r="U144" s="41"/>
      <c r="V144" s="152"/>
      <c r="W144" s="152"/>
      <c r="X144" s="152"/>
      <c r="Y144" s="152"/>
      <c r="Z144" s="152"/>
      <c r="AA144" s="153"/>
      <c r="AD144" s="154"/>
      <c r="AR144" s="19" t="s">
        <v>193</v>
      </c>
      <c r="AT144" s="19" t="s">
        <v>189</v>
      </c>
      <c r="AU144" s="19" t="s">
        <v>86</v>
      </c>
      <c r="AY144" s="19" t="s">
        <v>188</v>
      </c>
      <c r="BE144" s="154">
        <f>IF(U144="základná",N144,0)</f>
        <v>0</v>
      </c>
      <c r="BF144" s="154">
        <f>IF(U144="znížená",N144,0)</f>
        <v>0</v>
      </c>
      <c r="BG144" s="154">
        <f>IF(U144="zákl. prenesená",N144,0)</f>
        <v>0</v>
      </c>
      <c r="BH144" s="154">
        <f>IF(U144="zníž. prenesená",N144,0)</f>
        <v>0</v>
      </c>
      <c r="BI144" s="154">
        <f>IF(U144="nulová",N144,0)</f>
        <v>0</v>
      </c>
      <c r="BJ144" s="19" t="s">
        <v>86</v>
      </c>
      <c r="BK144" s="154">
        <f>ROUND(L144*K144,2)</f>
        <v>0</v>
      </c>
      <c r="BL144" s="19" t="s">
        <v>193</v>
      </c>
      <c r="BM144" s="19" t="s">
        <v>340</v>
      </c>
    </row>
    <row r="145" spans="2:65" s="1" customFormat="1" ht="16.5" customHeight="1">
      <c r="B145" s="145"/>
      <c r="C145" s="155" t="s">
        <v>246</v>
      </c>
      <c r="D145" s="155" t="s">
        <v>251</v>
      </c>
      <c r="E145" s="156" t="s">
        <v>1471</v>
      </c>
      <c r="F145" s="230" t="s">
        <v>1472</v>
      </c>
      <c r="G145" s="230"/>
      <c r="H145" s="230"/>
      <c r="I145" s="230"/>
      <c r="J145" s="157" t="s">
        <v>203</v>
      </c>
      <c r="K145" s="158">
        <v>26</v>
      </c>
      <c r="L145" s="231"/>
      <c r="M145" s="231"/>
      <c r="N145" s="231">
        <f>ROUND(L145*K145,2)</f>
        <v>0</v>
      </c>
      <c r="O145" s="229"/>
      <c r="P145" s="229"/>
      <c r="Q145" s="229"/>
      <c r="R145" s="150"/>
      <c r="T145" s="151"/>
      <c r="U145" s="41"/>
      <c r="V145" s="152"/>
      <c r="W145" s="152"/>
      <c r="X145" s="152"/>
      <c r="Y145" s="152"/>
      <c r="Z145" s="152"/>
      <c r="AA145" s="153"/>
      <c r="AD145" s="154"/>
      <c r="AR145" s="19" t="s">
        <v>218</v>
      </c>
      <c r="AT145" s="19" t="s">
        <v>251</v>
      </c>
      <c r="AU145" s="19" t="s">
        <v>86</v>
      </c>
      <c r="AY145" s="19" t="s">
        <v>188</v>
      </c>
      <c r="BE145" s="154">
        <f>IF(U145="základná",N145,0)</f>
        <v>0</v>
      </c>
      <c r="BF145" s="154">
        <f>IF(U145="znížená",N145,0)</f>
        <v>0</v>
      </c>
      <c r="BG145" s="154">
        <f>IF(U145="zákl. prenesená",N145,0)</f>
        <v>0</v>
      </c>
      <c r="BH145" s="154">
        <f>IF(U145="zníž. prenesená",N145,0)</f>
        <v>0</v>
      </c>
      <c r="BI145" s="154">
        <f>IF(U145="nulová",N145,0)</f>
        <v>0</v>
      </c>
      <c r="BJ145" s="19" t="s">
        <v>86</v>
      </c>
      <c r="BK145" s="154">
        <f>ROUND(L145*K145,2)</f>
        <v>0</v>
      </c>
      <c r="BL145" s="19" t="s">
        <v>193</v>
      </c>
      <c r="BM145" s="19" t="s">
        <v>348</v>
      </c>
    </row>
    <row r="146" spans="2:65" s="1" customFormat="1" ht="16.5" customHeight="1">
      <c r="B146" s="145"/>
      <c r="C146" s="146" t="s">
        <v>250</v>
      </c>
      <c r="D146" s="146" t="s">
        <v>189</v>
      </c>
      <c r="E146" s="147" t="s">
        <v>1473</v>
      </c>
      <c r="F146" s="228" t="s">
        <v>1474</v>
      </c>
      <c r="G146" s="228"/>
      <c r="H146" s="228"/>
      <c r="I146" s="228"/>
      <c r="J146" s="148" t="s">
        <v>203</v>
      </c>
      <c r="K146" s="149">
        <v>26</v>
      </c>
      <c r="L146" s="229"/>
      <c r="M146" s="229"/>
      <c r="N146" s="229">
        <f>ROUND(L146*K146,2)</f>
        <v>0</v>
      </c>
      <c r="O146" s="229"/>
      <c r="P146" s="229"/>
      <c r="Q146" s="229"/>
      <c r="R146" s="150"/>
      <c r="T146" s="151"/>
      <c r="U146" s="41"/>
      <c r="V146" s="152"/>
      <c r="W146" s="152"/>
      <c r="X146" s="152"/>
      <c r="Y146" s="152"/>
      <c r="Z146" s="152"/>
      <c r="AA146" s="153"/>
      <c r="AD146" s="154"/>
      <c r="AR146" s="19" t="s">
        <v>193</v>
      </c>
      <c r="AT146" s="19" t="s">
        <v>189</v>
      </c>
      <c r="AU146" s="19" t="s">
        <v>86</v>
      </c>
      <c r="AY146" s="19" t="s">
        <v>188</v>
      </c>
      <c r="BE146" s="154">
        <f>IF(U146="základná",N146,0)</f>
        <v>0</v>
      </c>
      <c r="BF146" s="154">
        <f>IF(U146="znížená",N146,0)</f>
        <v>0</v>
      </c>
      <c r="BG146" s="154">
        <f>IF(U146="zákl. prenesená",N146,0)</f>
        <v>0</v>
      </c>
      <c r="BH146" s="154">
        <f>IF(U146="zníž. prenesená",N146,0)</f>
        <v>0</v>
      </c>
      <c r="BI146" s="154">
        <f>IF(U146="nulová",N146,0)</f>
        <v>0</v>
      </c>
      <c r="BJ146" s="19" t="s">
        <v>86</v>
      </c>
      <c r="BK146" s="154">
        <f>ROUND(L146*K146,2)</f>
        <v>0</v>
      </c>
      <c r="BL146" s="19" t="s">
        <v>193</v>
      </c>
      <c r="BM146" s="19" t="s">
        <v>356</v>
      </c>
    </row>
    <row r="147" spans="2:65" s="1" customFormat="1" ht="16.5" customHeight="1">
      <c r="B147" s="145"/>
      <c r="C147" s="155" t="s">
        <v>255</v>
      </c>
      <c r="D147" s="155" t="s">
        <v>251</v>
      </c>
      <c r="E147" s="156" t="s">
        <v>1475</v>
      </c>
      <c r="F147" s="230" t="s">
        <v>1476</v>
      </c>
      <c r="G147" s="230"/>
      <c r="H147" s="230"/>
      <c r="I147" s="230"/>
      <c r="J147" s="157" t="s">
        <v>302</v>
      </c>
      <c r="K147" s="158">
        <v>3</v>
      </c>
      <c r="L147" s="231"/>
      <c r="M147" s="231"/>
      <c r="N147" s="231">
        <f>ROUND(L147*K147,2)</f>
        <v>0</v>
      </c>
      <c r="O147" s="229"/>
      <c r="P147" s="229"/>
      <c r="Q147" s="229"/>
      <c r="R147" s="150"/>
      <c r="T147" s="151"/>
      <c r="U147" s="41"/>
      <c r="V147" s="152"/>
      <c r="W147" s="152"/>
      <c r="X147" s="152"/>
      <c r="Y147" s="152"/>
      <c r="Z147" s="152"/>
      <c r="AA147" s="153"/>
      <c r="AD147" s="154"/>
      <c r="AR147" s="19" t="s">
        <v>218</v>
      </c>
      <c r="AT147" s="19" t="s">
        <v>251</v>
      </c>
      <c r="AU147" s="19" t="s">
        <v>86</v>
      </c>
      <c r="AY147" s="19" t="s">
        <v>188</v>
      </c>
      <c r="BE147" s="154">
        <f>IF(U147="základná",N147,0)</f>
        <v>0</v>
      </c>
      <c r="BF147" s="154">
        <f>IF(U147="znížená",N147,0)</f>
        <v>0</v>
      </c>
      <c r="BG147" s="154">
        <f>IF(U147="zákl. prenesená",N147,0)</f>
        <v>0</v>
      </c>
      <c r="BH147" s="154">
        <f>IF(U147="zníž. prenesená",N147,0)</f>
        <v>0</v>
      </c>
      <c r="BI147" s="154">
        <f>IF(U147="nulová",N147,0)</f>
        <v>0</v>
      </c>
      <c r="BJ147" s="19" t="s">
        <v>86</v>
      </c>
      <c r="BK147" s="154">
        <f>ROUND(L147*K147,2)</f>
        <v>0</v>
      </c>
      <c r="BL147" s="19" t="s">
        <v>193</v>
      </c>
      <c r="BM147" s="19" t="s">
        <v>364</v>
      </c>
    </row>
    <row r="148" spans="2:65" s="10" customFormat="1" ht="29.85" customHeight="1">
      <c r="B148" s="134"/>
      <c r="C148" s="135"/>
      <c r="D148" s="144" t="s">
        <v>1440</v>
      </c>
      <c r="E148" s="144"/>
      <c r="F148" s="144"/>
      <c r="G148" s="144"/>
      <c r="H148" s="144"/>
      <c r="I148" s="144"/>
      <c r="J148" s="144"/>
      <c r="K148" s="144"/>
      <c r="L148" s="144"/>
      <c r="M148" s="144"/>
      <c r="N148" s="233">
        <f>BK148</f>
        <v>0</v>
      </c>
      <c r="O148" s="234"/>
      <c r="P148" s="234"/>
      <c r="Q148" s="234"/>
      <c r="R148" s="137"/>
      <c r="T148" s="138"/>
      <c r="U148" s="135"/>
      <c r="V148" s="135"/>
      <c r="W148" s="139"/>
      <c r="X148" s="135"/>
      <c r="Y148" s="139"/>
      <c r="Z148" s="135"/>
      <c r="AA148" s="140"/>
      <c r="AC148" s="1"/>
      <c r="AD148" s="154"/>
      <c r="AR148" s="141" t="s">
        <v>81</v>
      </c>
      <c r="AT148" s="142" t="s">
        <v>73</v>
      </c>
      <c r="AU148" s="142" t="s">
        <v>81</v>
      </c>
      <c r="AY148" s="141" t="s">
        <v>188</v>
      </c>
      <c r="BK148" s="143">
        <f>BK149</f>
        <v>0</v>
      </c>
    </row>
    <row r="149" spans="2:65" s="1" customFormat="1" ht="25.5" customHeight="1">
      <c r="B149" s="145"/>
      <c r="C149" s="146" t="s">
        <v>259</v>
      </c>
      <c r="D149" s="146" t="s">
        <v>189</v>
      </c>
      <c r="E149" s="147" t="s">
        <v>1477</v>
      </c>
      <c r="F149" s="228" t="s">
        <v>1478</v>
      </c>
      <c r="G149" s="228"/>
      <c r="H149" s="228"/>
      <c r="I149" s="228"/>
      <c r="J149" s="148" t="s">
        <v>297</v>
      </c>
      <c r="K149" s="149">
        <v>11.105</v>
      </c>
      <c r="L149" s="229"/>
      <c r="M149" s="229"/>
      <c r="N149" s="229">
        <f>ROUND(L149*K149,2)</f>
        <v>0</v>
      </c>
      <c r="O149" s="229"/>
      <c r="P149" s="229"/>
      <c r="Q149" s="229"/>
      <c r="R149" s="150"/>
      <c r="T149" s="151"/>
      <c r="U149" s="41"/>
      <c r="V149" s="152"/>
      <c r="W149" s="152"/>
      <c r="X149" s="152"/>
      <c r="Y149" s="152"/>
      <c r="Z149" s="152"/>
      <c r="AA149" s="153"/>
      <c r="AD149" s="154"/>
      <c r="AR149" s="19" t="s">
        <v>193</v>
      </c>
      <c r="AT149" s="19" t="s">
        <v>189</v>
      </c>
      <c r="AU149" s="19" t="s">
        <v>86</v>
      </c>
      <c r="AY149" s="19" t="s">
        <v>188</v>
      </c>
      <c r="BE149" s="154">
        <f>IF(U149="základná",N149,0)</f>
        <v>0</v>
      </c>
      <c r="BF149" s="154">
        <f>IF(U149="znížená",N149,0)</f>
        <v>0</v>
      </c>
      <c r="BG149" s="154">
        <f>IF(U149="zákl. prenesená",N149,0)</f>
        <v>0</v>
      </c>
      <c r="BH149" s="154">
        <f>IF(U149="zníž. prenesená",N149,0)</f>
        <v>0</v>
      </c>
      <c r="BI149" s="154">
        <f>IF(U149="nulová",N149,0)</f>
        <v>0</v>
      </c>
      <c r="BJ149" s="19" t="s">
        <v>86</v>
      </c>
      <c r="BK149" s="154">
        <f>ROUND(L149*K149,2)</f>
        <v>0</v>
      </c>
      <c r="BL149" s="19" t="s">
        <v>193</v>
      </c>
      <c r="BM149" s="19" t="s">
        <v>372</v>
      </c>
    </row>
    <row r="150" spans="2:65" s="10" customFormat="1" ht="29.85" customHeight="1">
      <c r="B150" s="134"/>
      <c r="C150" s="135"/>
      <c r="D150" s="144" t="s">
        <v>1441</v>
      </c>
      <c r="E150" s="144"/>
      <c r="F150" s="144"/>
      <c r="G150" s="144"/>
      <c r="H150" s="144"/>
      <c r="I150" s="144"/>
      <c r="J150" s="144"/>
      <c r="K150" s="144"/>
      <c r="L150" s="144"/>
      <c r="M150" s="144"/>
      <c r="N150" s="233">
        <f>BK150</f>
        <v>0</v>
      </c>
      <c r="O150" s="234"/>
      <c r="P150" s="234"/>
      <c r="Q150" s="234"/>
      <c r="R150" s="137"/>
      <c r="T150" s="138"/>
      <c r="U150" s="135"/>
      <c r="V150" s="135"/>
      <c r="W150" s="139"/>
      <c r="X150" s="135"/>
      <c r="Y150" s="139"/>
      <c r="Z150" s="135"/>
      <c r="AA150" s="140"/>
      <c r="AC150" s="1"/>
      <c r="AD150" s="154"/>
      <c r="AR150" s="141" t="s">
        <v>81</v>
      </c>
      <c r="AT150" s="142" t="s">
        <v>73</v>
      </c>
      <c r="AU150" s="142" t="s">
        <v>81</v>
      </c>
      <c r="AY150" s="141" t="s">
        <v>188</v>
      </c>
      <c r="BK150" s="143">
        <f>SUM(BK151:BK152)</f>
        <v>0</v>
      </c>
    </row>
    <row r="151" spans="2:65" s="1" customFormat="1" ht="25.5" customHeight="1">
      <c r="B151" s="145"/>
      <c r="C151" s="146" t="s">
        <v>263</v>
      </c>
      <c r="D151" s="146" t="s">
        <v>189</v>
      </c>
      <c r="E151" s="147" t="s">
        <v>1479</v>
      </c>
      <c r="F151" s="228" t="s">
        <v>1480</v>
      </c>
      <c r="G151" s="228"/>
      <c r="H151" s="228"/>
      <c r="I151" s="228"/>
      <c r="J151" s="148" t="s">
        <v>216</v>
      </c>
      <c r="K151" s="149">
        <v>0.48599999999999999</v>
      </c>
      <c r="L151" s="229"/>
      <c r="M151" s="229"/>
      <c r="N151" s="229">
        <f>ROUND(L151*K151,2)</f>
        <v>0</v>
      </c>
      <c r="O151" s="229"/>
      <c r="P151" s="229"/>
      <c r="Q151" s="229"/>
      <c r="R151" s="150"/>
      <c r="T151" s="151"/>
      <c r="U151" s="41"/>
      <c r="V151" s="152"/>
      <c r="W151" s="152"/>
      <c r="X151" s="152"/>
      <c r="Y151" s="152"/>
      <c r="Z151" s="152"/>
      <c r="AA151" s="153"/>
      <c r="AD151" s="154"/>
      <c r="AR151" s="19" t="s">
        <v>193</v>
      </c>
      <c r="AT151" s="19" t="s">
        <v>189</v>
      </c>
      <c r="AU151" s="19" t="s">
        <v>86</v>
      </c>
      <c r="AY151" s="19" t="s">
        <v>188</v>
      </c>
      <c r="BE151" s="154">
        <f>IF(U151="základná",N151,0)</f>
        <v>0</v>
      </c>
      <c r="BF151" s="154">
        <f>IF(U151="znížená",N151,0)</f>
        <v>0</v>
      </c>
      <c r="BG151" s="154">
        <f>IF(U151="zákl. prenesená",N151,0)</f>
        <v>0</v>
      </c>
      <c r="BH151" s="154">
        <f>IF(U151="zníž. prenesená",N151,0)</f>
        <v>0</v>
      </c>
      <c r="BI151" s="154">
        <f>IF(U151="nulová",N151,0)</f>
        <v>0</v>
      </c>
      <c r="BJ151" s="19" t="s">
        <v>86</v>
      </c>
      <c r="BK151" s="154">
        <f>ROUND(L151*K151,2)</f>
        <v>0</v>
      </c>
      <c r="BL151" s="19" t="s">
        <v>193</v>
      </c>
      <c r="BM151" s="19" t="s">
        <v>380</v>
      </c>
    </row>
    <row r="152" spans="2:65" s="1" customFormat="1" ht="16.5" customHeight="1">
      <c r="B152" s="145"/>
      <c r="C152" s="146" t="s">
        <v>10</v>
      </c>
      <c r="D152" s="146" t="s">
        <v>189</v>
      </c>
      <c r="E152" s="147" t="s">
        <v>1481</v>
      </c>
      <c r="F152" s="228" t="s">
        <v>1482</v>
      </c>
      <c r="G152" s="228"/>
      <c r="H152" s="228"/>
      <c r="I152" s="228"/>
      <c r="J152" s="148" t="s">
        <v>297</v>
      </c>
      <c r="K152" s="149">
        <v>1.151</v>
      </c>
      <c r="L152" s="229"/>
      <c r="M152" s="229"/>
      <c r="N152" s="229">
        <f>ROUND(L152*K152,2)</f>
        <v>0</v>
      </c>
      <c r="O152" s="229"/>
      <c r="P152" s="229"/>
      <c r="Q152" s="229"/>
      <c r="R152" s="150"/>
      <c r="T152" s="151"/>
      <c r="U152" s="41"/>
      <c r="V152" s="152"/>
      <c r="W152" s="152"/>
      <c r="X152" s="152"/>
      <c r="Y152" s="152"/>
      <c r="Z152" s="152"/>
      <c r="AA152" s="153"/>
      <c r="AD152" s="154"/>
      <c r="AR152" s="19" t="s">
        <v>193</v>
      </c>
      <c r="AT152" s="19" t="s">
        <v>189</v>
      </c>
      <c r="AU152" s="19" t="s">
        <v>86</v>
      </c>
      <c r="AY152" s="19" t="s">
        <v>188</v>
      </c>
      <c r="BE152" s="154">
        <f>IF(U152="základná",N152,0)</f>
        <v>0</v>
      </c>
      <c r="BF152" s="154">
        <f>IF(U152="znížená",N152,0)</f>
        <v>0</v>
      </c>
      <c r="BG152" s="154">
        <f>IF(U152="zákl. prenesená",N152,0)</f>
        <v>0</v>
      </c>
      <c r="BH152" s="154">
        <f>IF(U152="zníž. prenesená",N152,0)</f>
        <v>0</v>
      </c>
      <c r="BI152" s="154">
        <f>IF(U152="nulová",N152,0)</f>
        <v>0</v>
      </c>
      <c r="BJ152" s="19" t="s">
        <v>86</v>
      </c>
      <c r="BK152" s="154">
        <f>ROUND(L152*K152,2)</f>
        <v>0</v>
      </c>
      <c r="BL152" s="19" t="s">
        <v>193</v>
      </c>
      <c r="BM152" s="19" t="s">
        <v>388</v>
      </c>
    </row>
    <row r="153" spans="2:65" s="10" customFormat="1" ht="37.35" customHeight="1">
      <c r="B153" s="134"/>
      <c r="C153" s="135"/>
      <c r="D153" s="136" t="s">
        <v>1442</v>
      </c>
      <c r="E153" s="136"/>
      <c r="F153" s="136"/>
      <c r="G153" s="136"/>
      <c r="H153" s="136"/>
      <c r="I153" s="136"/>
      <c r="J153" s="136"/>
      <c r="K153" s="136"/>
      <c r="L153" s="136"/>
      <c r="M153" s="136"/>
      <c r="N153" s="243">
        <f>BK153</f>
        <v>0</v>
      </c>
      <c r="O153" s="244"/>
      <c r="P153" s="244"/>
      <c r="Q153" s="244"/>
      <c r="R153" s="137"/>
      <c r="T153" s="138"/>
      <c r="U153" s="135"/>
      <c r="V153" s="135"/>
      <c r="W153" s="139"/>
      <c r="X153" s="135"/>
      <c r="Y153" s="139"/>
      <c r="Z153" s="135"/>
      <c r="AA153" s="140"/>
      <c r="AC153" s="1"/>
      <c r="AD153" s="154"/>
      <c r="AR153" s="141" t="s">
        <v>81</v>
      </c>
      <c r="AT153" s="142" t="s">
        <v>73</v>
      </c>
      <c r="AU153" s="142" t="s">
        <v>74</v>
      </c>
      <c r="AY153" s="141" t="s">
        <v>188</v>
      </c>
      <c r="BK153" s="143">
        <f>BK154+BK163+BK165+BK176+BK178+BK183</f>
        <v>0</v>
      </c>
    </row>
    <row r="154" spans="2:65" s="10" customFormat="1" ht="19.899999999999999" customHeight="1">
      <c r="B154" s="134"/>
      <c r="C154" s="135"/>
      <c r="D154" s="144" t="s">
        <v>1437</v>
      </c>
      <c r="E154" s="144"/>
      <c r="F154" s="144"/>
      <c r="G154" s="144"/>
      <c r="H154" s="144"/>
      <c r="I154" s="144"/>
      <c r="J154" s="144"/>
      <c r="K154" s="144"/>
      <c r="L154" s="144"/>
      <c r="M154" s="144"/>
      <c r="N154" s="241">
        <f>BK154</f>
        <v>0</v>
      </c>
      <c r="O154" s="242"/>
      <c r="P154" s="242"/>
      <c r="Q154" s="242"/>
      <c r="R154" s="137"/>
      <c r="T154" s="138"/>
      <c r="U154" s="135"/>
      <c r="V154" s="135"/>
      <c r="W154" s="139"/>
      <c r="X154" s="135"/>
      <c r="Y154" s="139"/>
      <c r="Z154" s="135"/>
      <c r="AA154" s="140"/>
      <c r="AC154" s="1"/>
      <c r="AD154" s="154"/>
      <c r="AR154" s="141" t="s">
        <v>81</v>
      </c>
      <c r="AT154" s="142" t="s">
        <v>73</v>
      </c>
      <c r="AU154" s="142" t="s">
        <v>81</v>
      </c>
      <c r="AY154" s="141" t="s">
        <v>188</v>
      </c>
      <c r="BK154" s="143">
        <f>SUM(BK155:BK162)</f>
        <v>0</v>
      </c>
    </row>
    <row r="155" spans="2:65" s="1" customFormat="1" ht="25.5" customHeight="1">
      <c r="B155" s="145"/>
      <c r="C155" s="146" t="s">
        <v>270</v>
      </c>
      <c r="D155" s="146" t="s">
        <v>189</v>
      </c>
      <c r="E155" s="147" t="s">
        <v>1444</v>
      </c>
      <c r="F155" s="228" t="s">
        <v>1445</v>
      </c>
      <c r="G155" s="228"/>
      <c r="H155" s="228"/>
      <c r="I155" s="228"/>
      <c r="J155" s="148" t="s">
        <v>216</v>
      </c>
      <c r="K155" s="149">
        <v>5.15</v>
      </c>
      <c r="L155" s="229"/>
      <c r="M155" s="229"/>
      <c r="N155" s="229">
        <f t="shared" ref="N155:N162" si="7">ROUND(L155*K155,2)</f>
        <v>0</v>
      </c>
      <c r="O155" s="229"/>
      <c r="P155" s="229"/>
      <c r="Q155" s="229"/>
      <c r="R155" s="150"/>
      <c r="T155" s="151"/>
      <c r="U155" s="41"/>
      <c r="V155" s="152"/>
      <c r="W155" s="152"/>
      <c r="X155" s="152"/>
      <c r="Y155" s="152"/>
      <c r="Z155" s="152"/>
      <c r="AA155" s="153"/>
      <c r="AD155" s="154"/>
      <c r="AR155" s="19" t="s">
        <v>193</v>
      </c>
      <c r="AT155" s="19" t="s">
        <v>189</v>
      </c>
      <c r="AU155" s="19" t="s">
        <v>86</v>
      </c>
      <c r="AY155" s="19" t="s">
        <v>188</v>
      </c>
      <c r="BE155" s="154">
        <f t="shared" ref="BE155:BE162" si="8">IF(U155="základná",N155,0)</f>
        <v>0</v>
      </c>
      <c r="BF155" s="154">
        <f t="shared" ref="BF155:BF162" si="9">IF(U155="znížená",N155,0)</f>
        <v>0</v>
      </c>
      <c r="BG155" s="154">
        <f t="shared" ref="BG155:BG162" si="10">IF(U155="zákl. prenesená",N155,0)</f>
        <v>0</v>
      </c>
      <c r="BH155" s="154">
        <f t="shared" ref="BH155:BH162" si="11">IF(U155="zníž. prenesená",N155,0)</f>
        <v>0</v>
      </c>
      <c r="BI155" s="154">
        <f t="shared" ref="BI155:BI162" si="12">IF(U155="nulová",N155,0)</f>
        <v>0</v>
      </c>
      <c r="BJ155" s="19" t="s">
        <v>86</v>
      </c>
      <c r="BK155" s="154">
        <f t="shared" ref="BK155:BK162" si="13">ROUND(L155*K155,2)</f>
        <v>0</v>
      </c>
      <c r="BL155" s="19" t="s">
        <v>193</v>
      </c>
      <c r="BM155" s="19" t="s">
        <v>436</v>
      </c>
    </row>
    <row r="156" spans="2:65" s="1" customFormat="1" ht="16.5" customHeight="1">
      <c r="B156" s="145"/>
      <c r="C156" s="146" t="s">
        <v>274</v>
      </c>
      <c r="D156" s="146" t="s">
        <v>189</v>
      </c>
      <c r="E156" s="147" t="s">
        <v>1446</v>
      </c>
      <c r="F156" s="228" t="s">
        <v>1447</v>
      </c>
      <c r="G156" s="228"/>
      <c r="H156" s="228"/>
      <c r="I156" s="228"/>
      <c r="J156" s="148" t="s">
        <v>806</v>
      </c>
      <c r="K156" s="149">
        <v>1.5449999999999999</v>
      </c>
      <c r="L156" s="229"/>
      <c r="M156" s="229"/>
      <c r="N156" s="229">
        <f t="shared" si="7"/>
        <v>0</v>
      </c>
      <c r="O156" s="229"/>
      <c r="P156" s="229"/>
      <c r="Q156" s="229"/>
      <c r="R156" s="150"/>
      <c r="T156" s="151"/>
      <c r="U156" s="41"/>
      <c r="V156" s="152"/>
      <c r="W156" s="152"/>
      <c r="X156" s="152"/>
      <c r="Y156" s="152"/>
      <c r="Z156" s="152"/>
      <c r="AA156" s="153"/>
      <c r="AD156" s="154"/>
      <c r="AR156" s="19" t="s">
        <v>193</v>
      </c>
      <c r="AT156" s="19" t="s">
        <v>189</v>
      </c>
      <c r="AU156" s="19" t="s">
        <v>86</v>
      </c>
      <c r="AY156" s="19" t="s">
        <v>188</v>
      </c>
      <c r="BE156" s="154">
        <f t="shared" si="8"/>
        <v>0</v>
      </c>
      <c r="BF156" s="154">
        <f t="shared" si="9"/>
        <v>0</v>
      </c>
      <c r="BG156" s="154">
        <f t="shared" si="10"/>
        <v>0</v>
      </c>
      <c r="BH156" s="154">
        <f t="shared" si="11"/>
        <v>0</v>
      </c>
      <c r="BI156" s="154">
        <f t="shared" si="12"/>
        <v>0</v>
      </c>
      <c r="BJ156" s="19" t="s">
        <v>86</v>
      </c>
      <c r="BK156" s="154">
        <f t="shared" si="13"/>
        <v>0</v>
      </c>
      <c r="BL156" s="19" t="s">
        <v>193</v>
      </c>
      <c r="BM156" s="19" t="s">
        <v>444</v>
      </c>
    </row>
    <row r="157" spans="2:65" s="1" customFormat="1" ht="25.5" customHeight="1">
      <c r="B157" s="145"/>
      <c r="C157" s="146" t="s">
        <v>278</v>
      </c>
      <c r="D157" s="146" t="s">
        <v>189</v>
      </c>
      <c r="E157" s="147" t="s">
        <v>1448</v>
      </c>
      <c r="F157" s="228" t="s">
        <v>1449</v>
      </c>
      <c r="G157" s="228"/>
      <c r="H157" s="228"/>
      <c r="I157" s="228"/>
      <c r="J157" s="148" t="s">
        <v>216</v>
      </c>
      <c r="K157" s="149">
        <v>32.9</v>
      </c>
      <c r="L157" s="229"/>
      <c r="M157" s="229"/>
      <c r="N157" s="229">
        <f t="shared" si="7"/>
        <v>0</v>
      </c>
      <c r="O157" s="229"/>
      <c r="P157" s="229"/>
      <c r="Q157" s="229"/>
      <c r="R157" s="150"/>
      <c r="T157" s="151"/>
      <c r="U157" s="41"/>
      <c r="V157" s="152"/>
      <c r="W157" s="152"/>
      <c r="X157" s="152"/>
      <c r="Y157" s="152"/>
      <c r="Z157" s="152"/>
      <c r="AA157" s="153"/>
      <c r="AD157" s="154"/>
      <c r="AR157" s="19" t="s">
        <v>193</v>
      </c>
      <c r="AT157" s="19" t="s">
        <v>189</v>
      </c>
      <c r="AU157" s="19" t="s">
        <v>86</v>
      </c>
      <c r="AY157" s="19" t="s">
        <v>188</v>
      </c>
      <c r="BE157" s="154">
        <f t="shared" si="8"/>
        <v>0</v>
      </c>
      <c r="BF157" s="154">
        <f t="shared" si="9"/>
        <v>0</v>
      </c>
      <c r="BG157" s="154">
        <f t="shared" si="10"/>
        <v>0</v>
      </c>
      <c r="BH157" s="154">
        <f t="shared" si="11"/>
        <v>0</v>
      </c>
      <c r="BI157" s="154">
        <f t="shared" si="12"/>
        <v>0</v>
      </c>
      <c r="BJ157" s="19" t="s">
        <v>86</v>
      </c>
      <c r="BK157" s="154">
        <f t="shared" si="13"/>
        <v>0</v>
      </c>
      <c r="BL157" s="19" t="s">
        <v>193</v>
      </c>
      <c r="BM157" s="19" t="s">
        <v>452</v>
      </c>
    </row>
    <row r="158" spans="2:65" s="1" customFormat="1" ht="16.5" customHeight="1">
      <c r="B158" s="145"/>
      <c r="C158" s="146" t="s">
        <v>282</v>
      </c>
      <c r="D158" s="146" t="s">
        <v>189</v>
      </c>
      <c r="E158" s="147" t="s">
        <v>1450</v>
      </c>
      <c r="F158" s="228" t="s">
        <v>1447</v>
      </c>
      <c r="G158" s="228"/>
      <c r="H158" s="228"/>
      <c r="I158" s="228"/>
      <c r="J158" s="148" t="s">
        <v>806</v>
      </c>
      <c r="K158" s="149">
        <v>9.8699999999999992</v>
      </c>
      <c r="L158" s="229"/>
      <c r="M158" s="229"/>
      <c r="N158" s="229">
        <f t="shared" si="7"/>
        <v>0</v>
      </c>
      <c r="O158" s="229"/>
      <c r="P158" s="229"/>
      <c r="Q158" s="229"/>
      <c r="R158" s="150"/>
      <c r="T158" s="151"/>
      <c r="U158" s="41"/>
      <c r="V158" s="152"/>
      <c r="W158" s="152"/>
      <c r="X158" s="152"/>
      <c r="Y158" s="152"/>
      <c r="Z158" s="152"/>
      <c r="AA158" s="153"/>
      <c r="AD158" s="154"/>
      <c r="AR158" s="19" t="s">
        <v>193</v>
      </c>
      <c r="AT158" s="19" t="s">
        <v>189</v>
      </c>
      <c r="AU158" s="19" t="s">
        <v>86</v>
      </c>
      <c r="AY158" s="19" t="s">
        <v>188</v>
      </c>
      <c r="BE158" s="154">
        <f t="shared" si="8"/>
        <v>0</v>
      </c>
      <c r="BF158" s="154">
        <f t="shared" si="9"/>
        <v>0</v>
      </c>
      <c r="BG158" s="154">
        <f t="shared" si="10"/>
        <v>0</v>
      </c>
      <c r="BH158" s="154">
        <f t="shared" si="11"/>
        <v>0</v>
      </c>
      <c r="BI158" s="154">
        <f t="shared" si="12"/>
        <v>0</v>
      </c>
      <c r="BJ158" s="19" t="s">
        <v>86</v>
      </c>
      <c r="BK158" s="154">
        <f t="shared" si="13"/>
        <v>0</v>
      </c>
      <c r="BL158" s="19" t="s">
        <v>193</v>
      </c>
      <c r="BM158" s="19" t="s">
        <v>460</v>
      </c>
    </row>
    <row r="159" spans="2:65" s="1" customFormat="1" ht="25.5" customHeight="1">
      <c r="B159" s="145"/>
      <c r="C159" s="146" t="s">
        <v>286</v>
      </c>
      <c r="D159" s="146" t="s">
        <v>189</v>
      </c>
      <c r="E159" s="147" t="s">
        <v>1451</v>
      </c>
      <c r="F159" s="228" t="s">
        <v>1452</v>
      </c>
      <c r="G159" s="228"/>
      <c r="H159" s="228"/>
      <c r="I159" s="228"/>
      <c r="J159" s="148" t="s">
        <v>216</v>
      </c>
      <c r="K159" s="149">
        <v>15.2</v>
      </c>
      <c r="L159" s="229"/>
      <c r="M159" s="229"/>
      <c r="N159" s="229">
        <f t="shared" si="7"/>
        <v>0</v>
      </c>
      <c r="O159" s="229"/>
      <c r="P159" s="229"/>
      <c r="Q159" s="229"/>
      <c r="R159" s="150"/>
      <c r="T159" s="151"/>
      <c r="U159" s="41"/>
      <c r="V159" s="152"/>
      <c r="W159" s="152"/>
      <c r="X159" s="152"/>
      <c r="Y159" s="152"/>
      <c r="Z159" s="152"/>
      <c r="AA159" s="153"/>
      <c r="AD159" s="154"/>
      <c r="AR159" s="19" t="s">
        <v>193</v>
      </c>
      <c r="AT159" s="19" t="s">
        <v>189</v>
      </c>
      <c r="AU159" s="19" t="s">
        <v>86</v>
      </c>
      <c r="AY159" s="19" t="s">
        <v>188</v>
      </c>
      <c r="BE159" s="154">
        <f t="shared" si="8"/>
        <v>0</v>
      </c>
      <c r="BF159" s="154">
        <f t="shared" si="9"/>
        <v>0</v>
      </c>
      <c r="BG159" s="154">
        <f t="shared" si="10"/>
        <v>0</v>
      </c>
      <c r="BH159" s="154">
        <f t="shared" si="11"/>
        <v>0</v>
      </c>
      <c r="BI159" s="154">
        <f t="shared" si="12"/>
        <v>0</v>
      </c>
      <c r="BJ159" s="19" t="s">
        <v>86</v>
      </c>
      <c r="BK159" s="154">
        <f t="shared" si="13"/>
        <v>0</v>
      </c>
      <c r="BL159" s="19" t="s">
        <v>193</v>
      </c>
      <c r="BM159" s="19" t="s">
        <v>468</v>
      </c>
    </row>
    <row r="160" spans="2:65" s="1" customFormat="1" ht="25.5" customHeight="1">
      <c r="B160" s="145"/>
      <c r="C160" s="146" t="s">
        <v>290</v>
      </c>
      <c r="D160" s="146" t="s">
        <v>189</v>
      </c>
      <c r="E160" s="147" t="s">
        <v>1483</v>
      </c>
      <c r="F160" s="228" t="s">
        <v>1484</v>
      </c>
      <c r="G160" s="228"/>
      <c r="H160" s="228"/>
      <c r="I160" s="228"/>
      <c r="J160" s="148" t="s">
        <v>216</v>
      </c>
      <c r="K160" s="149">
        <v>14.81</v>
      </c>
      <c r="L160" s="229"/>
      <c r="M160" s="229"/>
      <c r="N160" s="229">
        <f t="shared" si="7"/>
        <v>0</v>
      </c>
      <c r="O160" s="229"/>
      <c r="P160" s="229"/>
      <c r="Q160" s="229"/>
      <c r="R160" s="150"/>
      <c r="T160" s="151"/>
      <c r="U160" s="41"/>
      <c r="V160" s="152"/>
      <c r="W160" s="152"/>
      <c r="X160" s="152"/>
      <c r="Y160" s="152"/>
      <c r="Z160" s="152"/>
      <c r="AA160" s="153"/>
      <c r="AD160" s="154"/>
      <c r="AR160" s="19" t="s">
        <v>193</v>
      </c>
      <c r="AT160" s="19" t="s">
        <v>189</v>
      </c>
      <c r="AU160" s="19" t="s">
        <v>86</v>
      </c>
      <c r="AY160" s="19" t="s">
        <v>188</v>
      </c>
      <c r="BE160" s="154">
        <f t="shared" si="8"/>
        <v>0</v>
      </c>
      <c r="BF160" s="154">
        <f t="shared" si="9"/>
        <v>0</v>
      </c>
      <c r="BG160" s="154">
        <f t="shared" si="10"/>
        <v>0</v>
      </c>
      <c r="BH160" s="154">
        <f t="shared" si="11"/>
        <v>0</v>
      </c>
      <c r="BI160" s="154">
        <f t="shared" si="12"/>
        <v>0</v>
      </c>
      <c r="BJ160" s="19" t="s">
        <v>86</v>
      </c>
      <c r="BK160" s="154">
        <f t="shared" si="13"/>
        <v>0</v>
      </c>
      <c r="BL160" s="19" t="s">
        <v>193</v>
      </c>
      <c r="BM160" s="19" t="s">
        <v>476</v>
      </c>
    </row>
    <row r="161" spans="2:65" s="1" customFormat="1" ht="16.5" customHeight="1">
      <c r="B161" s="145"/>
      <c r="C161" s="155" t="s">
        <v>294</v>
      </c>
      <c r="D161" s="155" t="s">
        <v>251</v>
      </c>
      <c r="E161" s="156" t="s">
        <v>1455</v>
      </c>
      <c r="F161" s="230" t="s">
        <v>1456</v>
      </c>
      <c r="G161" s="230"/>
      <c r="H161" s="230"/>
      <c r="I161" s="230"/>
      <c r="J161" s="157" t="s">
        <v>297</v>
      </c>
      <c r="K161" s="158">
        <v>27.478000000000002</v>
      </c>
      <c r="L161" s="231"/>
      <c r="M161" s="231"/>
      <c r="N161" s="231">
        <f t="shared" si="7"/>
        <v>0</v>
      </c>
      <c r="O161" s="229"/>
      <c r="P161" s="229"/>
      <c r="Q161" s="229"/>
      <c r="R161" s="150"/>
      <c r="T161" s="151"/>
      <c r="U161" s="41"/>
      <c r="V161" s="152"/>
      <c r="W161" s="152"/>
      <c r="X161" s="152"/>
      <c r="Y161" s="152"/>
      <c r="Z161" s="152"/>
      <c r="AA161" s="153"/>
      <c r="AD161" s="154"/>
      <c r="AR161" s="19" t="s">
        <v>218</v>
      </c>
      <c r="AT161" s="19" t="s">
        <v>251</v>
      </c>
      <c r="AU161" s="19" t="s">
        <v>86</v>
      </c>
      <c r="AY161" s="19" t="s">
        <v>188</v>
      </c>
      <c r="BE161" s="154">
        <f t="shared" si="8"/>
        <v>0</v>
      </c>
      <c r="BF161" s="154">
        <f t="shared" si="9"/>
        <v>0</v>
      </c>
      <c r="BG161" s="154">
        <f t="shared" si="10"/>
        <v>0</v>
      </c>
      <c r="BH161" s="154">
        <f t="shared" si="11"/>
        <v>0</v>
      </c>
      <c r="BI161" s="154">
        <f t="shared" si="12"/>
        <v>0</v>
      </c>
      <c r="BJ161" s="19" t="s">
        <v>86</v>
      </c>
      <c r="BK161" s="154">
        <f t="shared" si="13"/>
        <v>0</v>
      </c>
      <c r="BL161" s="19" t="s">
        <v>193</v>
      </c>
      <c r="BM161" s="19" t="s">
        <v>484</v>
      </c>
    </row>
    <row r="162" spans="2:65" s="1" customFormat="1" ht="25.5" customHeight="1">
      <c r="B162" s="145"/>
      <c r="C162" s="146" t="s">
        <v>299</v>
      </c>
      <c r="D162" s="146" t="s">
        <v>189</v>
      </c>
      <c r="E162" s="147" t="s">
        <v>1457</v>
      </c>
      <c r="F162" s="228" t="s">
        <v>1458</v>
      </c>
      <c r="G162" s="228"/>
      <c r="H162" s="228"/>
      <c r="I162" s="228"/>
      <c r="J162" s="148" t="s">
        <v>216</v>
      </c>
      <c r="K162" s="149">
        <v>22.85</v>
      </c>
      <c r="L162" s="229"/>
      <c r="M162" s="229"/>
      <c r="N162" s="229">
        <f t="shared" si="7"/>
        <v>0</v>
      </c>
      <c r="O162" s="229"/>
      <c r="P162" s="229"/>
      <c r="Q162" s="229"/>
      <c r="R162" s="150"/>
      <c r="T162" s="151"/>
      <c r="U162" s="41"/>
      <c r="V162" s="152"/>
      <c r="W162" s="152"/>
      <c r="X162" s="152"/>
      <c r="Y162" s="152"/>
      <c r="Z162" s="152"/>
      <c r="AA162" s="153"/>
      <c r="AD162" s="154"/>
      <c r="AR162" s="19" t="s">
        <v>193</v>
      </c>
      <c r="AT162" s="19" t="s">
        <v>189</v>
      </c>
      <c r="AU162" s="19" t="s">
        <v>86</v>
      </c>
      <c r="AY162" s="19" t="s">
        <v>188</v>
      </c>
      <c r="BE162" s="154">
        <f t="shared" si="8"/>
        <v>0</v>
      </c>
      <c r="BF162" s="154">
        <f t="shared" si="9"/>
        <v>0</v>
      </c>
      <c r="BG162" s="154">
        <f t="shared" si="10"/>
        <v>0</v>
      </c>
      <c r="BH162" s="154">
        <f t="shared" si="11"/>
        <v>0</v>
      </c>
      <c r="BI162" s="154">
        <f t="shared" si="12"/>
        <v>0</v>
      </c>
      <c r="BJ162" s="19" t="s">
        <v>86</v>
      </c>
      <c r="BK162" s="154">
        <f t="shared" si="13"/>
        <v>0</v>
      </c>
      <c r="BL162" s="19" t="s">
        <v>193</v>
      </c>
      <c r="BM162" s="19" t="s">
        <v>492</v>
      </c>
    </row>
    <row r="163" spans="2:65" s="10" customFormat="1" ht="29.85" customHeight="1">
      <c r="B163" s="134"/>
      <c r="C163" s="135"/>
      <c r="D163" s="144" t="s">
        <v>1438</v>
      </c>
      <c r="E163" s="144"/>
      <c r="F163" s="144"/>
      <c r="G163" s="144"/>
      <c r="H163" s="144"/>
      <c r="I163" s="144"/>
      <c r="J163" s="144"/>
      <c r="K163" s="144"/>
      <c r="L163" s="144"/>
      <c r="M163" s="144"/>
      <c r="N163" s="233">
        <f>BK163</f>
        <v>0</v>
      </c>
      <c r="O163" s="234"/>
      <c r="P163" s="234"/>
      <c r="Q163" s="234"/>
      <c r="R163" s="137"/>
      <c r="T163" s="138"/>
      <c r="U163" s="135"/>
      <c r="V163" s="135"/>
      <c r="W163" s="139"/>
      <c r="X163" s="135"/>
      <c r="Y163" s="139"/>
      <c r="Z163" s="135"/>
      <c r="AA163" s="140"/>
      <c r="AC163" s="1"/>
      <c r="AD163" s="154"/>
      <c r="AR163" s="141" t="s">
        <v>81</v>
      </c>
      <c r="AT163" s="142" t="s">
        <v>73</v>
      </c>
      <c r="AU163" s="142" t="s">
        <v>81</v>
      </c>
      <c r="AY163" s="141" t="s">
        <v>188</v>
      </c>
      <c r="BK163" s="143">
        <f>BK164</f>
        <v>0</v>
      </c>
    </row>
    <row r="164" spans="2:65" s="1" customFormat="1" ht="25.5" customHeight="1">
      <c r="B164" s="145"/>
      <c r="C164" s="146" t="s">
        <v>304</v>
      </c>
      <c r="D164" s="146" t="s">
        <v>189</v>
      </c>
      <c r="E164" s="147" t="s">
        <v>1467</v>
      </c>
      <c r="F164" s="228" t="s">
        <v>1468</v>
      </c>
      <c r="G164" s="228"/>
      <c r="H164" s="228"/>
      <c r="I164" s="228"/>
      <c r="J164" s="148" t="s">
        <v>216</v>
      </c>
      <c r="K164" s="149">
        <v>5.66</v>
      </c>
      <c r="L164" s="229"/>
      <c r="M164" s="229"/>
      <c r="N164" s="229">
        <f>ROUND(L164*K164,2)</f>
        <v>0</v>
      </c>
      <c r="O164" s="229"/>
      <c r="P164" s="229"/>
      <c r="Q164" s="229"/>
      <c r="R164" s="150"/>
      <c r="T164" s="151"/>
      <c r="U164" s="41"/>
      <c r="V164" s="152"/>
      <c r="W164" s="152"/>
      <c r="X164" s="152"/>
      <c r="Y164" s="152"/>
      <c r="Z164" s="152"/>
      <c r="AA164" s="153"/>
      <c r="AD164" s="154"/>
      <c r="AR164" s="19" t="s">
        <v>193</v>
      </c>
      <c r="AT164" s="19" t="s">
        <v>189</v>
      </c>
      <c r="AU164" s="19" t="s">
        <v>86</v>
      </c>
      <c r="AY164" s="19" t="s">
        <v>188</v>
      </c>
      <c r="BE164" s="154">
        <f>IF(U164="základná",N164,0)</f>
        <v>0</v>
      </c>
      <c r="BF164" s="154">
        <f>IF(U164="znížená",N164,0)</f>
        <v>0</v>
      </c>
      <c r="BG164" s="154">
        <f>IF(U164="zákl. prenesená",N164,0)</f>
        <v>0</v>
      </c>
      <c r="BH164" s="154">
        <f>IF(U164="zníž. prenesená",N164,0)</f>
        <v>0</v>
      </c>
      <c r="BI164" s="154">
        <f>IF(U164="nulová",N164,0)</f>
        <v>0</v>
      </c>
      <c r="BJ164" s="19" t="s">
        <v>86</v>
      </c>
      <c r="BK164" s="154">
        <f>ROUND(L164*K164,2)</f>
        <v>0</v>
      </c>
      <c r="BL164" s="19" t="s">
        <v>193</v>
      </c>
      <c r="BM164" s="19" t="s">
        <v>500</v>
      </c>
    </row>
    <row r="165" spans="2:65" s="10" customFormat="1" ht="29.85" customHeight="1">
      <c r="B165" s="134"/>
      <c r="C165" s="135"/>
      <c r="D165" s="144" t="s">
        <v>1439</v>
      </c>
      <c r="E165" s="144"/>
      <c r="F165" s="144"/>
      <c r="G165" s="144"/>
      <c r="H165" s="144"/>
      <c r="I165" s="144"/>
      <c r="J165" s="144"/>
      <c r="K165" s="144"/>
      <c r="L165" s="144"/>
      <c r="M165" s="144"/>
      <c r="N165" s="233">
        <f>BK165</f>
        <v>0</v>
      </c>
      <c r="O165" s="234"/>
      <c r="P165" s="234"/>
      <c r="Q165" s="234"/>
      <c r="R165" s="137"/>
      <c r="T165" s="138"/>
      <c r="U165" s="135"/>
      <c r="V165" s="135"/>
      <c r="W165" s="139"/>
      <c r="X165" s="135"/>
      <c r="Y165" s="139"/>
      <c r="Z165" s="135"/>
      <c r="AA165" s="140"/>
      <c r="AC165" s="1"/>
      <c r="AD165" s="154"/>
      <c r="AR165" s="141" t="s">
        <v>81</v>
      </c>
      <c r="AT165" s="142" t="s">
        <v>73</v>
      </c>
      <c r="AU165" s="142" t="s">
        <v>81</v>
      </c>
      <c r="AY165" s="141" t="s">
        <v>188</v>
      </c>
      <c r="BK165" s="143">
        <f>SUM(BK166:BK175)</f>
        <v>0</v>
      </c>
    </row>
    <row r="166" spans="2:65" s="1" customFormat="1" ht="25.5" customHeight="1">
      <c r="B166" s="145"/>
      <c r="C166" s="146" t="s">
        <v>308</v>
      </c>
      <c r="D166" s="146" t="s">
        <v>189</v>
      </c>
      <c r="E166" s="147" t="s">
        <v>1485</v>
      </c>
      <c r="F166" s="228" t="s">
        <v>1470</v>
      </c>
      <c r="G166" s="228"/>
      <c r="H166" s="228"/>
      <c r="I166" s="228"/>
      <c r="J166" s="148" t="s">
        <v>203</v>
      </c>
      <c r="K166" s="149">
        <v>32.9</v>
      </c>
      <c r="L166" s="229"/>
      <c r="M166" s="229"/>
      <c r="N166" s="229">
        <f t="shared" ref="N166:N175" si="14">ROUND(L166*K166,2)</f>
        <v>0</v>
      </c>
      <c r="O166" s="229"/>
      <c r="P166" s="229"/>
      <c r="Q166" s="229"/>
      <c r="R166" s="150"/>
      <c r="T166" s="151"/>
      <c r="U166" s="41"/>
      <c r="V166" s="152"/>
      <c r="W166" s="152"/>
      <c r="X166" s="152"/>
      <c r="Y166" s="152"/>
      <c r="Z166" s="152"/>
      <c r="AA166" s="153"/>
      <c r="AD166" s="154"/>
      <c r="AR166" s="19" t="s">
        <v>193</v>
      </c>
      <c r="AT166" s="19" t="s">
        <v>189</v>
      </c>
      <c r="AU166" s="19" t="s">
        <v>86</v>
      </c>
      <c r="AY166" s="19" t="s">
        <v>188</v>
      </c>
      <c r="BE166" s="154">
        <f t="shared" ref="BE166:BE175" si="15">IF(U166="základná",N166,0)</f>
        <v>0</v>
      </c>
      <c r="BF166" s="154">
        <f t="shared" ref="BF166:BF175" si="16">IF(U166="znížená",N166,0)</f>
        <v>0</v>
      </c>
      <c r="BG166" s="154">
        <f t="shared" ref="BG166:BG175" si="17">IF(U166="zákl. prenesená",N166,0)</f>
        <v>0</v>
      </c>
      <c r="BH166" s="154">
        <f t="shared" ref="BH166:BH175" si="18">IF(U166="zníž. prenesená",N166,0)</f>
        <v>0</v>
      </c>
      <c r="BI166" s="154">
        <f t="shared" ref="BI166:BI175" si="19">IF(U166="nulová",N166,0)</f>
        <v>0</v>
      </c>
      <c r="BJ166" s="19" t="s">
        <v>86</v>
      </c>
      <c r="BK166" s="154">
        <f t="shared" ref="BK166:BK175" si="20">ROUND(L166*K166,2)</f>
        <v>0</v>
      </c>
      <c r="BL166" s="19" t="s">
        <v>193</v>
      </c>
      <c r="BM166" s="19" t="s">
        <v>508</v>
      </c>
    </row>
    <row r="167" spans="2:65" s="1" customFormat="1" ht="16.5" customHeight="1">
      <c r="B167" s="145"/>
      <c r="C167" s="155" t="s">
        <v>312</v>
      </c>
      <c r="D167" s="155" t="s">
        <v>251</v>
      </c>
      <c r="E167" s="156" t="s">
        <v>1471</v>
      </c>
      <c r="F167" s="230" t="s">
        <v>1472</v>
      </c>
      <c r="G167" s="230"/>
      <c r="H167" s="230"/>
      <c r="I167" s="230"/>
      <c r="J167" s="157" t="s">
        <v>203</v>
      </c>
      <c r="K167" s="158">
        <v>32.9</v>
      </c>
      <c r="L167" s="231"/>
      <c r="M167" s="231"/>
      <c r="N167" s="231">
        <f t="shared" si="14"/>
        <v>0</v>
      </c>
      <c r="O167" s="229"/>
      <c r="P167" s="229"/>
      <c r="Q167" s="229"/>
      <c r="R167" s="150"/>
      <c r="T167" s="151"/>
      <c r="U167" s="41"/>
      <c r="V167" s="152"/>
      <c r="W167" s="152"/>
      <c r="X167" s="152"/>
      <c r="Y167" s="152"/>
      <c r="Z167" s="152"/>
      <c r="AA167" s="153"/>
      <c r="AD167" s="154"/>
      <c r="AR167" s="19" t="s">
        <v>218</v>
      </c>
      <c r="AT167" s="19" t="s">
        <v>251</v>
      </c>
      <c r="AU167" s="19" t="s">
        <v>86</v>
      </c>
      <c r="AY167" s="19" t="s">
        <v>188</v>
      </c>
      <c r="BE167" s="154">
        <f t="shared" si="15"/>
        <v>0</v>
      </c>
      <c r="BF167" s="154">
        <f t="shared" si="16"/>
        <v>0</v>
      </c>
      <c r="BG167" s="154">
        <f t="shared" si="17"/>
        <v>0</v>
      </c>
      <c r="BH167" s="154">
        <f t="shared" si="18"/>
        <v>0</v>
      </c>
      <c r="BI167" s="154">
        <f t="shared" si="19"/>
        <v>0</v>
      </c>
      <c r="BJ167" s="19" t="s">
        <v>86</v>
      </c>
      <c r="BK167" s="154">
        <f t="shared" si="20"/>
        <v>0</v>
      </c>
      <c r="BL167" s="19" t="s">
        <v>193</v>
      </c>
      <c r="BM167" s="19" t="s">
        <v>516</v>
      </c>
    </row>
    <row r="168" spans="2:65" s="1" customFormat="1" ht="25.5" customHeight="1">
      <c r="B168" s="145"/>
      <c r="C168" s="146" t="s">
        <v>316</v>
      </c>
      <c r="D168" s="146" t="s">
        <v>189</v>
      </c>
      <c r="E168" s="147" t="s">
        <v>1486</v>
      </c>
      <c r="F168" s="228" t="s">
        <v>1487</v>
      </c>
      <c r="G168" s="228"/>
      <c r="H168" s="228"/>
      <c r="I168" s="228"/>
      <c r="J168" s="148" t="s">
        <v>302</v>
      </c>
      <c r="K168" s="149">
        <v>1</v>
      </c>
      <c r="L168" s="229"/>
      <c r="M168" s="229"/>
      <c r="N168" s="229">
        <f t="shared" si="14"/>
        <v>0</v>
      </c>
      <c r="O168" s="229"/>
      <c r="P168" s="229"/>
      <c r="Q168" s="229"/>
      <c r="R168" s="150"/>
      <c r="T168" s="151"/>
      <c r="U168" s="41"/>
      <c r="V168" s="152"/>
      <c r="W168" s="152"/>
      <c r="X168" s="152"/>
      <c r="Y168" s="152"/>
      <c r="Z168" s="152"/>
      <c r="AA168" s="153"/>
      <c r="AD168" s="154"/>
      <c r="AR168" s="19" t="s">
        <v>193</v>
      </c>
      <c r="AT168" s="19" t="s">
        <v>189</v>
      </c>
      <c r="AU168" s="19" t="s">
        <v>86</v>
      </c>
      <c r="AY168" s="19" t="s">
        <v>188</v>
      </c>
      <c r="BE168" s="154">
        <f t="shared" si="15"/>
        <v>0</v>
      </c>
      <c r="BF168" s="154">
        <f t="shared" si="16"/>
        <v>0</v>
      </c>
      <c r="BG168" s="154">
        <f t="shared" si="17"/>
        <v>0</v>
      </c>
      <c r="BH168" s="154">
        <f t="shared" si="18"/>
        <v>0</v>
      </c>
      <c r="BI168" s="154">
        <f t="shared" si="19"/>
        <v>0</v>
      </c>
      <c r="BJ168" s="19" t="s">
        <v>86</v>
      </c>
      <c r="BK168" s="154">
        <f t="shared" si="20"/>
        <v>0</v>
      </c>
      <c r="BL168" s="19" t="s">
        <v>193</v>
      </c>
      <c r="BM168" s="19" t="s">
        <v>524</v>
      </c>
    </row>
    <row r="169" spans="2:65" s="1" customFormat="1" ht="16.5" customHeight="1">
      <c r="B169" s="145"/>
      <c r="C169" s="155" t="s">
        <v>320</v>
      </c>
      <c r="D169" s="155" t="s">
        <v>251</v>
      </c>
      <c r="E169" s="156" t="s">
        <v>1488</v>
      </c>
      <c r="F169" s="230" t="s">
        <v>1489</v>
      </c>
      <c r="G169" s="230"/>
      <c r="H169" s="230"/>
      <c r="I169" s="230"/>
      <c r="J169" s="157" t="s">
        <v>302</v>
      </c>
      <c r="K169" s="158">
        <v>1</v>
      </c>
      <c r="L169" s="231"/>
      <c r="M169" s="231"/>
      <c r="N169" s="231">
        <f t="shared" si="14"/>
        <v>0</v>
      </c>
      <c r="O169" s="229"/>
      <c r="P169" s="229"/>
      <c r="Q169" s="229"/>
      <c r="R169" s="150"/>
      <c r="T169" s="151"/>
      <c r="U169" s="41"/>
      <c r="V169" s="152"/>
      <c r="W169" s="152"/>
      <c r="X169" s="152"/>
      <c r="Y169" s="152"/>
      <c r="Z169" s="152"/>
      <c r="AA169" s="153"/>
      <c r="AD169" s="154"/>
      <c r="AR169" s="19" t="s">
        <v>218</v>
      </c>
      <c r="AT169" s="19" t="s">
        <v>251</v>
      </c>
      <c r="AU169" s="19" t="s">
        <v>86</v>
      </c>
      <c r="AY169" s="19" t="s">
        <v>188</v>
      </c>
      <c r="BE169" s="154">
        <f t="shared" si="15"/>
        <v>0</v>
      </c>
      <c r="BF169" s="154">
        <f t="shared" si="16"/>
        <v>0</v>
      </c>
      <c r="BG169" s="154">
        <f t="shared" si="17"/>
        <v>0</v>
      </c>
      <c r="BH169" s="154">
        <f t="shared" si="18"/>
        <v>0</v>
      </c>
      <c r="BI169" s="154">
        <f t="shared" si="19"/>
        <v>0</v>
      </c>
      <c r="BJ169" s="19" t="s">
        <v>86</v>
      </c>
      <c r="BK169" s="154">
        <f t="shared" si="20"/>
        <v>0</v>
      </c>
      <c r="BL169" s="19" t="s">
        <v>193</v>
      </c>
      <c r="BM169" s="19" t="s">
        <v>532</v>
      </c>
    </row>
    <row r="170" spans="2:65" s="1" customFormat="1" ht="38.25" customHeight="1">
      <c r="B170" s="145"/>
      <c r="C170" s="146" t="s">
        <v>324</v>
      </c>
      <c r="D170" s="146" t="s">
        <v>189</v>
      </c>
      <c r="E170" s="147" t="s">
        <v>1490</v>
      </c>
      <c r="F170" s="228" t="s">
        <v>1491</v>
      </c>
      <c r="G170" s="228"/>
      <c r="H170" s="228"/>
      <c r="I170" s="228"/>
      <c r="J170" s="148" t="s">
        <v>302</v>
      </c>
      <c r="K170" s="149">
        <v>14</v>
      </c>
      <c r="L170" s="229"/>
      <c r="M170" s="229"/>
      <c r="N170" s="229">
        <f t="shared" si="14"/>
        <v>0</v>
      </c>
      <c r="O170" s="229"/>
      <c r="P170" s="229"/>
      <c r="Q170" s="229"/>
      <c r="R170" s="150"/>
      <c r="T170" s="151"/>
      <c r="U170" s="41"/>
      <c r="V170" s="152"/>
      <c r="W170" s="152"/>
      <c r="X170" s="152"/>
      <c r="Y170" s="152"/>
      <c r="Z170" s="152"/>
      <c r="AA170" s="153"/>
      <c r="AD170" s="154"/>
      <c r="AR170" s="19" t="s">
        <v>193</v>
      </c>
      <c r="AT170" s="19" t="s">
        <v>189</v>
      </c>
      <c r="AU170" s="19" t="s">
        <v>86</v>
      </c>
      <c r="AY170" s="19" t="s">
        <v>188</v>
      </c>
      <c r="BE170" s="154">
        <f t="shared" si="15"/>
        <v>0</v>
      </c>
      <c r="BF170" s="154">
        <f t="shared" si="16"/>
        <v>0</v>
      </c>
      <c r="BG170" s="154">
        <f t="shared" si="17"/>
        <v>0</v>
      </c>
      <c r="BH170" s="154">
        <f t="shared" si="18"/>
        <v>0</v>
      </c>
      <c r="BI170" s="154">
        <f t="shared" si="19"/>
        <v>0</v>
      </c>
      <c r="BJ170" s="19" t="s">
        <v>86</v>
      </c>
      <c r="BK170" s="154">
        <f t="shared" si="20"/>
        <v>0</v>
      </c>
      <c r="BL170" s="19" t="s">
        <v>193</v>
      </c>
      <c r="BM170" s="19" t="s">
        <v>540</v>
      </c>
    </row>
    <row r="171" spans="2:65" s="1" customFormat="1" ht="16.5" customHeight="1">
      <c r="B171" s="145"/>
      <c r="C171" s="155" t="s">
        <v>328</v>
      </c>
      <c r="D171" s="155" t="s">
        <v>251</v>
      </c>
      <c r="E171" s="156" t="s">
        <v>1492</v>
      </c>
      <c r="F171" s="230" t="s">
        <v>1493</v>
      </c>
      <c r="G171" s="230"/>
      <c r="H171" s="230"/>
      <c r="I171" s="230"/>
      <c r="J171" s="157" t="s">
        <v>302</v>
      </c>
      <c r="K171" s="158">
        <v>8</v>
      </c>
      <c r="L171" s="231"/>
      <c r="M171" s="231"/>
      <c r="N171" s="231">
        <f t="shared" si="14"/>
        <v>0</v>
      </c>
      <c r="O171" s="229"/>
      <c r="P171" s="229"/>
      <c r="Q171" s="229"/>
      <c r="R171" s="150"/>
      <c r="T171" s="151"/>
      <c r="U171" s="41"/>
      <c r="V171" s="152"/>
      <c r="W171" s="152"/>
      <c r="X171" s="152"/>
      <c r="Y171" s="152"/>
      <c r="Z171" s="152"/>
      <c r="AA171" s="153"/>
      <c r="AD171" s="154"/>
      <c r="AR171" s="19" t="s">
        <v>218</v>
      </c>
      <c r="AT171" s="19" t="s">
        <v>251</v>
      </c>
      <c r="AU171" s="19" t="s">
        <v>86</v>
      </c>
      <c r="AY171" s="19" t="s">
        <v>188</v>
      </c>
      <c r="BE171" s="154">
        <f t="shared" si="15"/>
        <v>0</v>
      </c>
      <c r="BF171" s="154">
        <f t="shared" si="16"/>
        <v>0</v>
      </c>
      <c r="BG171" s="154">
        <f t="shared" si="17"/>
        <v>0</v>
      </c>
      <c r="BH171" s="154">
        <f t="shared" si="18"/>
        <v>0</v>
      </c>
      <c r="BI171" s="154">
        <f t="shared" si="19"/>
        <v>0</v>
      </c>
      <c r="BJ171" s="19" t="s">
        <v>86</v>
      </c>
      <c r="BK171" s="154">
        <f t="shared" si="20"/>
        <v>0</v>
      </c>
      <c r="BL171" s="19" t="s">
        <v>193</v>
      </c>
      <c r="BM171" s="19" t="s">
        <v>548</v>
      </c>
    </row>
    <row r="172" spans="2:65" s="1" customFormat="1" ht="16.5" customHeight="1">
      <c r="B172" s="145"/>
      <c r="C172" s="155" t="s">
        <v>332</v>
      </c>
      <c r="D172" s="155" t="s">
        <v>251</v>
      </c>
      <c r="E172" s="156" t="s">
        <v>1494</v>
      </c>
      <c r="F172" s="230" t="s">
        <v>1495</v>
      </c>
      <c r="G172" s="230"/>
      <c r="H172" s="230"/>
      <c r="I172" s="230"/>
      <c r="J172" s="157" t="s">
        <v>302</v>
      </c>
      <c r="K172" s="158">
        <v>3</v>
      </c>
      <c r="L172" s="231"/>
      <c r="M172" s="231"/>
      <c r="N172" s="231">
        <f t="shared" si="14"/>
        <v>0</v>
      </c>
      <c r="O172" s="229"/>
      <c r="P172" s="229"/>
      <c r="Q172" s="229"/>
      <c r="R172" s="150"/>
      <c r="T172" s="151"/>
      <c r="U172" s="41"/>
      <c r="V172" s="152"/>
      <c r="W172" s="152"/>
      <c r="X172" s="152"/>
      <c r="Y172" s="152"/>
      <c r="Z172" s="152"/>
      <c r="AA172" s="153"/>
      <c r="AD172" s="154"/>
      <c r="AR172" s="19" t="s">
        <v>218</v>
      </c>
      <c r="AT172" s="19" t="s">
        <v>251</v>
      </c>
      <c r="AU172" s="19" t="s">
        <v>86</v>
      </c>
      <c r="AY172" s="19" t="s">
        <v>188</v>
      </c>
      <c r="BE172" s="154">
        <f t="shared" si="15"/>
        <v>0</v>
      </c>
      <c r="BF172" s="154">
        <f t="shared" si="16"/>
        <v>0</v>
      </c>
      <c r="BG172" s="154">
        <f t="shared" si="17"/>
        <v>0</v>
      </c>
      <c r="BH172" s="154">
        <f t="shared" si="18"/>
        <v>0</v>
      </c>
      <c r="BI172" s="154">
        <f t="shared" si="19"/>
        <v>0</v>
      </c>
      <c r="BJ172" s="19" t="s">
        <v>86</v>
      </c>
      <c r="BK172" s="154">
        <f t="shared" si="20"/>
        <v>0</v>
      </c>
      <c r="BL172" s="19" t="s">
        <v>193</v>
      </c>
      <c r="BM172" s="19" t="s">
        <v>556</v>
      </c>
    </row>
    <row r="173" spans="2:65" s="1" customFormat="1" ht="16.5" customHeight="1">
      <c r="B173" s="145"/>
      <c r="C173" s="155" t="s">
        <v>336</v>
      </c>
      <c r="D173" s="155" t="s">
        <v>251</v>
      </c>
      <c r="E173" s="156" t="s">
        <v>1496</v>
      </c>
      <c r="F173" s="230" t="s">
        <v>1497</v>
      </c>
      <c r="G173" s="230"/>
      <c r="H173" s="230"/>
      <c r="I173" s="230"/>
      <c r="J173" s="157" t="s">
        <v>302</v>
      </c>
      <c r="K173" s="158">
        <v>3</v>
      </c>
      <c r="L173" s="231"/>
      <c r="M173" s="231"/>
      <c r="N173" s="231">
        <f t="shared" si="14"/>
        <v>0</v>
      </c>
      <c r="O173" s="229"/>
      <c r="P173" s="229"/>
      <c r="Q173" s="229"/>
      <c r="R173" s="150"/>
      <c r="T173" s="151"/>
      <c r="U173" s="41"/>
      <c r="V173" s="152"/>
      <c r="W173" s="152"/>
      <c r="X173" s="152"/>
      <c r="Y173" s="152"/>
      <c r="Z173" s="152"/>
      <c r="AA173" s="153"/>
      <c r="AD173" s="154"/>
      <c r="AR173" s="19" t="s">
        <v>218</v>
      </c>
      <c r="AT173" s="19" t="s">
        <v>251</v>
      </c>
      <c r="AU173" s="19" t="s">
        <v>86</v>
      </c>
      <c r="AY173" s="19" t="s">
        <v>188</v>
      </c>
      <c r="BE173" s="154">
        <f t="shared" si="15"/>
        <v>0</v>
      </c>
      <c r="BF173" s="154">
        <f t="shared" si="16"/>
        <v>0</v>
      </c>
      <c r="BG173" s="154">
        <f t="shared" si="17"/>
        <v>0</v>
      </c>
      <c r="BH173" s="154">
        <f t="shared" si="18"/>
        <v>0</v>
      </c>
      <c r="BI173" s="154">
        <f t="shared" si="19"/>
        <v>0</v>
      </c>
      <c r="BJ173" s="19" t="s">
        <v>86</v>
      </c>
      <c r="BK173" s="154">
        <f t="shared" si="20"/>
        <v>0</v>
      </c>
      <c r="BL173" s="19" t="s">
        <v>193</v>
      </c>
      <c r="BM173" s="19" t="s">
        <v>564</v>
      </c>
    </row>
    <row r="174" spans="2:65" s="1" customFormat="1" ht="16.5" customHeight="1">
      <c r="B174" s="145"/>
      <c r="C174" s="146" t="s">
        <v>340</v>
      </c>
      <c r="D174" s="146" t="s">
        <v>189</v>
      </c>
      <c r="E174" s="147" t="s">
        <v>1473</v>
      </c>
      <c r="F174" s="228" t="s">
        <v>1474</v>
      </c>
      <c r="G174" s="228"/>
      <c r="H174" s="228"/>
      <c r="I174" s="228"/>
      <c r="J174" s="148" t="s">
        <v>203</v>
      </c>
      <c r="K174" s="149">
        <v>32.9</v>
      </c>
      <c r="L174" s="229"/>
      <c r="M174" s="229"/>
      <c r="N174" s="229">
        <f t="shared" si="14"/>
        <v>0</v>
      </c>
      <c r="O174" s="229"/>
      <c r="P174" s="229"/>
      <c r="Q174" s="229"/>
      <c r="R174" s="150"/>
      <c r="T174" s="151"/>
      <c r="U174" s="41"/>
      <c r="V174" s="152"/>
      <c r="W174" s="152"/>
      <c r="X174" s="152"/>
      <c r="Y174" s="152"/>
      <c r="Z174" s="152"/>
      <c r="AA174" s="153"/>
      <c r="AD174" s="154"/>
      <c r="AR174" s="19" t="s">
        <v>193</v>
      </c>
      <c r="AT174" s="19" t="s">
        <v>189</v>
      </c>
      <c r="AU174" s="19" t="s">
        <v>86</v>
      </c>
      <c r="AY174" s="19" t="s">
        <v>188</v>
      </c>
      <c r="BE174" s="154">
        <f t="shared" si="15"/>
        <v>0</v>
      </c>
      <c r="BF174" s="154">
        <f t="shared" si="16"/>
        <v>0</v>
      </c>
      <c r="BG174" s="154">
        <f t="shared" si="17"/>
        <v>0</v>
      </c>
      <c r="BH174" s="154">
        <f t="shared" si="18"/>
        <v>0</v>
      </c>
      <c r="BI174" s="154">
        <f t="shared" si="19"/>
        <v>0</v>
      </c>
      <c r="BJ174" s="19" t="s">
        <v>86</v>
      </c>
      <c r="BK174" s="154">
        <f t="shared" si="20"/>
        <v>0</v>
      </c>
      <c r="BL174" s="19" t="s">
        <v>193</v>
      </c>
      <c r="BM174" s="19" t="s">
        <v>572</v>
      </c>
    </row>
    <row r="175" spans="2:65" s="1" customFormat="1" ht="16.5" customHeight="1">
      <c r="B175" s="145"/>
      <c r="C175" s="155" t="s">
        <v>344</v>
      </c>
      <c r="D175" s="155" t="s">
        <v>251</v>
      </c>
      <c r="E175" s="156" t="s">
        <v>1498</v>
      </c>
      <c r="F175" s="245" t="s">
        <v>2279</v>
      </c>
      <c r="G175" s="230"/>
      <c r="H175" s="230"/>
      <c r="I175" s="230"/>
      <c r="J175" s="157" t="s">
        <v>302</v>
      </c>
      <c r="K175" s="158">
        <v>1</v>
      </c>
      <c r="L175" s="231"/>
      <c r="M175" s="231"/>
      <c r="N175" s="231">
        <f t="shared" si="14"/>
        <v>0</v>
      </c>
      <c r="O175" s="229"/>
      <c r="P175" s="229"/>
      <c r="Q175" s="229"/>
      <c r="R175" s="150"/>
      <c r="T175" s="151"/>
      <c r="U175" s="41"/>
      <c r="V175" s="152"/>
      <c r="W175" s="152"/>
      <c r="X175" s="152"/>
      <c r="Y175" s="152"/>
      <c r="Z175" s="152"/>
      <c r="AA175" s="153"/>
      <c r="AD175" s="154"/>
      <c r="AR175" s="19" t="s">
        <v>218</v>
      </c>
      <c r="AT175" s="19" t="s">
        <v>251</v>
      </c>
      <c r="AU175" s="19" t="s">
        <v>86</v>
      </c>
      <c r="AY175" s="19" t="s">
        <v>188</v>
      </c>
      <c r="BE175" s="154">
        <f t="shared" si="15"/>
        <v>0</v>
      </c>
      <c r="BF175" s="154">
        <f t="shared" si="16"/>
        <v>0</v>
      </c>
      <c r="BG175" s="154">
        <f t="shared" si="17"/>
        <v>0</v>
      </c>
      <c r="BH175" s="154">
        <f t="shared" si="18"/>
        <v>0</v>
      </c>
      <c r="BI175" s="154">
        <f t="shared" si="19"/>
        <v>0</v>
      </c>
      <c r="BJ175" s="19" t="s">
        <v>86</v>
      </c>
      <c r="BK175" s="154">
        <f t="shared" si="20"/>
        <v>0</v>
      </c>
      <c r="BL175" s="19" t="s">
        <v>193</v>
      </c>
      <c r="BM175" s="19" t="s">
        <v>580</v>
      </c>
    </row>
    <row r="176" spans="2:65" s="10" customFormat="1" ht="29.85" customHeight="1">
      <c r="B176" s="134"/>
      <c r="C176" s="135"/>
      <c r="D176" s="144" t="s">
        <v>1440</v>
      </c>
      <c r="E176" s="144"/>
      <c r="F176" s="144"/>
      <c r="G176" s="144"/>
      <c r="H176" s="144"/>
      <c r="I176" s="144"/>
      <c r="J176" s="144"/>
      <c r="K176" s="144"/>
      <c r="L176" s="144"/>
      <c r="M176" s="144"/>
      <c r="N176" s="233">
        <f>BK176</f>
        <v>0</v>
      </c>
      <c r="O176" s="234"/>
      <c r="P176" s="234"/>
      <c r="Q176" s="234"/>
      <c r="R176" s="137"/>
      <c r="T176" s="138"/>
      <c r="U176" s="135"/>
      <c r="V176" s="135"/>
      <c r="W176" s="139"/>
      <c r="X176" s="135"/>
      <c r="Y176" s="139"/>
      <c r="Z176" s="135"/>
      <c r="AA176" s="140"/>
      <c r="AC176" s="1"/>
      <c r="AD176" s="154"/>
      <c r="AR176" s="141" t="s">
        <v>81</v>
      </c>
      <c r="AT176" s="142" t="s">
        <v>73</v>
      </c>
      <c r="AU176" s="142" t="s">
        <v>81</v>
      </c>
      <c r="AY176" s="141" t="s">
        <v>188</v>
      </c>
      <c r="BK176" s="143">
        <f>BK177</f>
        <v>0</v>
      </c>
    </row>
    <row r="177" spans="2:65" s="1" customFormat="1" ht="25.5" customHeight="1">
      <c r="B177" s="145"/>
      <c r="C177" s="146" t="s">
        <v>348</v>
      </c>
      <c r="D177" s="146" t="s">
        <v>189</v>
      </c>
      <c r="E177" s="147" t="s">
        <v>1477</v>
      </c>
      <c r="F177" s="228" t="s">
        <v>1478</v>
      </c>
      <c r="G177" s="228"/>
      <c r="H177" s="228"/>
      <c r="I177" s="228"/>
      <c r="J177" s="148" t="s">
        <v>297</v>
      </c>
      <c r="K177" s="149">
        <v>10.805</v>
      </c>
      <c r="L177" s="229"/>
      <c r="M177" s="229"/>
      <c r="N177" s="229">
        <f>ROUND(L177*K177,2)</f>
        <v>0</v>
      </c>
      <c r="O177" s="229"/>
      <c r="P177" s="229"/>
      <c r="Q177" s="229"/>
      <c r="R177" s="150"/>
      <c r="T177" s="151"/>
      <c r="U177" s="41"/>
      <c r="V177" s="152"/>
      <c r="W177" s="152"/>
      <c r="X177" s="152"/>
      <c r="Y177" s="152"/>
      <c r="Z177" s="152"/>
      <c r="AA177" s="153"/>
      <c r="AD177" s="154"/>
      <c r="AR177" s="19" t="s">
        <v>193</v>
      </c>
      <c r="AT177" s="19" t="s">
        <v>189</v>
      </c>
      <c r="AU177" s="19" t="s">
        <v>86</v>
      </c>
      <c r="AY177" s="19" t="s">
        <v>188</v>
      </c>
      <c r="BE177" s="154">
        <f>IF(U177="základná",N177,0)</f>
        <v>0</v>
      </c>
      <c r="BF177" s="154">
        <f>IF(U177="znížená",N177,0)</f>
        <v>0</v>
      </c>
      <c r="BG177" s="154">
        <f>IF(U177="zákl. prenesená",N177,0)</f>
        <v>0</v>
      </c>
      <c r="BH177" s="154">
        <f>IF(U177="zníž. prenesená",N177,0)</f>
        <v>0</v>
      </c>
      <c r="BI177" s="154">
        <f>IF(U177="nulová",N177,0)</f>
        <v>0</v>
      </c>
      <c r="BJ177" s="19" t="s">
        <v>86</v>
      </c>
      <c r="BK177" s="154">
        <f>ROUND(L177*K177,2)</f>
        <v>0</v>
      </c>
      <c r="BL177" s="19" t="s">
        <v>193</v>
      </c>
      <c r="BM177" s="19" t="s">
        <v>586</v>
      </c>
    </row>
    <row r="178" spans="2:65" s="10" customFormat="1" ht="29.85" customHeight="1">
      <c r="B178" s="134"/>
      <c r="C178" s="135"/>
      <c r="D178" s="144" t="s">
        <v>1441</v>
      </c>
      <c r="E178" s="144"/>
      <c r="F178" s="144"/>
      <c r="G178" s="144"/>
      <c r="H178" s="144"/>
      <c r="I178" s="144"/>
      <c r="J178" s="144"/>
      <c r="K178" s="144"/>
      <c r="L178" s="144"/>
      <c r="M178" s="144"/>
      <c r="N178" s="233">
        <f>BK178</f>
        <v>0</v>
      </c>
      <c r="O178" s="234"/>
      <c r="P178" s="234"/>
      <c r="Q178" s="234"/>
      <c r="R178" s="137"/>
      <c r="T178" s="138"/>
      <c r="U178" s="135"/>
      <c r="V178" s="135"/>
      <c r="W178" s="139"/>
      <c r="X178" s="135"/>
      <c r="Y178" s="139"/>
      <c r="Z178" s="135"/>
      <c r="AA178" s="140"/>
      <c r="AC178" s="1"/>
      <c r="AD178" s="154"/>
      <c r="AR178" s="141" t="s">
        <v>81</v>
      </c>
      <c r="AT178" s="142" t="s">
        <v>73</v>
      </c>
      <c r="AU178" s="142" t="s">
        <v>81</v>
      </c>
      <c r="AY178" s="141" t="s">
        <v>188</v>
      </c>
      <c r="BK178" s="143">
        <f>SUM(BK179:BK182)</f>
        <v>0</v>
      </c>
    </row>
    <row r="179" spans="2:65" s="1" customFormat="1" ht="25.5" customHeight="1">
      <c r="B179" s="145"/>
      <c r="C179" s="146" t="s">
        <v>352</v>
      </c>
      <c r="D179" s="146" t="s">
        <v>189</v>
      </c>
      <c r="E179" s="147" t="s">
        <v>1499</v>
      </c>
      <c r="F179" s="228" t="s">
        <v>1480</v>
      </c>
      <c r="G179" s="228"/>
      <c r="H179" s="228"/>
      <c r="I179" s="228"/>
      <c r="J179" s="148" t="s">
        <v>216</v>
      </c>
      <c r="K179" s="149">
        <v>0.375</v>
      </c>
      <c r="L179" s="229"/>
      <c r="M179" s="229"/>
      <c r="N179" s="229">
        <f>ROUND(L179*K179,2)</f>
        <v>0</v>
      </c>
      <c r="O179" s="229"/>
      <c r="P179" s="229"/>
      <c r="Q179" s="229"/>
      <c r="R179" s="150"/>
      <c r="T179" s="151"/>
      <c r="U179" s="41"/>
      <c r="V179" s="152"/>
      <c r="W179" s="152"/>
      <c r="X179" s="152"/>
      <c r="Y179" s="152"/>
      <c r="Z179" s="152"/>
      <c r="AA179" s="153"/>
      <c r="AD179" s="154"/>
      <c r="AR179" s="19" t="s">
        <v>193</v>
      </c>
      <c r="AT179" s="19" t="s">
        <v>189</v>
      </c>
      <c r="AU179" s="19" t="s">
        <v>86</v>
      </c>
      <c r="AY179" s="19" t="s">
        <v>188</v>
      </c>
      <c r="BE179" s="154">
        <f>IF(U179="základná",N179,0)</f>
        <v>0</v>
      </c>
      <c r="BF179" s="154">
        <f>IF(U179="znížená",N179,0)</f>
        <v>0</v>
      </c>
      <c r="BG179" s="154">
        <f>IF(U179="zákl. prenesená",N179,0)</f>
        <v>0</v>
      </c>
      <c r="BH179" s="154">
        <f>IF(U179="zníž. prenesená",N179,0)</f>
        <v>0</v>
      </c>
      <c r="BI179" s="154">
        <f>IF(U179="nulová",N179,0)</f>
        <v>0</v>
      </c>
      <c r="BJ179" s="19" t="s">
        <v>86</v>
      </c>
      <c r="BK179" s="154">
        <f>ROUND(L179*K179,2)</f>
        <v>0</v>
      </c>
      <c r="BL179" s="19" t="s">
        <v>193</v>
      </c>
      <c r="BM179" s="19" t="s">
        <v>594</v>
      </c>
    </row>
    <row r="180" spans="2:65" s="1" customFormat="1" ht="25.5" customHeight="1">
      <c r="B180" s="145"/>
      <c r="C180" s="146" t="s">
        <v>356</v>
      </c>
      <c r="D180" s="146" t="s">
        <v>189</v>
      </c>
      <c r="E180" s="147" t="s">
        <v>1500</v>
      </c>
      <c r="F180" s="228" t="s">
        <v>1501</v>
      </c>
      <c r="G180" s="228"/>
      <c r="H180" s="228"/>
      <c r="I180" s="228"/>
      <c r="J180" s="148" t="s">
        <v>192</v>
      </c>
      <c r="K180" s="149">
        <v>3</v>
      </c>
      <c r="L180" s="229"/>
      <c r="M180" s="229"/>
      <c r="N180" s="229">
        <f>ROUND(L180*K180,2)</f>
        <v>0</v>
      </c>
      <c r="O180" s="229"/>
      <c r="P180" s="229"/>
      <c r="Q180" s="229"/>
      <c r="R180" s="150"/>
      <c r="T180" s="151"/>
      <c r="U180" s="41"/>
      <c r="V180" s="152"/>
      <c r="W180" s="152"/>
      <c r="X180" s="152"/>
      <c r="Y180" s="152"/>
      <c r="Z180" s="152"/>
      <c r="AA180" s="153"/>
      <c r="AD180" s="154"/>
      <c r="AR180" s="19" t="s">
        <v>193</v>
      </c>
      <c r="AT180" s="19" t="s">
        <v>189</v>
      </c>
      <c r="AU180" s="19" t="s">
        <v>86</v>
      </c>
      <c r="AY180" s="19" t="s">
        <v>188</v>
      </c>
      <c r="BE180" s="154">
        <f>IF(U180="základná",N180,0)</f>
        <v>0</v>
      </c>
      <c r="BF180" s="154">
        <f>IF(U180="znížená",N180,0)</f>
        <v>0</v>
      </c>
      <c r="BG180" s="154">
        <f>IF(U180="zákl. prenesená",N180,0)</f>
        <v>0</v>
      </c>
      <c r="BH180" s="154">
        <f>IF(U180="zníž. prenesená",N180,0)</f>
        <v>0</v>
      </c>
      <c r="BI180" s="154">
        <f>IF(U180="nulová",N180,0)</f>
        <v>0</v>
      </c>
      <c r="BJ180" s="19" t="s">
        <v>86</v>
      </c>
      <c r="BK180" s="154">
        <f>ROUND(L180*K180,2)</f>
        <v>0</v>
      </c>
      <c r="BL180" s="19" t="s">
        <v>193</v>
      </c>
      <c r="BM180" s="19" t="s">
        <v>602</v>
      </c>
    </row>
    <row r="181" spans="2:65" s="1" customFormat="1" ht="16.5" customHeight="1">
      <c r="B181" s="145"/>
      <c r="C181" s="146" t="s">
        <v>360</v>
      </c>
      <c r="D181" s="146" t="s">
        <v>189</v>
      </c>
      <c r="E181" s="147" t="s">
        <v>1455</v>
      </c>
      <c r="F181" s="228" t="s">
        <v>1502</v>
      </c>
      <c r="G181" s="228"/>
      <c r="H181" s="228"/>
      <c r="I181" s="228"/>
      <c r="J181" s="148" t="s">
        <v>1503</v>
      </c>
      <c r="K181" s="149">
        <v>1</v>
      </c>
      <c r="L181" s="229"/>
      <c r="M181" s="229"/>
      <c r="N181" s="229">
        <f>ROUND(L181*K181,2)</f>
        <v>0</v>
      </c>
      <c r="O181" s="229"/>
      <c r="P181" s="229"/>
      <c r="Q181" s="229"/>
      <c r="R181" s="150"/>
      <c r="T181" s="151"/>
      <c r="U181" s="41"/>
      <c r="V181" s="152"/>
      <c r="W181" s="152"/>
      <c r="X181" s="152"/>
      <c r="Y181" s="152"/>
      <c r="Z181" s="152"/>
      <c r="AA181" s="153"/>
      <c r="AD181" s="154"/>
      <c r="AR181" s="19" t="s">
        <v>193</v>
      </c>
      <c r="AT181" s="19" t="s">
        <v>189</v>
      </c>
      <c r="AU181" s="19" t="s">
        <v>86</v>
      </c>
      <c r="AY181" s="19" t="s">
        <v>188</v>
      </c>
      <c r="BE181" s="154">
        <f>IF(U181="základná",N181,0)</f>
        <v>0</v>
      </c>
      <c r="BF181" s="154">
        <f>IF(U181="znížená",N181,0)</f>
        <v>0</v>
      </c>
      <c r="BG181" s="154">
        <f>IF(U181="zákl. prenesená",N181,0)</f>
        <v>0</v>
      </c>
      <c r="BH181" s="154">
        <f>IF(U181="zníž. prenesená",N181,0)</f>
        <v>0</v>
      </c>
      <c r="BI181" s="154">
        <f>IF(U181="nulová",N181,0)</f>
        <v>0</v>
      </c>
      <c r="BJ181" s="19" t="s">
        <v>86</v>
      </c>
      <c r="BK181" s="154">
        <f>ROUND(L181*K181,2)</f>
        <v>0</v>
      </c>
      <c r="BL181" s="19" t="s">
        <v>193</v>
      </c>
      <c r="BM181" s="19" t="s">
        <v>610</v>
      </c>
    </row>
    <row r="182" spans="2:65" s="1" customFormat="1" ht="16.5" customHeight="1">
      <c r="B182" s="145"/>
      <c r="C182" s="146" t="s">
        <v>364</v>
      </c>
      <c r="D182" s="146" t="s">
        <v>189</v>
      </c>
      <c r="E182" s="147" t="s">
        <v>1481</v>
      </c>
      <c r="F182" s="228" t="s">
        <v>1482</v>
      </c>
      <c r="G182" s="228"/>
      <c r="H182" s="228"/>
      <c r="I182" s="228"/>
      <c r="J182" s="148" t="s">
        <v>297</v>
      </c>
      <c r="K182" s="149">
        <v>2.9020000000000001</v>
      </c>
      <c r="L182" s="229"/>
      <c r="M182" s="229"/>
      <c r="N182" s="229">
        <f>ROUND(L182*K182,2)</f>
        <v>0</v>
      </c>
      <c r="O182" s="229"/>
      <c r="P182" s="229"/>
      <c r="Q182" s="229"/>
      <c r="R182" s="150"/>
      <c r="T182" s="151"/>
      <c r="U182" s="41"/>
      <c r="V182" s="152"/>
      <c r="W182" s="152"/>
      <c r="X182" s="152"/>
      <c r="Y182" s="152"/>
      <c r="Z182" s="152"/>
      <c r="AA182" s="153"/>
      <c r="AD182" s="154"/>
      <c r="AR182" s="19" t="s">
        <v>193</v>
      </c>
      <c r="AT182" s="19" t="s">
        <v>189</v>
      </c>
      <c r="AU182" s="19" t="s">
        <v>86</v>
      </c>
      <c r="AY182" s="19" t="s">
        <v>188</v>
      </c>
      <c r="BE182" s="154">
        <f>IF(U182="základná",N182,0)</f>
        <v>0</v>
      </c>
      <c r="BF182" s="154">
        <f>IF(U182="znížená",N182,0)</f>
        <v>0</v>
      </c>
      <c r="BG182" s="154">
        <f>IF(U182="zákl. prenesená",N182,0)</f>
        <v>0</v>
      </c>
      <c r="BH182" s="154">
        <f>IF(U182="zníž. prenesená",N182,0)</f>
        <v>0</v>
      </c>
      <c r="BI182" s="154">
        <f>IF(U182="nulová",N182,0)</f>
        <v>0</v>
      </c>
      <c r="BJ182" s="19" t="s">
        <v>86</v>
      </c>
      <c r="BK182" s="154">
        <f>ROUND(L182*K182,2)</f>
        <v>0</v>
      </c>
      <c r="BL182" s="19" t="s">
        <v>193</v>
      </c>
      <c r="BM182" s="19" t="s">
        <v>618</v>
      </c>
    </row>
    <row r="183" spans="2:65" s="10" customFormat="1" ht="29.85" customHeight="1">
      <c r="B183" s="134"/>
      <c r="C183" s="135"/>
      <c r="D183" s="144" t="s">
        <v>1443</v>
      </c>
      <c r="E183" s="144"/>
      <c r="F183" s="144"/>
      <c r="G183" s="144"/>
      <c r="H183" s="144"/>
      <c r="I183" s="144"/>
      <c r="J183" s="144"/>
      <c r="K183" s="144"/>
      <c r="L183" s="144"/>
      <c r="M183" s="144"/>
      <c r="N183" s="233">
        <f>BK183</f>
        <v>0</v>
      </c>
      <c r="O183" s="234"/>
      <c r="P183" s="234"/>
      <c r="Q183" s="234"/>
      <c r="R183" s="137"/>
      <c r="T183" s="138"/>
      <c r="U183" s="135"/>
      <c r="V183" s="135"/>
      <c r="W183" s="139"/>
      <c r="X183" s="135"/>
      <c r="Y183" s="139"/>
      <c r="Z183" s="135"/>
      <c r="AA183" s="140"/>
      <c r="AC183" s="1"/>
      <c r="AD183" s="154"/>
      <c r="AR183" s="141" t="s">
        <v>81</v>
      </c>
      <c r="AT183" s="142" t="s">
        <v>73</v>
      </c>
      <c r="AU183" s="142" t="s">
        <v>81</v>
      </c>
      <c r="AY183" s="141" t="s">
        <v>188</v>
      </c>
      <c r="BK183" s="143">
        <f>SUM(BK184:BK188)</f>
        <v>0</v>
      </c>
    </row>
    <row r="184" spans="2:65" s="1" customFormat="1" ht="16.5" customHeight="1">
      <c r="B184" s="145"/>
      <c r="C184" s="146" t="s">
        <v>368</v>
      </c>
      <c r="D184" s="146" t="s">
        <v>189</v>
      </c>
      <c r="E184" s="147" t="s">
        <v>1471</v>
      </c>
      <c r="F184" s="228" t="s">
        <v>1504</v>
      </c>
      <c r="G184" s="228"/>
      <c r="H184" s="228"/>
      <c r="I184" s="228"/>
      <c r="J184" s="148" t="s">
        <v>302</v>
      </c>
      <c r="K184" s="149">
        <v>1</v>
      </c>
      <c r="L184" s="229"/>
      <c r="M184" s="229"/>
      <c r="N184" s="229">
        <f>ROUND(L184*K184,2)</f>
        <v>0</v>
      </c>
      <c r="O184" s="229"/>
      <c r="P184" s="229"/>
      <c r="Q184" s="229"/>
      <c r="R184" s="150"/>
      <c r="T184" s="151"/>
      <c r="U184" s="41"/>
      <c r="V184" s="152"/>
      <c r="W184" s="152"/>
      <c r="X184" s="152"/>
      <c r="Y184" s="152"/>
      <c r="Z184" s="152"/>
      <c r="AA184" s="153"/>
      <c r="AD184" s="154"/>
      <c r="AR184" s="19" t="s">
        <v>193</v>
      </c>
      <c r="AT184" s="19" t="s">
        <v>189</v>
      </c>
      <c r="AU184" s="19" t="s">
        <v>86</v>
      </c>
      <c r="AY184" s="19" t="s">
        <v>188</v>
      </c>
      <c r="BE184" s="154">
        <f>IF(U184="základná",N184,0)</f>
        <v>0</v>
      </c>
      <c r="BF184" s="154">
        <f>IF(U184="znížená",N184,0)</f>
        <v>0</v>
      </c>
      <c r="BG184" s="154">
        <f>IF(U184="zákl. prenesená",N184,0)</f>
        <v>0</v>
      </c>
      <c r="BH184" s="154">
        <f>IF(U184="zníž. prenesená",N184,0)</f>
        <v>0</v>
      </c>
      <c r="BI184" s="154">
        <f>IF(U184="nulová",N184,0)</f>
        <v>0</v>
      </c>
      <c r="BJ184" s="19" t="s">
        <v>86</v>
      </c>
      <c r="BK184" s="154">
        <f>ROUND(L184*K184,2)</f>
        <v>0</v>
      </c>
      <c r="BL184" s="19" t="s">
        <v>193</v>
      </c>
      <c r="BM184" s="19" t="s">
        <v>626</v>
      </c>
    </row>
    <row r="185" spans="2:65" s="1" customFormat="1" ht="25.5" customHeight="1">
      <c r="B185" s="145"/>
      <c r="C185" s="155" t="s">
        <v>372</v>
      </c>
      <c r="D185" s="155" t="s">
        <v>251</v>
      </c>
      <c r="E185" s="156" t="s">
        <v>1505</v>
      </c>
      <c r="F185" s="230" t="s">
        <v>1506</v>
      </c>
      <c r="G185" s="230"/>
      <c r="H185" s="230"/>
      <c r="I185" s="230"/>
      <c r="J185" s="157" t="s">
        <v>302</v>
      </c>
      <c r="K185" s="158">
        <v>1</v>
      </c>
      <c r="L185" s="231"/>
      <c r="M185" s="231"/>
      <c r="N185" s="231">
        <f>ROUND(L185*K185,2)</f>
        <v>0</v>
      </c>
      <c r="O185" s="229"/>
      <c r="P185" s="229"/>
      <c r="Q185" s="229"/>
      <c r="R185" s="150"/>
      <c r="T185" s="151"/>
      <c r="U185" s="41"/>
      <c r="V185" s="152"/>
      <c r="W185" s="152"/>
      <c r="X185" s="152"/>
      <c r="Y185" s="152"/>
      <c r="Z185" s="152"/>
      <c r="AA185" s="153"/>
      <c r="AD185" s="154"/>
      <c r="AR185" s="19" t="s">
        <v>218</v>
      </c>
      <c r="AT185" s="19" t="s">
        <v>251</v>
      </c>
      <c r="AU185" s="19" t="s">
        <v>86</v>
      </c>
      <c r="AY185" s="19" t="s">
        <v>188</v>
      </c>
      <c r="BE185" s="154">
        <f>IF(U185="základná",N185,0)</f>
        <v>0</v>
      </c>
      <c r="BF185" s="154">
        <f>IF(U185="znížená",N185,0)</f>
        <v>0</v>
      </c>
      <c r="BG185" s="154">
        <f>IF(U185="zákl. prenesená",N185,0)</f>
        <v>0</v>
      </c>
      <c r="BH185" s="154">
        <f>IF(U185="zníž. prenesená",N185,0)</f>
        <v>0</v>
      </c>
      <c r="BI185" s="154">
        <f>IF(U185="nulová",N185,0)</f>
        <v>0</v>
      </c>
      <c r="BJ185" s="19" t="s">
        <v>86</v>
      </c>
      <c r="BK185" s="154">
        <f>ROUND(L185*K185,2)</f>
        <v>0</v>
      </c>
      <c r="BL185" s="19" t="s">
        <v>193</v>
      </c>
      <c r="BM185" s="19" t="s">
        <v>634</v>
      </c>
    </row>
    <row r="186" spans="2:65" s="1" customFormat="1" ht="16.5" customHeight="1">
      <c r="B186" s="145"/>
      <c r="C186" s="155" t="s">
        <v>376</v>
      </c>
      <c r="D186" s="155" t="s">
        <v>251</v>
      </c>
      <c r="E186" s="156" t="s">
        <v>1507</v>
      </c>
      <c r="F186" s="230" t="s">
        <v>1508</v>
      </c>
      <c r="G186" s="230"/>
      <c r="H186" s="230"/>
      <c r="I186" s="230"/>
      <c r="J186" s="157" t="s">
        <v>302</v>
      </c>
      <c r="K186" s="158">
        <v>1</v>
      </c>
      <c r="L186" s="231"/>
      <c r="M186" s="231"/>
      <c r="N186" s="231">
        <f>ROUND(L186*K186,2)</f>
        <v>0</v>
      </c>
      <c r="O186" s="229"/>
      <c r="P186" s="229"/>
      <c r="Q186" s="229"/>
      <c r="R186" s="150"/>
      <c r="T186" s="151"/>
      <c r="U186" s="41"/>
      <c r="V186" s="152"/>
      <c r="W186" s="152"/>
      <c r="X186" s="152"/>
      <c r="Y186" s="152"/>
      <c r="Z186" s="152"/>
      <c r="AA186" s="153"/>
      <c r="AD186" s="154"/>
      <c r="AR186" s="19" t="s">
        <v>218</v>
      </c>
      <c r="AT186" s="19" t="s">
        <v>251</v>
      </c>
      <c r="AU186" s="19" t="s">
        <v>86</v>
      </c>
      <c r="AY186" s="19" t="s">
        <v>188</v>
      </c>
      <c r="BE186" s="154">
        <f>IF(U186="základná",N186,0)</f>
        <v>0</v>
      </c>
      <c r="BF186" s="154">
        <f>IF(U186="znížená",N186,0)</f>
        <v>0</v>
      </c>
      <c r="BG186" s="154">
        <f>IF(U186="zákl. prenesená",N186,0)</f>
        <v>0</v>
      </c>
      <c r="BH186" s="154">
        <f>IF(U186="zníž. prenesená",N186,0)</f>
        <v>0</v>
      </c>
      <c r="BI186" s="154">
        <f>IF(U186="nulová",N186,0)</f>
        <v>0</v>
      </c>
      <c r="BJ186" s="19" t="s">
        <v>86</v>
      </c>
      <c r="BK186" s="154">
        <f>ROUND(L186*K186,2)</f>
        <v>0</v>
      </c>
      <c r="BL186" s="19" t="s">
        <v>193</v>
      </c>
      <c r="BM186" s="19" t="s">
        <v>642</v>
      </c>
    </row>
    <row r="187" spans="2:65" s="1" customFormat="1" ht="16.5" customHeight="1">
      <c r="B187" s="145"/>
      <c r="C187" s="155" t="s">
        <v>380</v>
      </c>
      <c r="D187" s="155" t="s">
        <v>251</v>
      </c>
      <c r="E187" s="156" t="s">
        <v>1509</v>
      </c>
      <c r="F187" s="230" t="s">
        <v>1510</v>
      </c>
      <c r="G187" s="230"/>
      <c r="H187" s="230"/>
      <c r="I187" s="230"/>
      <c r="J187" s="157" t="s">
        <v>203</v>
      </c>
      <c r="K187" s="158">
        <v>0.7</v>
      </c>
      <c r="L187" s="231"/>
      <c r="M187" s="231"/>
      <c r="N187" s="231">
        <f>ROUND(L187*K187,2)</f>
        <v>0</v>
      </c>
      <c r="O187" s="229"/>
      <c r="P187" s="229"/>
      <c r="Q187" s="229"/>
      <c r="R187" s="150"/>
      <c r="T187" s="151"/>
      <c r="U187" s="41"/>
      <c r="V187" s="152"/>
      <c r="W187" s="152"/>
      <c r="X187" s="152"/>
      <c r="Y187" s="152"/>
      <c r="Z187" s="152"/>
      <c r="AA187" s="153"/>
      <c r="AD187" s="154"/>
      <c r="AR187" s="19" t="s">
        <v>218</v>
      </c>
      <c r="AT187" s="19" t="s">
        <v>251</v>
      </c>
      <c r="AU187" s="19" t="s">
        <v>86</v>
      </c>
      <c r="AY187" s="19" t="s">
        <v>188</v>
      </c>
      <c r="BE187" s="154">
        <f>IF(U187="základná",N187,0)</f>
        <v>0</v>
      </c>
      <c r="BF187" s="154">
        <f>IF(U187="znížená",N187,0)</f>
        <v>0</v>
      </c>
      <c r="BG187" s="154">
        <f>IF(U187="zákl. prenesená",N187,0)</f>
        <v>0</v>
      </c>
      <c r="BH187" s="154">
        <f>IF(U187="zníž. prenesená",N187,0)</f>
        <v>0</v>
      </c>
      <c r="BI187" s="154">
        <f>IF(U187="nulová",N187,0)</f>
        <v>0</v>
      </c>
      <c r="BJ187" s="19" t="s">
        <v>86</v>
      </c>
      <c r="BK187" s="154">
        <f>ROUND(L187*K187,2)</f>
        <v>0</v>
      </c>
      <c r="BL187" s="19" t="s">
        <v>193</v>
      </c>
      <c r="BM187" s="19" t="s">
        <v>650</v>
      </c>
    </row>
    <row r="188" spans="2:65" s="1" customFormat="1" ht="25.5" customHeight="1">
      <c r="B188" s="145"/>
      <c r="C188" s="155" t="s">
        <v>384</v>
      </c>
      <c r="D188" s="155" t="s">
        <v>251</v>
      </c>
      <c r="E188" s="156" t="s">
        <v>1511</v>
      </c>
      <c r="F188" s="230" t="s">
        <v>1512</v>
      </c>
      <c r="G188" s="230"/>
      <c r="H188" s="230"/>
      <c r="I188" s="230"/>
      <c r="J188" s="157" t="s">
        <v>302</v>
      </c>
      <c r="K188" s="158">
        <v>1</v>
      </c>
      <c r="L188" s="231"/>
      <c r="M188" s="231"/>
      <c r="N188" s="231">
        <f>ROUND(L188*K188,2)</f>
        <v>0</v>
      </c>
      <c r="O188" s="229"/>
      <c r="P188" s="229"/>
      <c r="Q188" s="229"/>
      <c r="R188" s="150"/>
      <c r="T188" s="151"/>
      <c r="U188" s="159"/>
      <c r="V188" s="160"/>
      <c r="W188" s="160"/>
      <c r="X188" s="160"/>
      <c r="Y188" s="160"/>
      <c r="Z188" s="160"/>
      <c r="AA188" s="161"/>
      <c r="AD188" s="154"/>
      <c r="AR188" s="19" t="s">
        <v>218</v>
      </c>
      <c r="AT188" s="19" t="s">
        <v>251</v>
      </c>
      <c r="AU188" s="19" t="s">
        <v>86</v>
      </c>
      <c r="AY188" s="19" t="s">
        <v>188</v>
      </c>
      <c r="BE188" s="154">
        <f>IF(U188="základná",N188,0)</f>
        <v>0</v>
      </c>
      <c r="BF188" s="154">
        <f>IF(U188="znížená",N188,0)</f>
        <v>0</v>
      </c>
      <c r="BG188" s="154">
        <f>IF(U188="zákl. prenesená",N188,0)</f>
        <v>0</v>
      </c>
      <c r="BH188" s="154">
        <f>IF(U188="zníž. prenesená",N188,0)</f>
        <v>0</v>
      </c>
      <c r="BI188" s="154">
        <f>IF(U188="nulová",N188,0)</f>
        <v>0</v>
      </c>
      <c r="BJ188" s="19" t="s">
        <v>86</v>
      </c>
      <c r="BK188" s="154">
        <f>ROUND(L188*K188,2)</f>
        <v>0</v>
      </c>
      <c r="BL188" s="19" t="s">
        <v>193</v>
      </c>
      <c r="BM188" s="19" t="s">
        <v>658</v>
      </c>
    </row>
    <row r="189" spans="2:65" s="1" customFormat="1" ht="6.95" customHeight="1">
      <c r="B189" s="56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8"/>
    </row>
  </sheetData>
  <mergeCells count="230">
    <mergeCell ref="H1:K1"/>
    <mergeCell ref="S2:AC2"/>
    <mergeCell ref="F187:I187"/>
    <mergeCell ref="L187:M187"/>
    <mergeCell ref="N187:Q187"/>
    <mergeCell ref="F188:I188"/>
    <mergeCell ref="L188:M188"/>
    <mergeCell ref="N188:Q188"/>
    <mergeCell ref="N126:Q126"/>
    <mergeCell ref="N127:Q127"/>
    <mergeCell ref="N128:Q128"/>
    <mergeCell ref="N141:Q141"/>
    <mergeCell ref="N143:Q143"/>
    <mergeCell ref="N148:Q148"/>
    <mergeCell ref="N150:Q150"/>
    <mergeCell ref="N153:Q153"/>
    <mergeCell ref="N154:Q154"/>
    <mergeCell ref="N163:Q163"/>
    <mergeCell ref="N165:Q165"/>
    <mergeCell ref="N176:Q176"/>
    <mergeCell ref="N178:Q178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5:I175"/>
    <mergeCell ref="L175:M175"/>
    <mergeCell ref="N175:Q175"/>
    <mergeCell ref="F177:I177"/>
    <mergeCell ref="L177:M177"/>
    <mergeCell ref="N177:Q177"/>
    <mergeCell ref="F179:I179"/>
    <mergeCell ref="L179:M179"/>
    <mergeCell ref="N179:Q179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1:I161"/>
    <mergeCell ref="L161:M161"/>
    <mergeCell ref="N161:Q161"/>
    <mergeCell ref="F162:I162"/>
    <mergeCell ref="L162:M162"/>
    <mergeCell ref="N162:Q162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49:I149"/>
    <mergeCell ref="L149:M149"/>
    <mergeCell ref="N149:Q149"/>
    <mergeCell ref="F151:I151"/>
    <mergeCell ref="L151:M151"/>
    <mergeCell ref="N151:Q151"/>
    <mergeCell ref="F152:I152"/>
    <mergeCell ref="L152:M152"/>
    <mergeCell ref="N152:Q152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0:I140"/>
    <mergeCell ref="L140:M140"/>
    <mergeCell ref="N140:Q140"/>
    <mergeCell ref="F142:I142"/>
    <mergeCell ref="L142:M142"/>
    <mergeCell ref="N142:Q142"/>
    <mergeCell ref="F144:I144"/>
    <mergeCell ref="L144:M144"/>
    <mergeCell ref="N144:Q144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M123:Q123"/>
    <mergeCell ref="F125:I125"/>
    <mergeCell ref="L125:M125"/>
    <mergeCell ref="N125:Q125"/>
    <mergeCell ref="F129:I129"/>
    <mergeCell ref="L129:M129"/>
    <mergeCell ref="N129:Q129"/>
    <mergeCell ref="F130:I130"/>
    <mergeCell ref="L130:M130"/>
    <mergeCell ref="N130:Q130"/>
    <mergeCell ref="N105:Q105"/>
    <mergeCell ref="L107:Q107"/>
    <mergeCell ref="C113:Q113"/>
    <mergeCell ref="F115:P115"/>
    <mergeCell ref="F117:P117"/>
    <mergeCell ref="F116:P116"/>
    <mergeCell ref="F118:P118"/>
    <mergeCell ref="M120:P120"/>
    <mergeCell ref="M122:Q122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M85:Q85"/>
    <mergeCell ref="M86:Q86"/>
    <mergeCell ref="C88:G88"/>
    <mergeCell ref="N88:Q88"/>
    <mergeCell ref="N90:Q90"/>
    <mergeCell ref="N91:Q91"/>
    <mergeCell ref="N92:Q92"/>
    <mergeCell ref="N93:Q93"/>
    <mergeCell ref="N94:Q94"/>
    <mergeCell ref="H38:J38"/>
    <mergeCell ref="M38:P38"/>
    <mergeCell ref="L40:P40"/>
    <mergeCell ref="C76:Q76"/>
    <mergeCell ref="F78:P78"/>
    <mergeCell ref="F80:P80"/>
    <mergeCell ref="F79:P79"/>
    <mergeCell ref="F81:P81"/>
    <mergeCell ref="M83:P83"/>
    <mergeCell ref="M32:P32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7:P17"/>
    <mergeCell ref="O19:P19"/>
    <mergeCell ref="O20:P20"/>
    <mergeCell ref="O22:P22"/>
    <mergeCell ref="O23:P23"/>
    <mergeCell ref="E26:L26"/>
    <mergeCell ref="M29:P29"/>
    <mergeCell ref="M30:P30"/>
    <mergeCell ref="C2:Q2"/>
    <mergeCell ref="C4:Q4"/>
    <mergeCell ref="F6:P6"/>
    <mergeCell ref="F8:P8"/>
    <mergeCell ref="F7:P7"/>
    <mergeCell ref="F9:P9"/>
    <mergeCell ref="O11:P11"/>
    <mergeCell ref="O13:P13"/>
    <mergeCell ref="O14:P14"/>
  </mergeCells>
  <hyperlinks>
    <hyperlink ref="F1:G1" location="C2" display="1) Krycí list rozpočtu"/>
    <hyperlink ref="H1:K1" location="C88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5"/>
  <sheetViews>
    <sheetView showGridLines="0" workbookViewId="0">
      <pane ySplit="1" topLeftCell="A170" activePane="bottomLeft" state="frozen"/>
      <selection pane="bottomLeft" activeCell="L120" sqref="L120:M21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97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ht="25.35" customHeight="1">
      <c r="B8" s="23"/>
      <c r="C8" s="25"/>
      <c r="D8" s="29" t="s">
        <v>137</v>
      </c>
      <c r="E8" s="25"/>
      <c r="F8" s="212" t="s">
        <v>1432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25"/>
      <c r="R8" s="24"/>
    </row>
    <row r="9" spans="1:66" s="1" customFormat="1" ht="32.85" customHeight="1">
      <c r="B9" s="32"/>
      <c r="C9" s="33"/>
      <c r="D9" s="28" t="s">
        <v>1433</v>
      </c>
      <c r="E9" s="33"/>
      <c r="F9" s="176" t="s">
        <v>1513</v>
      </c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3"/>
      <c r="R9" s="34"/>
    </row>
    <row r="10" spans="1:66" s="1" customFormat="1" ht="14.45" customHeight="1">
      <c r="B10" s="32"/>
      <c r="C10" s="33"/>
      <c r="D10" s="29" t="s">
        <v>18</v>
      </c>
      <c r="E10" s="33"/>
      <c r="F10" s="27" t="s">
        <v>5</v>
      </c>
      <c r="G10" s="33"/>
      <c r="H10" s="33"/>
      <c r="I10" s="33"/>
      <c r="J10" s="33"/>
      <c r="K10" s="33"/>
      <c r="L10" s="33"/>
      <c r="M10" s="29" t="s">
        <v>19</v>
      </c>
      <c r="N10" s="33"/>
      <c r="O10" s="27" t="s">
        <v>5</v>
      </c>
      <c r="P10" s="33"/>
      <c r="Q10" s="33"/>
      <c r="R10" s="34"/>
    </row>
    <row r="11" spans="1:66" s="1" customFormat="1" ht="14.45" customHeight="1">
      <c r="B11" s="32"/>
      <c r="C11" s="33"/>
      <c r="D11" s="29" t="s">
        <v>20</v>
      </c>
      <c r="E11" s="33"/>
      <c r="F11" s="27" t="s">
        <v>21</v>
      </c>
      <c r="G11" s="33"/>
      <c r="H11" s="33"/>
      <c r="I11" s="33"/>
      <c r="J11" s="33"/>
      <c r="K11" s="33"/>
      <c r="L11" s="33"/>
      <c r="M11" s="29" t="s">
        <v>22</v>
      </c>
      <c r="N11" s="33"/>
      <c r="O11" s="215">
        <f>'Rekapitulácia stavby'!AN8</f>
        <v>43718</v>
      </c>
      <c r="P11" s="215"/>
      <c r="Q11" s="33"/>
      <c r="R11" s="34"/>
    </row>
    <row r="12" spans="1:66" s="1" customFormat="1" ht="10.9" customHeight="1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5" customHeight="1">
      <c r="B13" s="32"/>
      <c r="C13" s="33"/>
      <c r="D13" s="29" t="s">
        <v>23</v>
      </c>
      <c r="E13" s="33"/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174" t="str">
        <f>IF('Rekapitulácia stavby'!AN10="","",'Rekapitulácia stavby'!AN10)</f>
        <v/>
      </c>
      <c r="P13" s="174"/>
      <c r="Q13" s="33"/>
      <c r="R13" s="34"/>
    </row>
    <row r="14" spans="1:66" s="1" customFormat="1" ht="18" customHeight="1">
      <c r="B14" s="32"/>
      <c r="C14" s="33"/>
      <c r="D14" s="33"/>
      <c r="E14" s="27" t="str">
        <f>IF('Rekapitulácia stavby'!E11="","",'Rekapitulácia stavby'!E11)</f>
        <v>obec Bačkov</v>
      </c>
      <c r="F14" s="33"/>
      <c r="G14" s="33"/>
      <c r="H14" s="33"/>
      <c r="I14" s="33"/>
      <c r="J14" s="33"/>
      <c r="K14" s="33"/>
      <c r="L14" s="33"/>
      <c r="M14" s="29" t="s">
        <v>26</v>
      </c>
      <c r="N14" s="33"/>
      <c r="O14" s="174" t="str">
        <f>IF('Rekapitulácia stavby'!AN11="","",'Rekapitulácia stavby'!AN11)</f>
        <v/>
      </c>
      <c r="P14" s="174"/>
      <c r="Q14" s="33"/>
      <c r="R14" s="34"/>
    </row>
    <row r="15" spans="1:66" s="1" customFormat="1" ht="6.95" customHeight="1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5" customHeight="1">
      <c r="B16" s="32"/>
      <c r="C16" s="33"/>
      <c r="D16" s="29" t="s">
        <v>27</v>
      </c>
      <c r="E16" s="33"/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174" t="str">
        <f>IF('Rekapitulácia stavby'!AN13="","",'Rekapitulácia stavby'!AN13)</f>
        <v/>
      </c>
      <c r="P16" s="174"/>
      <c r="Q16" s="33"/>
      <c r="R16" s="34"/>
    </row>
    <row r="17" spans="2:18" s="1" customFormat="1" ht="18" customHeight="1">
      <c r="B17" s="32"/>
      <c r="C17" s="33"/>
      <c r="D17" s="33"/>
      <c r="E17" s="27" t="str">
        <f>IF('Rekapitulácia stavby'!E14="","",'Rekapitulácia stavby'!E14)</f>
        <v xml:space="preserve"> </v>
      </c>
      <c r="F17" s="33"/>
      <c r="G17" s="33"/>
      <c r="H17" s="33"/>
      <c r="I17" s="33"/>
      <c r="J17" s="33"/>
      <c r="K17" s="33"/>
      <c r="L17" s="33"/>
      <c r="M17" s="29" t="s">
        <v>26</v>
      </c>
      <c r="N17" s="33"/>
      <c r="O17" s="174" t="str">
        <f>IF('Rekapitulácia stavby'!AN14="","",'Rekapitulácia stavby'!AN14)</f>
        <v/>
      </c>
      <c r="P17" s="174"/>
      <c r="Q17" s="33"/>
      <c r="R17" s="34"/>
    </row>
    <row r="18" spans="2:18" s="1" customFormat="1" ht="6.95" customHeight="1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5" customHeight="1">
      <c r="B19" s="32"/>
      <c r="C19" s="33"/>
      <c r="D19" s="29" t="s">
        <v>29</v>
      </c>
      <c r="E19" s="33"/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174" t="str">
        <f>IF('Rekapitulácia stavby'!AN16="","",'Rekapitulácia stavby'!AN16)</f>
        <v/>
      </c>
      <c r="P19" s="174"/>
      <c r="Q19" s="33"/>
      <c r="R19" s="34"/>
    </row>
    <row r="20" spans="2:18" s="1" customFormat="1" ht="18" customHeight="1">
      <c r="B20" s="32"/>
      <c r="C20" s="33"/>
      <c r="D20" s="33"/>
      <c r="E20" s="27" t="str">
        <f>IF('Rekapitulácia stavby'!E17="","",'Rekapitulácia stavby'!E17)</f>
        <v>Ing.arch.Lorinc, Ing.Soták</v>
      </c>
      <c r="F20" s="33"/>
      <c r="G20" s="33"/>
      <c r="H20" s="33"/>
      <c r="I20" s="33"/>
      <c r="J20" s="33"/>
      <c r="K20" s="33"/>
      <c r="L20" s="33"/>
      <c r="M20" s="29" t="s">
        <v>26</v>
      </c>
      <c r="N20" s="33"/>
      <c r="O20" s="174" t="str">
        <f>IF('Rekapitulácia stavby'!AN17="","",'Rekapitulácia stavby'!AN17)</f>
        <v/>
      </c>
      <c r="P20" s="174"/>
      <c r="Q20" s="33"/>
      <c r="R20" s="34"/>
    </row>
    <row r="21" spans="2:18" s="1" customFormat="1" ht="6.95" customHeight="1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5" customHeight="1">
      <c r="B22" s="32"/>
      <c r="C22" s="33"/>
      <c r="D22" s="29" t="s">
        <v>32</v>
      </c>
      <c r="E22" s="33"/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174" t="s">
        <v>5</v>
      </c>
      <c r="P22" s="174"/>
      <c r="Q22" s="33"/>
      <c r="R22" s="34"/>
    </row>
    <row r="23" spans="2:18" s="1" customFormat="1" ht="18" customHeight="1">
      <c r="B23" s="32"/>
      <c r="C23" s="33"/>
      <c r="D23" s="33"/>
      <c r="E23" s="27" t="s">
        <v>1514</v>
      </c>
      <c r="F23" s="33"/>
      <c r="G23" s="33"/>
      <c r="H23" s="33"/>
      <c r="I23" s="33"/>
      <c r="J23" s="33"/>
      <c r="K23" s="33"/>
      <c r="L23" s="33"/>
      <c r="M23" s="29" t="s">
        <v>26</v>
      </c>
      <c r="N23" s="33"/>
      <c r="O23" s="174" t="s">
        <v>5</v>
      </c>
      <c r="P23" s="174"/>
      <c r="Q23" s="33"/>
      <c r="R23" s="34"/>
    </row>
    <row r="24" spans="2:18" s="1" customFormat="1" ht="6.95" customHeight="1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4.45" customHeight="1">
      <c r="B25" s="32"/>
      <c r="C25" s="33"/>
      <c r="D25" s="29" t="s">
        <v>34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16.5" customHeight="1">
      <c r="B26" s="32"/>
      <c r="C26" s="33"/>
      <c r="D26" s="33"/>
      <c r="E26" s="177" t="s">
        <v>5</v>
      </c>
      <c r="F26" s="177"/>
      <c r="G26" s="177"/>
      <c r="H26" s="177"/>
      <c r="I26" s="177"/>
      <c r="J26" s="177"/>
      <c r="K26" s="177"/>
      <c r="L26" s="177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</row>
    <row r="28" spans="2:18" s="1" customFormat="1" ht="6.95" customHeight="1">
      <c r="B28" s="32"/>
      <c r="C28" s="33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33"/>
      <c r="R28" s="34"/>
    </row>
    <row r="29" spans="2:18" s="1" customFormat="1" ht="14.45" customHeight="1">
      <c r="B29" s="32"/>
      <c r="C29" s="33"/>
      <c r="D29" s="111" t="s">
        <v>139</v>
      </c>
      <c r="E29" s="33"/>
      <c r="F29" s="33"/>
      <c r="G29" s="33"/>
      <c r="H29" s="33"/>
      <c r="I29" s="33"/>
      <c r="J29" s="33"/>
      <c r="K29" s="33"/>
      <c r="L29" s="33"/>
      <c r="M29" s="178">
        <f>N90</f>
        <v>0</v>
      </c>
      <c r="N29" s="178"/>
      <c r="O29" s="178"/>
      <c r="P29" s="178"/>
      <c r="Q29" s="33"/>
      <c r="R29" s="34"/>
    </row>
    <row r="30" spans="2:18" s="1" customFormat="1" ht="14.45" customHeight="1">
      <c r="B30" s="32"/>
      <c r="C30" s="33"/>
      <c r="D30" s="31" t="s">
        <v>140</v>
      </c>
      <c r="E30" s="33"/>
      <c r="F30" s="33"/>
      <c r="G30" s="33"/>
      <c r="H30" s="33"/>
      <c r="I30" s="33"/>
      <c r="J30" s="33"/>
      <c r="K30" s="33"/>
      <c r="L30" s="33"/>
      <c r="M30" s="178">
        <f>N97</f>
        <v>0</v>
      </c>
      <c r="N30" s="178"/>
      <c r="O30" s="178"/>
      <c r="P30" s="178"/>
      <c r="Q30" s="33"/>
      <c r="R30" s="34"/>
    </row>
    <row r="31" spans="2:18" s="1" customFormat="1" ht="6.95" customHeigh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/>
    </row>
    <row r="32" spans="2:18" s="1" customFormat="1" ht="25.35" customHeight="1">
      <c r="B32" s="32"/>
      <c r="C32" s="33"/>
      <c r="D32" s="112" t="s">
        <v>37</v>
      </c>
      <c r="E32" s="33"/>
      <c r="F32" s="33"/>
      <c r="G32" s="33"/>
      <c r="H32" s="33"/>
      <c r="I32" s="33"/>
      <c r="J32" s="33"/>
      <c r="K32" s="33"/>
      <c r="L32" s="33"/>
      <c r="M32" s="216">
        <f>ROUND(M29+M30,2)</f>
        <v>0</v>
      </c>
      <c r="N32" s="214"/>
      <c r="O32" s="214"/>
      <c r="P32" s="214"/>
      <c r="Q32" s="33"/>
      <c r="R32" s="34"/>
    </row>
    <row r="33" spans="2:18" s="1" customFormat="1" ht="6.95" customHeight="1">
      <c r="B33" s="32"/>
      <c r="C33" s="3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33"/>
      <c r="R33" s="34"/>
    </row>
    <row r="34" spans="2:18" s="1" customFormat="1" ht="14.45" customHeight="1">
      <c r="B34" s="32"/>
      <c r="C34" s="33"/>
      <c r="D34" s="39" t="s">
        <v>38</v>
      </c>
      <c r="E34" s="39" t="s">
        <v>39</v>
      </c>
      <c r="F34" s="40">
        <v>0.2</v>
      </c>
      <c r="G34" s="113" t="s">
        <v>40</v>
      </c>
      <c r="H34" s="217">
        <f>ROUND((SUM(BE97:BE98)+SUM(BE118:BE214)), 2)</f>
        <v>0</v>
      </c>
      <c r="I34" s="214"/>
      <c r="J34" s="214"/>
      <c r="K34" s="33"/>
      <c r="L34" s="33"/>
      <c r="M34" s="217">
        <f>ROUND(ROUND((SUM(BE97:BE98)+SUM(BE118:BE214)), 2)*F34, 2)</f>
        <v>0</v>
      </c>
      <c r="N34" s="214"/>
      <c r="O34" s="214"/>
      <c r="P34" s="214"/>
      <c r="Q34" s="33"/>
      <c r="R34" s="34"/>
    </row>
    <row r="35" spans="2:18" s="1" customFormat="1" ht="14.45" customHeight="1">
      <c r="B35" s="32"/>
      <c r="C35" s="33"/>
      <c r="D35" s="33"/>
      <c r="E35" s="39" t="s">
        <v>41</v>
      </c>
      <c r="F35" s="40">
        <v>0.2</v>
      </c>
      <c r="G35" s="113" t="s">
        <v>40</v>
      </c>
      <c r="H35" s="217">
        <f>ROUND((SUM(BF97:BF98)+SUM(BF118:BF214)), 2)</f>
        <v>0</v>
      </c>
      <c r="I35" s="214"/>
      <c r="J35" s="214"/>
      <c r="K35" s="33"/>
      <c r="L35" s="33"/>
      <c r="M35" s="217">
        <f>ROUND(ROUND((SUM(BF97:BF98)+SUM(BF118:BF214)), 2)*F35, 2)</f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42</v>
      </c>
      <c r="F36" s="40">
        <v>0.2</v>
      </c>
      <c r="G36" s="113" t="s">
        <v>40</v>
      </c>
      <c r="H36" s="217">
        <f>ROUND((SUM(BG97:BG98)+SUM(BG118:BG214)),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43</v>
      </c>
      <c r="F37" s="40">
        <v>0.2</v>
      </c>
      <c r="G37" s="113" t="s">
        <v>40</v>
      </c>
      <c r="H37" s="217">
        <f>ROUND((SUM(BH97:BH98)+SUM(BH118:BH214)),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14.45" hidden="1" customHeight="1">
      <c r="B38" s="32"/>
      <c r="C38" s="33"/>
      <c r="D38" s="33"/>
      <c r="E38" s="39" t="s">
        <v>44</v>
      </c>
      <c r="F38" s="40">
        <v>0</v>
      </c>
      <c r="G38" s="113" t="s">
        <v>40</v>
      </c>
      <c r="H38" s="217">
        <f>ROUND((SUM(BI97:BI98)+SUM(BI118:BI214)), 2)</f>
        <v>0</v>
      </c>
      <c r="I38" s="214"/>
      <c r="J38" s="214"/>
      <c r="K38" s="33"/>
      <c r="L38" s="33"/>
      <c r="M38" s="217">
        <v>0</v>
      </c>
      <c r="N38" s="214"/>
      <c r="O38" s="214"/>
      <c r="P38" s="214"/>
      <c r="Q38" s="33"/>
      <c r="R38" s="34"/>
    </row>
    <row r="39" spans="2:18" s="1" customFormat="1" ht="6.95" customHeight="1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25.35" customHeight="1">
      <c r="B40" s="32"/>
      <c r="C40" s="109"/>
      <c r="D40" s="114" t="s">
        <v>45</v>
      </c>
      <c r="E40" s="72"/>
      <c r="F40" s="72"/>
      <c r="G40" s="115" t="s">
        <v>46</v>
      </c>
      <c r="H40" s="116" t="s">
        <v>47</v>
      </c>
      <c r="I40" s="72"/>
      <c r="J40" s="72"/>
      <c r="K40" s="72"/>
      <c r="L40" s="218">
        <f>SUM(M32:M38)</f>
        <v>0</v>
      </c>
      <c r="M40" s="218"/>
      <c r="N40" s="218"/>
      <c r="O40" s="218"/>
      <c r="P40" s="219"/>
      <c r="Q40" s="109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s="1" customFormat="1" ht="14.4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ht="30" customHeight="1">
      <c r="B80" s="23"/>
      <c r="C80" s="29" t="s">
        <v>137</v>
      </c>
      <c r="D80" s="25"/>
      <c r="E80" s="25"/>
      <c r="F80" s="212" t="s">
        <v>1432</v>
      </c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25"/>
      <c r="R80" s="24"/>
    </row>
    <row r="81" spans="2:47" s="1" customFormat="1" ht="36.950000000000003" customHeight="1">
      <c r="B81" s="32"/>
      <c r="C81" s="66" t="s">
        <v>1433</v>
      </c>
      <c r="D81" s="33"/>
      <c r="E81" s="33"/>
      <c r="F81" s="188" t="str">
        <f>F9</f>
        <v>001.2.2 - Vnútorné inštalácie</v>
      </c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33"/>
      <c r="R81" s="34"/>
    </row>
    <row r="82" spans="2:47" s="1" customFormat="1" ht="6.95" customHeight="1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8" customHeight="1">
      <c r="B83" s="32"/>
      <c r="C83" s="29" t="s">
        <v>20</v>
      </c>
      <c r="D83" s="33"/>
      <c r="E83" s="33"/>
      <c r="F83" s="27" t="str">
        <f>F11</f>
        <v>Bačkov</v>
      </c>
      <c r="G83" s="33"/>
      <c r="H83" s="33"/>
      <c r="I83" s="33"/>
      <c r="J83" s="33"/>
      <c r="K83" s="29" t="s">
        <v>22</v>
      </c>
      <c r="L83" s="33"/>
      <c r="M83" s="215">
        <f>IF(O11="","",O11)</f>
        <v>43718</v>
      </c>
      <c r="N83" s="215"/>
      <c r="O83" s="215"/>
      <c r="P83" s="215"/>
      <c r="Q83" s="33"/>
      <c r="R83" s="34"/>
    </row>
    <row r="84" spans="2:47" s="1" customFormat="1" ht="6.95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15">
      <c r="B85" s="32"/>
      <c r="C85" s="29" t="s">
        <v>23</v>
      </c>
      <c r="D85" s="33"/>
      <c r="E85" s="33"/>
      <c r="F85" s="27" t="str">
        <f>E14</f>
        <v>obec Bačkov</v>
      </c>
      <c r="G85" s="33"/>
      <c r="H85" s="33"/>
      <c r="I85" s="33"/>
      <c r="J85" s="33"/>
      <c r="K85" s="29" t="s">
        <v>29</v>
      </c>
      <c r="L85" s="33"/>
      <c r="M85" s="174" t="str">
        <f>E20</f>
        <v>Ing.arch.Lorinc, Ing.Soták</v>
      </c>
      <c r="N85" s="174"/>
      <c r="O85" s="174"/>
      <c r="P85" s="174"/>
      <c r="Q85" s="174"/>
      <c r="R85" s="34"/>
    </row>
    <row r="86" spans="2:47" s="1" customFormat="1" ht="14.45" customHeight="1">
      <c r="B86" s="32"/>
      <c r="C86" s="29" t="s">
        <v>27</v>
      </c>
      <c r="D86" s="33"/>
      <c r="E86" s="33"/>
      <c r="F86" s="27" t="str">
        <f>IF(E17="","",E17)</f>
        <v xml:space="preserve"> </v>
      </c>
      <c r="G86" s="33"/>
      <c r="H86" s="33"/>
      <c r="I86" s="33"/>
      <c r="J86" s="33"/>
      <c r="K86" s="29" t="s">
        <v>32</v>
      </c>
      <c r="L86" s="33"/>
      <c r="M86" s="174" t="str">
        <f>E23</f>
        <v>Ing. Ján Džuba</v>
      </c>
      <c r="N86" s="174"/>
      <c r="O86" s="174"/>
      <c r="P86" s="174"/>
      <c r="Q86" s="174"/>
      <c r="R86" s="34"/>
    </row>
    <row r="87" spans="2:47" s="1" customFormat="1" ht="10.35" customHeight="1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>
      <c r="B88" s="32"/>
      <c r="C88" s="220" t="s">
        <v>142</v>
      </c>
      <c r="D88" s="221"/>
      <c r="E88" s="221"/>
      <c r="F88" s="221"/>
      <c r="G88" s="221"/>
      <c r="H88" s="109"/>
      <c r="I88" s="109"/>
      <c r="J88" s="109"/>
      <c r="K88" s="109"/>
      <c r="L88" s="109"/>
      <c r="M88" s="109"/>
      <c r="N88" s="220" t="s">
        <v>143</v>
      </c>
      <c r="O88" s="221"/>
      <c r="P88" s="221"/>
      <c r="Q88" s="221"/>
      <c r="R88" s="34"/>
    </row>
    <row r="89" spans="2:47" s="1" customFormat="1" ht="10.35" customHeight="1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>
      <c r="B90" s="32"/>
      <c r="C90" s="117" t="s">
        <v>144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11">
        <f>N118</f>
        <v>0</v>
      </c>
      <c r="O90" s="222"/>
      <c r="P90" s="222"/>
      <c r="Q90" s="222"/>
      <c r="R90" s="34"/>
      <c r="AU90" s="19" t="s">
        <v>145</v>
      </c>
    </row>
    <row r="91" spans="2:47" s="7" customFormat="1" ht="24.95" customHeight="1">
      <c r="B91" s="118"/>
      <c r="C91" s="119"/>
      <c r="D91" s="120" t="s">
        <v>1515</v>
      </c>
      <c r="E91" s="119"/>
      <c r="F91" s="119"/>
      <c r="G91" s="119"/>
      <c r="H91" s="119"/>
      <c r="I91" s="119"/>
      <c r="J91" s="119"/>
      <c r="K91" s="119"/>
      <c r="L91" s="119"/>
      <c r="M91" s="119"/>
      <c r="N91" s="223">
        <f>N119</f>
        <v>0</v>
      </c>
      <c r="O91" s="224"/>
      <c r="P91" s="224"/>
      <c r="Q91" s="224"/>
      <c r="R91" s="121"/>
    </row>
    <row r="92" spans="2:47" s="7" customFormat="1" ht="24.95" customHeight="1">
      <c r="B92" s="118"/>
      <c r="C92" s="119"/>
      <c r="D92" s="120" t="s">
        <v>1516</v>
      </c>
      <c r="E92" s="119"/>
      <c r="F92" s="119"/>
      <c r="G92" s="119"/>
      <c r="H92" s="119"/>
      <c r="I92" s="119"/>
      <c r="J92" s="119"/>
      <c r="K92" s="119"/>
      <c r="L92" s="119"/>
      <c r="M92" s="119"/>
      <c r="N92" s="223">
        <f>N138</f>
        <v>0</v>
      </c>
      <c r="O92" s="224"/>
      <c r="P92" s="224"/>
      <c r="Q92" s="224"/>
      <c r="R92" s="121"/>
    </row>
    <row r="93" spans="2:47" s="7" customFormat="1" ht="24.95" customHeight="1">
      <c r="B93" s="118"/>
      <c r="C93" s="119"/>
      <c r="D93" s="120" t="s">
        <v>1517</v>
      </c>
      <c r="E93" s="119"/>
      <c r="F93" s="119"/>
      <c r="G93" s="119"/>
      <c r="H93" s="119"/>
      <c r="I93" s="119"/>
      <c r="J93" s="119"/>
      <c r="K93" s="119"/>
      <c r="L93" s="119"/>
      <c r="M93" s="119"/>
      <c r="N93" s="223">
        <f>N159</f>
        <v>0</v>
      </c>
      <c r="O93" s="224"/>
      <c r="P93" s="224"/>
      <c r="Q93" s="224"/>
      <c r="R93" s="121"/>
    </row>
    <row r="94" spans="2:47" s="7" customFormat="1" ht="24.95" customHeight="1">
      <c r="B94" s="118"/>
      <c r="C94" s="119"/>
      <c r="D94" s="120" t="s">
        <v>1518</v>
      </c>
      <c r="E94" s="119"/>
      <c r="F94" s="119"/>
      <c r="G94" s="119"/>
      <c r="H94" s="119"/>
      <c r="I94" s="119"/>
      <c r="J94" s="119"/>
      <c r="K94" s="119"/>
      <c r="L94" s="119"/>
      <c r="M94" s="119"/>
      <c r="N94" s="223">
        <f>N203</f>
        <v>0</v>
      </c>
      <c r="O94" s="224"/>
      <c r="P94" s="224"/>
      <c r="Q94" s="224"/>
      <c r="R94" s="121"/>
    </row>
    <row r="95" spans="2:47" s="7" customFormat="1" ht="24.95" customHeight="1">
      <c r="B95" s="118"/>
      <c r="C95" s="119"/>
      <c r="D95" s="120" t="s">
        <v>1519</v>
      </c>
      <c r="E95" s="119"/>
      <c r="F95" s="119"/>
      <c r="G95" s="119"/>
      <c r="H95" s="119"/>
      <c r="I95" s="119"/>
      <c r="J95" s="119"/>
      <c r="K95" s="119"/>
      <c r="L95" s="119"/>
      <c r="M95" s="119"/>
      <c r="N95" s="223">
        <f>N212</f>
        <v>0</v>
      </c>
      <c r="O95" s="224"/>
      <c r="P95" s="224"/>
      <c r="Q95" s="224"/>
      <c r="R95" s="121"/>
    </row>
    <row r="96" spans="2:47" s="1" customFormat="1" ht="21.75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/>
    </row>
    <row r="97" spans="2:21" s="1" customFormat="1" ht="29.25" customHeight="1">
      <c r="B97" s="32"/>
      <c r="C97" s="117" t="s">
        <v>173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222">
        <v>0</v>
      </c>
      <c r="O97" s="225"/>
      <c r="P97" s="225"/>
      <c r="Q97" s="225"/>
      <c r="R97" s="34"/>
      <c r="T97" s="125"/>
      <c r="U97" s="126" t="s">
        <v>38</v>
      </c>
    </row>
    <row r="98" spans="2:21" s="1" customFormat="1" ht="18" customHeight="1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21" s="1" customFormat="1" ht="29.25" customHeight="1">
      <c r="B99" s="32"/>
      <c r="C99" s="108" t="s">
        <v>128</v>
      </c>
      <c r="D99" s="109"/>
      <c r="E99" s="109"/>
      <c r="F99" s="109"/>
      <c r="G99" s="109"/>
      <c r="H99" s="109"/>
      <c r="I99" s="109"/>
      <c r="J99" s="109"/>
      <c r="K99" s="109"/>
      <c r="L99" s="207">
        <f>ROUND(SUM(N90+N97),2)</f>
        <v>0</v>
      </c>
      <c r="M99" s="207"/>
      <c r="N99" s="207"/>
      <c r="O99" s="207"/>
      <c r="P99" s="207"/>
      <c r="Q99" s="207"/>
      <c r="R99" s="34"/>
    </row>
    <row r="100" spans="2:21" s="1" customFormat="1" ht="6.95" customHeight="1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8"/>
    </row>
    <row r="104" spans="2:21" s="1" customFormat="1" ht="6.95" customHeight="1"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1"/>
    </row>
    <row r="105" spans="2:21" s="1" customFormat="1" ht="36.950000000000003" customHeight="1">
      <c r="B105" s="32"/>
      <c r="C105" s="172" t="s">
        <v>174</v>
      </c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34"/>
    </row>
    <row r="106" spans="2:21" s="1" customFormat="1" ht="6.95" customHeight="1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/>
    </row>
    <row r="107" spans="2:21" s="1" customFormat="1" ht="30" customHeight="1">
      <c r="B107" s="32"/>
      <c r="C107" s="29" t="s">
        <v>16</v>
      </c>
      <c r="D107" s="33"/>
      <c r="E107" s="33"/>
      <c r="F107" s="212" t="str">
        <f>F6</f>
        <v>Komunitné centrum - Rekonštrukcia, prístavba ku kultúrnemu domu v obci Bačkov-(stupeň PSP)</v>
      </c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33"/>
      <c r="R107" s="34"/>
    </row>
    <row r="108" spans="2:21" ht="30" customHeight="1">
      <c r="B108" s="23"/>
      <c r="C108" s="29" t="s">
        <v>135</v>
      </c>
      <c r="D108" s="25"/>
      <c r="E108" s="25"/>
      <c r="F108" s="212" t="s">
        <v>136</v>
      </c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25"/>
      <c r="R108" s="24"/>
    </row>
    <row r="109" spans="2:21" ht="30" customHeight="1">
      <c r="B109" s="23"/>
      <c r="C109" s="29" t="s">
        <v>137</v>
      </c>
      <c r="D109" s="25"/>
      <c r="E109" s="25"/>
      <c r="F109" s="212" t="s">
        <v>1432</v>
      </c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25"/>
      <c r="R109" s="24"/>
    </row>
    <row r="110" spans="2:21" s="1" customFormat="1" ht="36.950000000000003" customHeight="1">
      <c r="B110" s="32"/>
      <c r="C110" s="66" t="s">
        <v>1433</v>
      </c>
      <c r="D110" s="33"/>
      <c r="E110" s="33"/>
      <c r="F110" s="188" t="str">
        <f>F9</f>
        <v>001.2.2 - Vnútorné inštalácie</v>
      </c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33"/>
      <c r="R110" s="34"/>
    </row>
    <row r="111" spans="2:21" s="1" customFormat="1" ht="6.95" customHeight="1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4"/>
    </row>
    <row r="112" spans="2:21" s="1" customFormat="1" ht="18" customHeight="1">
      <c r="B112" s="32"/>
      <c r="C112" s="29" t="s">
        <v>20</v>
      </c>
      <c r="D112" s="33"/>
      <c r="E112" s="33"/>
      <c r="F112" s="27" t="str">
        <f>F11</f>
        <v>Bačkov</v>
      </c>
      <c r="G112" s="33"/>
      <c r="H112" s="33"/>
      <c r="I112" s="33"/>
      <c r="J112" s="33"/>
      <c r="K112" s="29" t="s">
        <v>22</v>
      </c>
      <c r="L112" s="33"/>
      <c r="M112" s="215">
        <f>IF(O11="","",O11)</f>
        <v>43718</v>
      </c>
      <c r="N112" s="215"/>
      <c r="O112" s="215"/>
      <c r="P112" s="215"/>
      <c r="Q112" s="33"/>
      <c r="R112" s="34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5">
      <c r="B114" s="32"/>
      <c r="C114" s="29" t="s">
        <v>23</v>
      </c>
      <c r="D114" s="33"/>
      <c r="E114" s="33"/>
      <c r="F114" s="27" t="str">
        <f>E14</f>
        <v>obec Bačkov</v>
      </c>
      <c r="G114" s="33"/>
      <c r="H114" s="33"/>
      <c r="I114" s="33"/>
      <c r="J114" s="33"/>
      <c r="K114" s="29" t="s">
        <v>29</v>
      </c>
      <c r="L114" s="33"/>
      <c r="M114" s="174" t="str">
        <f>E20</f>
        <v>Ing.arch.Lorinc, Ing.Soták</v>
      </c>
      <c r="N114" s="174"/>
      <c r="O114" s="174"/>
      <c r="P114" s="174"/>
      <c r="Q114" s="174"/>
      <c r="R114" s="34"/>
    </row>
    <row r="115" spans="2:65" s="1" customFormat="1" ht="14.45" customHeight="1">
      <c r="B115" s="32"/>
      <c r="C115" s="29" t="s">
        <v>27</v>
      </c>
      <c r="D115" s="33"/>
      <c r="E115" s="33"/>
      <c r="F115" s="27" t="str">
        <f>IF(E17="","",E17)</f>
        <v xml:space="preserve"> </v>
      </c>
      <c r="G115" s="33"/>
      <c r="H115" s="33"/>
      <c r="I115" s="33"/>
      <c r="J115" s="33"/>
      <c r="K115" s="29" t="s">
        <v>32</v>
      </c>
      <c r="L115" s="33"/>
      <c r="M115" s="174" t="str">
        <f>E23</f>
        <v>Ing. Ján Džuba</v>
      </c>
      <c r="N115" s="174"/>
      <c r="O115" s="174"/>
      <c r="P115" s="174"/>
      <c r="Q115" s="174"/>
      <c r="R115" s="34"/>
    </row>
    <row r="116" spans="2:65" s="1" customFormat="1" ht="10.3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5" s="9" customFormat="1" ht="29.25" customHeight="1">
      <c r="B117" s="127"/>
      <c r="C117" s="128" t="s">
        <v>175</v>
      </c>
      <c r="D117" s="129" t="s">
        <v>176</v>
      </c>
      <c r="E117" s="129" t="s">
        <v>56</v>
      </c>
      <c r="F117" s="226" t="s">
        <v>177</v>
      </c>
      <c r="G117" s="226"/>
      <c r="H117" s="226"/>
      <c r="I117" s="226"/>
      <c r="J117" s="129" t="s">
        <v>178</v>
      </c>
      <c r="K117" s="129" t="s">
        <v>179</v>
      </c>
      <c r="L117" s="226" t="s">
        <v>180</v>
      </c>
      <c r="M117" s="226"/>
      <c r="N117" s="226" t="s">
        <v>143</v>
      </c>
      <c r="O117" s="226"/>
      <c r="P117" s="226"/>
      <c r="Q117" s="227"/>
      <c r="R117" s="130"/>
      <c r="T117" s="73" t="s">
        <v>181</v>
      </c>
      <c r="U117" s="74" t="s">
        <v>38</v>
      </c>
      <c r="V117" s="74" t="s">
        <v>182</v>
      </c>
      <c r="W117" s="74" t="s">
        <v>183</v>
      </c>
      <c r="X117" s="74" t="s">
        <v>184</v>
      </c>
      <c r="Y117" s="74" t="s">
        <v>185</v>
      </c>
      <c r="Z117" s="74" t="s">
        <v>186</v>
      </c>
      <c r="AA117" s="75" t="s">
        <v>187</v>
      </c>
    </row>
    <row r="118" spans="2:65" s="1" customFormat="1" ht="29.25" customHeight="1">
      <c r="B118" s="32"/>
      <c r="C118" s="77" t="s">
        <v>139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238">
        <f>BK118</f>
        <v>0</v>
      </c>
      <c r="O118" s="239"/>
      <c r="P118" s="239"/>
      <c r="Q118" s="239"/>
      <c r="R118" s="34"/>
      <c r="T118" s="76"/>
      <c r="U118" s="48"/>
      <c r="V118" s="48"/>
      <c r="W118" s="131">
        <f>W119+W138+W159+W203+W212</f>
        <v>0</v>
      </c>
      <c r="X118" s="48"/>
      <c r="Y118" s="131">
        <f>Y119+Y138+Y159+Y203+Y212</f>
        <v>0</v>
      </c>
      <c r="Z118" s="48"/>
      <c r="AA118" s="132">
        <f>AA119+AA138+AA159+AA203+AA212</f>
        <v>0</v>
      </c>
      <c r="AT118" s="19" t="s">
        <v>73</v>
      </c>
      <c r="AU118" s="19" t="s">
        <v>145</v>
      </c>
      <c r="BK118" s="133">
        <f>BK119+BK138+BK159+BK203+BK212</f>
        <v>0</v>
      </c>
    </row>
    <row r="119" spans="2:65" s="10" customFormat="1" ht="37.35" customHeight="1">
      <c r="B119" s="134"/>
      <c r="C119" s="135"/>
      <c r="D119" s="136" t="s">
        <v>1515</v>
      </c>
      <c r="E119" s="136"/>
      <c r="F119" s="136"/>
      <c r="G119" s="136"/>
      <c r="H119" s="136"/>
      <c r="I119" s="136"/>
      <c r="J119" s="136"/>
      <c r="K119" s="136"/>
      <c r="L119" s="136"/>
      <c r="M119" s="136"/>
      <c r="N119" s="246">
        <f>BK119</f>
        <v>0</v>
      </c>
      <c r="O119" s="247"/>
      <c r="P119" s="247"/>
      <c r="Q119" s="247"/>
      <c r="R119" s="137"/>
      <c r="T119" s="138"/>
      <c r="U119" s="135"/>
      <c r="V119" s="135"/>
      <c r="W119" s="139">
        <f>SUM(W120:W137)</f>
        <v>0</v>
      </c>
      <c r="X119" s="135"/>
      <c r="Y119" s="139">
        <f>SUM(Y120:Y137)</f>
        <v>0</v>
      </c>
      <c r="Z119" s="135"/>
      <c r="AA119" s="140">
        <f>SUM(AA120:AA137)</f>
        <v>0</v>
      </c>
      <c r="AR119" s="141" t="s">
        <v>86</v>
      </c>
      <c r="AT119" s="142" t="s">
        <v>73</v>
      </c>
      <c r="AU119" s="142" t="s">
        <v>74</v>
      </c>
      <c r="AY119" s="141" t="s">
        <v>188</v>
      </c>
      <c r="BK119" s="143">
        <f>SUM(BK120:BK137)</f>
        <v>0</v>
      </c>
    </row>
    <row r="120" spans="2:65" s="1" customFormat="1" ht="16.5" customHeight="1">
      <c r="B120" s="145"/>
      <c r="C120" s="155" t="s">
        <v>81</v>
      </c>
      <c r="D120" s="155" t="s">
        <v>251</v>
      </c>
      <c r="E120" s="156" t="s">
        <v>1455</v>
      </c>
      <c r="F120" s="230" t="s">
        <v>1520</v>
      </c>
      <c r="G120" s="230"/>
      <c r="H120" s="230"/>
      <c r="I120" s="230"/>
      <c r="J120" s="157" t="s">
        <v>203</v>
      </c>
      <c r="K120" s="158">
        <v>12.5</v>
      </c>
      <c r="L120" s="231"/>
      <c r="M120" s="231"/>
      <c r="N120" s="231">
        <f t="shared" ref="N120:N137" si="0">ROUND(L120*K120,2)</f>
        <v>0</v>
      </c>
      <c r="O120" s="229"/>
      <c r="P120" s="229"/>
      <c r="Q120" s="229"/>
      <c r="R120" s="150"/>
      <c r="T120" s="151" t="s">
        <v>5</v>
      </c>
      <c r="U120" s="41" t="s">
        <v>41</v>
      </c>
      <c r="V120" s="152">
        <v>0</v>
      </c>
      <c r="W120" s="152">
        <f t="shared" ref="W120:W137" si="1">V120*K120</f>
        <v>0</v>
      </c>
      <c r="X120" s="152">
        <v>0</v>
      </c>
      <c r="Y120" s="152">
        <f t="shared" ref="Y120:Y137" si="2">X120*K120</f>
        <v>0</v>
      </c>
      <c r="Z120" s="152">
        <v>0</v>
      </c>
      <c r="AA120" s="153">
        <f t="shared" ref="AA120:AA137" si="3">Z120*K120</f>
        <v>0</v>
      </c>
      <c r="AD120" s="154"/>
      <c r="AR120" s="19" t="s">
        <v>316</v>
      </c>
      <c r="AT120" s="19" t="s">
        <v>251</v>
      </c>
      <c r="AU120" s="19" t="s">
        <v>81</v>
      </c>
      <c r="AY120" s="19" t="s">
        <v>188</v>
      </c>
      <c r="BE120" s="154">
        <f t="shared" ref="BE120:BE137" si="4">IF(U120="základná",N120,0)</f>
        <v>0</v>
      </c>
      <c r="BF120" s="154">
        <f t="shared" ref="BF120:BF137" si="5">IF(U120="znížená",N120,0)</f>
        <v>0</v>
      </c>
      <c r="BG120" s="154">
        <f t="shared" ref="BG120:BG137" si="6">IF(U120="zákl. prenesená",N120,0)</f>
        <v>0</v>
      </c>
      <c r="BH120" s="154">
        <f t="shared" ref="BH120:BH137" si="7">IF(U120="zníž. prenesená",N120,0)</f>
        <v>0</v>
      </c>
      <c r="BI120" s="154">
        <f t="shared" ref="BI120:BI137" si="8">IF(U120="nulová",N120,0)</f>
        <v>0</v>
      </c>
      <c r="BJ120" s="19" t="s">
        <v>86</v>
      </c>
      <c r="BK120" s="154">
        <f t="shared" ref="BK120:BK137" si="9">ROUND(L120*K120,2)</f>
        <v>0</v>
      </c>
      <c r="BL120" s="19" t="s">
        <v>250</v>
      </c>
      <c r="BM120" s="19" t="s">
        <v>290</v>
      </c>
    </row>
    <row r="121" spans="2:65" s="1" customFormat="1" ht="16.5" customHeight="1">
      <c r="B121" s="145"/>
      <c r="C121" s="155" t="s">
        <v>86</v>
      </c>
      <c r="D121" s="155" t="s">
        <v>251</v>
      </c>
      <c r="E121" s="156" t="s">
        <v>1521</v>
      </c>
      <c r="F121" s="230" t="s">
        <v>1522</v>
      </c>
      <c r="G121" s="230"/>
      <c r="H121" s="230"/>
      <c r="I121" s="230"/>
      <c r="J121" s="157" t="s">
        <v>203</v>
      </c>
      <c r="K121" s="158">
        <v>2.5</v>
      </c>
      <c r="L121" s="231"/>
      <c r="M121" s="231"/>
      <c r="N121" s="231">
        <f t="shared" si="0"/>
        <v>0</v>
      </c>
      <c r="O121" s="229"/>
      <c r="P121" s="229"/>
      <c r="Q121" s="229"/>
      <c r="R121" s="150"/>
      <c r="T121" s="151" t="s">
        <v>5</v>
      </c>
      <c r="U121" s="41" t="s">
        <v>41</v>
      </c>
      <c r="V121" s="152">
        <v>0</v>
      </c>
      <c r="W121" s="152">
        <f t="shared" si="1"/>
        <v>0</v>
      </c>
      <c r="X121" s="152">
        <v>0</v>
      </c>
      <c r="Y121" s="152">
        <f t="shared" si="2"/>
        <v>0</v>
      </c>
      <c r="Z121" s="152">
        <v>0</v>
      </c>
      <c r="AA121" s="153">
        <f t="shared" si="3"/>
        <v>0</v>
      </c>
      <c r="AD121" s="154"/>
      <c r="AR121" s="19" t="s">
        <v>316</v>
      </c>
      <c r="AT121" s="19" t="s">
        <v>251</v>
      </c>
      <c r="AU121" s="19" t="s">
        <v>81</v>
      </c>
      <c r="AY121" s="19" t="s">
        <v>188</v>
      </c>
      <c r="BE121" s="154">
        <f t="shared" si="4"/>
        <v>0</v>
      </c>
      <c r="BF121" s="154">
        <f t="shared" si="5"/>
        <v>0</v>
      </c>
      <c r="BG121" s="154">
        <f t="shared" si="6"/>
        <v>0</v>
      </c>
      <c r="BH121" s="154">
        <f t="shared" si="7"/>
        <v>0</v>
      </c>
      <c r="BI121" s="154">
        <f t="shared" si="8"/>
        <v>0</v>
      </c>
      <c r="BJ121" s="19" t="s">
        <v>86</v>
      </c>
      <c r="BK121" s="154">
        <f t="shared" si="9"/>
        <v>0</v>
      </c>
      <c r="BL121" s="19" t="s">
        <v>250</v>
      </c>
      <c r="BM121" s="19" t="s">
        <v>299</v>
      </c>
    </row>
    <row r="122" spans="2:65" s="1" customFormat="1" ht="16.5" customHeight="1">
      <c r="B122" s="145"/>
      <c r="C122" s="155" t="s">
        <v>93</v>
      </c>
      <c r="D122" s="155" t="s">
        <v>251</v>
      </c>
      <c r="E122" s="156" t="s">
        <v>1471</v>
      </c>
      <c r="F122" s="230" t="s">
        <v>1523</v>
      </c>
      <c r="G122" s="230"/>
      <c r="H122" s="230"/>
      <c r="I122" s="230"/>
      <c r="J122" s="157" t="s">
        <v>203</v>
      </c>
      <c r="K122" s="158">
        <v>9</v>
      </c>
      <c r="L122" s="231"/>
      <c r="M122" s="231"/>
      <c r="N122" s="231">
        <f t="shared" si="0"/>
        <v>0</v>
      </c>
      <c r="O122" s="229"/>
      <c r="P122" s="229"/>
      <c r="Q122" s="229"/>
      <c r="R122" s="150"/>
      <c r="T122" s="151" t="s">
        <v>5</v>
      </c>
      <c r="U122" s="41" t="s">
        <v>41</v>
      </c>
      <c r="V122" s="152">
        <v>0</v>
      </c>
      <c r="W122" s="152">
        <f t="shared" si="1"/>
        <v>0</v>
      </c>
      <c r="X122" s="152">
        <v>0</v>
      </c>
      <c r="Y122" s="152">
        <f t="shared" si="2"/>
        <v>0</v>
      </c>
      <c r="Z122" s="152">
        <v>0</v>
      </c>
      <c r="AA122" s="153">
        <f t="shared" si="3"/>
        <v>0</v>
      </c>
      <c r="AD122" s="154"/>
      <c r="AR122" s="19" t="s">
        <v>316</v>
      </c>
      <c r="AT122" s="19" t="s">
        <v>251</v>
      </c>
      <c r="AU122" s="19" t="s">
        <v>81</v>
      </c>
      <c r="AY122" s="19" t="s">
        <v>188</v>
      </c>
      <c r="BE122" s="154">
        <f t="shared" si="4"/>
        <v>0</v>
      </c>
      <c r="BF122" s="154">
        <f t="shared" si="5"/>
        <v>0</v>
      </c>
      <c r="BG122" s="154">
        <f t="shared" si="6"/>
        <v>0</v>
      </c>
      <c r="BH122" s="154">
        <f t="shared" si="7"/>
        <v>0</v>
      </c>
      <c r="BI122" s="154">
        <f t="shared" si="8"/>
        <v>0</v>
      </c>
      <c r="BJ122" s="19" t="s">
        <v>86</v>
      </c>
      <c r="BK122" s="154">
        <f t="shared" si="9"/>
        <v>0</v>
      </c>
      <c r="BL122" s="19" t="s">
        <v>250</v>
      </c>
      <c r="BM122" s="19" t="s">
        <v>308</v>
      </c>
    </row>
    <row r="123" spans="2:65" s="1" customFormat="1" ht="16.5" customHeight="1">
      <c r="B123" s="145"/>
      <c r="C123" s="155" t="s">
        <v>193</v>
      </c>
      <c r="D123" s="155" t="s">
        <v>251</v>
      </c>
      <c r="E123" s="156" t="s">
        <v>1475</v>
      </c>
      <c r="F123" s="230" t="s">
        <v>1524</v>
      </c>
      <c r="G123" s="230"/>
      <c r="H123" s="230"/>
      <c r="I123" s="230"/>
      <c r="J123" s="157" t="s">
        <v>302</v>
      </c>
      <c r="K123" s="158">
        <v>1</v>
      </c>
      <c r="L123" s="231"/>
      <c r="M123" s="231"/>
      <c r="N123" s="231">
        <f t="shared" si="0"/>
        <v>0</v>
      </c>
      <c r="O123" s="229"/>
      <c r="P123" s="229"/>
      <c r="Q123" s="229"/>
      <c r="R123" s="150"/>
      <c r="T123" s="151" t="s">
        <v>5</v>
      </c>
      <c r="U123" s="41" t="s">
        <v>41</v>
      </c>
      <c r="V123" s="152">
        <v>0</v>
      </c>
      <c r="W123" s="152">
        <f t="shared" si="1"/>
        <v>0</v>
      </c>
      <c r="X123" s="152">
        <v>0</v>
      </c>
      <c r="Y123" s="152">
        <f t="shared" si="2"/>
        <v>0</v>
      </c>
      <c r="Z123" s="152">
        <v>0</v>
      </c>
      <c r="AA123" s="153">
        <f t="shared" si="3"/>
        <v>0</v>
      </c>
      <c r="AD123" s="154"/>
      <c r="AR123" s="19" t="s">
        <v>316</v>
      </c>
      <c r="AT123" s="19" t="s">
        <v>251</v>
      </c>
      <c r="AU123" s="19" t="s">
        <v>81</v>
      </c>
      <c r="AY123" s="19" t="s">
        <v>188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9" t="s">
        <v>86</v>
      </c>
      <c r="BK123" s="154">
        <f t="shared" si="9"/>
        <v>0</v>
      </c>
      <c r="BL123" s="19" t="s">
        <v>250</v>
      </c>
      <c r="BM123" s="19" t="s">
        <v>316</v>
      </c>
    </row>
    <row r="124" spans="2:65" s="1" customFormat="1" ht="16.5" customHeight="1">
      <c r="B124" s="145"/>
      <c r="C124" s="155" t="s">
        <v>205</v>
      </c>
      <c r="D124" s="155" t="s">
        <v>251</v>
      </c>
      <c r="E124" s="156" t="s">
        <v>1488</v>
      </c>
      <c r="F124" s="230" t="s">
        <v>1525</v>
      </c>
      <c r="G124" s="230"/>
      <c r="H124" s="230"/>
      <c r="I124" s="230"/>
      <c r="J124" s="157" t="s">
        <v>302</v>
      </c>
      <c r="K124" s="158">
        <v>3</v>
      </c>
      <c r="L124" s="231"/>
      <c r="M124" s="231"/>
      <c r="N124" s="231">
        <f t="shared" si="0"/>
        <v>0</v>
      </c>
      <c r="O124" s="229"/>
      <c r="P124" s="229"/>
      <c r="Q124" s="229"/>
      <c r="R124" s="150"/>
      <c r="T124" s="151" t="s">
        <v>5</v>
      </c>
      <c r="U124" s="41" t="s">
        <v>41</v>
      </c>
      <c r="V124" s="152">
        <v>0</v>
      </c>
      <c r="W124" s="152">
        <f t="shared" si="1"/>
        <v>0</v>
      </c>
      <c r="X124" s="152">
        <v>0</v>
      </c>
      <c r="Y124" s="152">
        <f t="shared" si="2"/>
        <v>0</v>
      </c>
      <c r="Z124" s="152">
        <v>0</v>
      </c>
      <c r="AA124" s="153">
        <f t="shared" si="3"/>
        <v>0</v>
      </c>
      <c r="AD124" s="154"/>
      <c r="AR124" s="19" t="s">
        <v>316</v>
      </c>
      <c r="AT124" s="19" t="s">
        <v>251</v>
      </c>
      <c r="AU124" s="19" t="s">
        <v>81</v>
      </c>
      <c r="AY124" s="19" t="s">
        <v>188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9" t="s">
        <v>86</v>
      </c>
      <c r="BK124" s="154">
        <f t="shared" si="9"/>
        <v>0</v>
      </c>
      <c r="BL124" s="19" t="s">
        <v>250</v>
      </c>
      <c r="BM124" s="19" t="s">
        <v>324</v>
      </c>
    </row>
    <row r="125" spans="2:65" s="1" customFormat="1" ht="25.5" customHeight="1">
      <c r="B125" s="145"/>
      <c r="C125" s="146" t="s">
        <v>209</v>
      </c>
      <c r="D125" s="146" t="s">
        <v>189</v>
      </c>
      <c r="E125" s="147" t="s">
        <v>1455</v>
      </c>
      <c r="F125" s="228" t="s">
        <v>1526</v>
      </c>
      <c r="G125" s="228"/>
      <c r="H125" s="228"/>
      <c r="I125" s="228"/>
      <c r="J125" s="148" t="s">
        <v>203</v>
      </c>
      <c r="K125" s="149">
        <v>1</v>
      </c>
      <c r="L125" s="229"/>
      <c r="M125" s="229"/>
      <c r="N125" s="229">
        <f t="shared" si="0"/>
        <v>0</v>
      </c>
      <c r="O125" s="229"/>
      <c r="P125" s="229"/>
      <c r="Q125" s="229"/>
      <c r="R125" s="150"/>
      <c r="T125" s="151" t="s">
        <v>5</v>
      </c>
      <c r="U125" s="41" t="s">
        <v>41</v>
      </c>
      <c r="V125" s="152">
        <v>0</v>
      </c>
      <c r="W125" s="152">
        <f t="shared" si="1"/>
        <v>0</v>
      </c>
      <c r="X125" s="152">
        <v>0</v>
      </c>
      <c r="Y125" s="152">
        <f t="shared" si="2"/>
        <v>0</v>
      </c>
      <c r="Z125" s="152">
        <v>0</v>
      </c>
      <c r="AA125" s="153">
        <f t="shared" si="3"/>
        <v>0</v>
      </c>
      <c r="AD125" s="154"/>
      <c r="AR125" s="19" t="s">
        <v>250</v>
      </c>
      <c r="AT125" s="19" t="s">
        <v>189</v>
      </c>
      <c r="AU125" s="19" t="s">
        <v>81</v>
      </c>
      <c r="AY125" s="19" t="s">
        <v>188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9" t="s">
        <v>86</v>
      </c>
      <c r="BK125" s="154">
        <f t="shared" si="9"/>
        <v>0</v>
      </c>
      <c r="BL125" s="19" t="s">
        <v>250</v>
      </c>
      <c r="BM125" s="19" t="s">
        <v>332</v>
      </c>
    </row>
    <row r="126" spans="2:65" s="1" customFormat="1" ht="25.5" customHeight="1">
      <c r="B126" s="145"/>
      <c r="C126" s="146" t="s">
        <v>213</v>
      </c>
      <c r="D126" s="146" t="s">
        <v>189</v>
      </c>
      <c r="E126" s="147" t="s">
        <v>1527</v>
      </c>
      <c r="F126" s="228" t="s">
        <v>1528</v>
      </c>
      <c r="G126" s="228"/>
      <c r="H126" s="228"/>
      <c r="I126" s="228"/>
      <c r="J126" s="148" t="s">
        <v>203</v>
      </c>
      <c r="K126" s="149">
        <v>3</v>
      </c>
      <c r="L126" s="229"/>
      <c r="M126" s="229"/>
      <c r="N126" s="229">
        <f t="shared" si="0"/>
        <v>0</v>
      </c>
      <c r="O126" s="229"/>
      <c r="P126" s="229"/>
      <c r="Q126" s="229"/>
      <c r="R126" s="150"/>
      <c r="T126" s="151" t="s">
        <v>5</v>
      </c>
      <c r="U126" s="41" t="s">
        <v>41</v>
      </c>
      <c r="V126" s="152">
        <v>0</v>
      </c>
      <c r="W126" s="152">
        <f t="shared" si="1"/>
        <v>0</v>
      </c>
      <c r="X126" s="152">
        <v>0</v>
      </c>
      <c r="Y126" s="152">
        <f t="shared" si="2"/>
        <v>0</v>
      </c>
      <c r="Z126" s="152">
        <v>0</v>
      </c>
      <c r="AA126" s="153">
        <f t="shared" si="3"/>
        <v>0</v>
      </c>
      <c r="AD126" s="154"/>
      <c r="AR126" s="19" t="s">
        <v>250</v>
      </c>
      <c r="AT126" s="19" t="s">
        <v>189</v>
      </c>
      <c r="AU126" s="19" t="s">
        <v>81</v>
      </c>
      <c r="AY126" s="19" t="s">
        <v>188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9" t="s">
        <v>86</v>
      </c>
      <c r="BK126" s="154">
        <f t="shared" si="9"/>
        <v>0</v>
      </c>
      <c r="BL126" s="19" t="s">
        <v>250</v>
      </c>
      <c r="BM126" s="19" t="s">
        <v>1529</v>
      </c>
    </row>
    <row r="127" spans="2:65" s="1" customFormat="1" ht="16.5" customHeight="1">
      <c r="B127" s="145"/>
      <c r="C127" s="155" t="s">
        <v>218</v>
      </c>
      <c r="D127" s="155" t="s">
        <v>251</v>
      </c>
      <c r="E127" s="156" t="s">
        <v>1492</v>
      </c>
      <c r="F127" s="230" t="s">
        <v>1530</v>
      </c>
      <c r="G127" s="230"/>
      <c r="H127" s="230"/>
      <c r="I127" s="230"/>
      <c r="J127" s="157" t="s">
        <v>203</v>
      </c>
      <c r="K127" s="158">
        <v>22.5</v>
      </c>
      <c r="L127" s="231"/>
      <c r="M127" s="231"/>
      <c r="N127" s="231">
        <f t="shared" si="0"/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 t="shared" si="1"/>
        <v>0</v>
      </c>
      <c r="X127" s="152">
        <v>0</v>
      </c>
      <c r="Y127" s="152">
        <f t="shared" si="2"/>
        <v>0</v>
      </c>
      <c r="Z127" s="152">
        <v>0</v>
      </c>
      <c r="AA127" s="153">
        <f t="shared" si="3"/>
        <v>0</v>
      </c>
      <c r="AD127" s="154"/>
      <c r="AR127" s="19" t="s">
        <v>316</v>
      </c>
      <c r="AT127" s="19" t="s">
        <v>251</v>
      </c>
      <c r="AU127" s="19" t="s">
        <v>81</v>
      </c>
      <c r="AY127" s="19" t="s">
        <v>188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9" t="s">
        <v>86</v>
      </c>
      <c r="BK127" s="154">
        <f t="shared" si="9"/>
        <v>0</v>
      </c>
      <c r="BL127" s="19" t="s">
        <v>250</v>
      </c>
      <c r="BM127" s="19" t="s">
        <v>340</v>
      </c>
    </row>
    <row r="128" spans="2:65" s="1" customFormat="1" ht="16.5" customHeight="1">
      <c r="B128" s="145"/>
      <c r="C128" s="155" t="s">
        <v>222</v>
      </c>
      <c r="D128" s="155" t="s">
        <v>251</v>
      </c>
      <c r="E128" s="156" t="s">
        <v>1531</v>
      </c>
      <c r="F128" s="230" t="s">
        <v>1532</v>
      </c>
      <c r="G128" s="230"/>
      <c r="H128" s="230"/>
      <c r="I128" s="230"/>
      <c r="J128" s="157" t="s">
        <v>203</v>
      </c>
      <c r="K128" s="158">
        <v>22</v>
      </c>
      <c r="L128" s="231"/>
      <c r="M128" s="231"/>
      <c r="N128" s="231">
        <f t="shared" si="0"/>
        <v>0</v>
      </c>
      <c r="O128" s="229"/>
      <c r="P128" s="229"/>
      <c r="Q128" s="229"/>
      <c r="R128" s="150"/>
      <c r="T128" s="151" t="s">
        <v>5</v>
      </c>
      <c r="U128" s="41" t="s">
        <v>41</v>
      </c>
      <c r="V128" s="152">
        <v>0</v>
      </c>
      <c r="W128" s="152">
        <f t="shared" si="1"/>
        <v>0</v>
      </c>
      <c r="X128" s="152">
        <v>0</v>
      </c>
      <c r="Y128" s="152">
        <f t="shared" si="2"/>
        <v>0</v>
      </c>
      <c r="Z128" s="152">
        <v>0</v>
      </c>
      <c r="AA128" s="153">
        <f t="shared" si="3"/>
        <v>0</v>
      </c>
      <c r="AD128" s="154"/>
      <c r="AR128" s="19" t="s">
        <v>316</v>
      </c>
      <c r="AT128" s="19" t="s">
        <v>251</v>
      </c>
      <c r="AU128" s="19" t="s">
        <v>81</v>
      </c>
      <c r="AY128" s="19" t="s">
        <v>188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9" t="s">
        <v>86</v>
      </c>
      <c r="BK128" s="154">
        <f t="shared" si="9"/>
        <v>0</v>
      </c>
      <c r="BL128" s="19" t="s">
        <v>250</v>
      </c>
      <c r="BM128" s="19" t="s">
        <v>348</v>
      </c>
    </row>
    <row r="129" spans="2:65" s="1" customFormat="1" ht="16.5" customHeight="1">
      <c r="B129" s="145"/>
      <c r="C129" s="155" t="s">
        <v>226</v>
      </c>
      <c r="D129" s="155" t="s">
        <v>251</v>
      </c>
      <c r="E129" s="156" t="s">
        <v>1494</v>
      </c>
      <c r="F129" s="230" t="s">
        <v>1533</v>
      </c>
      <c r="G129" s="230"/>
      <c r="H129" s="230"/>
      <c r="I129" s="230"/>
      <c r="J129" s="157" t="s">
        <v>203</v>
      </c>
      <c r="K129" s="158">
        <v>6</v>
      </c>
      <c r="L129" s="231"/>
      <c r="M129" s="231"/>
      <c r="N129" s="231">
        <f t="shared" si="0"/>
        <v>0</v>
      </c>
      <c r="O129" s="229"/>
      <c r="P129" s="229"/>
      <c r="Q129" s="229"/>
      <c r="R129" s="150"/>
      <c r="T129" s="151" t="s">
        <v>5</v>
      </c>
      <c r="U129" s="41" t="s">
        <v>41</v>
      </c>
      <c r="V129" s="152">
        <v>0</v>
      </c>
      <c r="W129" s="152">
        <f t="shared" si="1"/>
        <v>0</v>
      </c>
      <c r="X129" s="152">
        <v>0</v>
      </c>
      <c r="Y129" s="152">
        <f t="shared" si="2"/>
        <v>0</v>
      </c>
      <c r="Z129" s="152">
        <v>0</v>
      </c>
      <c r="AA129" s="153">
        <f t="shared" si="3"/>
        <v>0</v>
      </c>
      <c r="AD129" s="154"/>
      <c r="AR129" s="19" t="s">
        <v>316</v>
      </c>
      <c r="AT129" s="19" t="s">
        <v>251</v>
      </c>
      <c r="AU129" s="19" t="s">
        <v>81</v>
      </c>
      <c r="AY129" s="19" t="s">
        <v>188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9" t="s">
        <v>86</v>
      </c>
      <c r="BK129" s="154">
        <f t="shared" si="9"/>
        <v>0</v>
      </c>
      <c r="BL129" s="19" t="s">
        <v>250</v>
      </c>
      <c r="BM129" s="19" t="s">
        <v>356</v>
      </c>
    </row>
    <row r="130" spans="2:65" s="1" customFormat="1" ht="25.5" customHeight="1">
      <c r="B130" s="145"/>
      <c r="C130" s="146" t="s">
        <v>230</v>
      </c>
      <c r="D130" s="146" t="s">
        <v>189</v>
      </c>
      <c r="E130" s="147" t="s">
        <v>1534</v>
      </c>
      <c r="F130" s="228" t="s">
        <v>1535</v>
      </c>
      <c r="G130" s="228"/>
      <c r="H130" s="228"/>
      <c r="I130" s="228"/>
      <c r="J130" s="148" t="s">
        <v>302</v>
      </c>
      <c r="K130" s="149">
        <v>8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</v>
      </c>
      <c r="W130" s="152">
        <f t="shared" si="1"/>
        <v>0</v>
      </c>
      <c r="X130" s="152">
        <v>0</v>
      </c>
      <c r="Y130" s="152">
        <f t="shared" si="2"/>
        <v>0</v>
      </c>
      <c r="Z130" s="152">
        <v>0</v>
      </c>
      <c r="AA130" s="153">
        <f t="shared" si="3"/>
        <v>0</v>
      </c>
      <c r="AD130" s="154"/>
      <c r="AR130" s="19" t="s">
        <v>250</v>
      </c>
      <c r="AT130" s="19" t="s">
        <v>189</v>
      </c>
      <c r="AU130" s="19" t="s">
        <v>81</v>
      </c>
      <c r="AY130" s="19" t="s">
        <v>188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9" t="s">
        <v>86</v>
      </c>
      <c r="BK130" s="154">
        <f t="shared" si="9"/>
        <v>0</v>
      </c>
      <c r="BL130" s="19" t="s">
        <v>250</v>
      </c>
      <c r="BM130" s="19" t="s">
        <v>364</v>
      </c>
    </row>
    <row r="131" spans="2:65" s="1" customFormat="1" ht="25.5" customHeight="1">
      <c r="B131" s="145"/>
      <c r="C131" s="146" t="s">
        <v>234</v>
      </c>
      <c r="D131" s="146" t="s">
        <v>189</v>
      </c>
      <c r="E131" s="147" t="s">
        <v>1536</v>
      </c>
      <c r="F131" s="228" t="s">
        <v>1537</v>
      </c>
      <c r="G131" s="228"/>
      <c r="H131" s="228"/>
      <c r="I131" s="228"/>
      <c r="J131" s="148" t="s">
        <v>302</v>
      </c>
      <c r="K131" s="149">
        <v>5</v>
      </c>
      <c r="L131" s="229"/>
      <c r="M131" s="229"/>
      <c r="N131" s="229">
        <f t="shared" si="0"/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 t="shared" si="1"/>
        <v>0</v>
      </c>
      <c r="X131" s="152">
        <v>0</v>
      </c>
      <c r="Y131" s="152">
        <f t="shared" si="2"/>
        <v>0</v>
      </c>
      <c r="Z131" s="152">
        <v>0</v>
      </c>
      <c r="AA131" s="153">
        <f t="shared" si="3"/>
        <v>0</v>
      </c>
      <c r="AD131" s="154"/>
      <c r="AR131" s="19" t="s">
        <v>250</v>
      </c>
      <c r="AT131" s="19" t="s">
        <v>189</v>
      </c>
      <c r="AU131" s="19" t="s">
        <v>81</v>
      </c>
      <c r="AY131" s="19" t="s">
        <v>188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9" t="s">
        <v>86</v>
      </c>
      <c r="BK131" s="154">
        <f t="shared" si="9"/>
        <v>0</v>
      </c>
      <c r="BL131" s="19" t="s">
        <v>250</v>
      </c>
      <c r="BM131" s="19" t="s">
        <v>1538</v>
      </c>
    </row>
    <row r="132" spans="2:65" s="1" customFormat="1" ht="25.5" customHeight="1">
      <c r="B132" s="145"/>
      <c r="C132" s="146" t="s">
        <v>238</v>
      </c>
      <c r="D132" s="146" t="s">
        <v>189</v>
      </c>
      <c r="E132" s="147" t="s">
        <v>1539</v>
      </c>
      <c r="F132" s="228" t="s">
        <v>1540</v>
      </c>
      <c r="G132" s="228"/>
      <c r="H132" s="228"/>
      <c r="I132" s="228"/>
      <c r="J132" s="148" t="s">
        <v>203</v>
      </c>
      <c r="K132" s="149">
        <v>44.5</v>
      </c>
      <c r="L132" s="229"/>
      <c r="M132" s="229"/>
      <c r="N132" s="229">
        <f t="shared" si="0"/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</v>
      </c>
      <c r="W132" s="152">
        <f t="shared" si="1"/>
        <v>0</v>
      </c>
      <c r="X132" s="152">
        <v>0</v>
      </c>
      <c r="Y132" s="152">
        <f t="shared" si="2"/>
        <v>0</v>
      </c>
      <c r="Z132" s="152">
        <v>0</v>
      </c>
      <c r="AA132" s="153">
        <f t="shared" si="3"/>
        <v>0</v>
      </c>
      <c r="AD132" s="154"/>
      <c r="AR132" s="19" t="s">
        <v>250</v>
      </c>
      <c r="AT132" s="19" t="s">
        <v>189</v>
      </c>
      <c r="AU132" s="19" t="s">
        <v>81</v>
      </c>
      <c r="AY132" s="19" t="s">
        <v>188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9" t="s">
        <v>86</v>
      </c>
      <c r="BK132" s="154">
        <f t="shared" si="9"/>
        <v>0</v>
      </c>
      <c r="BL132" s="19" t="s">
        <v>250</v>
      </c>
      <c r="BM132" s="19" t="s">
        <v>372</v>
      </c>
    </row>
    <row r="133" spans="2:65" s="1" customFormat="1" ht="25.5" customHeight="1">
      <c r="B133" s="145"/>
      <c r="C133" s="146" t="s">
        <v>242</v>
      </c>
      <c r="D133" s="146" t="s">
        <v>189</v>
      </c>
      <c r="E133" s="147" t="s">
        <v>1541</v>
      </c>
      <c r="F133" s="228" t="s">
        <v>1542</v>
      </c>
      <c r="G133" s="228"/>
      <c r="H133" s="228"/>
      <c r="I133" s="228"/>
      <c r="J133" s="148" t="s">
        <v>203</v>
      </c>
      <c r="K133" s="149">
        <v>6</v>
      </c>
      <c r="L133" s="229"/>
      <c r="M133" s="229"/>
      <c r="N133" s="229">
        <f t="shared" si="0"/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 t="shared" si="1"/>
        <v>0</v>
      </c>
      <c r="X133" s="152">
        <v>0</v>
      </c>
      <c r="Y133" s="152">
        <f t="shared" si="2"/>
        <v>0</v>
      </c>
      <c r="Z133" s="152">
        <v>0</v>
      </c>
      <c r="AA133" s="153">
        <f t="shared" si="3"/>
        <v>0</v>
      </c>
      <c r="AD133" s="154"/>
      <c r="AR133" s="19" t="s">
        <v>250</v>
      </c>
      <c r="AT133" s="19" t="s">
        <v>189</v>
      </c>
      <c r="AU133" s="19" t="s">
        <v>81</v>
      </c>
      <c r="AY133" s="19" t="s">
        <v>188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9" t="s">
        <v>86</v>
      </c>
      <c r="BK133" s="154">
        <f t="shared" si="9"/>
        <v>0</v>
      </c>
      <c r="BL133" s="19" t="s">
        <v>250</v>
      </c>
      <c r="BM133" s="19" t="s">
        <v>380</v>
      </c>
    </row>
    <row r="134" spans="2:65" s="1" customFormat="1" ht="25.5" customHeight="1">
      <c r="B134" s="145"/>
      <c r="C134" s="146" t="s">
        <v>246</v>
      </c>
      <c r="D134" s="146" t="s">
        <v>189</v>
      </c>
      <c r="E134" s="147" t="s">
        <v>1543</v>
      </c>
      <c r="F134" s="228" t="s">
        <v>1544</v>
      </c>
      <c r="G134" s="228"/>
      <c r="H134" s="228"/>
      <c r="I134" s="228"/>
      <c r="J134" s="148" t="s">
        <v>203</v>
      </c>
      <c r="K134" s="149">
        <v>24</v>
      </c>
      <c r="L134" s="229"/>
      <c r="M134" s="229"/>
      <c r="N134" s="229">
        <f t="shared" si="0"/>
        <v>0</v>
      </c>
      <c r="O134" s="229"/>
      <c r="P134" s="229"/>
      <c r="Q134" s="229"/>
      <c r="R134" s="150"/>
      <c r="T134" s="151" t="s">
        <v>5</v>
      </c>
      <c r="U134" s="41" t="s">
        <v>41</v>
      </c>
      <c r="V134" s="152">
        <v>0</v>
      </c>
      <c r="W134" s="152">
        <f t="shared" si="1"/>
        <v>0</v>
      </c>
      <c r="X134" s="152">
        <v>0</v>
      </c>
      <c r="Y134" s="152">
        <f t="shared" si="2"/>
        <v>0</v>
      </c>
      <c r="Z134" s="152">
        <v>0</v>
      </c>
      <c r="AA134" s="153">
        <f t="shared" si="3"/>
        <v>0</v>
      </c>
      <c r="AD134" s="154"/>
      <c r="AR134" s="19" t="s">
        <v>250</v>
      </c>
      <c r="AT134" s="19" t="s">
        <v>189</v>
      </c>
      <c r="AU134" s="19" t="s">
        <v>81</v>
      </c>
      <c r="AY134" s="19" t="s">
        <v>188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9" t="s">
        <v>86</v>
      </c>
      <c r="BK134" s="154">
        <f t="shared" si="9"/>
        <v>0</v>
      </c>
      <c r="BL134" s="19" t="s">
        <v>250</v>
      </c>
      <c r="BM134" s="19" t="s">
        <v>1545</v>
      </c>
    </row>
    <row r="135" spans="2:65" s="1" customFormat="1" ht="25.5" customHeight="1">
      <c r="B135" s="145"/>
      <c r="C135" s="146" t="s">
        <v>250</v>
      </c>
      <c r="D135" s="146" t="s">
        <v>189</v>
      </c>
      <c r="E135" s="147" t="s">
        <v>1471</v>
      </c>
      <c r="F135" s="228" t="s">
        <v>1546</v>
      </c>
      <c r="G135" s="228"/>
      <c r="H135" s="228"/>
      <c r="I135" s="228"/>
      <c r="J135" s="148" t="s">
        <v>302</v>
      </c>
      <c r="K135" s="149">
        <v>1</v>
      </c>
      <c r="L135" s="229"/>
      <c r="M135" s="229"/>
      <c r="N135" s="229">
        <f t="shared" si="0"/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 t="shared" si="1"/>
        <v>0</v>
      </c>
      <c r="X135" s="152">
        <v>0</v>
      </c>
      <c r="Y135" s="152">
        <f t="shared" si="2"/>
        <v>0</v>
      </c>
      <c r="Z135" s="152">
        <v>0</v>
      </c>
      <c r="AA135" s="153">
        <f t="shared" si="3"/>
        <v>0</v>
      </c>
      <c r="AD135" s="154"/>
      <c r="AR135" s="19" t="s">
        <v>250</v>
      </c>
      <c r="AT135" s="19" t="s">
        <v>189</v>
      </c>
      <c r="AU135" s="19" t="s">
        <v>81</v>
      </c>
      <c r="AY135" s="19" t="s">
        <v>188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9" t="s">
        <v>86</v>
      </c>
      <c r="BK135" s="154">
        <f t="shared" si="9"/>
        <v>0</v>
      </c>
      <c r="BL135" s="19" t="s">
        <v>250</v>
      </c>
      <c r="BM135" s="19" t="s">
        <v>388</v>
      </c>
    </row>
    <row r="136" spans="2:65" s="1" customFormat="1" ht="25.5" customHeight="1">
      <c r="B136" s="145"/>
      <c r="C136" s="146" t="s">
        <v>255</v>
      </c>
      <c r="D136" s="146" t="s">
        <v>189</v>
      </c>
      <c r="E136" s="147" t="s">
        <v>1547</v>
      </c>
      <c r="F136" s="228" t="s">
        <v>1548</v>
      </c>
      <c r="G136" s="228"/>
      <c r="H136" s="228"/>
      <c r="I136" s="228"/>
      <c r="J136" s="148" t="s">
        <v>806</v>
      </c>
      <c r="K136" s="149">
        <v>0.95</v>
      </c>
      <c r="L136" s="229"/>
      <c r="M136" s="229"/>
      <c r="N136" s="229">
        <f t="shared" si="0"/>
        <v>0</v>
      </c>
      <c r="O136" s="229"/>
      <c r="P136" s="229"/>
      <c r="Q136" s="229"/>
      <c r="R136" s="150"/>
      <c r="T136" s="151" t="s">
        <v>5</v>
      </c>
      <c r="U136" s="41" t="s">
        <v>41</v>
      </c>
      <c r="V136" s="152">
        <v>0</v>
      </c>
      <c r="W136" s="152">
        <f t="shared" si="1"/>
        <v>0</v>
      </c>
      <c r="X136" s="152">
        <v>0</v>
      </c>
      <c r="Y136" s="152">
        <f t="shared" si="2"/>
        <v>0</v>
      </c>
      <c r="Z136" s="152">
        <v>0</v>
      </c>
      <c r="AA136" s="153">
        <f t="shared" si="3"/>
        <v>0</v>
      </c>
      <c r="AD136" s="154"/>
      <c r="AR136" s="19" t="s">
        <v>250</v>
      </c>
      <c r="AT136" s="19" t="s">
        <v>189</v>
      </c>
      <c r="AU136" s="19" t="s">
        <v>81</v>
      </c>
      <c r="AY136" s="19" t="s">
        <v>188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9" t="s">
        <v>86</v>
      </c>
      <c r="BK136" s="154">
        <f t="shared" si="9"/>
        <v>0</v>
      </c>
      <c r="BL136" s="19" t="s">
        <v>250</v>
      </c>
      <c r="BM136" s="19" t="s">
        <v>396</v>
      </c>
    </row>
    <row r="137" spans="2:65" s="1" customFormat="1" ht="38.25" customHeight="1">
      <c r="B137" s="145"/>
      <c r="C137" s="146" t="s">
        <v>259</v>
      </c>
      <c r="D137" s="146" t="s">
        <v>189</v>
      </c>
      <c r="E137" s="147" t="s">
        <v>1549</v>
      </c>
      <c r="F137" s="228" t="s">
        <v>1550</v>
      </c>
      <c r="G137" s="228"/>
      <c r="H137" s="228"/>
      <c r="I137" s="228"/>
      <c r="J137" s="148" t="s">
        <v>806</v>
      </c>
      <c r="K137" s="149">
        <v>1</v>
      </c>
      <c r="L137" s="229"/>
      <c r="M137" s="229"/>
      <c r="N137" s="229">
        <f t="shared" si="0"/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 t="shared" si="1"/>
        <v>0</v>
      </c>
      <c r="X137" s="152">
        <v>0</v>
      </c>
      <c r="Y137" s="152">
        <f t="shared" si="2"/>
        <v>0</v>
      </c>
      <c r="Z137" s="152">
        <v>0</v>
      </c>
      <c r="AA137" s="153">
        <f t="shared" si="3"/>
        <v>0</v>
      </c>
      <c r="AD137" s="154"/>
      <c r="AR137" s="19" t="s">
        <v>250</v>
      </c>
      <c r="AT137" s="19" t="s">
        <v>189</v>
      </c>
      <c r="AU137" s="19" t="s">
        <v>81</v>
      </c>
      <c r="AY137" s="19" t="s">
        <v>188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9" t="s">
        <v>86</v>
      </c>
      <c r="BK137" s="154">
        <f t="shared" si="9"/>
        <v>0</v>
      </c>
      <c r="BL137" s="19" t="s">
        <v>250</v>
      </c>
      <c r="BM137" s="19" t="s">
        <v>404</v>
      </c>
    </row>
    <row r="138" spans="2:65" s="10" customFormat="1" ht="37.35" customHeight="1">
      <c r="B138" s="134"/>
      <c r="C138" s="135"/>
      <c r="D138" s="136" t="s">
        <v>1516</v>
      </c>
      <c r="E138" s="136"/>
      <c r="F138" s="136"/>
      <c r="G138" s="136"/>
      <c r="H138" s="136"/>
      <c r="I138" s="136"/>
      <c r="J138" s="136"/>
      <c r="K138" s="136"/>
      <c r="L138" s="136"/>
      <c r="M138" s="136"/>
      <c r="N138" s="235">
        <f>BK138</f>
        <v>0</v>
      </c>
      <c r="O138" s="236"/>
      <c r="P138" s="236"/>
      <c r="Q138" s="236"/>
      <c r="R138" s="137"/>
      <c r="T138" s="138"/>
      <c r="U138" s="135"/>
      <c r="V138" s="135"/>
      <c r="W138" s="139">
        <f>SUM(W139:W158)</f>
        <v>0</v>
      </c>
      <c r="X138" s="135"/>
      <c r="Y138" s="139">
        <f>SUM(Y139:Y158)</f>
        <v>0</v>
      </c>
      <c r="Z138" s="135"/>
      <c r="AA138" s="140">
        <f>SUM(AA139:AA158)</f>
        <v>0</v>
      </c>
      <c r="AC138" s="1"/>
      <c r="AD138" s="154"/>
      <c r="AR138" s="141" t="s">
        <v>86</v>
      </c>
      <c r="AT138" s="142" t="s">
        <v>73</v>
      </c>
      <c r="AU138" s="142" t="s">
        <v>74</v>
      </c>
      <c r="AY138" s="141" t="s">
        <v>188</v>
      </c>
      <c r="BK138" s="143">
        <f>SUM(BK139:BK158)</f>
        <v>0</v>
      </c>
    </row>
    <row r="139" spans="2:65" s="1" customFormat="1" ht="25.5" customHeight="1">
      <c r="B139" s="145"/>
      <c r="C139" s="146" t="s">
        <v>263</v>
      </c>
      <c r="D139" s="146" t="s">
        <v>189</v>
      </c>
      <c r="E139" s="147" t="s">
        <v>1551</v>
      </c>
      <c r="F139" s="228" t="s">
        <v>1552</v>
      </c>
      <c r="G139" s="228"/>
      <c r="H139" s="228"/>
      <c r="I139" s="228"/>
      <c r="J139" s="148" t="s">
        <v>203</v>
      </c>
      <c r="K139" s="149">
        <v>44</v>
      </c>
      <c r="L139" s="229"/>
      <c r="M139" s="229"/>
      <c r="N139" s="229">
        <f t="shared" ref="N139:N158" si="10">ROUND(L139*K139,2)</f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</v>
      </c>
      <c r="W139" s="152">
        <f t="shared" ref="W139:W158" si="11">V139*K139</f>
        <v>0</v>
      </c>
      <c r="X139" s="152">
        <v>0</v>
      </c>
      <c r="Y139" s="152">
        <f t="shared" ref="Y139:Y158" si="12">X139*K139</f>
        <v>0</v>
      </c>
      <c r="Z139" s="152">
        <v>0</v>
      </c>
      <c r="AA139" s="153">
        <f t="shared" ref="AA139:AA158" si="13">Z139*K139</f>
        <v>0</v>
      </c>
      <c r="AD139" s="154"/>
      <c r="AR139" s="19" t="s">
        <v>250</v>
      </c>
      <c r="AT139" s="19" t="s">
        <v>189</v>
      </c>
      <c r="AU139" s="19" t="s">
        <v>81</v>
      </c>
      <c r="AY139" s="19" t="s">
        <v>188</v>
      </c>
      <c r="BE139" s="154">
        <f t="shared" ref="BE139:BE158" si="14">IF(U139="základná",N139,0)</f>
        <v>0</v>
      </c>
      <c r="BF139" s="154">
        <f t="shared" ref="BF139:BF158" si="15">IF(U139="znížená",N139,0)</f>
        <v>0</v>
      </c>
      <c r="BG139" s="154">
        <f t="shared" ref="BG139:BG158" si="16">IF(U139="zákl. prenesená",N139,0)</f>
        <v>0</v>
      </c>
      <c r="BH139" s="154">
        <f t="shared" ref="BH139:BH158" si="17">IF(U139="zníž. prenesená",N139,0)</f>
        <v>0</v>
      </c>
      <c r="BI139" s="154">
        <f t="shared" ref="BI139:BI158" si="18">IF(U139="nulová",N139,0)</f>
        <v>0</v>
      </c>
      <c r="BJ139" s="19" t="s">
        <v>86</v>
      </c>
      <c r="BK139" s="154">
        <f t="shared" ref="BK139:BK158" si="19">ROUND(L139*K139,2)</f>
        <v>0</v>
      </c>
      <c r="BL139" s="19" t="s">
        <v>250</v>
      </c>
      <c r="BM139" s="19" t="s">
        <v>412</v>
      </c>
    </row>
    <row r="140" spans="2:65" s="1" customFormat="1" ht="16.5" customHeight="1">
      <c r="B140" s="145"/>
      <c r="C140" s="155" t="s">
        <v>10</v>
      </c>
      <c r="D140" s="155" t="s">
        <v>251</v>
      </c>
      <c r="E140" s="156" t="s">
        <v>1496</v>
      </c>
      <c r="F140" s="230" t="s">
        <v>1553</v>
      </c>
      <c r="G140" s="230"/>
      <c r="H140" s="230"/>
      <c r="I140" s="230"/>
      <c r="J140" s="157" t="s">
        <v>203</v>
      </c>
      <c r="K140" s="158">
        <v>28.5</v>
      </c>
      <c r="L140" s="231"/>
      <c r="M140" s="231"/>
      <c r="N140" s="231">
        <f t="shared" si="10"/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 t="shared" si="11"/>
        <v>0</v>
      </c>
      <c r="X140" s="152">
        <v>0</v>
      </c>
      <c r="Y140" s="152">
        <f t="shared" si="12"/>
        <v>0</v>
      </c>
      <c r="Z140" s="152">
        <v>0</v>
      </c>
      <c r="AA140" s="153">
        <f t="shared" si="13"/>
        <v>0</v>
      </c>
      <c r="AD140" s="154"/>
      <c r="AR140" s="19" t="s">
        <v>316</v>
      </c>
      <c r="AT140" s="19" t="s">
        <v>251</v>
      </c>
      <c r="AU140" s="19" t="s">
        <v>81</v>
      </c>
      <c r="AY140" s="19" t="s">
        <v>188</v>
      </c>
      <c r="BE140" s="154">
        <f t="shared" si="14"/>
        <v>0</v>
      </c>
      <c r="BF140" s="154">
        <f t="shared" si="15"/>
        <v>0</v>
      </c>
      <c r="BG140" s="154">
        <f t="shared" si="16"/>
        <v>0</v>
      </c>
      <c r="BH140" s="154">
        <f t="shared" si="17"/>
        <v>0</v>
      </c>
      <c r="BI140" s="154">
        <f t="shared" si="18"/>
        <v>0</v>
      </c>
      <c r="BJ140" s="19" t="s">
        <v>86</v>
      </c>
      <c r="BK140" s="154">
        <f t="shared" si="19"/>
        <v>0</v>
      </c>
      <c r="BL140" s="19" t="s">
        <v>250</v>
      </c>
      <c r="BM140" s="19" t="s">
        <v>420</v>
      </c>
    </row>
    <row r="141" spans="2:65" s="1" customFormat="1" ht="16.5" customHeight="1">
      <c r="B141" s="145"/>
      <c r="C141" s="155" t="s">
        <v>270</v>
      </c>
      <c r="D141" s="155" t="s">
        <v>251</v>
      </c>
      <c r="E141" s="156" t="s">
        <v>1554</v>
      </c>
      <c r="F141" s="230" t="s">
        <v>1555</v>
      </c>
      <c r="G141" s="230"/>
      <c r="H141" s="230"/>
      <c r="I141" s="230"/>
      <c r="J141" s="157" t="s">
        <v>203</v>
      </c>
      <c r="K141" s="158">
        <v>62</v>
      </c>
      <c r="L141" s="231"/>
      <c r="M141" s="231"/>
      <c r="N141" s="231">
        <f t="shared" si="10"/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 t="shared" si="11"/>
        <v>0</v>
      </c>
      <c r="X141" s="152">
        <v>0</v>
      </c>
      <c r="Y141" s="152">
        <f t="shared" si="12"/>
        <v>0</v>
      </c>
      <c r="Z141" s="152">
        <v>0</v>
      </c>
      <c r="AA141" s="153">
        <f t="shared" si="13"/>
        <v>0</v>
      </c>
      <c r="AD141" s="154"/>
      <c r="AR141" s="19" t="s">
        <v>316</v>
      </c>
      <c r="AT141" s="19" t="s">
        <v>251</v>
      </c>
      <c r="AU141" s="19" t="s">
        <v>81</v>
      </c>
      <c r="AY141" s="19" t="s">
        <v>188</v>
      </c>
      <c r="BE141" s="154">
        <f t="shared" si="14"/>
        <v>0</v>
      </c>
      <c r="BF141" s="154">
        <f t="shared" si="15"/>
        <v>0</v>
      </c>
      <c r="BG141" s="154">
        <f t="shared" si="16"/>
        <v>0</v>
      </c>
      <c r="BH141" s="154">
        <f t="shared" si="17"/>
        <v>0</v>
      </c>
      <c r="BI141" s="154">
        <f t="shared" si="18"/>
        <v>0</v>
      </c>
      <c r="BJ141" s="19" t="s">
        <v>86</v>
      </c>
      <c r="BK141" s="154">
        <f t="shared" si="19"/>
        <v>0</v>
      </c>
      <c r="BL141" s="19" t="s">
        <v>250</v>
      </c>
      <c r="BM141" s="19" t="s">
        <v>428</v>
      </c>
    </row>
    <row r="142" spans="2:65" s="1" customFormat="1" ht="16.5" customHeight="1">
      <c r="B142" s="145"/>
      <c r="C142" s="155" t="s">
        <v>274</v>
      </c>
      <c r="D142" s="155" t="s">
        <v>251</v>
      </c>
      <c r="E142" s="156" t="s">
        <v>1556</v>
      </c>
      <c r="F142" s="230" t="s">
        <v>1557</v>
      </c>
      <c r="G142" s="230"/>
      <c r="H142" s="230"/>
      <c r="I142" s="230"/>
      <c r="J142" s="157" t="s">
        <v>203</v>
      </c>
      <c r="K142" s="158">
        <v>37</v>
      </c>
      <c r="L142" s="231"/>
      <c r="M142" s="231"/>
      <c r="N142" s="231">
        <f t="shared" si="10"/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0</v>
      </c>
      <c r="W142" s="152">
        <f t="shared" si="11"/>
        <v>0</v>
      </c>
      <c r="X142" s="152">
        <v>0</v>
      </c>
      <c r="Y142" s="152">
        <f t="shared" si="12"/>
        <v>0</v>
      </c>
      <c r="Z142" s="152">
        <v>0</v>
      </c>
      <c r="AA142" s="153">
        <f t="shared" si="13"/>
        <v>0</v>
      </c>
      <c r="AD142" s="154"/>
      <c r="AR142" s="19" t="s">
        <v>316</v>
      </c>
      <c r="AT142" s="19" t="s">
        <v>251</v>
      </c>
      <c r="AU142" s="19" t="s">
        <v>81</v>
      </c>
      <c r="AY142" s="19" t="s">
        <v>188</v>
      </c>
      <c r="BE142" s="154">
        <f t="shared" si="14"/>
        <v>0</v>
      </c>
      <c r="BF142" s="154">
        <f t="shared" si="15"/>
        <v>0</v>
      </c>
      <c r="BG142" s="154">
        <f t="shared" si="16"/>
        <v>0</v>
      </c>
      <c r="BH142" s="154">
        <f t="shared" si="17"/>
        <v>0</v>
      </c>
      <c r="BI142" s="154">
        <f t="shared" si="18"/>
        <v>0</v>
      </c>
      <c r="BJ142" s="19" t="s">
        <v>86</v>
      </c>
      <c r="BK142" s="154">
        <f t="shared" si="19"/>
        <v>0</v>
      </c>
      <c r="BL142" s="19" t="s">
        <v>250</v>
      </c>
      <c r="BM142" s="19" t="s">
        <v>436</v>
      </c>
    </row>
    <row r="143" spans="2:65" s="1" customFormat="1" ht="16.5" customHeight="1">
      <c r="B143" s="145"/>
      <c r="C143" s="155" t="s">
        <v>278</v>
      </c>
      <c r="D143" s="155" t="s">
        <v>251</v>
      </c>
      <c r="E143" s="156" t="s">
        <v>1558</v>
      </c>
      <c r="F143" s="230" t="s">
        <v>1559</v>
      </c>
      <c r="G143" s="230"/>
      <c r="H143" s="230"/>
      <c r="I143" s="230"/>
      <c r="J143" s="157" t="s">
        <v>203</v>
      </c>
      <c r="K143" s="158">
        <v>3</v>
      </c>
      <c r="L143" s="231"/>
      <c r="M143" s="231"/>
      <c r="N143" s="231">
        <f t="shared" si="10"/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</v>
      </c>
      <c r="W143" s="152">
        <f t="shared" si="11"/>
        <v>0</v>
      </c>
      <c r="X143" s="152">
        <v>0</v>
      </c>
      <c r="Y143" s="152">
        <f t="shared" si="12"/>
        <v>0</v>
      </c>
      <c r="Z143" s="152">
        <v>0</v>
      </c>
      <c r="AA143" s="153">
        <f t="shared" si="13"/>
        <v>0</v>
      </c>
      <c r="AD143" s="154"/>
      <c r="AR143" s="19" t="s">
        <v>316</v>
      </c>
      <c r="AT143" s="19" t="s">
        <v>251</v>
      </c>
      <c r="AU143" s="19" t="s">
        <v>81</v>
      </c>
      <c r="AY143" s="19" t="s">
        <v>188</v>
      </c>
      <c r="BE143" s="154">
        <f t="shared" si="14"/>
        <v>0</v>
      </c>
      <c r="BF143" s="154">
        <f t="shared" si="15"/>
        <v>0</v>
      </c>
      <c r="BG143" s="154">
        <f t="shared" si="16"/>
        <v>0</v>
      </c>
      <c r="BH143" s="154">
        <f t="shared" si="17"/>
        <v>0</v>
      </c>
      <c r="BI143" s="154">
        <f t="shared" si="18"/>
        <v>0</v>
      </c>
      <c r="BJ143" s="19" t="s">
        <v>86</v>
      </c>
      <c r="BK143" s="154">
        <f t="shared" si="19"/>
        <v>0</v>
      </c>
      <c r="BL143" s="19" t="s">
        <v>250</v>
      </c>
      <c r="BM143" s="19" t="s">
        <v>444</v>
      </c>
    </row>
    <row r="144" spans="2:65" s="1" customFormat="1" ht="16.5" customHeight="1">
      <c r="B144" s="145"/>
      <c r="C144" s="146" t="s">
        <v>282</v>
      </c>
      <c r="D144" s="146" t="s">
        <v>189</v>
      </c>
      <c r="E144" s="147" t="s">
        <v>1560</v>
      </c>
      <c r="F144" s="228" t="s">
        <v>1561</v>
      </c>
      <c r="G144" s="228"/>
      <c r="H144" s="228"/>
      <c r="I144" s="228"/>
      <c r="J144" s="148" t="s">
        <v>203</v>
      </c>
      <c r="K144" s="149">
        <v>174.5</v>
      </c>
      <c r="L144" s="229"/>
      <c r="M144" s="229"/>
      <c r="N144" s="229">
        <f t="shared" si="10"/>
        <v>0</v>
      </c>
      <c r="O144" s="229"/>
      <c r="P144" s="229"/>
      <c r="Q144" s="229"/>
      <c r="R144" s="150"/>
      <c r="T144" s="151" t="s">
        <v>5</v>
      </c>
      <c r="U144" s="41" t="s">
        <v>41</v>
      </c>
      <c r="V144" s="152">
        <v>0</v>
      </c>
      <c r="W144" s="152">
        <f t="shared" si="11"/>
        <v>0</v>
      </c>
      <c r="X144" s="152">
        <v>0</v>
      </c>
      <c r="Y144" s="152">
        <f t="shared" si="12"/>
        <v>0</v>
      </c>
      <c r="Z144" s="152">
        <v>0</v>
      </c>
      <c r="AA144" s="153">
        <f t="shared" si="13"/>
        <v>0</v>
      </c>
      <c r="AD144" s="154"/>
      <c r="AR144" s="19" t="s">
        <v>250</v>
      </c>
      <c r="AT144" s="19" t="s">
        <v>189</v>
      </c>
      <c r="AU144" s="19" t="s">
        <v>81</v>
      </c>
      <c r="AY144" s="19" t="s">
        <v>188</v>
      </c>
      <c r="BE144" s="154">
        <f t="shared" si="14"/>
        <v>0</v>
      </c>
      <c r="BF144" s="154">
        <f t="shared" si="15"/>
        <v>0</v>
      </c>
      <c r="BG144" s="154">
        <f t="shared" si="16"/>
        <v>0</v>
      </c>
      <c r="BH144" s="154">
        <f t="shared" si="17"/>
        <v>0</v>
      </c>
      <c r="BI144" s="154">
        <f t="shared" si="18"/>
        <v>0</v>
      </c>
      <c r="BJ144" s="19" t="s">
        <v>86</v>
      </c>
      <c r="BK144" s="154">
        <f t="shared" si="19"/>
        <v>0</v>
      </c>
      <c r="BL144" s="19" t="s">
        <v>250</v>
      </c>
      <c r="BM144" s="19" t="s">
        <v>452</v>
      </c>
    </row>
    <row r="145" spans="2:65" s="1" customFormat="1" ht="25.5" customHeight="1">
      <c r="B145" s="145"/>
      <c r="C145" s="146" t="s">
        <v>286</v>
      </c>
      <c r="D145" s="146" t="s">
        <v>189</v>
      </c>
      <c r="E145" s="147" t="s">
        <v>1562</v>
      </c>
      <c r="F145" s="228" t="s">
        <v>1563</v>
      </c>
      <c r="G145" s="228"/>
      <c r="H145" s="228"/>
      <c r="I145" s="228"/>
      <c r="J145" s="148" t="s">
        <v>203</v>
      </c>
      <c r="K145" s="149">
        <v>174.5</v>
      </c>
      <c r="L145" s="229"/>
      <c r="M145" s="229"/>
      <c r="N145" s="229">
        <f t="shared" si="10"/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</v>
      </c>
      <c r="W145" s="152">
        <f t="shared" si="11"/>
        <v>0</v>
      </c>
      <c r="X145" s="152">
        <v>0</v>
      </c>
      <c r="Y145" s="152">
        <f t="shared" si="12"/>
        <v>0</v>
      </c>
      <c r="Z145" s="152">
        <v>0</v>
      </c>
      <c r="AA145" s="153">
        <f t="shared" si="13"/>
        <v>0</v>
      </c>
      <c r="AD145" s="154"/>
      <c r="AR145" s="19" t="s">
        <v>250</v>
      </c>
      <c r="AT145" s="19" t="s">
        <v>189</v>
      </c>
      <c r="AU145" s="19" t="s">
        <v>81</v>
      </c>
      <c r="AY145" s="19" t="s">
        <v>188</v>
      </c>
      <c r="BE145" s="154">
        <f t="shared" si="14"/>
        <v>0</v>
      </c>
      <c r="BF145" s="154">
        <f t="shared" si="15"/>
        <v>0</v>
      </c>
      <c r="BG145" s="154">
        <f t="shared" si="16"/>
        <v>0</v>
      </c>
      <c r="BH145" s="154">
        <f t="shared" si="17"/>
        <v>0</v>
      </c>
      <c r="BI145" s="154">
        <f t="shared" si="18"/>
        <v>0</v>
      </c>
      <c r="BJ145" s="19" t="s">
        <v>86</v>
      </c>
      <c r="BK145" s="154">
        <f t="shared" si="19"/>
        <v>0</v>
      </c>
      <c r="BL145" s="19" t="s">
        <v>250</v>
      </c>
      <c r="BM145" s="19" t="s">
        <v>460</v>
      </c>
    </row>
    <row r="146" spans="2:65" s="1" customFormat="1" ht="16.5" customHeight="1">
      <c r="B146" s="145"/>
      <c r="C146" s="146" t="s">
        <v>290</v>
      </c>
      <c r="D146" s="146" t="s">
        <v>189</v>
      </c>
      <c r="E146" s="147" t="s">
        <v>1564</v>
      </c>
      <c r="F146" s="228" t="s">
        <v>1565</v>
      </c>
      <c r="G146" s="228"/>
      <c r="H146" s="228"/>
      <c r="I146" s="228"/>
      <c r="J146" s="148" t="s">
        <v>302</v>
      </c>
      <c r="K146" s="149">
        <v>13</v>
      </c>
      <c r="L146" s="229"/>
      <c r="M146" s="229"/>
      <c r="N146" s="229">
        <f t="shared" si="10"/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0</v>
      </c>
      <c r="W146" s="152">
        <f t="shared" si="11"/>
        <v>0</v>
      </c>
      <c r="X146" s="152">
        <v>0</v>
      </c>
      <c r="Y146" s="152">
        <f t="shared" si="12"/>
        <v>0</v>
      </c>
      <c r="Z146" s="152">
        <v>0</v>
      </c>
      <c r="AA146" s="153">
        <f t="shared" si="13"/>
        <v>0</v>
      </c>
      <c r="AD146" s="154"/>
      <c r="AR146" s="19" t="s">
        <v>250</v>
      </c>
      <c r="AT146" s="19" t="s">
        <v>189</v>
      </c>
      <c r="AU146" s="19" t="s">
        <v>81</v>
      </c>
      <c r="AY146" s="19" t="s">
        <v>188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9" t="s">
        <v>86</v>
      </c>
      <c r="BK146" s="154">
        <f t="shared" si="19"/>
        <v>0</v>
      </c>
      <c r="BL146" s="19" t="s">
        <v>250</v>
      </c>
      <c r="BM146" s="19" t="s">
        <v>468</v>
      </c>
    </row>
    <row r="147" spans="2:65" s="1" customFormat="1" ht="16.5" customHeight="1">
      <c r="B147" s="145"/>
      <c r="C147" s="146" t="s">
        <v>294</v>
      </c>
      <c r="D147" s="146" t="s">
        <v>189</v>
      </c>
      <c r="E147" s="147" t="s">
        <v>1566</v>
      </c>
      <c r="F147" s="228" t="s">
        <v>1567</v>
      </c>
      <c r="G147" s="228"/>
      <c r="H147" s="228"/>
      <c r="I147" s="228"/>
      <c r="J147" s="148" t="s">
        <v>1568</v>
      </c>
      <c r="K147" s="149">
        <v>1</v>
      </c>
      <c r="L147" s="229"/>
      <c r="M147" s="229"/>
      <c r="N147" s="229">
        <f t="shared" si="10"/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0</v>
      </c>
      <c r="W147" s="152">
        <f t="shared" si="11"/>
        <v>0</v>
      </c>
      <c r="X147" s="152">
        <v>0</v>
      </c>
      <c r="Y147" s="152">
        <f t="shared" si="12"/>
        <v>0</v>
      </c>
      <c r="Z147" s="152">
        <v>0</v>
      </c>
      <c r="AA147" s="153">
        <f t="shared" si="13"/>
        <v>0</v>
      </c>
      <c r="AD147" s="154"/>
      <c r="AR147" s="19" t="s">
        <v>250</v>
      </c>
      <c r="AT147" s="19" t="s">
        <v>189</v>
      </c>
      <c r="AU147" s="19" t="s">
        <v>81</v>
      </c>
      <c r="AY147" s="19" t="s">
        <v>188</v>
      </c>
      <c r="BE147" s="154">
        <f t="shared" si="14"/>
        <v>0</v>
      </c>
      <c r="BF147" s="154">
        <f t="shared" si="15"/>
        <v>0</v>
      </c>
      <c r="BG147" s="154">
        <f t="shared" si="16"/>
        <v>0</v>
      </c>
      <c r="BH147" s="154">
        <f t="shared" si="17"/>
        <v>0</v>
      </c>
      <c r="BI147" s="154">
        <f t="shared" si="18"/>
        <v>0</v>
      </c>
      <c r="BJ147" s="19" t="s">
        <v>86</v>
      </c>
      <c r="BK147" s="154">
        <f t="shared" si="19"/>
        <v>0</v>
      </c>
      <c r="BL147" s="19" t="s">
        <v>250</v>
      </c>
      <c r="BM147" s="19" t="s">
        <v>476</v>
      </c>
    </row>
    <row r="148" spans="2:65" s="1" customFormat="1" ht="25.5" customHeight="1">
      <c r="B148" s="145"/>
      <c r="C148" s="155" t="s">
        <v>299</v>
      </c>
      <c r="D148" s="155" t="s">
        <v>251</v>
      </c>
      <c r="E148" s="156" t="s">
        <v>1569</v>
      </c>
      <c r="F148" s="230" t="s">
        <v>1570</v>
      </c>
      <c r="G148" s="230"/>
      <c r="H148" s="230"/>
      <c r="I148" s="230"/>
      <c r="J148" s="157" t="s">
        <v>302</v>
      </c>
      <c r="K148" s="158">
        <v>1</v>
      </c>
      <c r="L148" s="231"/>
      <c r="M148" s="231"/>
      <c r="N148" s="231">
        <f t="shared" si="10"/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0</v>
      </c>
      <c r="W148" s="152">
        <f t="shared" si="11"/>
        <v>0</v>
      </c>
      <c r="X148" s="152">
        <v>0</v>
      </c>
      <c r="Y148" s="152">
        <f t="shared" si="12"/>
        <v>0</v>
      </c>
      <c r="Z148" s="152">
        <v>0</v>
      </c>
      <c r="AA148" s="153">
        <f t="shared" si="13"/>
        <v>0</v>
      </c>
      <c r="AD148" s="154"/>
      <c r="AR148" s="19" t="s">
        <v>316</v>
      </c>
      <c r="AT148" s="19" t="s">
        <v>251</v>
      </c>
      <c r="AU148" s="19" t="s">
        <v>81</v>
      </c>
      <c r="AY148" s="19" t="s">
        <v>188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9" t="s">
        <v>86</v>
      </c>
      <c r="BK148" s="154">
        <f t="shared" si="19"/>
        <v>0</v>
      </c>
      <c r="BL148" s="19" t="s">
        <v>250</v>
      </c>
      <c r="BM148" s="19" t="s">
        <v>484</v>
      </c>
    </row>
    <row r="149" spans="2:65" s="1" customFormat="1" ht="25.5" customHeight="1">
      <c r="B149" s="145"/>
      <c r="C149" s="155" t="s">
        <v>304</v>
      </c>
      <c r="D149" s="155" t="s">
        <v>251</v>
      </c>
      <c r="E149" s="156" t="s">
        <v>1498</v>
      </c>
      <c r="F149" s="230" t="s">
        <v>1571</v>
      </c>
      <c r="G149" s="230"/>
      <c r="H149" s="230"/>
      <c r="I149" s="230"/>
      <c r="J149" s="157" t="s">
        <v>302</v>
      </c>
      <c r="K149" s="158">
        <v>2</v>
      </c>
      <c r="L149" s="231"/>
      <c r="M149" s="231"/>
      <c r="N149" s="231">
        <f t="shared" si="1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</v>
      </c>
      <c r="W149" s="152">
        <f t="shared" si="11"/>
        <v>0</v>
      </c>
      <c r="X149" s="152">
        <v>0</v>
      </c>
      <c r="Y149" s="152">
        <f t="shared" si="12"/>
        <v>0</v>
      </c>
      <c r="Z149" s="152">
        <v>0</v>
      </c>
      <c r="AA149" s="153">
        <f t="shared" si="13"/>
        <v>0</v>
      </c>
      <c r="AD149" s="154"/>
      <c r="AR149" s="19" t="s">
        <v>316</v>
      </c>
      <c r="AT149" s="19" t="s">
        <v>251</v>
      </c>
      <c r="AU149" s="19" t="s">
        <v>81</v>
      </c>
      <c r="AY149" s="19" t="s">
        <v>188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9" t="s">
        <v>86</v>
      </c>
      <c r="BK149" s="154">
        <f t="shared" si="19"/>
        <v>0</v>
      </c>
      <c r="BL149" s="19" t="s">
        <v>250</v>
      </c>
      <c r="BM149" s="19" t="s">
        <v>492</v>
      </c>
    </row>
    <row r="150" spans="2:65" s="1" customFormat="1" ht="25.5" customHeight="1">
      <c r="B150" s="145"/>
      <c r="C150" s="146" t="s">
        <v>308</v>
      </c>
      <c r="D150" s="146" t="s">
        <v>189</v>
      </c>
      <c r="E150" s="147" t="s">
        <v>1572</v>
      </c>
      <c r="F150" s="228" t="s">
        <v>1573</v>
      </c>
      <c r="G150" s="228"/>
      <c r="H150" s="228"/>
      <c r="I150" s="228"/>
      <c r="J150" s="148" t="s">
        <v>1568</v>
      </c>
      <c r="K150" s="149">
        <v>1</v>
      </c>
      <c r="L150" s="229"/>
      <c r="M150" s="229"/>
      <c r="N150" s="229">
        <f t="shared" si="1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</v>
      </c>
      <c r="W150" s="152">
        <f t="shared" si="11"/>
        <v>0</v>
      </c>
      <c r="X150" s="152">
        <v>0</v>
      </c>
      <c r="Y150" s="152">
        <f t="shared" si="12"/>
        <v>0</v>
      </c>
      <c r="Z150" s="152">
        <v>0</v>
      </c>
      <c r="AA150" s="153">
        <f t="shared" si="13"/>
        <v>0</v>
      </c>
      <c r="AD150" s="154"/>
      <c r="AR150" s="19" t="s">
        <v>250</v>
      </c>
      <c r="AT150" s="19" t="s">
        <v>189</v>
      </c>
      <c r="AU150" s="19" t="s">
        <v>81</v>
      </c>
      <c r="AY150" s="19" t="s">
        <v>188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9" t="s">
        <v>86</v>
      </c>
      <c r="BK150" s="154">
        <f t="shared" si="19"/>
        <v>0</v>
      </c>
      <c r="BL150" s="19" t="s">
        <v>250</v>
      </c>
      <c r="BM150" s="19" t="s">
        <v>500</v>
      </c>
    </row>
    <row r="151" spans="2:65" s="1" customFormat="1" ht="25.5" customHeight="1">
      <c r="B151" s="145"/>
      <c r="C151" s="146" t="s">
        <v>312</v>
      </c>
      <c r="D151" s="146" t="s">
        <v>189</v>
      </c>
      <c r="E151" s="147" t="s">
        <v>1574</v>
      </c>
      <c r="F151" s="228" t="s">
        <v>1575</v>
      </c>
      <c r="G151" s="228"/>
      <c r="H151" s="228"/>
      <c r="I151" s="228"/>
      <c r="J151" s="148" t="s">
        <v>1568</v>
      </c>
      <c r="K151" s="149">
        <v>2</v>
      </c>
      <c r="L151" s="229"/>
      <c r="M151" s="229"/>
      <c r="N151" s="229">
        <f t="shared" si="1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</v>
      </c>
      <c r="W151" s="152">
        <f t="shared" si="11"/>
        <v>0</v>
      </c>
      <c r="X151" s="152">
        <v>0</v>
      </c>
      <c r="Y151" s="152">
        <f t="shared" si="12"/>
        <v>0</v>
      </c>
      <c r="Z151" s="152">
        <v>0</v>
      </c>
      <c r="AA151" s="153">
        <f t="shared" si="13"/>
        <v>0</v>
      </c>
      <c r="AD151" s="154"/>
      <c r="AR151" s="19" t="s">
        <v>250</v>
      </c>
      <c r="AT151" s="19" t="s">
        <v>189</v>
      </c>
      <c r="AU151" s="19" t="s">
        <v>81</v>
      </c>
      <c r="AY151" s="19" t="s">
        <v>188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9" t="s">
        <v>86</v>
      </c>
      <c r="BK151" s="154">
        <f t="shared" si="19"/>
        <v>0</v>
      </c>
      <c r="BL151" s="19" t="s">
        <v>250</v>
      </c>
      <c r="BM151" s="19" t="s">
        <v>508</v>
      </c>
    </row>
    <row r="152" spans="2:65" s="1" customFormat="1" ht="16.5" customHeight="1">
      <c r="B152" s="145"/>
      <c r="C152" s="155" t="s">
        <v>316</v>
      </c>
      <c r="D152" s="155" t="s">
        <v>251</v>
      </c>
      <c r="E152" s="156" t="s">
        <v>1505</v>
      </c>
      <c r="F152" s="230" t="s">
        <v>1576</v>
      </c>
      <c r="G152" s="230"/>
      <c r="H152" s="230"/>
      <c r="I152" s="230"/>
      <c r="J152" s="157" t="s">
        <v>302</v>
      </c>
      <c r="K152" s="158">
        <v>1</v>
      </c>
      <c r="L152" s="231"/>
      <c r="M152" s="231"/>
      <c r="N152" s="231">
        <f t="shared" si="1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</v>
      </c>
      <c r="W152" s="152">
        <f t="shared" si="11"/>
        <v>0</v>
      </c>
      <c r="X152" s="152">
        <v>0</v>
      </c>
      <c r="Y152" s="152">
        <f t="shared" si="12"/>
        <v>0</v>
      </c>
      <c r="Z152" s="152">
        <v>0</v>
      </c>
      <c r="AA152" s="153">
        <f t="shared" si="13"/>
        <v>0</v>
      </c>
      <c r="AD152" s="154"/>
      <c r="AR152" s="19" t="s">
        <v>316</v>
      </c>
      <c r="AT152" s="19" t="s">
        <v>251</v>
      </c>
      <c r="AU152" s="19" t="s">
        <v>81</v>
      </c>
      <c r="AY152" s="19" t="s">
        <v>188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9" t="s">
        <v>86</v>
      </c>
      <c r="BK152" s="154">
        <f t="shared" si="19"/>
        <v>0</v>
      </c>
      <c r="BL152" s="19" t="s">
        <v>250</v>
      </c>
      <c r="BM152" s="19" t="s">
        <v>516</v>
      </c>
    </row>
    <row r="153" spans="2:65" s="1" customFormat="1" ht="16.5" customHeight="1">
      <c r="B153" s="145"/>
      <c r="C153" s="146" t="s">
        <v>320</v>
      </c>
      <c r="D153" s="146" t="s">
        <v>189</v>
      </c>
      <c r="E153" s="147" t="s">
        <v>1577</v>
      </c>
      <c r="F153" s="228" t="s">
        <v>1578</v>
      </c>
      <c r="G153" s="228"/>
      <c r="H153" s="228"/>
      <c r="I153" s="228"/>
      <c r="J153" s="148" t="s">
        <v>1568</v>
      </c>
      <c r="K153" s="149">
        <v>1</v>
      </c>
      <c r="L153" s="229"/>
      <c r="M153" s="229"/>
      <c r="N153" s="229">
        <f t="shared" si="10"/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</v>
      </c>
      <c r="W153" s="152">
        <f t="shared" si="11"/>
        <v>0</v>
      </c>
      <c r="X153" s="152">
        <v>0</v>
      </c>
      <c r="Y153" s="152">
        <f t="shared" si="12"/>
        <v>0</v>
      </c>
      <c r="Z153" s="152">
        <v>0</v>
      </c>
      <c r="AA153" s="153">
        <f t="shared" si="13"/>
        <v>0</v>
      </c>
      <c r="AD153" s="154"/>
      <c r="AR153" s="19" t="s">
        <v>250</v>
      </c>
      <c r="AT153" s="19" t="s">
        <v>189</v>
      </c>
      <c r="AU153" s="19" t="s">
        <v>81</v>
      </c>
      <c r="AY153" s="19" t="s">
        <v>188</v>
      </c>
      <c r="BE153" s="154">
        <f t="shared" si="14"/>
        <v>0</v>
      </c>
      <c r="BF153" s="154">
        <f t="shared" si="15"/>
        <v>0</v>
      </c>
      <c r="BG153" s="154">
        <f t="shared" si="16"/>
        <v>0</v>
      </c>
      <c r="BH153" s="154">
        <f t="shared" si="17"/>
        <v>0</v>
      </c>
      <c r="BI153" s="154">
        <f t="shared" si="18"/>
        <v>0</v>
      </c>
      <c r="BJ153" s="19" t="s">
        <v>86</v>
      </c>
      <c r="BK153" s="154">
        <f t="shared" si="19"/>
        <v>0</v>
      </c>
      <c r="BL153" s="19" t="s">
        <v>250</v>
      </c>
      <c r="BM153" s="19" t="s">
        <v>524</v>
      </c>
    </row>
    <row r="154" spans="2:65" s="1" customFormat="1" ht="16.5" customHeight="1">
      <c r="B154" s="145"/>
      <c r="C154" s="155" t="s">
        <v>324</v>
      </c>
      <c r="D154" s="155" t="s">
        <v>251</v>
      </c>
      <c r="E154" s="156" t="s">
        <v>1507</v>
      </c>
      <c r="F154" s="230" t="s">
        <v>1579</v>
      </c>
      <c r="G154" s="230"/>
      <c r="H154" s="230"/>
      <c r="I154" s="230"/>
      <c r="J154" s="157" t="s">
        <v>302</v>
      </c>
      <c r="K154" s="158">
        <v>1</v>
      </c>
      <c r="L154" s="231"/>
      <c r="M154" s="231"/>
      <c r="N154" s="231">
        <f t="shared" si="10"/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</v>
      </c>
      <c r="W154" s="152">
        <f t="shared" si="11"/>
        <v>0</v>
      </c>
      <c r="X154" s="152">
        <v>0</v>
      </c>
      <c r="Y154" s="152">
        <f t="shared" si="12"/>
        <v>0</v>
      </c>
      <c r="Z154" s="152">
        <v>0</v>
      </c>
      <c r="AA154" s="153">
        <f t="shared" si="13"/>
        <v>0</v>
      </c>
      <c r="AD154" s="154"/>
      <c r="AR154" s="19" t="s">
        <v>316</v>
      </c>
      <c r="AT154" s="19" t="s">
        <v>251</v>
      </c>
      <c r="AU154" s="19" t="s">
        <v>81</v>
      </c>
      <c r="AY154" s="19" t="s">
        <v>188</v>
      </c>
      <c r="BE154" s="154">
        <f t="shared" si="14"/>
        <v>0</v>
      </c>
      <c r="BF154" s="154">
        <f t="shared" si="15"/>
        <v>0</v>
      </c>
      <c r="BG154" s="154">
        <f t="shared" si="16"/>
        <v>0</v>
      </c>
      <c r="BH154" s="154">
        <f t="shared" si="17"/>
        <v>0</v>
      </c>
      <c r="BI154" s="154">
        <f t="shared" si="18"/>
        <v>0</v>
      </c>
      <c r="BJ154" s="19" t="s">
        <v>86</v>
      </c>
      <c r="BK154" s="154">
        <f t="shared" si="19"/>
        <v>0</v>
      </c>
      <c r="BL154" s="19" t="s">
        <v>250</v>
      </c>
      <c r="BM154" s="19" t="s">
        <v>532</v>
      </c>
    </row>
    <row r="155" spans="2:65" s="1" customFormat="1" ht="16.5" customHeight="1">
      <c r="B155" s="145"/>
      <c r="C155" s="146" t="s">
        <v>328</v>
      </c>
      <c r="D155" s="146" t="s">
        <v>189</v>
      </c>
      <c r="E155" s="147" t="s">
        <v>1580</v>
      </c>
      <c r="F155" s="228" t="s">
        <v>1581</v>
      </c>
      <c r="G155" s="228"/>
      <c r="H155" s="228"/>
      <c r="I155" s="228"/>
      <c r="J155" s="148" t="s">
        <v>1568</v>
      </c>
      <c r="K155" s="149">
        <v>1</v>
      </c>
      <c r="L155" s="229"/>
      <c r="M155" s="229"/>
      <c r="N155" s="229">
        <f t="shared" si="1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</v>
      </c>
      <c r="W155" s="152">
        <f t="shared" si="11"/>
        <v>0</v>
      </c>
      <c r="X155" s="152">
        <v>0</v>
      </c>
      <c r="Y155" s="152">
        <f t="shared" si="12"/>
        <v>0</v>
      </c>
      <c r="Z155" s="152">
        <v>0</v>
      </c>
      <c r="AA155" s="153">
        <f t="shared" si="13"/>
        <v>0</v>
      </c>
      <c r="AD155" s="154"/>
      <c r="AR155" s="19" t="s">
        <v>250</v>
      </c>
      <c r="AT155" s="19" t="s">
        <v>189</v>
      </c>
      <c r="AU155" s="19" t="s">
        <v>81</v>
      </c>
      <c r="AY155" s="19" t="s">
        <v>188</v>
      </c>
      <c r="BE155" s="154">
        <f t="shared" si="14"/>
        <v>0</v>
      </c>
      <c r="BF155" s="154">
        <f t="shared" si="15"/>
        <v>0</v>
      </c>
      <c r="BG155" s="154">
        <f t="shared" si="16"/>
        <v>0</v>
      </c>
      <c r="BH155" s="154">
        <f t="shared" si="17"/>
        <v>0</v>
      </c>
      <c r="BI155" s="154">
        <f t="shared" si="18"/>
        <v>0</v>
      </c>
      <c r="BJ155" s="19" t="s">
        <v>86</v>
      </c>
      <c r="BK155" s="154">
        <f t="shared" si="19"/>
        <v>0</v>
      </c>
      <c r="BL155" s="19" t="s">
        <v>250</v>
      </c>
      <c r="BM155" s="19" t="s">
        <v>540</v>
      </c>
    </row>
    <row r="156" spans="2:65" s="1" customFormat="1" ht="25.5" customHeight="1">
      <c r="B156" s="145"/>
      <c r="C156" s="155" t="s">
        <v>332</v>
      </c>
      <c r="D156" s="155" t="s">
        <v>251</v>
      </c>
      <c r="E156" s="156" t="s">
        <v>1509</v>
      </c>
      <c r="F156" s="230" t="s">
        <v>1582</v>
      </c>
      <c r="G156" s="230"/>
      <c r="H156" s="230"/>
      <c r="I156" s="230"/>
      <c r="J156" s="157" t="s">
        <v>1503</v>
      </c>
      <c r="K156" s="158">
        <v>1</v>
      </c>
      <c r="L156" s="231"/>
      <c r="M156" s="231"/>
      <c r="N156" s="231">
        <f t="shared" si="1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 t="shared" si="11"/>
        <v>0</v>
      </c>
      <c r="X156" s="152">
        <v>0</v>
      </c>
      <c r="Y156" s="152">
        <f t="shared" si="12"/>
        <v>0</v>
      </c>
      <c r="Z156" s="152">
        <v>0</v>
      </c>
      <c r="AA156" s="153">
        <f t="shared" si="13"/>
        <v>0</v>
      </c>
      <c r="AD156" s="154"/>
      <c r="AR156" s="19" t="s">
        <v>316</v>
      </c>
      <c r="AT156" s="19" t="s">
        <v>251</v>
      </c>
      <c r="AU156" s="19" t="s">
        <v>81</v>
      </c>
      <c r="AY156" s="19" t="s">
        <v>188</v>
      </c>
      <c r="BE156" s="154">
        <f t="shared" si="14"/>
        <v>0</v>
      </c>
      <c r="BF156" s="154">
        <f t="shared" si="15"/>
        <v>0</v>
      </c>
      <c r="BG156" s="154">
        <f t="shared" si="16"/>
        <v>0</v>
      </c>
      <c r="BH156" s="154">
        <f t="shared" si="17"/>
        <v>0</v>
      </c>
      <c r="BI156" s="154">
        <f t="shared" si="18"/>
        <v>0</v>
      </c>
      <c r="BJ156" s="19" t="s">
        <v>86</v>
      </c>
      <c r="BK156" s="154">
        <f t="shared" si="19"/>
        <v>0</v>
      </c>
      <c r="BL156" s="19" t="s">
        <v>250</v>
      </c>
      <c r="BM156" s="19" t="s">
        <v>548</v>
      </c>
    </row>
    <row r="157" spans="2:65" s="1" customFormat="1" ht="25.5" customHeight="1">
      <c r="B157" s="145"/>
      <c r="C157" s="146" t="s">
        <v>336</v>
      </c>
      <c r="D157" s="146" t="s">
        <v>189</v>
      </c>
      <c r="E157" s="147" t="s">
        <v>1583</v>
      </c>
      <c r="F157" s="228" t="s">
        <v>1584</v>
      </c>
      <c r="G157" s="228"/>
      <c r="H157" s="228"/>
      <c r="I157" s="228"/>
      <c r="J157" s="148" t="s">
        <v>806</v>
      </c>
      <c r="K157" s="149">
        <v>0.65</v>
      </c>
      <c r="L157" s="229"/>
      <c r="M157" s="229"/>
      <c r="N157" s="229">
        <f t="shared" si="10"/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</v>
      </c>
      <c r="W157" s="152">
        <f t="shared" si="11"/>
        <v>0</v>
      </c>
      <c r="X157" s="152">
        <v>0</v>
      </c>
      <c r="Y157" s="152">
        <f t="shared" si="12"/>
        <v>0</v>
      </c>
      <c r="Z157" s="152">
        <v>0</v>
      </c>
      <c r="AA157" s="153">
        <f t="shared" si="13"/>
        <v>0</v>
      </c>
      <c r="AD157" s="154"/>
      <c r="AR157" s="19" t="s">
        <v>250</v>
      </c>
      <c r="AT157" s="19" t="s">
        <v>189</v>
      </c>
      <c r="AU157" s="19" t="s">
        <v>81</v>
      </c>
      <c r="AY157" s="19" t="s">
        <v>188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9" t="s">
        <v>86</v>
      </c>
      <c r="BK157" s="154">
        <f t="shared" si="19"/>
        <v>0</v>
      </c>
      <c r="BL157" s="19" t="s">
        <v>250</v>
      </c>
      <c r="BM157" s="19" t="s">
        <v>556</v>
      </c>
    </row>
    <row r="158" spans="2:65" s="1" customFormat="1" ht="38.25" customHeight="1">
      <c r="B158" s="145"/>
      <c r="C158" s="146" t="s">
        <v>340</v>
      </c>
      <c r="D158" s="146" t="s">
        <v>189</v>
      </c>
      <c r="E158" s="147" t="s">
        <v>1585</v>
      </c>
      <c r="F158" s="228" t="s">
        <v>1550</v>
      </c>
      <c r="G158" s="228"/>
      <c r="H158" s="228"/>
      <c r="I158" s="228"/>
      <c r="J158" s="148" t="s">
        <v>806</v>
      </c>
      <c r="K158" s="149">
        <v>0.75</v>
      </c>
      <c r="L158" s="229"/>
      <c r="M158" s="229"/>
      <c r="N158" s="229">
        <f t="shared" si="10"/>
        <v>0</v>
      </c>
      <c r="O158" s="229"/>
      <c r="P158" s="229"/>
      <c r="Q158" s="229"/>
      <c r="R158" s="150"/>
      <c r="T158" s="151" t="s">
        <v>5</v>
      </c>
      <c r="U158" s="41" t="s">
        <v>41</v>
      </c>
      <c r="V158" s="152">
        <v>0</v>
      </c>
      <c r="W158" s="152">
        <f t="shared" si="11"/>
        <v>0</v>
      </c>
      <c r="X158" s="152">
        <v>0</v>
      </c>
      <c r="Y158" s="152">
        <f t="shared" si="12"/>
        <v>0</v>
      </c>
      <c r="Z158" s="152">
        <v>0</v>
      </c>
      <c r="AA158" s="153">
        <f t="shared" si="13"/>
        <v>0</v>
      </c>
      <c r="AD158" s="154"/>
      <c r="AR158" s="19" t="s">
        <v>250</v>
      </c>
      <c r="AT158" s="19" t="s">
        <v>189</v>
      </c>
      <c r="AU158" s="19" t="s">
        <v>81</v>
      </c>
      <c r="AY158" s="19" t="s">
        <v>188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9" t="s">
        <v>86</v>
      </c>
      <c r="BK158" s="154">
        <f t="shared" si="19"/>
        <v>0</v>
      </c>
      <c r="BL158" s="19" t="s">
        <v>250</v>
      </c>
      <c r="BM158" s="19" t="s">
        <v>564</v>
      </c>
    </row>
    <row r="159" spans="2:65" s="10" customFormat="1" ht="37.35" customHeight="1">
      <c r="B159" s="134"/>
      <c r="C159" s="135"/>
      <c r="D159" s="136" t="s">
        <v>1517</v>
      </c>
      <c r="E159" s="136"/>
      <c r="F159" s="136"/>
      <c r="G159" s="136"/>
      <c r="H159" s="136"/>
      <c r="I159" s="136"/>
      <c r="J159" s="136"/>
      <c r="K159" s="136"/>
      <c r="L159" s="136"/>
      <c r="M159" s="136"/>
      <c r="N159" s="235">
        <f>BK159</f>
        <v>0</v>
      </c>
      <c r="O159" s="236"/>
      <c r="P159" s="236"/>
      <c r="Q159" s="236"/>
      <c r="R159" s="137"/>
      <c r="T159" s="138"/>
      <c r="U159" s="135"/>
      <c r="V159" s="135"/>
      <c r="W159" s="139">
        <f>SUM(W160:W202)</f>
        <v>0</v>
      </c>
      <c r="X159" s="135"/>
      <c r="Y159" s="139">
        <f>SUM(Y160:Y202)</f>
        <v>0</v>
      </c>
      <c r="Z159" s="135"/>
      <c r="AA159" s="140">
        <f>SUM(AA160:AA202)</f>
        <v>0</v>
      </c>
      <c r="AC159" s="1"/>
      <c r="AD159" s="154"/>
      <c r="AR159" s="141" t="s">
        <v>86</v>
      </c>
      <c r="AT159" s="142" t="s">
        <v>73</v>
      </c>
      <c r="AU159" s="142" t="s">
        <v>74</v>
      </c>
      <c r="AY159" s="141" t="s">
        <v>188</v>
      </c>
      <c r="BK159" s="143">
        <f>SUM(BK160:BK202)</f>
        <v>0</v>
      </c>
    </row>
    <row r="160" spans="2:65" s="1" customFormat="1" ht="25.5" customHeight="1">
      <c r="B160" s="145"/>
      <c r="C160" s="155" t="s">
        <v>344</v>
      </c>
      <c r="D160" s="155" t="s">
        <v>251</v>
      </c>
      <c r="E160" s="156" t="s">
        <v>1511</v>
      </c>
      <c r="F160" s="230" t="s">
        <v>1586</v>
      </c>
      <c r="G160" s="230"/>
      <c r="H160" s="230"/>
      <c r="I160" s="230"/>
      <c r="J160" s="157" t="s">
        <v>1503</v>
      </c>
      <c r="K160" s="158">
        <v>4</v>
      </c>
      <c r="L160" s="231"/>
      <c r="M160" s="231"/>
      <c r="N160" s="231">
        <f t="shared" ref="N160:N202" si="20">ROUND(L160*K160,2)</f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0</v>
      </c>
      <c r="W160" s="152">
        <f t="shared" ref="W160:W202" si="21">V160*K160</f>
        <v>0</v>
      </c>
      <c r="X160" s="152">
        <v>0</v>
      </c>
      <c r="Y160" s="152">
        <f t="shared" ref="Y160:Y202" si="22">X160*K160</f>
        <v>0</v>
      </c>
      <c r="Z160" s="152">
        <v>0</v>
      </c>
      <c r="AA160" s="153">
        <f t="shared" ref="AA160:AA202" si="23">Z160*K160</f>
        <v>0</v>
      </c>
      <c r="AD160" s="154"/>
      <c r="AR160" s="19" t="s">
        <v>316</v>
      </c>
      <c r="AT160" s="19" t="s">
        <v>251</v>
      </c>
      <c r="AU160" s="19" t="s">
        <v>81</v>
      </c>
      <c r="AY160" s="19" t="s">
        <v>188</v>
      </c>
      <c r="BE160" s="154">
        <f t="shared" ref="BE160:BE202" si="24">IF(U160="základná",N160,0)</f>
        <v>0</v>
      </c>
      <c r="BF160" s="154">
        <f t="shared" ref="BF160:BF202" si="25">IF(U160="znížená",N160,0)</f>
        <v>0</v>
      </c>
      <c r="BG160" s="154">
        <f t="shared" ref="BG160:BG202" si="26">IF(U160="zákl. prenesená",N160,0)</f>
        <v>0</v>
      </c>
      <c r="BH160" s="154">
        <f t="shared" ref="BH160:BH202" si="27">IF(U160="zníž. prenesená",N160,0)</f>
        <v>0</v>
      </c>
      <c r="BI160" s="154">
        <f t="shared" ref="BI160:BI202" si="28">IF(U160="nulová",N160,0)</f>
        <v>0</v>
      </c>
      <c r="BJ160" s="19" t="s">
        <v>86</v>
      </c>
      <c r="BK160" s="154">
        <f t="shared" ref="BK160:BK202" si="29">ROUND(L160*K160,2)</f>
        <v>0</v>
      </c>
      <c r="BL160" s="19" t="s">
        <v>250</v>
      </c>
      <c r="BM160" s="19" t="s">
        <v>572</v>
      </c>
    </row>
    <row r="161" spans="2:65" s="1" customFormat="1" ht="25.5" customHeight="1">
      <c r="B161" s="145"/>
      <c r="C161" s="155" t="s">
        <v>348</v>
      </c>
      <c r="D161" s="155" t="s">
        <v>251</v>
      </c>
      <c r="E161" s="156" t="s">
        <v>1587</v>
      </c>
      <c r="F161" s="230" t="s">
        <v>1588</v>
      </c>
      <c r="G161" s="230"/>
      <c r="H161" s="230"/>
      <c r="I161" s="230"/>
      <c r="J161" s="157" t="s">
        <v>1503</v>
      </c>
      <c r="K161" s="158">
        <v>1</v>
      </c>
      <c r="L161" s="231"/>
      <c r="M161" s="231"/>
      <c r="N161" s="231">
        <f t="shared" si="20"/>
        <v>0</v>
      </c>
      <c r="O161" s="229"/>
      <c r="P161" s="229"/>
      <c r="Q161" s="229"/>
      <c r="R161" s="150"/>
      <c r="T161" s="151" t="s">
        <v>5</v>
      </c>
      <c r="U161" s="41" t="s">
        <v>41</v>
      </c>
      <c r="V161" s="152">
        <v>0</v>
      </c>
      <c r="W161" s="152">
        <f t="shared" si="21"/>
        <v>0</v>
      </c>
      <c r="X161" s="152">
        <v>0</v>
      </c>
      <c r="Y161" s="152">
        <f t="shared" si="22"/>
        <v>0</v>
      </c>
      <c r="Z161" s="152">
        <v>0</v>
      </c>
      <c r="AA161" s="153">
        <f t="shared" si="23"/>
        <v>0</v>
      </c>
      <c r="AD161" s="154"/>
      <c r="AR161" s="19" t="s">
        <v>316</v>
      </c>
      <c r="AT161" s="19" t="s">
        <v>251</v>
      </c>
      <c r="AU161" s="19" t="s">
        <v>81</v>
      </c>
      <c r="AY161" s="19" t="s">
        <v>188</v>
      </c>
      <c r="BE161" s="154">
        <f t="shared" si="24"/>
        <v>0</v>
      </c>
      <c r="BF161" s="154">
        <f t="shared" si="25"/>
        <v>0</v>
      </c>
      <c r="BG161" s="154">
        <f t="shared" si="26"/>
        <v>0</v>
      </c>
      <c r="BH161" s="154">
        <f t="shared" si="27"/>
        <v>0</v>
      </c>
      <c r="BI161" s="154">
        <f t="shared" si="28"/>
        <v>0</v>
      </c>
      <c r="BJ161" s="19" t="s">
        <v>86</v>
      </c>
      <c r="BK161" s="154">
        <f t="shared" si="29"/>
        <v>0</v>
      </c>
      <c r="BL161" s="19" t="s">
        <v>250</v>
      </c>
      <c r="BM161" s="19" t="s">
        <v>580</v>
      </c>
    </row>
    <row r="162" spans="2:65" s="1" customFormat="1" ht="16.5" customHeight="1">
      <c r="B162" s="145"/>
      <c r="C162" s="155" t="s">
        <v>352</v>
      </c>
      <c r="D162" s="155" t="s">
        <v>251</v>
      </c>
      <c r="E162" s="156" t="s">
        <v>1589</v>
      </c>
      <c r="F162" s="230" t="s">
        <v>1590</v>
      </c>
      <c r="G162" s="230"/>
      <c r="H162" s="230"/>
      <c r="I162" s="230"/>
      <c r="J162" s="157" t="s">
        <v>1503</v>
      </c>
      <c r="K162" s="158">
        <v>5</v>
      </c>
      <c r="L162" s="231"/>
      <c r="M162" s="231"/>
      <c r="N162" s="231">
        <f t="shared" si="20"/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0</v>
      </c>
      <c r="W162" s="152">
        <f t="shared" si="21"/>
        <v>0</v>
      </c>
      <c r="X162" s="152">
        <v>0</v>
      </c>
      <c r="Y162" s="152">
        <f t="shared" si="22"/>
        <v>0</v>
      </c>
      <c r="Z162" s="152">
        <v>0</v>
      </c>
      <c r="AA162" s="153">
        <f t="shared" si="23"/>
        <v>0</v>
      </c>
      <c r="AD162" s="154"/>
      <c r="AR162" s="19" t="s">
        <v>316</v>
      </c>
      <c r="AT162" s="19" t="s">
        <v>251</v>
      </c>
      <c r="AU162" s="19" t="s">
        <v>81</v>
      </c>
      <c r="AY162" s="19" t="s">
        <v>188</v>
      </c>
      <c r="BE162" s="154">
        <f t="shared" si="24"/>
        <v>0</v>
      </c>
      <c r="BF162" s="154">
        <f t="shared" si="25"/>
        <v>0</v>
      </c>
      <c r="BG162" s="154">
        <f t="shared" si="26"/>
        <v>0</v>
      </c>
      <c r="BH162" s="154">
        <f t="shared" si="27"/>
        <v>0</v>
      </c>
      <c r="BI162" s="154">
        <f t="shared" si="28"/>
        <v>0</v>
      </c>
      <c r="BJ162" s="19" t="s">
        <v>86</v>
      </c>
      <c r="BK162" s="154">
        <f t="shared" si="29"/>
        <v>0</v>
      </c>
      <c r="BL162" s="19" t="s">
        <v>250</v>
      </c>
      <c r="BM162" s="19" t="s">
        <v>586</v>
      </c>
    </row>
    <row r="163" spans="2:65" s="1" customFormat="1" ht="16.5" customHeight="1">
      <c r="B163" s="145"/>
      <c r="C163" s="155" t="s">
        <v>356</v>
      </c>
      <c r="D163" s="155" t="s">
        <v>251</v>
      </c>
      <c r="E163" s="156" t="s">
        <v>1591</v>
      </c>
      <c r="F163" s="230" t="s">
        <v>1592</v>
      </c>
      <c r="G163" s="230"/>
      <c r="H163" s="230"/>
      <c r="I163" s="230"/>
      <c r="J163" s="157" t="s">
        <v>1503</v>
      </c>
      <c r="K163" s="158">
        <v>4</v>
      </c>
      <c r="L163" s="231"/>
      <c r="M163" s="231"/>
      <c r="N163" s="231">
        <f t="shared" si="20"/>
        <v>0</v>
      </c>
      <c r="O163" s="229"/>
      <c r="P163" s="229"/>
      <c r="Q163" s="229"/>
      <c r="R163" s="150"/>
      <c r="T163" s="151" t="s">
        <v>5</v>
      </c>
      <c r="U163" s="41" t="s">
        <v>41</v>
      </c>
      <c r="V163" s="152">
        <v>0</v>
      </c>
      <c r="W163" s="152">
        <f t="shared" si="21"/>
        <v>0</v>
      </c>
      <c r="X163" s="152">
        <v>0</v>
      </c>
      <c r="Y163" s="152">
        <f t="shared" si="22"/>
        <v>0</v>
      </c>
      <c r="Z163" s="152">
        <v>0</v>
      </c>
      <c r="AA163" s="153">
        <f t="shared" si="23"/>
        <v>0</v>
      </c>
      <c r="AD163" s="154"/>
      <c r="AR163" s="19" t="s">
        <v>316</v>
      </c>
      <c r="AT163" s="19" t="s">
        <v>251</v>
      </c>
      <c r="AU163" s="19" t="s">
        <v>81</v>
      </c>
      <c r="AY163" s="19" t="s">
        <v>188</v>
      </c>
      <c r="BE163" s="154">
        <f t="shared" si="24"/>
        <v>0</v>
      </c>
      <c r="BF163" s="154">
        <f t="shared" si="25"/>
        <v>0</v>
      </c>
      <c r="BG163" s="154">
        <f t="shared" si="26"/>
        <v>0</v>
      </c>
      <c r="BH163" s="154">
        <f t="shared" si="27"/>
        <v>0</v>
      </c>
      <c r="BI163" s="154">
        <f t="shared" si="28"/>
        <v>0</v>
      </c>
      <c r="BJ163" s="19" t="s">
        <v>86</v>
      </c>
      <c r="BK163" s="154">
        <f t="shared" si="29"/>
        <v>0</v>
      </c>
      <c r="BL163" s="19" t="s">
        <v>250</v>
      </c>
      <c r="BM163" s="19" t="s">
        <v>594</v>
      </c>
    </row>
    <row r="164" spans="2:65" s="1" customFormat="1" ht="25.5" customHeight="1">
      <c r="B164" s="145"/>
      <c r="C164" s="155" t="s">
        <v>360</v>
      </c>
      <c r="D164" s="155" t="s">
        <v>251</v>
      </c>
      <c r="E164" s="156" t="s">
        <v>1593</v>
      </c>
      <c r="F164" s="230" t="s">
        <v>1594</v>
      </c>
      <c r="G164" s="230"/>
      <c r="H164" s="230"/>
      <c r="I164" s="230"/>
      <c r="J164" s="157" t="s">
        <v>1503</v>
      </c>
      <c r="K164" s="158">
        <v>1</v>
      </c>
      <c r="L164" s="231"/>
      <c r="M164" s="231"/>
      <c r="N164" s="231">
        <f t="shared" si="20"/>
        <v>0</v>
      </c>
      <c r="O164" s="229"/>
      <c r="P164" s="229"/>
      <c r="Q164" s="229"/>
      <c r="R164" s="150"/>
      <c r="T164" s="151" t="s">
        <v>5</v>
      </c>
      <c r="U164" s="41" t="s">
        <v>41</v>
      </c>
      <c r="V164" s="152">
        <v>0</v>
      </c>
      <c r="W164" s="152">
        <f t="shared" si="21"/>
        <v>0</v>
      </c>
      <c r="X164" s="152">
        <v>0</v>
      </c>
      <c r="Y164" s="152">
        <f t="shared" si="22"/>
        <v>0</v>
      </c>
      <c r="Z164" s="152">
        <v>0</v>
      </c>
      <c r="AA164" s="153">
        <f t="shared" si="23"/>
        <v>0</v>
      </c>
      <c r="AD164" s="154"/>
      <c r="AR164" s="19" t="s">
        <v>316</v>
      </c>
      <c r="AT164" s="19" t="s">
        <v>251</v>
      </c>
      <c r="AU164" s="19" t="s">
        <v>81</v>
      </c>
      <c r="AY164" s="19" t="s">
        <v>188</v>
      </c>
      <c r="BE164" s="154">
        <f t="shared" si="24"/>
        <v>0</v>
      </c>
      <c r="BF164" s="154">
        <f t="shared" si="25"/>
        <v>0</v>
      </c>
      <c r="BG164" s="154">
        <f t="shared" si="26"/>
        <v>0</v>
      </c>
      <c r="BH164" s="154">
        <f t="shared" si="27"/>
        <v>0</v>
      </c>
      <c r="BI164" s="154">
        <f t="shared" si="28"/>
        <v>0</v>
      </c>
      <c r="BJ164" s="19" t="s">
        <v>86</v>
      </c>
      <c r="BK164" s="154">
        <f t="shared" si="29"/>
        <v>0</v>
      </c>
      <c r="BL164" s="19" t="s">
        <v>250</v>
      </c>
      <c r="BM164" s="19" t="s">
        <v>602</v>
      </c>
    </row>
    <row r="165" spans="2:65" s="1" customFormat="1" ht="16.5" customHeight="1">
      <c r="B165" s="145"/>
      <c r="C165" s="155" t="s">
        <v>364</v>
      </c>
      <c r="D165" s="155" t="s">
        <v>251</v>
      </c>
      <c r="E165" s="156" t="s">
        <v>1595</v>
      </c>
      <c r="F165" s="230" t="s">
        <v>1596</v>
      </c>
      <c r="G165" s="230"/>
      <c r="H165" s="230"/>
      <c r="I165" s="230"/>
      <c r="J165" s="157" t="s">
        <v>1503</v>
      </c>
      <c r="K165" s="158">
        <v>5</v>
      </c>
      <c r="L165" s="231"/>
      <c r="M165" s="231"/>
      <c r="N165" s="231">
        <f t="shared" si="20"/>
        <v>0</v>
      </c>
      <c r="O165" s="229"/>
      <c r="P165" s="229"/>
      <c r="Q165" s="229"/>
      <c r="R165" s="150"/>
      <c r="T165" s="151" t="s">
        <v>5</v>
      </c>
      <c r="U165" s="41" t="s">
        <v>41</v>
      </c>
      <c r="V165" s="152">
        <v>0</v>
      </c>
      <c r="W165" s="152">
        <f t="shared" si="21"/>
        <v>0</v>
      </c>
      <c r="X165" s="152">
        <v>0</v>
      </c>
      <c r="Y165" s="152">
        <f t="shared" si="22"/>
        <v>0</v>
      </c>
      <c r="Z165" s="152">
        <v>0</v>
      </c>
      <c r="AA165" s="153">
        <f t="shared" si="23"/>
        <v>0</v>
      </c>
      <c r="AD165" s="154"/>
      <c r="AR165" s="19" t="s">
        <v>316</v>
      </c>
      <c r="AT165" s="19" t="s">
        <v>251</v>
      </c>
      <c r="AU165" s="19" t="s">
        <v>81</v>
      </c>
      <c r="AY165" s="19" t="s">
        <v>188</v>
      </c>
      <c r="BE165" s="154">
        <f t="shared" si="24"/>
        <v>0</v>
      </c>
      <c r="BF165" s="154">
        <f t="shared" si="25"/>
        <v>0</v>
      </c>
      <c r="BG165" s="154">
        <f t="shared" si="26"/>
        <v>0</v>
      </c>
      <c r="BH165" s="154">
        <f t="shared" si="27"/>
        <v>0</v>
      </c>
      <c r="BI165" s="154">
        <f t="shared" si="28"/>
        <v>0</v>
      </c>
      <c r="BJ165" s="19" t="s">
        <v>86</v>
      </c>
      <c r="BK165" s="154">
        <f t="shared" si="29"/>
        <v>0</v>
      </c>
      <c r="BL165" s="19" t="s">
        <v>250</v>
      </c>
      <c r="BM165" s="19" t="s">
        <v>610</v>
      </c>
    </row>
    <row r="166" spans="2:65" s="1" customFormat="1" ht="16.5" customHeight="1">
      <c r="B166" s="145"/>
      <c r="C166" s="146" t="s">
        <v>368</v>
      </c>
      <c r="D166" s="146" t="s">
        <v>189</v>
      </c>
      <c r="E166" s="147" t="s">
        <v>1597</v>
      </c>
      <c r="F166" s="228" t="s">
        <v>1598</v>
      </c>
      <c r="G166" s="228"/>
      <c r="H166" s="228"/>
      <c r="I166" s="228"/>
      <c r="J166" s="148" t="s">
        <v>1503</v>
      </c>
      <c r="K166" s="149">
        <v>5</v>
      </c>
      <c r="L166" s="229"/>
      <c r="M166" s="229"/>
      <c r="N166" s="229">
        <f t="shared" si="20"/>
        <v>0</v>
      </c>
      <c r="O166" s="229"/>
      <c r="P166" s="229"/>
      <c r="Q166" s="229"/>
      <c r="R166" s="150"/>
      <c r="T166" s="151" t="s">
        <v>5</v>
      </c>
      <c r="U166" s="41" t="s">
        <v>41</v>
      </c>
      <c r="V166" s="152">
        <v>0</v>
      </c>
      <c r="W166" s="152">
        <f t="shared" si="21"/>
        <v>0</v>
      </c>
      <c r="X166" s="152">
        <v>0</v>
      </c>
      <c r="Y166" s="152">
        <f t="shared" si="22"/>
        <v>0</v>
      </c>
      <c r="Z166" s="152">
        <v>0</v>
      </c>
      <c r="AA166" s="153">
        <f t="shared" si="23"/>
        <v>0</v>
      </c>
      <c r="AD166" s="154"/>
      <c r="AR166" s="19" t="s">
        <v>250</v>
      </c>
      <c r="AT166" s="19" t="s">
        <v>189</v>
      </c>
      <c r="AU166" s="19" t="s">
        <v>81</v>
      </c>
      <c r="AY166" s="19" t="s">
        <v>188</v>
      </c>
      <c r="BE166" s="154">
        <f t="shared" si="24"/>
        <v>0</v>
      </c>
      <c r="BF166" s="154">
        <f t="shared" si="25"/>
        <v>0</v>
      </c>
      <c r="BG166" s="154">
        <f t="shared" si="26"/>
        <v>0</v>
      </c>
      <c r="BH166" s="154">
        <f t="shared" si="27"/>
        <v>0</v>
      </c>
      <c r="BI166" s="154">
        <f t="shared" si="28"/>
        <v>0</v>
      </c>
      <c r="BJ166" s="19" t="s">
        <v>86</v>
      </c>
      <c r="BK166" s="154">
        <f t="shared" si="29"/>
        <v>0</v>
      </c>
      <c r="BL166" s="19" t="s">
        <v>250</v>
      </c>
      <c r="BM166" s="19" t="s">
        <v>618</v>
      </c>
    </row>
    <row r="167" spans="2:65" s="1" customFormat="1" ht="16.5" customHeight="1">
      <c r="B167" s="145"/>
      <c r="C167" s="146" t="s">
        <v>372</v>
      </c>
      <c r="D167" s="146" t="s">
        <v>189</v>
      </c>
      <c r="E167" s="147" t="s">
        <v>1599</v>
      </c>
      <c r="F167" s="228" t="s">
        <v>1600</v>
      </c>
      <c r="G167" s="228"/>
      <c r="H167" s="228"/>
      <c r="I167" s="228"/>
      <c r="J167" s="148" t="s">
        <v>1503</v>
      </c>
      <c r="K167" s="149">
        <v>5</v>
      </c>
      <c r="L167" s="229"/>
      <c r="M167" s="229"/>
      <c r="N167" s="229">
        <f t="shared" si="20"/>
        <v>0</v>
      </c>
      <c r="O167" s="229"/>
      <c r="P167" s="229"/>
      <c r="Q167" s="229"/>
      <c r="R167" s="150"/>
      <c r="T167" s="151" t="s">
        <v>5</v>
      </c>
      <c r="U167" s="41" t="s">
        <v>41</v>
      </c>
      <c r="V167" s="152">
        <v>0</v>
      </c>
      <c r="W167" s="152">
        <f t="shared" si="21"/>
        <v>0</v>
      </c>
      <c r="X167" s="152">
        <v>0</v>
      </c>
      <c r="Y167" s="152">
        <f t="shared" si="22"/>
        <v>0</v>
      </c>
      <c r="Z167" s="152">
        <v>0</v>
      </c>
      <c r="AA167" s="153">
        <f t="shared" si="23"/>
        <v>0</v>
      </c>
      <c r="AD167" s="154"/>
      <c r="AR167" s="19" t="s">
        <v>250</v>
      </c>
      <c r="AT167" s="19" t="s">
        <v>189</v>
      </c>
      <c r="AU167" s="19" t="s">
        <v>81</v>
      </c>
      <c r="AY167" s="19" t="s">
        <v>188</v>
      </c>
      <c r="BE167" s="154">
        <f t="shared" si="24"/>
        <v>0</v>
      </c>
      <c r="BF167" s="154">
        <f t="shared" si="25"/>
        <v>0</v>
      </c>
      <c r="BG167" s="154">
        <f t="shared" si="26"/>
        <v>0</v>
      </c>
      <c r="BH167" s="154">
        <f t="shared" si="27"/>
        <v>0</v>
      </c>
      <c r="BI167" s="154">
        <f t="shared" si="28"/>
        <v>0</v>
      </c>
      <c r="BJ167" s="19" t="s">
        <v>86</v>
      </c>
      <c r="BK167" s="154">
        <f t="shared" si="29"/>
        <v>0</v>
      </c>
      <c r="BL167" s="19" t="s">
        <v>250</v>
      </c>
      <c r="BM167" s="19" t="s">
        <v>626</v>
      </c>
    </row>
    <row r="168" spans="2:65" s="1" customFormat="1" ht="16.5" customHeight="1">
      <c r="B168" s="145"/>
      <c r="C168" s="146" t="s">
        <v>376</v>
      </c>
      <c r="D168" s="146" t="s">
        <v>189</v>
      </c>
      <c r="E168" s="147" t="s">
        <v>1601</v>
      </c>
      <c r="F168" s="228" t="s">
        <v>1602</v>
      </c>
      <c r="G168" s="228"/>
      <c r="H168" s="228"/>
      <c r="I168" s="228"/>
      <c r="J168" s="148" t="s">
        <v>1503</v>
      </c>
      <c r="K168" s="149">
        <v>5</v>
      </c>
      <c r="L168" s="229"/>
      <c r="M168" s="229"/>
      <c r="N168" s="229">
        <f t="shared" si="20"/>
        <v>0</v>
      </c>
      <c r="O168" s="229"/>
      <c r="P168" s="229"/>
      <c r="Q168" s="229"/>
      <c r="R168" s="150"/>
      <c r="T168" s="151" t="s">
        <v>5</v>
      </c>
      <c r="U168" s="41" t="s">
        <v>41</v>
      </c>
      <c r="V168" s="152">
        <v>0</v>
      </c>
      <c r="W168" s="152">
        <f t="shared" si="21"/>
        <v>0</v>
      </c>
      <c r="X168" s="152">
        <v>0</v>
      </c>
      <c r="Y168" s="152">
        <f t="shared" si="22"/>
        <v>0</v>
      </c>
      <c r="Z168" s="152">
        <v>0</v>
      </c>
      <c r="AA168" s="153">
        <f t="shared" si="23"/>
        <v>0</v>
      </c>
      <c r="AD168" s="154"/>
      <c r="AR168" s="19" t="s">
        <v>250</v>
      </c>
      <c r="AT168" s="19" t="s">
        <v>189</v>
      </c>
      <c r="AU168" s="19" t="s">
        <v>81</v>
      </c>
      <c r="AY168" s="19" t="s">
        <v>188</v>
      </c>
      <c r="BE168" s="154">
        <f t="shared" si="24"/>
        <v>0</v>
      </c>
      <c r="BF168" s="154">
        <f t="shared" si="25"/>
        <v>0</v>
      </c>
      <c r="BG168" s="154">
        <f t="shared" si="26"/>
        <v>0</v>
      </c>
      <c r="BH168" s="154">
        <f t="shared" si="27"/>
        <v>0</v>
      </c>
      <c r="BI168" s="154">
        <f t="shared" si="28"/>
        <v>0</v>
      </c>
      <c r="BJ168" s="19" t="s">
        <v>86</v>
      </c>
      <c r="BK168" s="154">
        <f t="shared" si="29"/>
        <v>0</v>
      </c>
      <c r="BL168" s="19" t="s">
        <v>250</v>
      </c>
      <c r="BM168" s="19" t="s">
        <v>634</v>
      </c>
    </row>
    <row r="169" spans="2:65" s="1" customFormat="1" ht="16.5" customHeight="1">
      <c r="B169" s="145"/>
      <c r="C169" s="146" t="s">
        <v>380</v>
      </c>
      <c r="D169" s="146" t="s">
        <v>189</v>
      </c>
      <c r="E169" s="147" t="s">
        <v>1603</v>
      </c>
      <c r="F169" s="228" t="s">
        <v>1604</v>
      </c>
      <c r="G169" s="228"/>
      <c r="H169" s="228"/>
      <c r="I169" s="228"/>
      <c r="J169" s="148" t="s">
        <v>1503</v>
      </c>
      <c r="K169" s="149">
        <v>5</v>
      </c>
      <c r="L169" s="229"/>
      <c r="M169" s="229"/>
      <c r="N169" s="229">
        <f t="shared" si="20"/>
        <v>0</v>
      </c>
      <c r="O169" s="229"/>
      <c r="P169" s="229"/>
      <c r="Q169" s="229"/>
      <c r="R169" s="150"/>
      <c r="T169" s="151" t="s">
        <v>5</v>
      </c>
      <c r="U169" s="41" t="s">
        <v>41</v>
      </c>
      <c r="V169" s="152">
        <v>0</v>
      </c>
      <c r="W169" s="152">
        <f t="shared" si="21"/>
        <v>0</v>
      </c>
      <c r="X169" s="152">
        <v>0</v>
      </c>
      <c r="Y169" s="152">
        <f t="shared" si="22"/>
        <v>0</v>
      </c>
      <c r="Z169" s="152">
        <v>0</v>
      </c>
      <c r="AA169" s="153">
        <f t="shared" si="23"/>
        <v>0</v>
      </c>
      <c r="AD169" s="154"/>
      <c r="AR169" s="19" t="s">
        <v>250</v>
      </c>
      <c r="AT169" s="19" t="s">
        <v>189</v>
      </c>
      <c r="AU169" s="19" t="s">
        <v>81</v>
      </c>
      <c r="AY169" s="19" t="s">
        <v>188</v>
      </c>
      <c r="BE169" s="154">
        <f t="shared" si="24"/>
        <v>0</v>
      </c>
      <c r="BF169" s="154">
        <f t="shared" si="25"/>
        <v>0</v>
      </c>
      <c r="BG169" s="154">
        <f t="shared" si="26"/>
        <v>0</v>
      </c>
      <c r="BH169" s="154">
        <f t="shared" si="27"/>
        <v>0</v>
      </c>
      <c r="BI169" s="154">
        <f t="shared" si="28"/>
        <v>0</v>
      </c>
      <c r="BJ169" s="19" t="s">
        <v>86</v>
      </c>
      <c r="BK169" s="154">
        <f t="shared" si="29"/>
        <v>0</v>
      </c>
      <c r="BL169" s="19" t="s">
        <v>250</v>
      </c>
      <c r="BM169" s="19" t="s">
        <v>642</v>
      </c>
    </row>
    <row r="170" spans="2:65" s="1" customFormat="1" ht="38.25" customHeight="1">
      <c r="B170" s="145"/>
      <c r="C170" s="155" t="s">
        <v>384</v>
      </c>
      <c r="D170" s="155" t="s">
        <v>251</v>
      </c>
      <c r="E170" s="156" t="s">
        <v>1605</v>
      </c>
      <c r="F170" s="230" t="s">
        <v>1606</v>
      </c>
      <c r="G170" s="230"/>
      <c r="H170" s="230"/>
      <c r="I170" s="230"/>
      <c r="J170" s="157" t="s">
        <v>1503</v>
      </c>
      <c r="K170" s="158">
        <v>2</v>
      </c>
      <c r="L170" s="231"/>
      <c r="M170" s="231"/>
      <c r="N170" s="231">
        <f t="shared" si="20"/>
        <v>0</v>
      </c>
      <c r="O170" s="229"/>
      <c r="P170" s="229"/>
      <c r="Q170" s="229"/>
      <c r="R170" s="150"/>
      <c r="T170" s="151" t="s">
        <v>5</v>
      </c>
      <c r="U170" s="41" t="s">
        <v>41</v>
      </c>
      <c r="V170" s="152">
        <v>0</v>
      </c>
      <c r="W170" s="152">
        <f t="shared" si="21"/>
        <v>0</v>
      </c>
      <c r="X170" s="152">
        <v>0</v>
      </c>
      <c r="Y170" s="152">
        <f t="shared" si="22"/>
        <v>0</v>
      </c>
      <c r="Z170" s="152">
        <v>0</v>
      </c>
      <c r="AA170" s="153">
        <f t="shared" si="23"/>
        <v>0</v>
      </c>
      <c r="AD170" s="154"/>
      <c r="AR170" s="19" t="s">
        <v>316</v>
      </c>
      <c r="AT170" s="19" t="s">
        <v>251</v>
      </c>
      <c r="AU170" s="19" t="s">
        <v>81</v>
      </c>
      <c r="AY170" s="19" t="s">
        <v>188</v>
      </c>
      <c r="BE170" s="154">
        <f t="shared" si="24"/>
        <v>0</v>
      </c>
      <c r="BF170" s="154">
        <f t="shared" si="25"/>
        <v>0</v>
      </c>
      <c r="BG170" s="154">
        <f t="shared" si="26"/>
        <v>0</v>
      </c>
      <c r="BH170" s="154">
        <f t="shared" si="27"/>
        <v>0</v>
      </c>
      <c r="BI170" s="154">
        <f t="shared" si="28"/>
        <v>0</v>
      </c>
      <c r="BJ170" s="19" t="s">
        <v>86</v>
      </c>
      <c r="BK170" s="154">
        <f t="shared" si="29"/>
        <v>0</v>
      </c>
      <c r="BL170" s="19" t="s">
        <v>250</v>
      </c>
      <c r="BM170" s="19" t="s">
        <v>650</v>
      </c>
    </row>
    <row r="171" spans="2:65" s="1" customFormat="1" ht="16.5" customHeight="1">
      <c r="B171" s="145"/>
      <c r="C171" s="146" t="s">
        <v>388</v>
      </c>
      <c r="D171" s="146" t="s">
        <v>189</v>
      </c>
      <c r="E171" s="147" t="s">
        <v>1607</v>
      </c>
      <c r="F171" s="228" t="s">
        <v>1608</v>
      </c>
      <c r="G171" s="228"/>
      <c r="H171" s="228"/>
      <c r="I171" s="228"/>
      <c r="J171" s="148" t="s">
        <v>1503</v>
      </c>
      <c r="K171" s="149">
        <v>2</v>
      </c>
      <c r="L171" s="229"/>
      <c r="M171" s="229"/>
      <c r="N171" s="229">
        <f t="shared" si="20"/>
        <v>0</v>
      </c>
      <c r="O171" s="229"/>
      <c r="P171" s="229"/>
      <c r="Q171" s="229"/>
      <c r="R171" s="150"/>
      <c r="T171" s="151" t="s">
        <v>5</v>
      </c>
      <c r="U171" s="41" t="s">
        <v>41</v>
      </c>
      <c r="V171" s="152">
        <v>0</v>
      </c>
      <c r="W171" s="152">
        <f t="shared" si="21"/>
        <v>0</v>
      </c>
      <c r="X171" s="152">
        <v>0</v>
      </c>
      <c r="Y171" s="152">
        <f t="shared" si="22"/>
        <v>0</v>
      </c>
      <c r="Z171" s="152">
        <v>0</v>
      </c>
      <c r="AA171" s="153">
        <f t="shared" si="23"/>
        <v>0</v>
      </c>
      <c r="AD171" s="154"/>
      <c r="AR171" s="19" t="s">
        <v>250</v>
      </c>
      <c r="AT171" s="19" t="s">
        <v>189</v>
      </c>
      <c r="AU171" s="19" t="s">
        <v>81</v>
      </c>
      <c r="AY171" s="19" t="s">
        <v>188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9" t="s">
        <v>86</v>
      </c>
      <c r="BK171" s="154">
        <f t="shared" si="29"/>
        <v>0</v>
      </c>
      <c r="BL171" s="19" t="s">
        <v>250</v>
      </c>
      <c r="BM171" s="19" t="s">
        <v>658</v>
      </c>
    </row>
    <row r="172" spans="2:65" s="1" customFormat="1" ht="16.5" customHeight="1">
      <c r="B172" s="145"/>
      <c r="C172" s="146" t="s">
        <v>392</v>
      </c>
      <c r="D172" s="146" t="s">
        <v>189</v>
      </c>
      <c r="E172" s="147" t="s">
        <v>1609</v>
      </c>
      <c r="F172" s="228" t="s">
        <v>1610</v>
      </c>
      <c r="G172" s="228"/>
      <c r="H172" s="228"/>
      <c r="I172" s="228"/>
      <c r="J172" s="148" t="s">
        <v>1503</v>
      </c>
      <c r="K172" s="149">
        <v>2</v>
      </c>
      <c r="L172" s="229"/>
      <c r="M172" s="229"/>
      <c r="N172" s="229">
        <f t="shared" si="20"/>
        <v>0</v>
      </c>
      <c r="O172" s="229"/>
      <c r="P172" s="229"/>
      <c r="Q172" s="229"/>
      <c r="R172" s="150"/>
      <c r="T172" s="151" t="s">
        <v>5</v>
      </c>
      <c r="U172" s="41" t="s">
        <v>41</v>
      </c>
      <c r="V172" s="152">
        <v>0</v>
      </c>
      <c r="W172" s="152">
        <f t="shared" si="21"/>
        <v>0</v>
      </c>
      <c r="X172" s="152">
        <v>0</v>
      </c>
      <c r="Y172" s="152">
        <f t="shared" si="22"/>
        <v>0</v>
      </c>
      <c r="Z172" s="152">
        <v>0</v>
      </c>
      <c r="AA172" s="153">
        <f t="shared" si="23"/>
        <v>0</v>
      </c>
      <c r="AD172" s="154"/>
      <c r="AR172" s="19" t="s">
        <v>250</v>
      </c>
      <c r="AT172" s="19" t="s">
        <v>189</v>
      </c>
      <c r="AU172" s="19" t="s">
        <v>81</v>
      </c>
      <c r="AY172" s="19" t="s">
        <v>188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9" t="s">
        <v>86</v>
      </c>
      <c r="BK172" s="154">
        <f t="shared" si="29"/>
        <v>0</v>
      </c>
      <c r="BL172" s="19" t="s">
        <v>250</v>
      </c>
      <c r="BM172" s="19" t="s">
        <v>666</v>
      </c>
    </row>
    <row r="173" spans="2:65" s="1" customFormat="1" ht="16.5" customHeight="1">
      <c r="B173" s="145"/>
      <c r="C173" s="155" t="s">
        <v>396</v>
      </c>
      <c r="D173" s="155" t="s">
        <v>251</v>
      </c>
      <c r="E173" s="156" t="s">
        <v>1611</v>
      </c>
      <c r="F173" s="230" t="s">
        <v>1612</v>
      </c>
      <c r="G173" s="230"/>
      <c r="H173" s="230"/>
      <c r="I173" s="230"/>
      <c r="J173" s="157" t="s">
        <v>1503</v>
      </c>
      <c r="K173" s="158">
        <v>2</v>
      </c>
      <c r="L173" s="231"/>
      <c r="M173" s="231"/>
      <c r="N173" s="231">
        <f t="shared" si="20"/>
        <v>0</v>
      </c>
      <c r="O173" s="229"/>
      <c r="P173" s="229"/>
      <c r="Q173" s="229"/>
      <c r="R173" s="150"/>
      <c r="T173" s="151" t="s">
        <v>5</v>
      </c>
      <c r="U173" s="41" t="s">
        <v>41</v>
      </c>
      <c r="V173" s="152">
        <v>0</v>
      </c>
      <c r="W173" s="152">
        <f t="shared" si="21"/>
        <v>0</v>
      </c>
      <c r="X173" s="152">
        <v>0</v>
      </c>
      <c r="Y173" s="152">
        <f t="shared" si="22"/>
        <v>0</v>
      </c>
      <c r="Z173" s="152">
        <v>0</v>
      </c>
      <c r="AA173" s="153">
        <f t="shared" si="23"/>
        <v>0</v>
      </c>
      <c r="AD173" s="154"/>
      <c r="AR173" s="19" t="s">
        <v>316</v>
      </c>
      <c r="AT173" s="19" t="s">
        <v>251</v>
      </c>
      <c r="AU173" s="19" t="s">
        <v>81</v>
      </c>
      <c r="AY173" s="19" t="s">
        <v>188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9" t="s">
        <v>86</v>
      </c>
      <c r="BK173" s="154">
        <f t="shared" si="29"/>
        <v>0</v>
      </c>
      <c r="BL173" s="19" t="s">
        <v>250</v>
      </c>
      <c r="BM173" s="19" t="s">
        <v>674</v>
      </c>
    </row>
    <row r="174" spans="2:65" s="1" customFormat="1" ht="25.5" customHeight="1">
      <c r="B174" s="145"/>
      <c r="C174" s="155" t="s">
        <v>400</v>
      </c>
      <c r="D174" s="155" t="s">
        <v>251</v>
      </c>
      <c r="E174" s="156" t="s">
        <v>1613</v>
      </c>
      <c r="F174" s="230" t="s">
        <v>1614</v>
      </c>
      <c r="G174" s="230"/>
      <c r="H174" s="230"/>
      <c r="I174" s="230"/>
      <c r="J174" s="157" t="s">
        <v>1503</v>
      </c>
      <c r="K174" s="158">
        <v>1</v>
      </c>
      <c r="L174" s="231"/>
      <c r="M174" s="231"/>
      <c r="N174" s="231">
        <f t="shared" si="20"/>
        <v>0</v>
      </c>
      <c r="O174" s="229"/>
      <c r="P174" s="229"/>
      <c r="Q174" s="229"/>
      <c r="R174" s="150"/>
      <c r="T174" s="151" t="s">
        <v>5</v>
      </c>
      <c r="U174" s="41" t="s">
        <v>41</v>
      </c>
      <c r="V174" s="152">
        <v>0</v>
      </c>
      <c r="W174" s="152">
        <f t="shared" si="21"/>
        <v>0</v>
      </c>
      <c r="X174" s="152">
        <v>0</v>
      </c>
      <c r="Y174" s="152">
        <f t="shared" si="22"/>
        <v>0</v>
      </c>
      <c r="Z174" s="152">
        <v>0</v>
      </c>
      <c r="AA174" s="153">
        <f t="shared" si="23"/>
        <v>0</v>
      </c>
      <c r="AD174" s="154"/>
      <c r="AR174" s="19" t="s">
        <v>316</v>
      </c>
      <c r="AT174" s="19" t="s">
        <v>251</v>
      </c>
      <c r="AU174" s="19" t="s">
        <v>81</v>
      </c>
      <c r="AY174" s="19" t="s">
        <v>188</v>
      </c>
      <c r="BE174" s="154">
        <f t="shared" si="24"/>
        <v>0</v>
      </c>
      <c r="BF174" s="154">
        <f t="shared" si="25"/>
        <v>0</v>
      </c>
      <c r="BG174" s="154">
        <f t="shared" si="26"/>
        <v>0</v>
      </c>
      <c r="BH174" s="154">
        <f t="shared" si="27"/>
        <v>0</v>
      </c>
      <c r="BI174" s="154">
        <f t="shared" si="28"/>
        <v>0</v>
      </c>
      <c r="BJ174" s="19" t="s">
        <v>86</v>
      </c>
      <c r="BK174" s="154">
        <f t="shared" si="29"/>
        <v>0</v>
      </c>
      <c r="BL174" s="19" t="s">
        <v>250</v>
      </c>
      <c r="BM174" s="19" t="s">
        <v>682</v>
      </c>
    </row>
    <row r="175" spans="2:65" s="1" customFormat="1" ht="16.5" customHeight="1">
      <c r="B175" s="145"/>
      <c r="C175" s="146" t="s">
        <v>404</v>
      </c>
      <c r="D175" s="146" t="s">
        <v>189</v>
      </c>
      <c r="E175" s="147" t="s">
        <v>1615</v>
      </c>
      <c r="F175" s="228" t="s">
        <v>1616</v>
      </c>
      <c r="G175" s="228"/>
      <c r="H175" s="228"/>
      <c r="I175" s="228"/>
      <c r="J175" s="148" t="s">
        <v>1503</v>
      </c>
      <c r="K175" s="149">
        <v>3</v>
      </c>
      <c r="L175" s="229"/>
      <c r="M175" s="229"/>
      <c r="N175" s="229">
        <f t="shared" si="20"/>
        <v>0</v>
      </c>
      <c r="O175" s="229"/>
      <c r="P175" s="229"/>
      <c r="Q175" s="229"/>
      <c r="R175" s="150"/>
      <c r="T175" s="151" t="s">
        <v>5</v>
      </c>
      <c r="U175" s="41" t="s">
        <v>41</v>
      </c>
      <c r="V175" s="152">
        <v>0</v>
      </c>
      <c r="W175" s="152">
        <f t="shared" si="21"/>
        <v>0</v>
      </c>
      <c r="X175" s="152">
        <v>0</v>
      </c>
      <c r="Y175" s="152">
        <f t="shared" si="22"/>
        <v>0</v>
      </c>
      <c r="Z175" s="152">
        <v>0</v>
      </c>
      <c r="AA175" s="153">
        <f t="shared" si="23"/>
        <v>0</v>
      </c>
      <c r="AD175" s="154"/>
      <c r="AR175" s="19" t="s">
        <v>250</v>
      </c>
      <c r="AT175" s="19" t="s">
        <v>189</v>
      </c>
      <c r="AU175" s="19" t="s">
        <v>81</v>
      </c>
      <c r="AY175" s="19" t="s">
        <v>188</v>
      </c>
      <c r="BE175" s="154">
        <f t="shared" si="24"/>
        <v>0</v>
      </c>
      <c r="BF175" s="154">
        <f t="shared" si="25"/>
        <v>0</v>
      </c>
      <c r="BG175" s="154">
        <f t="shared" si="26"/>
        <v>0</v>
      </c>
      <c r="BH175" s="154">
        <f t="shared" si="27"/>
        <v>0</v>
      </c>
      <c r="BI175" s="154">
        <f t="shared" si="28"/>
        <v>0</v>
      </c>
      <c r="BJ175" s="19" t="s">
        <v>86</v>
      </c>
      <c r="BK175" s="154">
        <f t="shared" si="29"/>
        <v>0</v>
      </c>
      <c r="BL175" s="19" t="s">
        <v>250</v>
      </c>
      <c r="BM175" s="19" t="s">
        <v>690</v>
      </c>
    </row>
    <row r="176" spans="2:65" s="1" customFormat="1" ht="16.5" customHeight="1">
      <c r="B176" s="145"/>
      <c r="C176" s="155" t="s">
        <v>408</v>
      </c>
      <c r="D176" s="155" t="s">
        <v>251</v>
      </c>
      <c r="E176" s="156" t="s">
        <v>1617</v>
      </c>
      <c r="F176" s="230" t="s">
        <v>1618</v>
      </c>
      <c r="G176" s="230"/>
      <c r="H176" s="230"/>
      <c r="I176" s="230"/>
      <c r="J176" s="157" t="s">
        <v>1503</v>
      </c>
      <c r="K176" s="158">
        <v>1</v>
      </c>
      <c r="L176" s="231"/>
      <c r="M176" s="231"/>
      <c r="N176" s="231">
        <f t="shared" si="20"/>
        <v>0</v>
      </c>
      <c r="O176" s="229"/>
      <c r="P176" s="229"/>
      <c r="Q176" s="229"/>
      <c r="R176" s="150"/>
      <c r="T176" s="151" t="s">
        <v>5</v>
      </c>
      <c r="U176" s="41" t="s">
        <v>41</v>
      </c>
      <c r="V176" s="152">
        <v>0</v>
      </c>
      <c r="W176" s="152">
        <f t="shared" si="21"/>
        <v>0</v>
      </c>
      <c r="X176" s="152">
        <v>0</v>
      </c>
      <c r="Y176" s="152">
        <f t="shared" si="22"/>
        <v>0</v>
      </c>
      <c r="Z176" s="152">
        <v>0</v>
      </c>
      <c r="AA176" s="153">
        <f t="shared" si="23"/>
        <v>0</v>
      </c>
      <c r="AD176" s="154"/>
      <c r="AR176" s="19" t="s">
        <v>316</v>
      </c>
      <c r="AT176" s="19" t="s">
        <v>251</v>
      </c>
      <c r="AU176" s="19" t="s">
        <v>81</v>
      </c>
      <c r="AY176" s="19" t="s">
        <v>188</v>
      </c>
      <c r="BE176" s="154">
        <f t="shared" si="24"/>
        <v>0</v>
      </c>
      <c r="BF176" s="154">
        <f t="shared" si="25"/>
        <v>0</v>
      </c>
      <c r="BG176" s="154">
        <f t="shared" si="26"/>
        <v>0</v>
      </c>
      <c r="BH176" s="154">
        <f t="shared" si="27"/>
        <v>0</v>
      </c>
      <c r="BI176" s="154">
        <f t="shared" si="28"/>
        <v>0</v>
      </c>
      <c r="BJ176" s="19" t="s">
        <v>86</v>
      </c>
      <c r="BK176" s="154">
        <f t="shared" si="29"/>
        <v>0</v>
      </c>
      <c r="BL176" s="19" t="s">
        <v>250</v>
      </c>
      <c r="BM176" s="19" t="s">
        <v>698</v>
      </c>
    </row>
    <row r="177" spans="2:65" s="1" customFormat="1" ht="16.5" customHeight="1">
      <c r="B177" s="145"/>
      <c r="C177" s="155" t="s">
        <v>412</v>
      </c>
      <c r="D177" s="155" t="s">
        <v>251</v>
      </c>
      <c r="E177" s="156" t="s">
        <v>1619</v>
      </c>
      <c r="F177" s="230" t="s">
        <v>1620</v>
      </c>
      <c r="G177" s="230"/>
      <c r="H177" s="230"/>
      <c r="I177" s="230"/>
      <c r="J177" s="157" t="s">
        <v>1503</v>
      </c>
      <c r="K177" s="158">
        <v>1</v>
      </c>
      <c r="L177" s="231"/>
      <c r="M177" s="231"/>
      <c r="N177" s="231">
        <f t="shared" si="20"/>
        <v>0</v>
      </c>
      <c r="O177" s="229"/>
      <c r="P177" s="229"/>
      <c r="Q177" s="229"/>
      <c r="R177" s="150"/>
      <c r="T177" s="151" t="s">
        <v>5</v>
      </c>
      <c r="U177" s="41" t="s">
        <v>41</v>
      </c>
      <c r="V177" s="152">
        <v>0</v>
      </c>
      <c r="W177" s="152">
        <f t="shared" si="21"/>
        <v>0</v>
      </c>
      <c r="X177" s="152">
        <v>0</v>
      </c>
      <c r="Y177" s="152">
        <f t="shared" si="22"/>
        <v>0</v>
      </c>
      <c r="Z177" s="152">
        <v>0</v>
      </c>
      <c r="AA177" s="153">
        <f t="shared" si="23"/>
        <v>0</v>
      </c>
      <c r="AD177" s="154"/>
      <c r="AR177" s="19" t="s">
        <v>316</v>
      </c>
      <c r="AT177" s="19" t="s">
        <v>251</v>
      </c>
      <c r="AU177" s="19" t="s">
        <v>81</v>
      </c>
      <c r="AY177" s="19" t="s">
        <v>188</v>
      </c>
      <c r="BE177" s="154">
        <f t="shared" si="24"/>
        <v>0</v>
      </c>
      <c r="BF177" s="154">
        <f t="shared" si="25"/>
        <v>0</v>
      </c>
      <c r="BG177" s="154">
        <f t="shared" si="26"/>
        <v>0</v>
      </c>
      <c r="BH177" s="154">
        <f t="shared" si="27"/>
        <v>0</v>
      </c>
      <c r="BI177" s="154">
        <f t="shared" si="28"/>
        <v>0</v>
      </c>
      <c r="BJ177" s="19" t="s">
        <v>86</v>
      </c>
      <c r="BK177" s="154">
        <f t="shared" si="29"/>
        <v>0</v>
      </c>
      <c r="BL177" s="19" t="s">
        <v>250</v>
      </c>
      <c r="BM177" s="19" t="s">
        <v>706</v>
      </c>
    </row>
    <row r="178" spans="2:65" s="1" customFormat="1" ht="16.5" customHeight="1">
      <c r="B178" s="145"/>
      <c r="C178" s="146" t="s">
        <v>416</v>
      </c>
      <c r="D178" s="146" t="s">
        <v>189</v>
      </c>
      <c r="E178" s="147" t="s">
        <v>1621</v>
      </c>
      <c r="F178" s="228" t="s">
        <v>1622</v>
      </c>
      <c r="G178" s="228"/>
      <c r="H178" s="228"/>
      <c r="I178" s="228"/>
      <c r="J178" s="148" t="s">
        <v>1503</v>
      </c>
      <c r="K178" s="149">
        <v>1</v>
      </c>
      <c r="L178" s="229"/>
      <c r="M178" s="229"/>
      <c r="N178" s="229">
        <f t="shared" si="20"/>
        <v>0</v>
      </c>
      <c r="O178" s="229"/>
      <c r="P178" s="229"/>
      <c r="Q178" s="229"/>
      <c r="R178" s="150"/>
      <c r="T178" s="151" t="s">
        <v>5</v>
      </c>
      <c r="U178" s="41" t="s">
        <v>41</v>
      </c>
      <c r="V178" s="152">
        <v>0</v>
      </c>
      <c r="W178" s="152">
        <f t="shared" si="21"/>
        <v>0</v>
      </c>
      <c r="X178" s="152">
        <v>0</v>
      </c>
      <c r="Y178" s="152">
        <f t="shared" si="22"/>
        <v>0</v>
      </c>
      <c r="Z178" s="152">
        <v>0</v>
      </c>
      <c r="AA178" s="153">
        <f t="shared" si="23"/>
        <v>0</v>
      </c>
      <c r="AD178" s="154"/>
      <c r="AR178" s="19" t="s">
        <v>250</v>
      </c>
      <c r="AT178" s="19" t="s">
        <v>189</v>
      </c>
      <c r="AU178" s="19" t="s">
        <v>81</v>
      </c>
      <c r="AY178" s="19" t="s">
        <v>188</v>
      </c>
      <c r="BE178" s="154">
        <f t="shared" si="24"/>
        <v>0</v>
      </c>
      <c r="BF178" s="154">
        <f t="shared" si="25"/>
        <v>0</v>
      </c>
      <c r="BG178" s="154">
        <f t="shared" si="26"/>
        <v>0</v>
      </c>
      <c r="BH178" s="154">
        <f t="shared" si="27"/>
        <v>0</v>
      </c>
      <c r="BI178" s="154">
        <f t="shared" si="28"/>
        <v>0</v>
      </c>
      <c r="BJ178" s="19" t="s">
        <v>86</v>
      </c>
      <c r="BK178" s="154">
        <f t="shared" si="29"/>
        <v>0</v>
      </c>
      <c r="BL178" s="19" t="s">
        <v>250</v>
      </c>
      <c r="BM178" s="19" t="s">
        <v>714</v>
      </c>
    </row>
    <row r="179" spans="2:65" s="1" customFormat="1" ht="16.5" customHeight="1">
      <c r="B179" s="145"/>
      <c r="C179" s="155" t="s">
        <v>420</v>
      </c>
      <c r="D179" s="155" t="s">
        <v>251</v>
      </c>
      <c r="E179" s="156" t="s">
        <v>1623</v>
      </c>
      <c r="F179" s="230" t="s">
        <v>1624</v>
      </c>
      <c r="G179" s="230"/>
      <c r="H179" s="230"/>
      <c r="I179" s="230"/>
      <c r="J179" s="157" t="s">
        <v>1503</v>
      </c>
      <c r="K179" s="158">
        <v>1</v>
      </c>
      <c r="L179" s="231"/>
      <c r="M179" s="231"/>
      <c r="N179" s="231">
        <f t="shared" si="20"/>
        <v>0</v>
      </c>
      <c r="O179" s="229"/>
      <c r="P179" s="229"/>
      <c r="Q179" s="229"/>
      <c r="R179" s="150"/>
      <c r="T179" s="151" t="s">
        <v>5</v>
      </c>
      <c r="U179" s="41" t="s">
        <v>41</v>
      </c>
      <c r="V179" s="152">
        <v>0</v>
      </c>
      <c r="W179" s="152">
        <f t="shared" si="21"/>
        <v>0</v>
      </c>
      <c r="X179" s="152">
        <v>0</v>
      </c>
      <c r="Y179" s="152">
        <f t="shared" si="22"/>
        <v>0</v>
      </c>
      <c r="Z179" s="152">
        <v>0</v>
      </c>
      <c r="AA179" s="153">
        <f t="shared" si="23"/>
        <v>0</v>
      </c>
      <c r="AD179" s="154"/>
      <c r="AR179" s="19" t="s">
        <v>316</v>
      </c>
      <c r="AT179" s="19" t="s">
        <v>251</v>
      </c>
      <c r="AU179" s="19" t="s">
        <v>81</v>
      </c>
      <c r="AY179" s="19" t="s">
        <v>188</v>
      </c>
      <c r="BE179" s="154">
        <f t="shared" si="24"/>
        <v>0</v>
      </c>
      <c r="BF179" s="154">
        <f t="shared" si="25"/>
        <v>0</v>
      </c>
      <c r="BG179" s="154">
        <f t="shared" si="26"/>
        <v>0</v>
      </c>
      <c r="BH179" s="154">
        <f t="shared" si="27"/>
        <v>0</v>
      </c>
      <c r="BI179" s="154">
        <f t="shared" si="28"/>
        <v>0</v>
      </c>
      <c r="BJ179" s="19" t="s">
        <v>86</v>
      </c>
      <c r="BK179" s="154">
        <f t="shared" si="29"/>
        <v>0</v>
      </c>
      <c r="BL179" s="19" t="s">
        <v>250</v>
      </c>
      <c r="BM179" s="19" t="s">
        <v>722</v>
      </c>
    </row>
    <row r="180" spans="2:65" s="1" customFormat="1" ht="25.5" customHeight="1">
      <c r="B180" s="145"/>
      <c r="C180" s="146" t="s">
        <v>424</v>
      </c>
      <c r="D180" s="146" t="s">
        <v>189</v>
      </c>
      <c r="E180" s="147" t="s">
        <v>1625</v>
      </c>
      <c r="F180" s="228" t="s">
        <v>1626</v>
      </c>
      <c r="G180" s="228"/>
      <c r="H180" s="228"/>
      <c r="I180" s="228"/>
      <c r="J180" s="148" t="s">
        <v>1503</v>
      </c>
      <c r="K180" s="149">
        <v>1</v>
      </c>
      <c r="L180" s="229"/>
      <c r="M180" s="229"/>
      <c r="N180" s="229">
        <f t="shared" si="20"/>
        <v>0</v>
      </c>
      <c r="O180" s="229"/>
      <c r="P180" s="229"/>
      <c r="Q180" s="229"/>
      <c r="R180" s="150"/>
      <c r="T180" s="151" t="s">
        <v>5</v>
      </c>
      <c r="U180" s="41" t="s">
        <v>41</v>
      </c>
      <c r="V180" s="152">
        <v>0</v>
      </c>
      <c r="W180" s="152">
        <f t="shared" si="21"/>
        <v>0</v>
      </c>
      <c r="X180" s="152">
        <v>0</v>
      </c>
      <c r="Y180" s="152">
        <f t="shared" si="22"/>
        <v>0</v>
      </c>
      <c r="Z180" s="152">
        <v>0</v>
      </c>
      <c r="AA180" s="153">
        <f t="shared" si="23"/>
        <v>0</v>
      </c>
      <c r="AD180" s="154"/>
      <c r="AR180" s="19" t="s">
        <v>250</v>
      </c>
      <c r="AT180" s="19" t="s">
        <v>189</v>
      </c>
      <c r="AU180" s="19" t="s">
        <v>81</v>
      </c>
      <c r="AY180" s="19" t="s">
        <v>188</v>
      </c>
      <c r="BE180" s="154">
        <f t="shared" si="24"/>
        <v>0</v>
      </c>
      <c r="BF180" s="154">
        <f t="shared" si="25"/>
        <v>0</v>
      </c>
      <c r="BG180" s="154">
        <f t="shared" si="26"/>
        <v>0</v>
      </c>
      <c r="BH180" s="154">
        <f t="shared" si="27"/>
        <v>0</v>
      </c>
      <c r="BI180" s="154">
        <f t="shared" si="28"/>
        <v>0</v>
      </c>
      <c r="BJ180" s="19" t="s">
        <v>86</v>
      </c>
      <c r="BK180" s="154">
        <f t="shared" si="29"/>
        <v>0</v>
      </c>
      <c r="BL180" s="19" t="s">
        <v>250</v>
      </c>
      <c r="BM180" s="19" t="s">
        <v>730</v>
      </c>
    </row>
    <row r="181" spans="2:65" s="1" customFormat="1" ht="16.5" customHeight="1">
      <c r="B181" s="145"/>
      <c r="C181" s="155" t="s">
        <v>428</v>
      </c>
      <c r="D181" s="155" t="s">
        <v>251</v>
      </c>
      <c r="E181" s="156" t="s">
        <v>1627</v>
      </c>
      <c r="F181" s="230" t="s">
        <v>1628</v>
      </c>
      <c r="G181" s="230"/>
      <c r="H181" s="230"/>
      <c r="I181" s="230"/>
      <c r="J181" s="157" t="s">
        <v>1503</v>
      </c>
      <c r="K181" s="158">
        <v>2</v>
      </c>
      <c r="L181" s="231"/>
      <c r="M181" s="231"/>
      <c r="N181" s="231">
        <f t="shared" si="20"/>
        <v>0</v>
      </c>
      <c r="O181" s="229"/>
      <c r="P181" s="229"/>
      <c r="Q181" s="229"/>
      <c r="R181" s="150"/>
      <c r="T181" s="151" t="s">
        <v>5</v>
      </c>
      <c r="U181" s="41" t="s">
        <v>41</v>
      </c>
      <c r="V181" s="152">
        <v>0</v>
      </c>
      <c r="W181" s="152">
        <f t="shared" si="21"/>
        <v>0</v>
      </c>
      <c r="X181" s="152">
        <v>0</v>
      </c>
      <c r="Y181" s="152">
        <f t="shared" si="22"/>
        <v>0</v>
      </c>
      <c r="Z181" s="152">
        <v>0</v>
      </c>
      <c r="AA181" s="153">
        <f t="shared" si="23"/>
        <v>0</v>
      </c>
      <c r="AD181" s="154"/>
      <c r="AR181" s="19" t="s">
        <v>316</v>
      </c>
      <c r="AT181" s="19" t="s">
        <v>251</v>
      </c>
      <c r="AU181" s="19" t="s">
        <v>81</v>
      </c>
      <c r="AY181" s="19" t="s">
        <v>188</v>
      </c>
      <c r="BE181" s="154">
        <f t="shared" si="24"/>
        <v>0</v>
      </c>
      <c r="BF181" s="154">
        <f t="shared" si="25"/>
        <v>0</v>
      </c>
      <c r="BG181" s="154">
        <f t="shared" si="26"/>
        <v>0</v>
      </c>
      <c r="BH181" s="154">
        <f t="shared" si="27"/>
        <v>0</v>
      </c>
      <c r="BI181" s="154">
        <f t="shared" si="28"/>
        <v>0</v>
      </c>
      <c r="BJ181" s="19" t="s">
        <v>86</v>
      </c>
      <c r="BK181" s="154">
        <f t="shared" si="29"/>
        <v>0</v>
      </c>
      <c r="BL181" s="19" t="s">
        <v>250</v>
      </c>
      <c r="BM181" s="19" t="s">
        <v>738</v>
      </c>
    </row>
    <row r="182" spans="2:65" s="1" customFormat="1" ht="25.5" customHeight="1">
      <c r="B182" s="145"/>
      <c r="C182" s="146" t="s">
        <v>432</v>
      </c>
      <c r="D182" s="146" t="s">
        <v>189</v>
      </c>
      <c r="E182" s="147" t="s">
        <v>1629</v>
      </c>
      <c r="F182" s="228" t="s">
        <v>1630</v>
      </c>
      <c r="G182" s="228"/>
      <c r="H182" s="228"/>
      <c r="I182" s="228"/>
      <c r="J182" s="148" t="s">
        <v>1503</v>
      </c>
      <c r="K182" s="149">
        <v>2</v>
      </c>
      <c r="L182" s="229"/>
      <c r="M182" s="229"/>
      <c r="N182" s="229">
        <f t="shared" si="20"/>
        <v>0</v>
      </c>
      <c r="O182" s="229"/>
      <c r="P182" s="229"/>
      <c r="Q182" s="229"/>
      <c r="R182" s="150"/>
      <c r="T182" s="151" t="s">
        <v>5</v>
      </c>
      <c r="U182" s="41" t="s">
        <v>41</v>
      </c>
      <c r="V182" s="152">
        <v>0</v>
      </c>
      <c r="W182" s="152">
        <f t="shared" si="21"/>
        <v>0</v>
      </c>
      <c r="X182" s="152">
        <v>0</v>
      </c>
      <c r="Y182" s="152">
        <f t="shared" si="22"/>
        <v>0</v>
      </c>
      <c r="Z182" s="152">
        <v>0</v>
      </c>
      <c r="AA182" s="153">
        <f t="shared" si="23"/>
        <v>0</v>
      </c>
      <c r="AD182" s="154"/>
      <c r="AR182" s="19" t="s">
        <v>250</v>
      </c>
      <c r="AT182" s="19" t="s">
        <v>189</v>
      </c>
      <c r="AU182" s="19" t="s">
        <v>81</v>
      </c>
      <c r="AY182" s="19" t="s">
        <v>188</v>
      </c>
      <c r="BE182" s="154">
        <f t="shared" si="24"/>
        <v>0</v>
      </c>
      <c r="BF182" s="154">
        <f t="shared" si="25"/>
        <v>0</v>
      </c>
      <c r="BG182" s="154">
        <f t="shared" si="26"/>
        <v>0</v>
      </c>
      <c r="BH182" s="154">
        <f t="shared" si="27"/>
        <v>0</v>
      </c>
      <c r="BI182" s="154">
        <f t="shared" si="28"/>
        <v>0</v>
      </c>
      <c r="BJ182" s="19" t="s">
        <v>86</v>
      </c>
      <c r="BK182" s="154">
        <f t="shared" si="29"/>
        <v>0</v>
      </c>
      <c r="BL182" s="19" t="s">
        <v>250</v>
      </c>
      <c r="BM182" s="19" t="s">
        <v>746</v>
      </c>
    </row>
    <row r="183" spans="2:65" s="1" customFormat="1" ht="16.5" customHeight="1">
      <c r="B183" s="145"/>
      <c r="C183" s="155" t="s">
        <v>436</v>
      </c>
      <c r="D183" s="155" t="s">
        <v>251</v>
      </c>
      <c r="E183" s="156" t="s">
        <v>1631</v>
      </c>
      <c r="F183" s="230" t="s">
        <v>1632</v>
      </c>
      <c r="G183" s="230"/>
      <c r="H183" s="230"/>
      <c r="I183" s="230"/>
      <c r="J183" s="157" t="s">
        <v>1503</v>
      </c>
      <c r="K183" s="158">
        <v>6</v>
      </c>
      <c r="L183" s="231"/>
      <c r="M183" s="231"/>
      <c r="N183" s="231">
        <f t="shared" si="20"/>
        <v>0</v>
      </c>
      <c r="O183" s="229"/>
      <c r="P183" s="229"/>
      <c r="Q183" s="229"/>
      <c r="R183" s="150"/>
      <c r="T183" s="151" t="s">
        <v>5</v>
      </c>
      <c r="U183" s="41" t="s">
        <v>41</v>
      </c>
      <c r="V183" s="152">
        <v>0</v>
      </c>
      <c r="W183" s="152">
        <f t="shared" si="21"/>
        <v>0</v>
      </c>
      <c r="X183" s="152">
        <v>0</v>
      </c>
      <c r="Y183" s="152">
        <f t="shared" si="22"/>
        <v>0</v>
      </c>
      <c r="Z183" s="152">
        <v>0</v>
      </c>
      <c r="AA183" s="153">
        <f t="shared" si="23"/>
        <v>0</v>
      </c>
      <c r="AD183" s="154"/>
      <c r="AR183" s="19" t="s">
        <v>316</v>
      </c>
      <c r="AT183" s="19" t="s">
        <v>251</v>
      </c>
      <c r="AU183" s="19" t="s">
        <v>81</v>
      </c>
      <c r="AY183" s="19" t="s">
        <v>188</v>
      </c>
      <c r="BE183" s="154">
        <f t="shared" si="24"/>
        <v>0</v>
      </c>
      <c r="BF183" s="154">
        <f t="shared" si="25"/>
        <v>0</v>
      </c>
      <c r="BG183" s="154">
        <f t="shared" si="26"/>
        <v>0</v>
      </c>
      <c r="BH183" s="154">
        <f t="shared" si="27"/>
        <v>0</v>
      </c>
      <c r="BI183" s="154">
        <f t="shared" si="28"/>
        <v>0</v>
      </c>
      <c r="BJ183" s="19" t="s">
        <v>86</v>
      </c>
      <c r="BK183" s="154">
        <f t="shared" si="29"/>
        <v>0</v>
      </c>
      <c r="BL183" s="19" t="s">
        <v>250</v>
      </c>
      <c r="BM183" s="19" t="s">
        <v>754</v>
      </c>
    </row>
    <row r="184" spans="2:65" s="1" customFormat="1" ht="25.5" customHeight="1">
      <c r="B184" s="145"/>
      <c r="C184" s="146" t="s">
        <v>440</v>
      </c>
      <c r="D184" s="146" t="s">
        <v>189</v>
      </c>
      <c r="E184" s="147" t="s">
        <v>1633</v>
      </c>
      <c r="F184" s="228" t="s">
        <v>1634</v>
      </c>
      <c r="G184" s="228"/>
      <c r="H184" s="228"/>
      <c r="I184" s="228"/>
      <c r="J184" s="148" t="s">
        <v>1503</v>
      </c>
      <c r="K184" s="149">
        <v>6</v>
      </c>
      <c r="L184" s="229"/>
      <c r="M184" s="229"/>
      <c r="N184" s="229">
        <f t="shared" si="20"/>
        <v>0</v>
      </c>
      <c r="O184" s="229"/>
      <c r="P184" s="229"/>
      <c r="Q184" s="229"/>
      <c r="R184" s="150"/>
      <c r="T184" s="151" t="s">
        <v>5</v>
      </c>
      <c r="U184" s="41" t="s">
        <v>41</v>
      </c>
      <c r="V184" s="152">
        <v>0</v>
      </c>
      <c r="W184" s="152">
        <f t="shared" si="21"/>
        <v>0</v>
      </c>
      <c r="X184" s="152">
        <v>0</v>
      </c>
      <c r="Y184" s="152">
        <f t="shared" si="22"/>
        <v>0</v>
      </c>
      <c r="Z184" s="152">
        <v>0</v>
      </c>
      <c r="AA184" s="153">
        <f t="shared" si="23"/>
        <v>0</v>
      </c>
      <c r="AD184" s="154"/>
      <c r="AR184" s="19" t="s">
        <v>250</v>
      </c>
      <c r="AT184" s="19" t="s">
        <v>189</v>
      </c>
      <c r="AU184" s="19" t="s">
        <v>81</v>
      </c>
      <c r="AY184" s="19" t="s">
        <v>188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9" t="s">
        <v>86</v>
      </c>
      <c r="BK184" s="154">
        <f t="shared" si="29"/>
        <v>0</v>
      </c>
      <c r="BL184" s="19" t="s">
        <v>250</v>
      </c>
      <c r="BM184" s="19" t="s">
        <v>762</v>
      </c>
    </row>
    <row r="185" spans="2:65" s="1" customFormat="1" ht="16.5" customHeight="1">
      <c r="B185" s="145"/>
      <c r="C185" s="155" t="s">
        <v>444</v>
      </c>
      <c r="D185" s="155" t="s">
        <v>251</v>
      </c>
      <c r="E185" s="156" t="s">
        <v>1635</v>
      </c>
      <c r="F185" s="230" t="s">
        <v>1636</v>
      </c>
      <c r="G185" s="230"/>
      <c r="H185" s="230"/>
      <c r="I185" s="230"/>
      <c r="J185" s="157" t="s">
        <v>302</v>
      </c>
      <c r="K185" s="158">
        <v>1</v>
      </c>
      <c r="L185" s="231"/>
      <c r="M185" s="231"/>
      <c r="N185" s="231">
        <f t="shared" si="20"/>
        <v>0</v>
      </c>
      <c r="O185" s="229"/>
      <c r="P185" s="229"/>
      <c r="Q185" s="229"/>
      <c r="R185" s="150"/>
      <c r="T185" s="151" t="s">
        <v>5</v>
      </c>
      <c r="U185" s="41" t="s">
        <v>41</v>
      </c>
      <c r="V185" s="152">
        <v>0</v>
      </c>
      <c r="W185" s="152">
        <f t="shared" si="21"/>
        <v>0</v>
      </c>
      <c r="X185" s="152">
        <v>0</v>
      </c>
      <c r="Y185" s="152">
        <f t="shared" si="22"/>
        <v>0</v>
      </c>
      <c r="Z185" s="152">
        <v>0</v>
      </c>
      <c r="AA185" s="153">
        <f t="shared" si="23"/>
        <v>0</v>
      </c>
      <c r="AD185" s="154"/>
      <c r="AR185" s="19" t="s">
        <v>316</v>
      </c>
      <c r="AT185" s="19" t="s">
        <v>251</v>
      </c>
      <c r="AU185" s="19" t="s">
        <v>81</v>
      </c>
      <c r="AY185" s="19" t="s">
        <v>188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9" t="s">
        <v>86</v>
      </c>
      <c r="BK185" s="154">
        <f t="shared" si="29"/>
        <v>0</v>
      </c>
      <c r="BL185" s="19" t="s">
        <v>250</v>
      </c>
      <c r="BM185" s="19" t="s">
        <v>770</v>
      </c>
    </row>
    <row r="186" spans="2:65" s="1" customFormat="1" ht="16.5" customHeight="1">
      <c r="B186" s="145"/>
      <c r="C186" s="146" t="s">
        <v>448</v>
      </c>
      <c r="D186" s="146" t="s">
        <v>189</v>
      </c>
      <c r="E186" s="147" t="s">
        <v>1637</v>
      </c>
      <c r="F186" s="228" t="s">
        <v>1638</v>
      </c>
      <c r="G186" s="228"/>
      <c r="H186" s="228"/>
      <c r="I186" s="228"/>
      <c r="J186" s="148" t="s">
        <v>302</v>
      </c>
      <c r="K186" s="149">
        <v>1</v>
      </c>
      <c r="L186" s="229"/>
      <c r="M186" s="229"/>
      <c r="N186" s="229">
        <f t="shared" si="20"/>
        <v>0</v>
      </c>
      <c r="O186" s="229"/>
      <c r="P186" s="229"/>
      <c r="Q186" s="229"/>
      <c r="R186" s="150"/>
      <c r="T186" s="151" t="s">
        <v>5</v>
      </c>
      <c r="U186" s="41" t="s">
        <v>41</v>
      </c>
      <c r="V186" s="152">
        <v>0</v>
      </c>
      <c r="W186" s="152">
        <f t="shared" si="21"/>
        <v>0</v>
      </c>
      <c r="X186" s="152">
        <v>0</v>
      </c>
      <c r="Y186" s="152">
        <f t="shared" si="22"/>
        <v>0</v>
      </c>
      <c r="Z186" s="152">
        <v>0</v>
      </c>
      <c r="AA186" s="153">
        <f t="shared" si="23"/>
        <v>0</v>
      </c>
      <c r="AD186" s="154"/>
      <c r="AR186" s="19" t="s">
        <v>250</v>
      </c>
      <c r="AT186" s="19" t="s">
        <v>189</v>
      </c>
      <c r="AU186" s="19" t="s">
        <v>81</v>
      </c>
      <c r="AY186" s="19" t="s">
        <v>188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9" t="s">
        <v>86</v>
      </c>
      <c r="BK186" s="154">
        <f t="shared" si="29"/>
        <v>0</v>
      </c>
      <c r="BL186" s="19" t="s">
        <v>250</v>
      </c>
      <c r="BM186" s="19" t="s">
        <v>776</v>
      </c>
    </row>
    <row r="187" spans="2:65" s="1" customFormat="1" ht="16.5" customHeight="1">
      <c r="B187" s="145"/>
      <c r="C187" s="155" t="s">
        <v>452</v>
      </c>
      <c r="D187" s="155" t="s">
        <v>251</v>
      </c>
      <c r="E187" s="156" t="s">
        <v>1639</v>
      </c>
      <c r="F187" s="230" t="s">
        <v>1640</v>
      </c>
      <c r="G187" s="230"/>
      <c r="H187" s="230"/>
      <c r="I187" s="230"/>
      <c r="J187" s="157" t="s">
        <v>302</v>
      </c>
      <c r="K187" s="158">
        <v>1</v>
      </c>
      <c r="L187" s="231"/>
      <c r="M187" s="231"/>
      <c r="N187" s="231">
        <f t="shared" si="20"/>
        <v>0</v>
      </c>
      <c r="O187" s="229"/>
      <c r="P187" s="229"/>
      <c r="Q187" s="229"/>
      <c r="R187" s="150"/>
      <c r="T187" s="151" t="s">
        <v>5</v>
      </c>
      <c r="U187" s="41" t="s">
        <v>41</v>
      </c>
      <c r="V187" s="152">
        <v>0</v>
      </c>
      <c r="W187" s="152">
        <f t="shared" si="21"/>
        <v>0</v>
      </c>
      <c r="X187" s="152">
        <v>0</v>
      </c>
      <c r="Y187" s="152">
        <f t="shared" si="22"/>
        <v>0</v>
      </c>
      <c r="Z187" s="152">
        <v>0</v>
      </c>
      <c r="AA187" s="153">
        <f t="shared" si="23"/>
        <v>0</v>
      </c>
      <c r="AD187" s="154"/>
      <c r="AR187" s="19" t="s">
        <v>316</v>
      </c>
      <c r="AT187" s="19" t="s">
        <v>251</v>
      </c>
      <c r="AU187" s="19" t="s">
        <v>81</v>
      </c>
      <c r="AY187" s="19" t="s">
        <v>188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9" t="s">
        <v>86</v>
      </c>
      <c r="BK187" s="154">
        <f t="shared" si="29"/>
        <v>0</v>
      </c>
      <c r="BL187" s="19" t="s">
        <v>250</v>
      </c>
      <c r="BM187" s="19" t="s">
        <v>784</v>
      </c>
    </row>
    <row r="188" spans="2:65" s="1" customFormat="1" ht="16.5" customHeight="1">
      <c r="B188" s="145"/>
      <c r="C188" s="155" t="s">
        <v>456</v>
      </c>
      <c r="D188" s="155" t="s">
        <v>251</v>
      </c>
      <c r="E188" s="156" t="s">
        <v>1641</v>
      </c>
      <c r="F188" s="230" t="s">
        <v>1642</v>
      </c>
      <c r="G188" s="230"/>
      <c r="H188" s="230"/>
      <c r="I188" s="230"/>
      <c r="J188" s="157" t="s">
        <v>302</v>
      </c>
      <c r="K188" s="158">
        <v>3</v>
      </c>
      <c r="L188" s="231"/>
      <c r="M188" s="231"/>
      <c r="N188" s="231">
        <f t="shared" si="20"/>
        <v>0</v>
      </c>
      <c r="O188" s="229"/>
      <c r="P188" s="229"/>
      <c r="Q188" s="229"/>
      <c r="R188" s="150"/>
      <c r="T188" s="151" t="s">
        <v>5</v>
      </c>
      <c r="U188" s="41" t="s">
        <v>41</v>
      </c>
      <c r="V188" s="152">
        <v>0</v>
      </c>
      <c r="W188" s="152">
        <f t="shared" si="21"/>
        <v>0</v>
      </c>
      <c r="X188" s="152">
        <v>0</v>
      </c>
      <c r="Y188" s="152">
        <f t="shared" si="22"/>
        <v>0</v>
      </c>
      <c r="Z188" s="152">
        <v>0</v>
      </c>
      <c r="AA188" s="153">
        <f t="shared" si="23"/>
        <v>0</v>
      </c>
      <c r="AD188" s="154"/>
      <c r="AR188" s="19" t="s">
        <v>316</v>
      </c>
      <c r="AT188" s="19" t="s">
        <v>251</v>
      </c>
      <c r="AU188" s="19" t="s">
        <v>81</v>
      </c>
      <c r="AY188" s="19" t="s">
        <v>188</v>
      </c>
      <c r="BE188" s="154">
        <f t="shared" si="24"/>
        <v>0</v>
      </c>
      <c r="BF188" s="154">
        <f t="shared" si="25"/>
        <v>0</v>
      </c>
      <c r="BG188" s="154">
        <f t="shared" si="26"/>
        <v>0</v>
      </c>
      <c r="BH188" s="154">
        <f t="shared" si="27"/>
        <v>0</v>
      </c>
      <c r="BI188" s="154">
        <f t="shared" si="28"/>
        <v>0</v>
      </c>
      <c r="BJ188" s="19" t="s">
        <v>86</v>
      </c>
      <c r="BK188" s="154">
        <f t="shared" si="29"/>
        <v>0</v>
      </c>
      <c r="BL188" s="19" t="s">
        <v>250</v>
      </c>
      <c r="BM188" s="19" t="s">
        <v>790</v>
      </c>
    </row>
    <row r="189" spans="2:65" s="1" customFormat="1" ht="16.5" customHeight="1">
      <c r="B189" s="145"/>
      <c r="C189" s="146" t="s">
        <v>460</v>
      </c>
      <c r="D189" s="146" t="s">
        <v>189</v>
      </c>
      <c r="E189" s="147" t="s">
        <v>1643</v>
      </c>
      <c r="F189" s="228" t="s">
        <v>1644</v>
      </c>
      <c r="G189" s="228"/>
      <c r="H189" s="228"/>
      <c r="I189" s="228"/>
      <c r="J189" s="148" t="s">
        <v>302</v>
      </c>
      <c r="K189" s="149">
        <v>4</v>
      </c>
      <c r="L189" s="229"/>
      <c r="M189" s="229"/>
      <c r="N189" s="229">
        <f t="shared" si="20"/>
        <v>0</v>
      </c>
      <c r="O189" s="229"/>
      <c r="P189" s="229"/>
      <c r="Q189" s="229"/>
      <c r="R189" s="150"/>
      <c r="T189" s="151" t="s">
        <v>5</v>
      </c>
      <c r="U189" s="41" t="s">
        <v>41</v>
      </c>
      <c r="V189" s="152">
        <v>0</v>
      </c>
      <c r="W189" s="152">
        <f t="shared" si="21"/>
        <v>0</v>
      </c>
      <c r="X189" s="152">
        <v>0</v>
      </c>
      <c r="Y189" s="152">
        <f t="shared" si="22"/>
        <v>0</v>
      </c>
      <c r="Z189" s="152">
        <v>0</v>
      </c>
      <c r="AA189" s="153">
        <f t="shared" si="23"/>
        <v>0</v>
      </c>
      <c r="AD189" s="154"/>
      <c r="AR189" s="19" t="s">
        <v>250</v>
      </c>
      <c r="AT189" s="19" t="s">
        <v>189</v>
      </c>
      <c r="AU189" s="19" t="s">
        <v>81</v>
      </c>
      <c r="AY189" s="19" t="s">
        <v>188</v>
      </c>
      <c r="BE189" s="154">
        <f t="shared" si="24"/>
        <v>0</v>
      </c>
      <c r="BF189" s="154">
        <f t="shared" si="25"/>
        <v>0</v>
      </c>
      <c r="BG189" s="154">
        <f t="shared" si="26"/>
        <v>0</v>
      </c>
      <c r="BH189" s="154">
        <f t="shared" si="27"/>
        <v>0</v>
      </c>
      <c r="BI189" s="154">
        <f t="shared" si="28"/>
        <v>0</v>
      </c>
      <c r="BJ189" s="19" t="s">
        <v>86</v>
      </c>
      <c r="BK189" s="154">
        <f t="shared" si="29"/>
        <v>0</v>
      </c>
      <c r="BL189" s="19" t="s">
        <v>250</v>
      </c>
      <c r="BM189" s="19" t="s">
        <v>799</v>
      </c>
    </row>
    <row r="190" spans="2:65" s="1" customFormat="1" ht="16.5" customHeight="1">
      <c r="B190" s="145"/>
      <c r="C190" s="155" t="s">
        <v>464</v>
      </c>
      <c r="D190" s="155" t="s">
        <v>251</v>
      </c>
      <c r="E190" s="156" t="s">
        <v>1645</v>
      </c>
      <c r="F190" s="230" t="s">
        <v>1646</v>
      </c>
      <c r="G190" s="230"/>
      <c r="H190" s="230"/>
      <c r="I190" s="230"/>
      <c r="J190" s="157" t="s">
        <v>302</v>
      </c>
      <c r="K190" s="158">
        <v>1</v>
      </c>
      <c r="L190" s="231"/>
      <c r="M190" s="231"/>
      <c r="N190" s="231">
        <f t="shared" si="20"/>
        <v>0</v>
      </c>
      <c r="O190" s="229"/>
      <c r="P190" s="229"/>
      <c r="Q190" s="229"/>
      <c r="R190" s="150"/>
      <c r="T190" s="151" t="s">
        <v>5</v>
      </c>
      <c r="U190" s="41" t="s">
        <v>41</v>
      </c>
      <c r="V190" s="152">
        <v>0</v>
      </c>
      <c r="W190" s="152">
        <f t="shared" si="21"/>
        <v>0</v>
      </c>
      <c r="X190" s="152">
        <v>0</v>
      </c>
      <c r="Y190" s="152">
        <f t="shared" si="22"/>
        <v>0</v>
      </c>
      <c r="Z190" s="152">
        <v>0</v>
      </c>
      <c r="AA190" s="153">
        <f t="shared" si="23"/>
        <v>0</v>
      </c>
      <c r="AD190" s="154"/>
      <c r="AR190" s="19" t="s">
        <v>316</v>
      </c>
      <c r="AT190" s="19" t="s">
        <v>251</v>
      </c>
      <c r="AU190" s="19" t="s">
        <v>81</v>
      </c>
      <c r="AY190" s="19" t="s">
        <v>188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9" t="s">
        <v>86</v>
      </c>
      <c r="BK190" s="154">
        <f t="shared" si="29"/>
        <v>0</v>
      </c>
      <c r="BL190" s="19" t="s">
        <v>250</v>
      </c>
      <c r="BM190" s="19" t="s">
        <v>808</v>
      </c>
    </row>
    <row r="191" spans="2:65" s="1" customFormat="1" ht="16.5" customHeight="1">
      <c r="B191" s="145"/>
      <c r="C191" s="155" t="s">
        <v>468</v>
      </c>
      <c r="D191" s="155" t="s">
        <v>251</v>
      </c>
      <c r="E191" s="156" t="s">
        <v>1647</v>
      </c>
      <c r="F191" s="230" t="s">
        <v>1648</v>
      </c>
      <c r="G191" s="230"/>
      <c r="H191" s="230"/>
      <c r="I191" s="230"/>
      <c r="J191" s="157" t="s">
        <v>806</v>
      </c>
      <c r="K191" s="158">
        <v>20</v>
      </c>
      <c r="L191" s="231"/>
      <c r="M191" s="231"/>
      <c r="N191" s="231">
        <f t="shared" si="20"/>
        <v>0</v>
      </c>
      <c r="O191" s="229"/>
      <c r="P191" s="229"/>
      <c r="Q191" s="229"/>
      <c r="R191" s="150"/>
      <c r="T191" s="151" t="s">
        <v>5</v>
      </c>
      <c r="U191" s="41" t="s">
        <v>41</v>
      </c>
      <c r="V191" s="152">
        <v>0</v>
      </c>
      <c r="W191" s="152">
        <f t="shared" si="21"/>
        <v>0</v>
      </c>
      <c r="X191" s="152">
        <v>0</v>
      </c>
      <c r="Y191" s="152">
        <f t="shared" si="22"/>
        <v>0</v>
      </c>
      <c r="Z191" s="152">
        <v>0</v>
      </c>
      <c r="AA191" s="153">
        <f t="shared" si="23"/>
        <v>0</v>
      </c>
      <c r="AD191" s="154"/>
      <c r="AR191" s="19" t="s">
        <v>316</v>
      </c>
      <c r="AT191" s="19" t="s">
        <v>251</v>
      </c>
      <c r="AU191" s="19" t="s">
        <v>81</v>
      </c>
      <c r="AY191" s="19" t="s">
        <v>188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9" t="s">
        <v>86</v>
      </c>
      <c r="BK191" s="154">
        <f t="shared" si="29"/>
        <v>0</v>
      </c>
      <c r="BL191" s="19" t="s">
        <v>250</v>
      </c>
      <c r="BM191" s="19" t="s">
        <v>816</v>
      </c>
    </row>
    <row r="192" spans="2:65" s="1" customFormat="1" ht="25.5" customHeight="1">
      <c r="B192" s="145"/>
      <c r="C192" s="155" t="s">
        <v>472</v>
      </c>
      <c r="D192" s="155" t="s">
        <v>251</v>
      </c>
      <c r="E192" s="156" t="s">
        <v>1649</v>
      </c>
      <c r="F192" s="230" t="s">
        <v>1650</v>
      </c>
      <c r="G192" s="230"/>
      <c r="H192" s="230"/>
      <c r="I192" s="230"/>
      <c r="J192" s="157" t="s">
        <v>302</v>
      </c>
      <c r="K192" s="158">
        <v>3</v>
      </c>
      <c r="L192" s="231"/>
      <c r="M192" s="231"/>
      <c r="N192" s="231">
        <f t="shared" si="20"/>
        <v>0</v>
      </c>
      <c r="O192" s="229"/>
      <c r="P192" s="229"/>
      <c r="Q192" s="229"/>
      <c r="R192" s="150"/>
      <c r="T192" s="151" t="s">
        <v>5</v>
      </c>
      <c r="U192" s="41" t="s">
        <v>41</v>
      </c>
      <c r="V192" s="152">
        <v>0</v>
      </c>
      <c r="W192" s="152">
        <f t="shared" si="21"/>
        <v>0</v>
      </c>
      <c r="X192" s="152">
        <v>0</v>
      </c>
      <c r="Y192" s="152">
        <f t="shared" si="22"/>
        <v>0</v>
      </c>
      <c r="Z192" s="152">
        <v>0</v>
      </c>
      <c r="AA192" s="153">
        <f t="shared" si="23"/>
        <v>0</v>
      </c>
      <c r="AD192" s="154"/>
      <c r="AR192" s="19" t="s">
        <v>316</v>
      </c>
      <c r="AT192" s="19" t="s">
        <v>251</v>
      </c>
      <c r="AU192" s="19" t="s">
        <v>81</v>
      </c>
      <c r="AY192" s="19" t="s">
        <v>188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9" t="s">
        <v>86</v>
      </c>
      <c r="BK192" s="154">
        <f t="shared" si="29"/>
        <v>0</v>
      </c>
      <c r="BL192" s="19" t="s">
        <v>250</v>
      </c>
      <c r="BM192" s="19" t="s">
        <v>824</v>
      </c>
    </row>
    <row r="193" spans="2:65" s="1" customFormat="1" ht="25.5" customHeight="1">
      <c r="B193" s="145"/>
      <c r="C193" s="146" t="s">
        <v>476</v>
      </c>
      <c r="D193" s="146" t="s">
        <v>189</v>
      </c>
      <c r="E193" s="147" t="s">
        <v>1651</v>
      </c>
      <c r="F193" s="228" t="s">
        <v>1652</v>
      </c>
      <c r="G193" s="228"/>
      <c r="H193" s="228"/>
      <c r="I193" s="228"/>
      <c r="J193" s="148" t="s">
        <v>302</v>
      </c>
      <c r="K193" s="149">
        <v>3</v>
      </c>
      <c r="L193" s="229"/>
      <c r="M193" s="229"/>
      <c r="N193" s="229">
        <f t="shared" si="20"/>
        <v>0</v>
      </c>
      <c r="O193" s="229"/>
      <c r="P193" s="229"/>
      <c r="Q193" s="229"/>
      <c r="R193" s="150"/>
      <c r="T193" s="151" t="s">
        <v>5</v>
      </c>
      <c r="U193" s="41" t="s">
        <v>41</v>
      </c>
      <c r="V193" s="152">
        <v>0</v>
      </c>
      <c r="W193" s="152">
        <f t="shared" si="21"/>
        <v>0</v>
      </c>
      <c r="X193" s="152">
        <v>0</v>
      </c>
      <c r="Y193" s="152">
        <f t="shared" si="22"/>
        <v>0</v>
      </c>
      <c r="Z193" s="152">
        <v>0</v>
      </c>
      <c r="AA193" s="153">
        <f t="shared" si="23"/>
        <v>0</v>
      </c>
      <c r="AD193" s="154"/>
      <c r="AR193" s="19" t="s">
        <v>250</v>
      </c>
      <c r="AT193" s="19" t="s">
        <v>189</v>
      </c>
      <c r="AU193" s="19" t="s">
        <v>81</v>
      </c>
      <c r="AY193" s="19" t="s">
        <v>188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9" t="s">
        <v>86</v>
      </c>
      <c r="BK193" s="154">
        <f t="shared" si="29"/>
        <v>0</v>
      </c>
      <c r="BL193" s="19" t="s">
        <v>250</v>
      </c>
      <c r="BM193" s="19" t="s">
        <v>832</v>
      </c>
    </row>
    <row r="194" spans="2:65" s="1" customFormat="1" ht="25.5" customHeight="1">
      <c r="B194" s="145"/>
      <c r="C194" s="155" t="s">
        <v>480</v>
      </c>
      <c r="D194" s="155" t="s">
        <v>251</v>
      </c>
      <c r="E194" s="156" t="s">
        <v>1653</v>
      </c>
      <c r="F194" s="230" t="s">
        <v>1654</v>
      </c>
      <c r="G194" s="230"/>
      <c r="H194" s="230"/>
      <c r="I194" s="230"/>
      <c r="J194" s="157" t="s">
        <v>302</v>
      </c>
      <c r="K194" s="158">
        <v>1</v>
      </c>
      <c r="L194" s="231"/>
      <c r="M194" s="231"/>
      <c r="N194" s="231">
        <f t="shared" si="20"/>
        <v>0</v>
      </c>
      <c r="O194" s="229"/>
      <c r="P194" s="229"/>
      <c r="Q194" s="229"/>
      <c r="R194" s="150"/>
      <c r="T194" s="151" t="s">
        <v>5</v>
      </c>
      <c r="U194" s="41" t="s">
        <v>41</v>
      </c>
      <c r="V194" s="152">
        <v>0</v>
      </c>
      <c r="W194" s="152">
        <f t="shared" si="21"/>
        <v>0</v>
      </c>
      <c r="X194" s="152">
        <v>0</v>
      </c>
      <c r="Y194" s="152">
        <f t="shared" si="22"/>
        <v>0</v>
      </c>
      <c r="Z194" s="152">
        <v>0</v>
      </c>
      <c r="AA194" s="153">
        <f t="shared" si="23"/>
        <v>0</v>
      </c>
      <c r="AD194" s="154"/>
      <c r="AR194" s="19" t="s">
        <v>316</v>
      </c>
      <c r="AT194" s="19" t="s">
        <v>251</v>
      </c>
      <c r="AU194" s="19" t="s">
        <v>81</v>
      </c>
      <c r="AY194" s="19" t="s">
        <v>188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9" t="s">
        <v>86</v>
      </c>
      <c r="BK194" s="154">
        <f t="shared" si="29"/>
        <v>0</v>
      </c>
      <c r="BL194" s="19" t="s">
        <v>250</v>
      </c>
      <c r="BM194" s="19" t="s">
        <v>840</v>
      </c>
    </row>
    <row r="195" spans="2:65" s="1" customFormat="1" ht="25.5" customHeight="1">
      <c r="B195" s="145"/>
      <c r="C195" s="146" t="s">
        <v>484</v>
      </c>
      <c r="D195" s="146" t="s">
        <v>189</v>
      </c>
      <c r="E195" s="147" t="s">
        <v>1655</v>
      </c>
      <c r="F195" s="228" t="s">
        <v>1656</v>
      </c>
      <c r="G195" s="228"/>
      <c r="H195" s="228"/>
      <c r="I195" s="228"/>
      <c r="J195" s="148" t="s">
        <v>302</v>
      </c>
      <c r="K195" s="149">
        <v>1</v>
      </c>
      <c r="L195" s="229"/>
      <c r="M195" s="229"/>
      <c r="N195" s="229">
        <f t="shared" si="20"/>
        <v>0</v>
      </c>
      <c r="O195" s="229"/>
      <c r="P195" s="229"/>
      <c r="Q195" s="229"/>
      <c r="R195" s="150"/>
      <c r="T195" s="151" t="s">
        <v>5</v>
      </c>
      <c r="U195" s="41" t="s">
        <v>41</v>
      </c>
      <c r="V195" s="152">
        <v>0</v>
      </c>
      <c r="W195" s="152">
        <f t="shared" si="21"/>
        <v>0</v>
      </c>
      <c r="X195" s="152">
        <v>0</v>
      </c>
      <c r="Y195" s="152">
        <f t="shared" si="22"/>
        <v>0</v>
      </c>
      <c r="Z195" s="152">
        <v>0</v>
      </c>
      <c r="AA195" s="153">
        <f t="shared" si="23"/>
        <v>0</v>
      </c>
      <c r="AD195" s="154"/>
      <c r="AR195" s="19" t="s">
        <v>250</v>
      </c>
      <c r="AT195" s="19" t="s">
        <v>189</v>
      </c>
      <c r="AU195" s="19" t="s">
        <v>81</v>
      </c>
      <c r="AY195" s="19" t="s">
        <v>188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9" t="s">
        <v>86</v>
      </c>
      <c r="BK195" s="154">
        <f t="shared" si="29"/>
        <v>0</v>
      </c>
      <c r="BL195" s="19" t="s">
        <v>250</v>
      </c>
      <c r="BM195" s="19" t="s">
        <v>844</v>
      </c>
    </row>
    <row r="196" spans="2:65" s="1" customFormat="1" ht="16.5" customHeight="1">
      <c r="B196" s="145"/>
      <c r="C196" s="146" t="s">
        <v>488</v>
      </c>
      <c r="D196" s="146" t="s">
        <v>189</v>
      </c>
      <c r="E196" s="147" t="s">
        <v>1657</v>
      </c>
      <c r="F196" s="228" t="s">
        <v>1658</v>
      </c>
      <c r="G196" s="228"/>
      <c r="H196" s="228"/>
      <c r="I196" s="228"/>
      <c r="J196" s="148" t="s">
        <v>302</v>
      </c>
      <c r="K196" s="149">
        <v>1</v>
      </c>
      <c r="L196" s="229"/>
      <c r="M196" s="229"/>
      <c r="N196" s="229">
        <f t="shared" si="20"/>
        <v>0</v>
      </c>
      <c r="O196" s="229"/>
      <c r="P196" s="229"/>
      <c r="Q196" s="229"/>
      <c r="R196" s="150"/>
      <c r="T196" s="151" t="s">
        <v>5</v>
      </c>
      <c r="U196" s="41" t="s">
        <v>41</v>
      </c>
      <c r="V196" s="152">
        <v>0</v>
      </c>
      <c r="W196" s="152">
        <f t="shared" si="21"/>
        <v>0</v>
      </c>
      <c r="X196" s="152">
        <v>0</v>
      </c>
      <c r="Y196" s="152">
        <f t="shared" si="22"/>
        <v>0</v>
      </c>
      <c r="Z196" s="152">
        <v>0</v>
      </c>
      <c r="AA196" s="153">
        <f t="shared" si="23"/>
        <v>0</v>
      </c>
      <c r="AD196" s="154"/>
      <c r="AR196" s="19" t="s">
        <v>250</v>
      </c>
      <c r="AT196" s="19" t="s">
        <v>189</v>
      </c>
      <c r="AU196" s="19" t="s">
        <v>81</v>
      </c>
      <c r="AY196" s="19" t="s">
        <v>188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9" t="s">
        <v>86</v>
      </c>
      <c r="BK196" s="154">
        <f t="shared" si="29"/>
        <v>0</v>
      </c>
      <c r="BL196" s="19" t="s">
        <v>250</v>
      </c>
      <c r="BM196" s="19" t="s">
        <v>852</v>
      </c>
    </row>
    <row r="197" spans="2:65" s="1" customFormat="1" ht="16.5" customHeight="1">
      <c r="B197" s="145"/>
      <c r="C197" s="146" t="s">
        <v>492</v>
      </c>
      <c r="D197" s="146" t="s">
        <v>189</v>
      </c>
      <c r="E197" s="147" t="s">
        <v>1659</v>
      </c>
      <c r="F197" s="228" t="s">
        <v>1660</v>
      </c>
      <c r="G197" s="228"/>
      <c r="H197" s="228"/>
      <c r="I197" s="228"/>
      <c r="J197" s="148" t="s">
        <v>302</v>
      </c>
      <c r="K197" s="149">
        <v>2</v>
      </c>
      <c r="L197" s="229"/>
      <c r="M197" s="229"/>
      <c r="N197" s="229">
        <f t="shared" si="20"/>
        <v>0</v>
      </c>
      <c r="O197" s="229"/>
      <c r="P197" s="229"/>
      <c r="Q197" s="229"/>
      <c r="R197" s="150"/>
      <c r="T197" s="151" t="s">
        <v>5</v>
      </c>
      <c r="U197" s="41" t="s">
        <v>41</v>
      </c>
      <c r="V197" s="152">
        <v>0</v>
      </c>
      <c r="W197" s="152">
        <f t="shared" si="21"/>
        <v>0</v>
      </c>
      <c r="X197" s="152">
        <v>0</v>
      </c>
      <c r="Y197" s="152">
        <f t="shared" si="22"/>
        <v>0</v>
      </c>
      <c r="Z197" s="152">
        <v>0</v>
      </c>
      <c r="AA197" s="153">
        <f t="shared" si="23"/>
        <v>0</v>
      </c>
      <c r="AD197" s="154"/>
      <c r="AR197" s="19" t="s">
        <v>250</v>
      </c>
      <c r="AT197" s="19" t="s">
        <v>189</v>
      </c>
      <c r="AU197" s="19" t="s">
        <v>81</v>
      </c>
      <c r="AY197" s="19" t="s">
        <v>188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9" t="s">
        <v>86</v>
      </c>
      <c r="BK197" s="154">
        <f t="shared" si="29"/>
        <v>0</v>
      </c>
      <c r="BL197" s="19" t="s">
        <v>250</v>
      </c>
      <c r="BM197" s="19" t="s">
        <v>858</v>
      </c>
    </row>
    <row r="198" spans="2:65" s="1" customFormat="1" ht="16.5" customHeight="1">
      <c r="B198" s="145"/>
      <c r="C198" s="155" t="s">
        <v>496</v>
      </c>
      <c r="D198" s="155" t="s">
        <v>251</v>
      </c>
      <c r="E198" s="156" t="s">
        <v>1661</v>
      </c>
      <c r="F198" s="230" t="s">
        <v>1662</v>
      </c>
      <c r="G198" s="230"/>
      <c r="H198" s="230"/>
      <c r="I198" s="230"/>
      <c r="J198" s="157" t="s">
        <v>302</v>
      </c>
      <c r="K198" s="158">
        <v>1</v>
      </c>
      <c r="L198" s="231"/>
      <c r="M198" s="231"/>
      <c r="N198" s="231">
        <f t="shared" si="20"/>
        <v>0</v>
      </c>
      <c r="O198" s="229"/>
      <c r="P198" s="229"/>
      <c r="Q198" s="229"/>
      <c r="R198" s="150"/>
      <c r="T198" s="151" t="s">
        <v>5</v>
      </c>
      <c r="U198" s="41" t="s">
        <v>41</v>
      </c>
      <c r="V198" s="152">
        <v>0</v>
      </c>
      <c r="W198" s="152">
        <f t="shared" si="21"/>
        <v>0</v>
      </c>
      <c r="X198" s="152">
        <v>0</v>
      </c>
      <c r="Y198" s="152">
        <f t="shared" si="22"/>
        <v>0</v>
      </c>
      <c r="Z198" s="152">
        <v>0</v>
      </c>
      <c r="AA198" s="153">
        <f t="shared" si="23"/>
        <v>0</v>
      </c>
      <c r="AD198" s="154"/>
      <c r="AR198" s="19" t="s">
        <v>316</v>
      </c>
      <c r="AT198" s="19" t="s">
        <v>251</v>
      </c>
      <c r="AU198" s="19" t="s">
        <v>81</v>
      </c>
      <c r="AY198" s="19" t="s">
        <v>188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9" t="s">
        <v>86</v>
      </c>
      <c r="BK198" s="154">
        <f t="shared" si="29"/>
        <v>0</v>
      </c>
      <c r="BL198" s="19" t="s">
        <v>250</v>
      </c>
      <c r="BM198" s="19" t="s">
        <v>864</v>
      </c>
    </row>
    <row r="199" spans="2:65" s="1" customFormat="1" ht="16.5" customHeight="1">
      <c r="B199" s="145"/>
      <c r="C199" s="155" t="s">
        <v>500</v>
      </c>
      <c r="D199" s="155" t="s">
        <v>251</v>
      </c>
      <c r="E199" s="156" t="s">
        <v>1663</v>
      </c>
      <c r="F199" s="230" t="s">
        <v>1664</v>
      </c>
      <c r="G199" s="230"/>
      <c r="H199" s="230"/>
      <c r="I199" s="230"/>
      <c r="J199" s="157" t="s">
        <v>302</v>
      </c>
      <c r="K199" s="158">
        <v>4</v>
      </c>
      <c r="L199" s="231"/>
      <c r="M199" s="231"/>
      <c r="N199" s="231">
        <f t="shared" si="20"/>
        <v>0</v>
      </c>
      <c r="O199" s="229"/>
      <c r="P199" s="229"/>
      <c r="Q199" s="229"/>
      <c r="R199" s="150"/>
      <c r="T199" s="151" t="s">
        <v>5</v>
      </c>
      <c r="U199" s="41" t="s">
        <v>41</v>
      </c>
      <c r="V199" s="152">
        <v>0</v>
      </c>
      <c r="W199" s="152">
        <f t="shared" si="21"/>
        <v>0</v>
      </c>
      <c r="X199" s="152">
        <v>0</v>
      </c>
      <c r="Y199" s="152">
        <f t="shared" si="22"/>
        <v>0</v>
      </c>
      <c r="Z199" s="152">
        <v>0</v>
      </c>
      <c r="AA199" s="153">
        <f t="shared" si="23"/>
        <v>0</v>
      </c>
      <c r="AD199" s="154"/>
      <c r="AR199" s="19" t="s">
        <v>316</v>
      </c>
      <c r="AT199" s="19" t="s">
        <v>251</v>
      </c>
      <c r="AU199" s="19" t="s">
        <v>81</v>
      </c>
      <c r="AY199" s="19" t="s">
        <v>188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9" t="s">
        <v>86</v>
      </c>
      <c r="BK199" s="154">
        <f t="shared" si="29"/>
        <v>0</v>
      </c>
      <c r="BL199" s="19" t="s">
        <v>250</v>
      </c>
      <c r="BM199" s="19" t="s">
        <v>872</v>
      </c>
    </row>
    <row r="200" spans="2:65" s="1" customFormat="1" ht="16.5" customHeight="1">
      <c r="B200" s="145"/>
      <c r="C200" s="146" t="s">
        <v>504</v>
      </c>
      <c r="D200" s="146" t="s">
        <v>189</v>
      </c>
      <c r="E200" s="147" t="s">
        <v>1665</v>
      </c>
      <c r="F200" s="228" t="s">
        <v>1666</v>
      </c>
      <c r="G200" s="228"/>
      <c r="H200" s="228"/>
      <c r="I200" s="228"/>
      <c r="J200" s="148" t="s">
        <v>302</v>
      </c>
      <c r="K200" s="149">
        <v>4</v>
      </c>
      <c r="L200" s="229"/>
      <c r="M200" s="229"/>
      <c r="N200" s="229">
        <f t="shared" si="20"/>
        <v>0</v>
      </c>
      <c r="O200" s="229"/>
      <c r="P200" s="229"/>
      <c r="Q200" s="229"/>
      <c r="R200" s="150"/>
      <c r="T200" s="151" t="s">
        <v>5</v>
      </c>
      <c r="U200" s="41" t="s">
        <v>41</v>
      </c>
      <c r="V200" s="152">
        <v>0</v>
      </c>
      <c r="W200" s="152">
        <f t="shared" si="21"/>
        <v>0</v>
      </c>
      <c r="X200" s="152">
        <v>0</v>
      </c>
      <c r="Y200" s="152">
        <f t="shared" si="22"/>
        <v>0</v>
      </c>
      <c r="Z200" s="152">
        <v>0</v>
      </c>
      <c r="AA200" s="153">
        <f t="shared" si="23"/>
        <v>0</v>
      </c>
      <c r="AD200" s="154"/>
      <c r="AR200" s="19" t="s">
        <v>250</v>
      </c>
      <c r="AT200" s="19" t="s">
        <v>189</v>
      </c>
      <c r="AU200" s="19" t="s">
        <v>81</v>
      </c>
      <c r="AY200" s="19" t="s">
        <v>188</v>
      </c>
      <c r="BE200" s="154">
        <f t="shared" si="24"/>
        <v>0</v>
      </c>
      <c r="BF200" s="154">
        <f t="shared" si="25"/>
        <v>0</v>
      </c>
      <c r="BG200" s="154">
        <f t="shared" si="26"/>
        <v>0</v>
      </c>
      <c r="BH200" s="154">
        <f t="shared" si="27"/>
        <v>0</v>
      </c>
      <c r="BI200" s="154">
        <f t="shared" si="28"/>
        <v>0</v>
      </c>
      <c r="BJ200" s="19" t="s">
        <v>86</v>
      </c>
      <c r="BK200" s="154">
        <f t="shared" si="29"/>
        <v>0</v>
      </c>
      <c r="BL200" s="19" t="s">
        <v>250</v>
      </c>
      <c r="BM200" s="19" t="s">
        <v>880</v>
      </c>
    </row>
    <row r="201" spans="2:65" s="1" customFormat="1" ht="25.5" customHeight="1">
      <c r="B201" s="145"/>
      <c r="C201" s="146" t="s">
        <v>508</v>
      </c>
      <c r="D201" s="146" t="s">
        <v>189</v>
      </c>
      <c r="E201" s="147" t="s">
        <v>1667</v>
      </c>
      <c r="F201" s="228" t="s">
        <v>1668</v>
      </c>
      <c r="G201" s="228"/>
      <c r="H201" s="228"/>
      <c r="I201" s="228"/>
      <c r="J201" s="148" t="s">
        <v>806</v>
      </c>
      <c r="K201" s="149">
        <v>0.3</v>
      </c>
      <c r="L201" s="229"/>
      <c r="M201" s="229"/>
      <c r="N201" s="229">
        <f t="shared" si="20"/>
        <v>0</v>
      </c>
      <c r="O201" s="229"/>
      <c r="P201" s="229"/>
      <c r="Q201" s="229"/>
      <c r="R201" s="150"/>
      <c r="T201" s="151" t="s">
        <v>5</v>
      </c>
      <c r="U201" s="41" t="s">
        <v>41</v>
      </c>
      <c r="V201" s="152">
        <v>0</v>
      </c>
      <c r="W201" s="152">
        <f t="shared" si="21"/>
        <v>0</v>
      </c>
      <c r="X201" s="152">
        <v>0</v>
      </c>
      <c r="Y201" s="152">
        <f t="shared" si="22"/>
        <v>0</v>
      </c>
      <c r="Z201" s="152">
        <v>0</v>
      </c>
      <c r="AA201" s="153">
        <f t="shared" si="23"/>
        <v>0</v>
      </c>
      <c r="AD201" s="154"/>
      <c r="AR201" s="19" t="s">
        <v>250</v>
      </c>
      <c r="AT201" s="19" t="s">
        <v>189</v>
      </c>
      <c r="AU201" s="19" t="s">
        <v>81</v>
      </c>
      <c r="AY201" s="19" t="s">
        <v>188</v>
      </c>
      <c r="BE201" s="154">
        <f t="shared" si="24"/>
        <v>0</v>
      </c>
      <c r="BF201" s="154">
        <f t="shared" si="25"/>
        <v>0</v>
      </c>
      <c r="BG201" s="154">
        <f t="shared" si="26"/>
        <v>0</v>
      </c>
      <c r="BH201" s="154">
        <f t="shared" si="27"/>
        <v>0</v>
      </c>
      <c r="BI201" s="154">
        <f t="shared" si="28"/>
        <v>0</v>
      </c>
      <c r="BJ201" s="19" t="s">
        <v>86</v>
      </c>
      <c r="BK201" s="154">
        <f t="shared" si="29"/>
        <v>0</v>
      </c>
      <c r="BL201" s="19" t="s">
        <v>250</v>
      </c>
      <c r="BM201" s="19" t="s">
        <v>886</v>
      </c>
    </row>
    <row r="202" spans="2:65" s="1" customFormat="1" ht="38.25" customHeight="1">
      <c r="B202" s="145"/>
      <c r="C202" s="146" t="s">
        <v>512</v>
      </c>
      <c r="D202" s="146" t="s">
        <v>189</v>
      </c>
      <c r="E202" s="147" t="s">
        <v>1669</v>
      </c>
      <c r="F202" s="228" t="s">
        <v>1550</v>
      </c>
      <c r="G202" s="228"/>
      <c r="H202" s="228"/>
      <c r="I202" s="228"/>
      <c r="J202" s="148" t="s">
        <v>806</v>
      </c>
      <c r="K202" s="149">
        <v>0.3</v>
      </c>
      <c r="L202" s="229"/>
      <c r="M202" s="229"/>
      <c r="N202" s="229">
        <f t="shared" si="20"/>
        <v>0</v>
      </c>
      <c r="O202" s="229"/>
      <c r="P202" s="229"/>
      <c r="Q202" s="229"/>
      <c r="R202" s="150"/>
      <c r="T202" s="151" t="s">
        <v>5</v>
      </c>
      <c r="U202" s="41" t="s">
        <v>41</v>
      </c>
      <c r="V202" s="152">
        <v>0</v>
      </c>
      <c r="W202" s="152">
        <f t="shared" si="21"/>
        <v>0</v>
      </c>
      <c r="X202" s="152">
        <v>0</v>
      </c>
      <c r="Y202" s="152">
        <f t="shared" si="22"/>
        <v>0</v>
      </c>
      <c r="Z202" s="152">
        <v>0</v>
      </c>
      <c r="AA202" s="153">
        <f t="shared" si="23"/>
        <v>0</v>
      </c>
      <c r="AD202" s="154"/>
      <c r="AR202" s="19" t="s">
        <v>250</v>
      </c>
      <c r="AT202" s="19" t="s">
        <v>189</v>
      </c>
      <c r="AU202" s="19" t="s">
        <v>81</v>
      </c>
      <c r="AY202" s="19" t="s">
        <v>188</v>
      </c>
      <c r="BE202" s="154">
        <f t="shared" si="24"/>
        <v>0</v>
      </c>
      <c r="BF202" s="154">
        <f t="shared" si="25"/>
        <v>0</v>
      </c>
      <c r="BG202" s="154">
        <f t="shared" si="26"/>
        <v>0</v>
      </c>
      <c r="BH202" s="154">
        <f t="shared" si="27"/>
        <v>0</v>
      </c>
      <c r="BI202" s="154">
        <f t="shared" si="28"/>
        <v>0</v>
      </c>
      <c r="BJ202" s="19" t="s">
        <v>86</v>
      </c>
      <c r="BK202" s="154">
        <f t="shared" si="29"/>
        <v>0</v>
      </c>
      <c r="BL202" s="19" t="s">
        <v>250</v>
      </c>
      <c r="BM202" s="19" t="s">
        <v>894</v>
      </c>
    </row>
    <row r="203" spans="2:65" s="10" customFormat="1" ht="37.35" customHeight="1">
      <c r="B203" s="134"/>
      <c r="C203" s="135"/>
      <c r="D203" s="136" t="s">
        <v>1518</v>
      </c>
      <c r="E203" s="136"/>
      <c r="F203" s="136"/>
      <c r="G203" s="136"/>
      <c r="H203" s="136"/>
      <c r="I203" s="136"/>
      <c r="J203" s="136"/>
      <c r="K203" s="136"/>
      <c r="L203" s="136"/>
      <c r="M203" s="136"/>
      <c r="N203" s="235">
        <f>BK203</f>
        <v>0</v>
      </c>
      <c r="O203" s="236"/>
      <c r="P203" s="236"/>
      <c r="Q203" s="236"/>
      <c r="R203" s="137"/>
      <c r="T203" s="138"/>
      <c r="U203" s="135"/>
      <c r="V203" s="135"/>
      <c r="W203" s="139">
        <f>SUM(W204:W211)</f>
        <v>0</v>
      </c>
      <c r="X203" s="135"/>
      <c r="Y203" s="139">
        <f>SUM(Y204:Y211)</f>
        <v>0</v>
      </c>
      <c r="Z203" s="135"/>
      <c r="AA203" s="140">
        <f>SUM(AA204:AA211)</f>
        <v>0</v>
      </c>
      <c r="AC203" s="1"/>
      <c r="AD203" s="154"/>
      <c r="AR203" s="141" t="s">
        <v>86</v>
      </c>
      <c r="AT203" s="142" t="s">
        <v>73</v>
      </c>
      <c r="AU203" s="142" t="s">
        <v>74</v>
      </c>
      <c r="AY203" s="141" t="s">
        <v>188</v>
      </c>
      <c r="BK203" s="143">
        <f>SUM(BK204:BK211)</f>
        <v>0</v>
      </c>
    </row>
    <row r="204" spans="2:65" s="1" customFormat="1" ht="25.5" customHeight="1">
      <c r="B204" s="145"/>
      <c r="C204" s="155" t="s">
        <v>516</v>
      </c>
      <c r="D204" s="155" t="s">
        <v>251</v>
      </c>
      <c r="E204" s="156" t="s">
        <v>1670</v>
      </c>
      <c r="F204" s="230" t="s">
        <v>1671</v>
      </c>
      <c r="G204" s="230"/>
      <c r="H204" s="230"/>
      <c r="I204" s="230"/>
      <c r="J204" s="157" t="s">
        <v>203</v>
      </c>
      <c r="K204" s="158">
        <v>28.5</v>
      </c>
      <c r="L204" s="231"/>
      <c r="M204" s="231"/>
      <c r="N204" s="231">
        <f t="shared" ref="N204:N211" si="30">ROUND(L204*K204,2)</f>
        <v>0</v>
      </c>
      <c r="O204" s="229"/>
      <c r="P204" s="229"/>
      <c r="Q204" s="229"/>
      <c r="R204" s="150"/>
      <c r="T204" s="151" t="s">
        <v>5</v>
      </c>
      <c r="U204" s="41" t="s">
        <v>41</v>
      </c>
      <c r="V204" s="152">
        <v>0</v>
      </c>
      <c r="W204" s="152">
        <f t="shared" ref="W204:W211" si="31">V204*K204</f>
        <v>0</v>
      </c>
      <c r="X204" s="152">
        <v>0</v>
      </c>
      <c r="Y204" s="152">
        <f t="shared" ref="Y204:Y211" si="32">X204*K204</f>
        <v>0</v>
      </c>
      <c r="Z204" s="152">
        <v>0</v>
      </c>
      <c r="AA204" s="153">
        <f t="shared" ref="AA204:AA211" si="33">Z204*K204</f>
        <v>0</v>
      </c>
      <c r="AD204" s="154"/>
      <c r="AR204" s="19" t="s">
        <v>316</v>
      </c>
      <c r="AT204" s="19" t="s">
        <v>251</v>
      </c>
      <c r="AU204" s="19" t="s">
        <v>81</v>
      </c>
      <c r="AY204" s="19" t="s">
        <v>188</v>
      </c>
      <c r="BE204" s="154">
        <f t="shared" ref="BE204:BE211" si="34">IF(U204="základná",N204,0)</f>
        <v>0</v>
      </c>
      <c r="BF204" s="154">
        <f t="shared" ref="BF204:BF211" si="35">IF(U204="znížená",N204,0)</f>
        <v>0</v>
      </c>
      <c r="BG204" s="154">
        <f t="shared" ref="BG204:BG211" si="36">IF(U204="zákl. prenesená",N204,0)</f>
        <v>0</v>
      </c>
      <c r="BH204" s="154">
        <f t="shared" ref="BH204:BH211" si="37">IF(U204="zníž. prenesená",N204,0)</f>
        <v>0</v>
      </c>
      <c r="BI204" s="154">
        <f t="shared" ref="BI204:BI211" si="38">IF(U204="nulová",N204,0)</f>
        <v>0</v>
      </c>
      <c r="BJ204" s="19" t="s">
        <v>86</v>
      </c>
      <c r="BK204" s="154">
        <f t="shared" ref="BK204:BK211" si="39">ROUND(L204*K204,2)</f>
        <v>0</v>
      </c>
      <c r="BL204" s="19" t="s">
        <v>250</v>
      </c>
      <c r="BM204" s="19" t="s">
        <v>902</v>
      </c>
    </row>
    <row r="205" spans="2:65" s="1" customFormat="1" ht="25.5" customHeight="1">
      <c r="B205" s="145"/>
      <c r="C205" s="155" t="s">
        <v>520</v>
      </c>
      <c r="D205" s="155" t="s">
        <v>251</v>
      </c>
      <c r="E205" s="156" t="s">
        <v>1672</v>
      </c>
      <c r="F205" s="230" t="s">
        <v>1673</v>
      </c>
      <c r="G205" s="230"/>
      <c r="H205" s="230"/>
      <c r="I205" s="230"/>
      <c r="J205" s="157" t="s">
        <v>203</v>
      </c>
      <c r="K205" s="158">
        <v>17</v>
      </c>
      <c r="L205" s="231"/>
      <c r="M205" s="231"/>
      <c r="N205" s="231">
        <f t="shared" si="30"/>
        <v>0</v>
      </c>
      <c r="O205" s="229"/>
      <c r="P205" s="229"/>
      <c r="Q205" s="229"/>
      <c r="R205" s="150"/>
      <c r="T205" s="151" t="s">
        <v>5</v>
      </c>
      <c r="U205" s="41" t="s">
        <v>41</v>
      </c>
      <c r="V205" s="152">
        <v>0</v>
      </c>
      <c r="W205" s="152">
        <f t="shared" si="31"/>
        <v>0</v>
      </c>
      <c r="X205" s="152">
        <v>0</v>
      </c>
      <c r="Y205" s="152">
        <f t="shared" si="32"/>
        <v>0</v>
      </c>
      <c r="Z205" s="152">
        <v>0</v>
      </c>
      <c r="AA205" s="153">
        <f t="shared" si="33"/>
        <v>0</v>
      </c>
      <c r="AD205" s="154"/>
      <c r="AR205" s="19" t="s">
        <v>316</v>
      </c>
      <c r="AT205" s="19" t="s">
        <v>251</v>
      </c>
      <c r="AU205" s="19" t="s">
        <v>81</v>
      </c>
      <c r="AY205" s="19" t="s">
        <v>188</v>
      </c>
      <c r="BE205" s="154">
        <f t="shared" si="34"/>
        <v>0</v>
      </c>
      <c r="BF205" s="154">
        <f t="shared" si="35"/>
        <v>0</v>
      </c>
      <c r="BG205" s="154">
        <f t="shared" si="36"/>
        <v>0</v>
      </c>
      <c r="BH205" s="154">
        <f t="shared" si="37"/>
        <v>0</v>
      </c>
      <c r="BI205" s="154">
        <f t="shared" si="38"/>
        <v>0</v>
      </c>
      <c r="BJ205" s="19" t="s">
        <v>86</v>
      </c>
      <c r="BK205" s="154">
        <f t="shared" si="39"/>
        <v>0</v>
      </c>
      <c r="BL205" s="19" t="s">
        <v>250</v>
      </c>
      <c r="BM205" s="19" t="s">
        <v>910</v>
      </c>
    </row>
    <row r="206" spans="2:65" s="1" customFormat="1" ht="25.5" customHeight="1">
      <c r="B206" s="145"/>
      <c r="C206" s="155" t="s">
        <v>524</v>
      </c>
      <c r="D206" s="155" t="s">
        <v>251</v>
      </c>
      <c r="E206" s="156" t="s">
        <v>1674</v>
      </c>
      <c r="F206" s="230" t="s">
        <v>1675</v>
      </c>
      <c r="G206" s="230"/>
      <c r="H206" s="230"/>
      <c r="I206" s="230"/>
      <c r="J206" s="157" t="s">
        <v>203</v>
      </c>
      <c r="K206" s="158">
        <v>45</v>
      </c>
      <c r="L206" s="231"/>
      <c r="M206" s="231"/>
      <c r="N206" s="231">
        <f t="shared" si="30"/>
        <v>0</v>
      </c>
      <c r="O206" s="229"/>
      <c r="P206" s="229"/>
      <c r="Q206" s="229"/>
      <c r="R206" s="150"/>
      <c r="T206" s="151" t="s">
        <v>5</v>
      </c>
      <c r="U206" s="41" t="s">
        <v>41</v>
      </c>
      <c r="V206" s="152">
        <v>0</v>
      </c>
      <c r="W206" s="152">
        <f t="shared" si="31"/>
        <v>0</v>
      </c>
      <c r="X206" s="152">
        <v>0</v>
      </c>
      <c r="Y206" s="152">
        <f t="shared" si="32"/>
        <v>0</v>
      </c>
      <c r="Z206" s="152">
        <v>0</v>
      </c>
      <c r="AA206" s="153">
        <f t="shared" si="33"/>
        <v>0</v>
      </c>
      <c r="AD206" s="154"/>
      <c r="AR206" s="19" t="s">
        <v>316</v>
      </c>
      <c r="AT206" s="19" t="s">
        <v>251</v>
      </c>
      <c r="AU206" s="19" t="s">
        <v>81</v>
      </c>
      <c r="AY206" s="19" t="s">
        <v>188</v>
      </c>
      <c r="BE206" s="154">
        <f t="shared" si="34"/>
        <v>0</v>
      </c>
      <c r="BF206" s="154">
        <f t="shared" si="35"/>
        <v>0</v>
      </c>
      <c r="BG206" s="154">
        <f t="shared" si="36"/>
        <v>0</v>
      </c>
      <c r="BH206" s="154">
        <f t="shared" si="37"/>
        <v>0</v>
      </c>
      <c r="BI206" s="154">
        <f t="shared" si="38"/>
        <v>0</v>
      </c>
      <c r="BJ206" s="19" t="s">
        <v>86</v>
      </c>
      <c r="BK206" s="154">
        <f t="shared" si="39"/>
        <v>0</v>
      </c>
      <c r="BL206" s="19" t="s">
        <v>250</v>
      </c>
      <c r="BM206" s="19" t="s">
        <v>918</v>
      </c>
    </row>
    <row r="207" spans="2:65" s="1" customFormat="1" ht="25.5" customHeight="1">
      <c r="B207" s="145"/>
      <c r="C207" s="155" t="s">
        <v>528</v>
      </c>
      <c r="D207" s="155" t="s">
        <v>251</v>
      </c>
      <c r="E207" s="156" t="s">
        <v>1676</v>
      </c>
      <c r="F207" s="230" t="s">
        <v>1677</v>
      </c>
      <c r="G207" s="230"/>
      <c r="H207" s="230"/>
      <c r="I207" s="230"/>
      <c r="J207" s="157" t="s">
        <v>203</v>
      </c>
      <c r="K207" s="158">
        <v>37</v>
      </c>
      <c r="L207" s="231"/>
      <c r="M207" s="231"/>
      <c r="N207" s="231">
        <f t="shared" si="30"/>
        <v>0</v>
      </c>
      <c r="O207" s="229"/>
      <c r="P207" s="229"/>
      <c r="Q207" s="229"/>
      <c r="R207" s="150"/>
      <c r="T207" s="151" t="s">
        <v>5</v>
      </c>
      <c r="U207" s="41" t="s">
        <v>41</v>
      </c>
      <c r="V207" s="152">
        <v>0</v>
      </c>
      <c r="W207" s="152">
        <f t="shared" si="31"/>
        <v>0</v>
      </c>
      <c r="X207" s="152">
        <v>0</v>
      </c>
      <c r="Y207" s="152">
        <f t="shared" si="32"/>
        <v>0</v>
      </c>
      <c r="Z207" s="152">
        <v>0</v>
      </c>
      <c r="AA207" s="153">
        <f t="shared" si="33"/>
        <v>0</v>
      </c>
      <c r="AD207" s="154"/>
      <c r="AR207" s="19" t="s">
        <v>316</v>
      </c>
      <c r="AT207" s="19" t="s">
        <v>251</v>
      </c>
      <c r="AU207" s="19" t="s">
        <v>81</v>
      </c>
      <c r="AY207" s="19" t="s">
        <v>188</v>
      </c>
      <c r="BE207" s="154">
        <f t="shared" si="34"/>
        <v>0</v>
      </c>
      <c r="BF207" s="154">
        <f t="shared" si="35"/>
        <v>0</v>
      </c>
      <c r="BG207" s="154">
        <f t="shared" si="36"/>
        <v>0</v>
      </c>
      <c r="BH207" s="154">
        <f t="shared" si="37"/>
        <v>0</v>
      </c>
      <c r="BI207" s="154">
        <f t="shared" si="38"/>
        <v>0</v>
      </c>
      <c r="BJ207" s="19" t="s">
        <v>86</v>
      </c>
      <c r="BK207" s="154">
        <f t="shared" si="39"/>
        <v>0</v>
      </c>
      <c r="BL207" s="19" t="s">
        <v>250</v>
      </c>
      <c r="BM207" s="19" t="s">
        <v>926</v>
      </c>
    </row>
    <row r="208" spans="2:65" s="1" customFormat="1" ht="25.5" customHeight="1">
      <c r="B208" s="145"/>
      <c r="C208" s="155" t="s">
        <v>532</v>
      </c>
      <c r="D208" s="155" t="s">
        <v>251</v>
      </c>
      <c r="E208" s="156" t="s">
        <v>1678</v>
      </c>
      <c r="F208" s="230" t="s">
        <v>1679</v>
      </c>
      <c r="G208" s="230"/>
      <c r="H208" s="230"/>
      <c r="I208" s="230"/>
      <c r="J208" s="157" t="s">
        <v>203</v>
      </c>
      <c r="K208" s="158">
        <v>3</v>
      </c>
      <c r="L208" s="231"/>
      <c r="M208" s="231"/>
      <c r="N208" s="231">
        <f t="shared" si="30"/>
        <v>0</v>
      </c>
      <c r="O208" s="229"/>
      <c r="P208" s="229"/>
      <c r="Q208" s="229"/>
      <c r="R208" s="150"/>
      <c r="T208" s="151" t="s">
        <v>5</v>
      </c>
      <c r="U208" s="41" t="s">
        <v>41</v>
      </c>
      <c r="V208" s="152">
        <v>0</v>
      </c>
      <c r="W208" s="152">
        <f t="shared" si="31"/>
        <v>0</v>
      </c>
      <c r="X208" s="152">
        <v>0</v>
      </c>
      <c r="Y208" s="152">
        <f t="shared" si="32"/>
        <v>0</v>
      </c>
      <c r="Z208" s="152">
        <v>0</v>
      </c>
      <c r="AA208" s="153">
        <f t="shared" si="33"/>
        <v>0</v>
      </c>
      <c r="AD208" s="154"/>
      <c r="AR208" s="19" t="s">
        <v>316</v>
      </c>
      <c r="AT208" s="19" t="s">
        <v>251</v>
      </c>
      <c r="AU208" s="19" t="s">
        <v>81</v>
      </c>
      <c r="AY208" s="19" t="s">
        <v>188</v>
      </c>
      <c r="BE208" s="154">
        <f t="shared" si="34"/>
        <v>0</v>
      </c>
      <c r="BF208" s="154">
        <f t="shared" si="35"/>
        <v>0</v>
      </c>
      <c r="BG208" s="154">
        <f t="shared" si="36"/>
        <v>0</v>
      </c>
      <c r="BH208" s="154">
        <f t="shared" si="37"/>
        <v>0</v>
      </c>
      <c r="BI208" s="154">
        <f t="shared" si="38"/>
        <v>0</v>
      </c>
      <c r="BJ208" s="19" t="s">
        <v>86</v>
      </c>
      <c r="BK208" s="154">
        <f t="shared" si="39"/>
        <v>0</v>
      </c>
      <c r="BL208" s="19" t="s">
        <v>250</v>
      </c>
      <c r="BM208" s="19" t="s">
        <v>934</v>
      </c>
    </row>
    <row r="209" spans="2:65" s="1" customFormat="1" ht="25.5" customHeight="1">
      <c r="B209" s="145"/>
      <c r="C209" s="155" t="s">
        <v>536</v>
      </c>
      <c r="D209" s="155" t="s">
        <v>251</v>
      </c>
      <c r="E209" s="156" t="s">
        <v>1676</v>
      </c>
      <c r="F209" s="230" t="s">
        <v>1677</v>
      </c>
      <c r="G209" s="230"/>
      <c r="H209" s="230"/>
      <c r="I209" s="230"/>
      <c r="J209" s="157" t="s">
        <v>203</v>
      </c>
      <c r="K209" s="158">
        <v>44</v>
      </c>
      <c r="L209" s="231"/>
      <c r="M209" s="231"/>
      <c r="N209" s="231">
        <f t="shared" si="30"/>
        <v>0</v>
      </c>
      <c r="O209" s="229"/>
      <c r="P209" s="229"/>
      <c r="Q209" s="229"/>
      <c r="R209" s="150"/>
      <c r="T209" s="151" t="s">
        <v>5</v>
      </c>
      <c r="U209" s="41" t="s">
        <v>41</v>
      </c>
      <c r="V209" s="152">
        <v>0</v>
      </c>
      <c r="W209" s="152">
        <f t="shared" si="31"/>
        <v>0</v>
      </c>
      <c r="X209" s="152">
        <v>0</v>
      </c>
      <c r="Y209" s="152">
        <f t="shared" si="32"/>
        <v>0</v>
      </c>
      <c r="Z209" s="152">
        <v>0</v>
      </c>
      <c r="AA209" s="153">
        <f t="shared" si="33"/>
        <v>0</v>
      </c>
      <c r="AD209" s="154"/>
      <c r="AR209" s="19" t="s">
        <v>316</v>
      </c>
      <c r="AT209" s="19" t="s">
        <v>251</v>
      </c>
      <c r="AU209" s="19" t="s">
        <v>81</v>
      </c>
      <c r="AY209" s="19" t="s">
        <v>188</v>
      </c>
      <c r="BE209" s="154">
        <f t="shared" si="34"/>
        <v>0</v>
      </c>
      <c r="BF209" s="154">
        <f t="shared" si="35"/>
        <v>0</v>
      </c>
      <c r="BG209" s="154">
        <f t="shared" si="36"/>
        <v>0</v>
      </c>
      <c r="BH209" s="154">
        <f t="shared" si="37"/>
        <v>0</v>
      </c>
      <c r="BI209" s="154">
        <f t="shared" si="38"/>
        <v>0</v>
      </c>
      <c r="BJ209" s="19" t="s">
        <v>86</v>
      </c>
      <c r="BK209" s="154">
        <f t="shared" si="39"/>
        <v>0</v>
      </c>
      <c r="BL209" s="19" t="s">
        <v>250</v>
      </c>
      <c r="BM209" s="19" t="s">
        <v>942</v>
      </c>
    </row>
    <row r="210" spans="2:65" s="1" customFormat="1" ht="25.5" customHeight="1">
      <c r="B210" s="145"/>
      <c r="C210" s="146" t="s">
        <v>540</v>
      </c>
      <c r="D210" s="146" t="s">
        <v>189</v>
      </c>
      <c r="E210" s="147" t="s">
        <v>1680</v>
      </c>
      <c r="F210" s="228" t="s">
        <v>1681</v>
      </c>
      <c r="G210" s="228"/>
      <c r="H210" s="228"/>
      <c r="I210" s="228"/>
      <c r="J210" s="148" t="s">
        <v>203</v>
      </c>
      <c r="K210" s="149">
        <v>127.5</v>
      </c>
      <c r="L210" s="229"/>
      <c r="M210" s="229"/>
      <c r="N210" s="229">
        <f t="shared" si="30"/>
        <v>0</v>
      </c>
      <c r="O210" s="229"/>
      <c r="P210" s="229"/>
      <c r="Q210" s="229"/>
      <c r="R210" s="150"/>
      <c r="T210" s="151" t="s">
        <v>5</v>
      </c>
      <c r="U210" s="41" t="s">
        <v>41</v>
      </c>
      <c r="V210" s="152">
        <v>0</v>
      </c>
      <c r="W210" s="152">
        <f t="shared" si="31"/>
        <v>0</v>
      </c>
      <c r="X210" s="152">
        <v>0</v>
      </c>
      <c r="Y210" s="152">
        <f t="shared" si="32"/>
        <v>0</v>
      </c>
      <c r="Z210" s="152">
        <v>0</v>
      </c>
      <c r="AA210" s="153">
        <f t="shared" si="33"/>
        <v>0</v>
      </c>
      <c r="AD210" s="154"/>
      <c r="AR210" s="19" t="s">
        <v>250</v>
      </c>
      <c r="AT210" s="19" t="s">
        <v>189</v>
      </c>
      <c r="AU210" s="19" t="s">
        <v>81</v>
      </c>
      <c r="AY210" s="19" t="s">
        <v>188</v>
      </c>
      <c r="BE210" s="154">
        <f t="shared" si="34"/>
        <v>0</v>
      </c>
      <c r="BF210" s="154">
        <f t="shared" si="35"/>
        <v>0</v>
      </c>
      <c r="BG210" s="154">
        <f t="shared" si="36"/>
        <v>0</v>
      </c>
      <c r="BH210" s="154">
        <f t="shared" si="37"/>
        <v>0</v>
      </c>
      <c r="BI210" s="154">
        <f t="shared" si="38"/>
        <v>0</v>
      </c>
      <c r="BJ210" s="19" t="s">
        <v>86</v>
      </c>
      <c r="BK210" s="154">
        <f t="shared" si="39"/>
        <v>0</v>
      </c>
      <c r="BL210" s="19" t="s">
        <v>250</v>
      </c>
      <c r="BM210" s="19" t="s">
        <v>950</v>
      </c>
    </row>
    <row r="211" spans="2:65" s="1" customFormat="1" ht="25.5" customHeight="1">
      <c r="B211" s="145"/>
      <c r="C211" s="146" t="s">
        <v>548</v>
      </c>
      <c r="D211" s="146" t="s">
        <v>189</v>
      </c>
      <c r="E211" s="147" t="s">
        <v>1682</v>
      </c>
      <c r="F211" s="228" t="s">
        <v>1683</v>
      </c>
      <c r="G211" s="228"/>
      <c r="H211" s="228"/>
      <c r="I211" s="228"/>
      <c r="J211" s="148" t="s">
        <v>203</v>
      </c>
      <c r="K211" s="149">
        <v>47</v>
      </c>
      <c r="L211" s="229"/>
      <c r="M211" s="229"/>
      <c r="N211" s="229">
        <f t="shared" si="30"/>
        <v>0</v>
      </c>
      <c r="O211" s="229"/>
      <c r="P211" s="229"/>
      <c r="Q211" s="229"/>
      <c r="R211" s="150"/>
      <c r="T211" s="151" t="s">
        <v>5</v>
      </c>
      <c r="U211" s="41" t="s">
        <v>41</v>
      </c>
      <c r="V211" s="152">
        <v>0</v>
      </c>
      <c r="W211" s="152">
        <f t="shared" si="31"/>
        <v>0</v>
      </c>
      <c r="X211" s="152">
        <v>0</v>
      </c>
      <c r="Y211" s="152">
        <f t="shared" si="32"/>
        <v>0</v>
      </c>
      <c r="Z211" s="152">
        <v>0</v>
      </c>
      <c r="AA211" s="153">
        <f t="shared" si="33"/>
        <v>0</v>
      </c>
      <c r="AD211" s="154"/>
      <c r="AR211" s="19" t="s">
        <v>250</v>
      </c>
      <c r="AT211" s="19" t="s">
        <v>189</v>
      </c>
      <c r="AU211" s="19" t="s">
        <v>81</v>
      </c>
      <c r="AY211" s="19" t="s">
        <v>188</v>
      </c>
      <c r="BE211" s="154">
        <f t="shared" si="34"/>
        <v>0</v>
      </c>
      <c r="BF211" s="154">
        <f t="shared" si="35"/>
        <v>0</v>
      </c>
      <c r="BG211" s="154">
        <f t="shared" si="36"/>
        <v>0</v>
      </c>
      <c r="BH211" s="154">
        <f t="shared" si="37"/>
        <v>0</v>
      </c>
      <c r="BI211" s="154">
        <f t="shared" si="38"/>
        <v>0</v>
      </c>
      <c r="BJ211" s="19" t="s">
        <v>86</v>
      </c>
      <c r="BK211" s="154">
        <f t="shared" si="39"/>
        <v>0</v>
      </c>
      <c r="BL211" s="19" t="s">
        <v>250</v>
      </c>
      <c r="BM211" s="19" t="s">
        <v>1684</v>
      </c>
    </row>
    <row r="212" spans="2:65" s="10" customFormat="1" ht="37.35" customHeight="1">
      <c r="B212" s="134"/>
      <c r="C212" s="135"/>
      <c r="D212" s="136" t="s">
        <v>1519</v>
      </c>
      <c r="E212" s="136"/>
      <c r="F212" s="136"/>
      <c r="G212" s="136"/>
      <c r="H212" s="136"/>
      <c r="I212" s="136"/>
      <c r="J212" s="136"/>
      <c r="K212" s="136"/>
      <c r="L212" s="136"/>
      <c r="M212" s="136"/>
      <c r="N212" s="235">
        <f>BK212</f>
        <v>0</v>
      </c>
      <c r="O212" s="236"/>
      <c r="P212" s="236"/>
      <c r="Q212" s="236"/>
      <c r="R212" s="137"/>
      <c r="T212" s="138"/>
      <c r="U212" s="135"/>
      <c r="V212" s="135"/>
      <c r="W212" s="139">
        <f>SUM(W213:W214)</f>
        <v>0</v>
      </c>
      <c r="X212" s="135"/>
      <c r="Y212" s="139">
        <f>SUM(Y213:Y214)</f>
        <v>0</v>
      </c>
      <c r="Z212" s="135"/>
      <c r="AA212" s="140">
        <f>SUM(AA213:AA214)</f>
        <v>0</v>
      </c>
      <c r="AC212" s="1"/>
      <c r="AD212" s="154"/>
      <c r="AR212" s="141" t="s">
        <v>86</v>
      </c>
      <c r="AT212" s="142" t="s">
        <v>73</v>
      </c>
      <c r="AU212" s="142" t="s">
        <v>74</v>
      </c>
      <c r="AY212" s="141" t="s">
        <v>188</v>
      </c>
      <c r="BK212" s="143">
        <f>SUM(BK213:BK214)</f>
        <v>0</v>
      </c>
    </row>
    <row r="213" spans="2:65" s="1" customFormat="1" ht="16.5" customHeight="1">
      <c r="B213" s="145"/>
      <c r="C213" s="146" t="s">
        <v>544</v>
      </c>
      <c r="D213" s="146" t="s">
        <v>189</v>
      </c>
      <c r="E213" s="147" t="s">
        <v>1685</v>
      </c>
      <c r="F213" s="228" t="s">
        <v>1686</v>
      </c>
      <c r="G213" s="228"/>
      <c r="H213" s="228"/>
      <c r="I213" s="228"/>
      <c r="J213" s="148" t="s">
        <v>302</v>
      </c>
      <c r="K213" s="149">
        <v>1</v>
      </c>
      <c r="L213" s="229"/>
      <c r="M213" s="229"/>
      <c r="N213" s="229">
        <f>ROUND(L213*K213,2)</f>
        <v>0</v>
      </c>
      <c r="O213" s="229"/>
      <c r="P213" s="229"/>
      <c r="Q213" s="229"/>
      <c r="R213" s="150"/>
      <c r="T213" s="151" t="s">
        <v>5</v>
      </c>
      <c r="U213" s="41" t="s">
        <v>41</v>
      </c>
      <c r="V213" s="152">
        <v>0</v>
      </c>
      <c r="W213" s="152">
        <f>V213*K213</f>
        <v>0</v>
      </c>
      <c r="X213" s="152">
        <v>0</v>
      </c>
      <c r="Y213" s="152">
        <f>X213*K213</f>
        <v>0</v>
      </c>
      <c r="Z213" s="152">
        <v>0</v>
      </c>
      <c r="AA213" s="153">
        <f>Z213*K213</f>
        <v>0</v>
      </c>
      <c r="AD213" s="154"/>
      <c r="AR213" s="19" t="s">
        <v>250</v>
      </c>
      <c r="AT213" s="19" t="s">
        <v>189</v>
      </c>
      <c r="AU213" s="19" t="s">
        <v>81</v>
      </c>
      <c r="AY213" s="19" t="s">
        <v>188</v>
      </c>
      <c r="BE213" s="154">
        <f>IF(U213="základná",N213,0)</f>
        <v>0</v>
      </c>
      <c r="BF213" s="154">
        <f>IF(U213="znížená",N213,0)</f>
        <v>0</v>
      </c>
      <c r="BG213" s="154">
        <f>IF(U213="zákl. prenesená",N213,0)</f>
        <v>0</v>
      </c>
      <c r="BH213" s="154">
        <f>IF(U213="zníž. prenesená",N213,0)</f>
        <v>0</v>
      </c>
      <c r="BI213" s="154">
        <f>IF(U213="nulová",N213,0)</f>
        <v>0</v>
      </c>
      <c r="BJ213" s="19" t="s">
        <v>86</v>
      </c>
      <c r="BK213" s="154">
        <f>ROUND(L213*K213,2)</f>
        <v>0</v>
      </c>
      <c r="BL213" s="19" t="s">
        <v>250</v>
      </c>
      <c r="BM213" s="19" t="s">
        <v>958</v>
      </c>
    </row>
    <row r="214" spans="2:65" s="1" customFormat="1" ht="16.5" customHeight="1">
      <c r="B214" s="145"/>
      <c r="C214" s="146" t="s">
        <v>552</v>
      </c>
      <c r="D214" s="146" t="s">
        <v>189</v>
      </c>
      <c r="E214" s="147" t="s">
        <v>1687</v>
      </c>
      <c r="F214" s="228" t="s">
        <v>1688</v>
      </c>
      <c r="G214" s="228"/>
      <c r="H214" s="228"/>
      <c r="I214" s="228"/>
      <c r="J214" s="148" t="s">
        <v>302</v>
      </c>
      <c r="K214" s="149">
        <v>1</v>
      </c>
      <c r="L214" s="229"/>
      <c r="M214" s="229"/>
      <c r="N214" s="229">
        <f>ROUND(L214*K214,2)</f>
        <v>0</v>
      </c>
      <c r="O214" s="229"/>
      <c r="P214" s="229"/>
      <c r="Q214" s="229"/>
      <c r="R214" s="150"/>
      <c r="T214" s="151" t="s">
        <v>5</v>
      </c>
      <c r="U214" s="159" t="s">
        <v>41</v>
      </c>
      <c r="V214" s="160">
        <v>0</v>
      </c>
      <c r="W214" s="160">
        <f>V214*K214</f>
        <v>0</v>
      </c>
      <c r="X214" s="160">
        <v>0</v>
      </c>
      <c r="Y214" s="160">
        <f>X214*K214</f>
        <v>0</v>
      </c>
      <c r="Z214" s="160">
        <v>0</v>
      </c>
      <c r="AA214" s="161">
        <f>Z214*K214</f>
        <v>0</v>
      </c>
      <c r="AD214" s="154"/>
      <c r="AR214" s="19" t="s">
        <v>250</v>
      </c>
      <c r="AT214" s="19" t="s">
        <v>189</v>
      </c>
      <c r="AU214" s="19" t="s">
        <v>81</v>
      </c>
      <c r="AY214" s="19" t="s">
        <v>188</v>
      </c>
      <c r="BE214" s="154">
        <f>IF(U214="základná",N214,0)</f>
        <v>0</v>
      </c>
      <c r="BF214" s="154">
        <f>IF(U214="znížená",N214,0)</f>
        <v>0</v>
      </c>
      <c r="BG214" s="154">
        <f>IF(U214="zákl. prenesená",N214,0)</f>
        <v>0</v>
      </c>
      <c r="BH214" s="154">
        <f>IF(U214="zníž. prenesená",N214,0)</f>
        <v>0</v>
      </c>
      <c r="BI214" s="154">
        <f>IF(U214="nulová",N214,0)</f>
        <v>0</v>
      </c>
      <c r="BJ214" s="19" t="s">
        <v>86</v>
      </c>
      <c r="BK214" s="154">
        <f>ROUND(L214*K214,2)</f>
        <v>0</v>
      </c>
      <c r="BL214" s="19" t="s">
        <v>250</v>
      </c>
      <c r="BM214" s="19" t="s">
        <v>1689</v>
      </c>
    </row>
    <row r="215" spans="2:65" s="1" customFormat="1" ht="6.95" customHeight="1">
      <c r="B215" s="56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8"/>
    </row>
  </sheetData>
  <mergeCells count="340">
    <mergeCell ref="H1:K1"/>
    <mergeCell ref="S2:AC2"/>
    <mergeCell ref="F213:I213"/>
    <mergeCell ref="L213:M213"/>
    <mergeCell ref="N213:Q213"/>
    <mergeCell ref="F214:I214"/>
    <mergeCell ref="L214:M214"/>
    <mergeCell ref="N214:Q214"/>
    <mergeCell ref="N118:Q118"/>
    <mergeCell ref="N119:Q119"/>
    <mergeCell ref="N138:Q138"/>
    <mergeCell ref="N159:Q159"/>
    <mergeCell ref="N203:Q203"/>
    <mergeCell ref="N212:Q212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2:I202"/>
    <mergeCell ref="L202:M202"/>
    <mergeCell ref="N202:Q202"/>
    <mergeCell ref="F204:I204"/>
    <mergeCell ref="L204:M204"/>
    <mergeCell ref="N204:Q204"/>
    <mergeCell ref="F205:I205"/>
    <mergeCell ref="L205:M205"/>
    <mergeCell ref="N205:Q205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M114:Q114"/>
    <mergeCell ref="M115:Q115"/>
    <mergeCell ref="F117:I117"/>
    <mergeCell ref="L117:M117"/>
    <mergeCell ref="N117:Q117"/>
    <mergeCell ref="F120:I120"/>
    <mergeCell ref="L120:M120"/>
    <mergeCell ref="N120:Q120"/>
    <mergeCell ref="F121:I121"/>
    <mergeCell ref="L121:M121"/>
    <mergeCell ref="N121:Q121"/>
    <mergeCell ref="N95:Q95"/>
    <mergeCell ref="N97:Q97"/>
    <mergeCell ref="L99:Q99"/>
    <mergeCell ref="C105:Q105"/>
    <mergeCell ref="F107:P107"/>
    <mergeCell ref="F109:P109"/>
    <mergeCell ref="F108:P108"/>
    <mergeCell ref="F110:P110"/>
    <mergeCell ref="M112:P112"/>
    <mergeCell ref="M85:Q85"/>
    <mergeCell ref="M86:Q86"/>
    <mergeCell ref="C88:G88"/>
    <mergeCell ref="N88:Q88"/>
    <mergeCell ref="N90:Q90"/>
    <mergeCell ref="N91:Q91"/>
    <mergeCell ref="N92:Q92"/>
    <mergeCell ref="N93:Q93"/>
    <mergeCell ref="N94:Q94"/>
    <mergeCell ref="H38:J38"/>
    <mergeCell ref="M38:P38"/>
    <mergeCell ref="L40:P40"/>
    <mergeCell ref="C76:Q76"/>
    <mergeCell ref="F78:P78"/>
    <mergeCell ref="F80:P80"/>
    <mergeCell ref="F79:P79"/>
    <mergeCell ref="F81:P81"/>
    <mergeCell ref="M83:P83"/>
    <mergeCell ref="M32:P32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7:P17"/>
    <mergeCell ref="O19:P19"/>
    <mergeCell ref="O20:P20"/>
    <mergeCell ref="O22:P22"/>
    <mergeCell ref="O23:P23"/>
    <mergeCell ref="E26:L26"/>
    <mergeCell ref="M29:P29"/>
    <mergeCell ref="M30:P30"/>
    <mergeCell ref="C2:Q2"/>
    <mergeCell ref="C4:Q4"/>
    <mergeCell ref="F6:P6"/>
    <mergeCell ref="F8:P8"/>
    <mergeCell ref="F7:P7"/>
    <mergeCell ref="F9:P9"/>
    <mergeCell ref="O11:P11"/>
    <mergeCell ref="O13:P13"/>
    <mergeCell ref="O14:P14"/>
  </mergeCells>
  <hyperlinks>
    <hyperlink ref="F1:G1" location="C2" display="1) Krycí list rozpočtu"/>
    <hyperlink ref="H1:K1" location="C88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65"/>
  <sheetViews>
    <sheetView showGridLines="0" workbookViewId="0">
      <pane ySplit="1" topLeftCell="A141" activePane="bottomLeft" state="frozen"/>
      <selection pane="bottomLeft" activeCell="L123" sqref="L123:M16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41" max="62" width="9.33203125" hidden="1"/>
  </cols>
  <sheetData>
    <row r="1" spans="1:63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63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Q2" s="19" t="s">
        <v>100</v>
      </c>
    </row>
    <row r="3" spans="1:6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Q3" s="19" t="s">
        <v>74</v>
      </c>
    </row>
    <row r="4" spans="1:63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Q4" s="19" t="s">
        <v>6</v>
      </c>
    </row>
    <row r="5" spans="1:63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3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3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3" s="1" customFormat="1" ht="32.85" customHeight="1">
      <c r="B8" s="32"/>
      <c r="C8" s="33"/>
      <c r="D8" s="28" t="s">
        <v>137</v>
      </c>
      <c r="E8" s="33"/>
      <c r="F8" s="176" t="s">
        <v>1690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3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3" s="1" customFormat="1" ht="14.45" customHeight="1">
      <c r="B10" s="32"/>
      <c r="C10" s="33"/>
      <c r="D10" s="29" t="s">
        <v>20</v>
      </c>
      <c r="E10" s="33"/>
      <c r="F10" s="27" t="s">
        <v>28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3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3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3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3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3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3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1691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tr">
        <f>IF('Rekapitulácia stavby'!AN19="","",'Rekapitulácia stavby'!AN19)</f>
        <v/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>Ing.Ivana Brecková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tr">
        <f>IF('Rekapitulácia stavby'!AN20="","",'Rekapitulácia stavby'!AN20)</f>
        <v/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f>N100</f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ROUND((SUM(BB100:BB102)+SUM(BB121:BB164)), 2)</f>
        <v>0</v>
      </c>
      <c r="I33" s="214"/>
      <c r="J33" s="214"/>
      <c r="K33" s="33"/>
      <c r="L33" s="33"/>
      <c r="M33" s="217">
        <f>ROUND(ROUND((SUM(BB100:BB102)+SUM(BB121:BB164)),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ROUND((SUM(BC100:BC102)+SUM(BC121:BC164)), 2)</f>
        <v>0</v>
      </c>
      <c r="I34" s="214"/>
      <c r="J34" s="214"/>
      <c r="K34" s="33"/>
      <c r="L34" s="33"/>
      <c r="M34" s="217">
        <f>ROUND(ROUND((SUM(BC100:BC102)+SUM(BC121:BC164)),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ROUND((SUM(BD100:BD102)+SUM(BD121:BD164)),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ROUND((SUM(BE100:BE102)+SUM(BE121:BE164)),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ROUND((SUM(BF100:BF102)+SUM(BF121:BF164)),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001.3 - 3. časť UVK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4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4" s="1" customFormat="1" ht="18" customHeight="1">
      <c r="B82" s="32"/>
      <c r="C82" s="29" t="s">
        <v>20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4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4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Gasotherm plus s.r.o.</v>
      </c>
      <c r="N84" s="174"/>
      <c r="O84" s="174"/>
      <c r="P84" s="174"/>
      <c r="Q84" s="174"/>
      <c r="R84" s="34"/>
    </row>
    <row r="85" spans="2:44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Ing.Ivana Brecková</v>
      </c>
      <c r="N85" s="174"/>
      <c r="O85" s="174"/>
      <c r="P85" s="174"/>
      <c r="Q85" s="174"/>
      <c r="R85" s="34"/>
    </row>
    <row r="86" spans="2:44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4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4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4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N121</f>
        <v>0</v>
      </c>
      <c r="O89" s="222"/>
      <c r="P89" s="222"/>
      <c r="Q89" s="222"/>
      <c r="R89" s="34"/>
      <c r="AR89" s="19" t="s">
        <v>145</v>
      </c>
    </row>
    <row r="90" spans="2:44" s="7" customFormat="1" ht="24.95" customHeight="1">
      <c r="B90" s="118"/>
      <c r="C90" s="119"/>
      <c r="D90" s="120" t="s">
        <v>1692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N122</f>
        <v>0</v>
      </c>
      <c r="O90" s="224"/>
      <c r="P90" s="224"/>
      <c r="Q90" s="224"/>
      <c r="R90" s="121"/>
    </row>
    <row r="91" spans="2:44" s="7" customFormat="1" ht="24.95" customHeight="1">
      <c r="B91" s="118"/>
      <c r="C91" s="119"/>
      <c r="D91" s="120" t="s">
        <v>1693</v>
      </c>
      <c r="E91" s="119"/>
      <c r="F91" s="119"/>
      <c r="G91" s="119"/>
      <c r="H91" s="119"/>
      <c r="I91" s="119"/>
      <c r="J91" s="119"/>
      <c r="K91" s="119"/>
      <c r="L91" s="119"/>
      <c r="M91" s="119"/>
      <c r="N91" s="223">
        <f>N125</f>
        <v>0</v>
      </c>
      <c r="O91" s="224"/>
      <c r="P91" s="224"/>
      <c r="Q91" s="224"/>
      <c r="R91" s="121"/>
    </row>
    <row r="92" spans="2:44" s="8" customFormat="1" ht="19.899999999999999" customHeight="1">
      <c r="B92" s="122"/>
      <c r="C92" s="96"/>
      <c r="D92" s="123" t="s">
        <v>158</v>
      </c>
      <c r="E92" s="96"/>
      <c r="F92" s="96"/>
      <c r="G92" s="96"/>
      <c r="H92" s="96"/>
      <c r="I92" s="96"/>
      <c r="J92" s="96"/>
      <c r="K92" s="96"/>
      <c r="L92" s="96"/>
      <c r="M92" s="96"/>
      <c r="N92" s="203">
        <f>N126</f>
        <v>0</v>
      </c>
      <c r="O92" s="204"/>
      <c r="P92" s="204"/>
      <c r="Q92" s="204"/>
      <c r="R92" s="124"/>
    </row>
    <row r="93" spans="2:44" s="8" customFormat="1" ht="19.899999999999999" customHeight="1">
      <c r="B93" s="122"/>
      <c r="C93" s="96"/>
      <c r="D93" s="123" t="s">
        <v>1694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N129</f>
        <v>0</v>
      </c>
      <c r="O93" s="204"/>
      <c r="P93" s="204"/>
      <c r="Q93" s="204"/>
      <c r="R93" s="124"/>
    </row>
    <row r="94" spans="2:44" s="8" customFormat="1" ht="19.899999999999999" customHeight="1">
      <c r="B94" s="122"/>
      <c r="C94" s="96"/>
      <c r="D94" s="123" t="s">
        <v>1695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N131</f>
        <v>0</v>
      </c>
      <c r="O94" s="204"/>
      <c r="P94" s="204"/>
      <c r="Q94" s="204"/>
      <c r="R94" s="124"/>
    </row>
    <row r="95" spans="2:44" s="8" customFormat="1" ht="19.899999999999999" customHeight="1">
      <c r="B95" s="122"/>
      <c r="C95" s="96"/>
      <c r="D95" s="123" t="s">
        <v>1696</v>
      </c>
      <c r="E95" s="96"/>
      <c r="F95" s="96"/>
      <c r="G95" s="96"/>
      <c r="H95" s="96"/>
      <c r="I95" s="96"/>
      <c r="J95" s="96"/>
      <c r="K95" s="96"/>
      <c r="L95" s="96"/>
      <c r="M95" s="96"/>
      <c r="N95" s="203">
        <f>N136</f>
        <v>0</v>
      </c>
      <c r="O95" s="204"/>
      <c r="P95" s="204"/>
      <c r="Q95" s="204"/>
      <c r="R95" s="124"/>
    </row>
    <row r="96" spans="2:44" s="8" customFormat="1" ht="19.899999999999999" customHeight="1">
      <c r="B96" s="122"/>
      <c r="C96" s="96"/>
      <c r="D96" s="123" t="s">
        <v>1697</v>
      </c>
      <c r="E96" s="96"/>
      <c r="F96" s="96"/>
      <c r="G96" s="96"/>
      <c r="H96" s="96"/>
      <c r="I96" s="96"/>
      <c r="J96" s="96"/>
      <c r="K96" s="96"/>
      <c r="L96" s="96"/>
      <c r="M96" s="96"/>
      <c r="N96" s="203">
        <f>N146</f>
        <v>0</v>
      </c>
      <c r="O96" s="204"/>
      <c r="P96" s="204"/>
      <c r="Q96" s="204"/>
      <c r="R96" s="124"/>
    </row>
    <row r="97" spans="2:62" s="8" customFormat="1" ht="19.899999999999999" customHeight="1">
      <c r="B97" s="122"/>
      <c r="C97" s="96"/>
      <c r="D97" s="123" t="s">
        <v>1698</v>
      </c>
      <c r="E97" s="96"/>
      <c r="F97" s="96"/>
      <c r="G97" s="96"/>
      <c r="H97" s="96"/>
      <c r="I97" s="96"/>
      <c r="J97" s="96"/>
      <c r="K97" s="96"/>
      <c r="L97" s="96"/>
      <c r="M97" s="96"/>
      <c r="N97" s="203">
        <f>N153</f>
        <v>0</v>
      </c>
      <c r="O97" s="204"/>
      <c r="P97" s="204"/>
      <c r="Q97" s="204"/>
      <c r="R97" s="124"/>
    </row>
    <row r="98" spans="2:62" s="7" customFormat="1" ht="24.95" customHeight="1">
      <c r="B98" s="118"/>
      <c r="C98" s="119"/>
      <c r="D98" s="120" t="s">
        <v>1699</v>
      </c>
      <c r="E98" s="119"/>
      <c r="F98" s="119"/>
      <c r="G98" s="119"/>
      <c r="H98" s="119"/>
      <c r="I98" s="119"/>
      <c r="J98" s="119"/>
      <c r="K98" s="119"/>
      <c r="L98" s="119"/>
      <c r="M98" s="119"/>
      <c r="N98" s="223">
        <f>N163</f>
        <v>0</v>
      </c>
      <c r="O98" s="224"/>
      <c r="P98" s="224"/>
      <c r="Q98" s="224"/>
      <c r="R98" s="121"/>
    </row>
    <row r="99" spans="2:62" s="1" customFormat="1" ht="21.75" customHeight="1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2" s="1" customFormat="1" ht="29.25" customHeight="1">
      <c r="B100" s="32"/>
      <c r="C100" s="117" t="s">
        <v>173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222">
        <f>ROUND(N101,2)</f>
        <v>0</v>
      </c>
      <c r="O100" s="225"/>
      <c r="P100" s="225"/>
      <c r="Q100" s="225"/>
      <c r="R100" s="34"/>
      <c r="T100" s="125"/>
      <c r="U100" s="126" t="s">
        <v>38</v>
      </c>
    </row>
    <row r="101" spans="2:62" s="1" customFormat="1" ht="18" customHeight="1">
      <c r="B101" s="145"/>
      <c r="C101" s="162"/>
      <c r="D101" s="248" t="s">
        <v>1700</v>
      </c>
      <c r="E101" s="248"/>
      <c r="F101" s="248"/>
      <c r="G101" s="248"/>
      <c r="H101" s="248"/>
      <c r="I101" s="162"/>
      <c r="J101" s="162"/>
      <c r="K101" s="162"/>
      <c r="L101" s="162"/>
      <c r="M101" s="162"/>
      <c r="N101" s="249">
        <v>0</v>
      </c>
      <c r="O101" s="249"/>
      <c r="P101" s="249"/>
      <c r="Q101" s="249"/>
      <c r="R101" s="150"/>
      <c r="S101" s="163"/>
      <c r="T101" s="164"/>
      <c r="U101" s="165" t="s">
        <v>41</v>
      </c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6" t="s">
        <v>1701</v>
      </c>
      <c r="AW101" s="163"/>
      <c r="AX101" s="163"/>
      <c r="AY101" s="163"/>
      <c r="AZ101" s="163"/>
      <c r="BA101" s="163"/>
      <c r="BB101" s="167">
        <f>IF(U101="základná",N101,0)</f>
        <v>0</v>
      </c>
      <c r="BC101" s="167">
        <f>IF(U101="znížená",N101,0)</f>
        <v>0</v>
      </c>
      <c r="BD101" s="167">
        <f>IF(U101="zákl. prenesená",N101,0)</f>
        <v>0</v>
      </c>
      <c r="BE101" s="167">
        <f>IF(U101="zníž. prenesená",N101,0)</f>
        <v>0</v>
      </c>
      <c r="BF101" s="167">
        <f>IF(U101="nulová",N101,0)</f>
        <v>0</v>
      </c>
      <c r="BG101" s="166" t="s">
        <v>86</v>
      </c>
      <c r="BH101" s="163"/>
      <c r="BI101" s="163"/>
      <c r="BJ101" s="163"/>
    </row>
    <row r="102" spans="2:62" s="1" customFormat="1" ht="18" customHeight="1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2" s="1" customFormat="1" ht="29.25" customHeight="1">
      <c r="B103" s="32"/>
      <c r="C103" s="108" t="s">
        <v>128</v>
      </c>
      <c r="D103" s="109"/>
      <c r="E103" s="109"/>
      <c r="F103" s="109"/>
      <c r="G103" s="109"/>
      <c r="H103" s="109"/>
      <c r="I103" s="109"/>
      <c r="J103" s="109"/>
      <c r="K103" s="109"/>
      <c r="L103" s="207">
        <f>ROUND(SUM(N89+N100),2)</f>
        <v>0</v>
      </c>
      <c r="M103" s="207"/>
      <c r="N103" s="207"/>
      <c r="O103" s="207"/>
      <c r="P103" s="207"/>
      <c r="Q103" s="207"/>
      <c r="R103" s="34"/>
    </row>
    <row r="104" spans="2:62" s="1" customFormat="1" ht="6.95" customHeight="1"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8"/>
    </row>
    <row r="108" spans="2:62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09" spans="2:62" s="1" customFormat="1" ht="36.950000000000003" customHeight="1">
      <c r="B109" s="32"/>
      <c r="C109" s="172" t="s">
        <v>174</v>
      </c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34"/>
    </row>
    <row r="110" spans="2:62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62" s="1" customFormat="1" ht="30" customHeight="1">
      <c r="B111" s="32"/>
      <c r="C111" s="29" t="s">
        <v>16</v>
      </c>
      <c r="D111" s="33"/>
      <c r="E111" s="33"/>
      <c r="F111" s="212" t="str">
        <f>F6</f>
        <v>Komunitné centrum - Rekonštrukcia, prístavba ku kultúrnemu domu v obci Bačkov-(stupeň PSP)</v>
      </c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33"/>
      <c r="R111" s="34"/>
    </row>
    <row r="112" spans="2:62" ht="30" customHeight="1">
      <c r="B112" s="23"/>
      <c r="C112" s="29" t="s">
        <v>135</v>
      </c>
      <c r="D112" s="25"/>
      <c r="E112" s="25"/>
      <c r="F112" s="212" t="s">
        <v>136</v>
      </c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25"/>
      <c r="R112" s="24"/>
    </row>
    <row r="113" spans="2:62" s="1" customFormat="1" ht="36.950000000000003" customHeight="1">
      <c r="B113" s="32"/>
      <c r="C113" s="66" t="s">
        <v>137</v>
      </c>
      <c r="D113" s="33"/>
      <c r="E113" s="33"/>
      <c r="F113" s="188" t="str">
        <f>F8</f>
        <v>001.3 - 3. časť UVK</v>
      </c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33"/>
      <c r="R113" s="34"/>
    </row>
    <row r="114" spans="2:62" s="1" customFormat="1" ht="6.95" customHeight="1"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4"/>
    </row>
    <row r="115" spans="2:62" s="1" customFormat="1" ht="18" customHeight="1">
      <c r="B115" s="32"/>
      <c r="C115" s="29" t="s">
        <v>20</v>
      </c>
      <c r="D115" s="33"/>
      <c r="E115" s="33"/>
      <c r="F115" s="27" t="str">
        <f>F10</f>
        <v xml:space="preserve"> </v>
      </c>
      <c r="G115" s="33"/>
      <c r="H115" s="33"/>
      <c r="I115" s="33"/>
      <c r="J115" s="33"/>
      <c r="K115" s="29" t="s">
        <v>22</v>
      </c>
      <c r="L115" s="33"/>
      <c r="M115" s="215">
        <f>IF(O10="","",O10)</f>
        <v>43718</v>
      </c>
      <c r="N115" s="215"/>
      <c r="O115" s="215"/>
      <c r="P115" s="215"/>
      <c r="Q115" s="33"/>
      <c r="R115" s="34"/>
    </row>
    <row r="116" spans="2:62" s="1" customFormat="1" ht="6.9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2" s="1" customFormat="1" ht="15">
      <c r="B117" s="32"/>
      <c r="C117" s="29" t="s">
        <v>23</v>
      </c>
      <c r="D117" s="33"/>
      <c r="E117" s="33"/>
      <c r="F117" s="27" t="str">
        <f>E13</f>
        <v>obec Bačkov</v>
      </c>
      <c r="G117" s="33"/>
      <c r="H117" s="33"/>
      <c r="I117" s="33"/>
      <c r="J117" s="33"/>
      <c r="K117" s="29" t="s">
        <v>29</v>
      </c>
      <c r="L117" s="33"/>
      <c r="M117" s="174" t="str">
        <f>E19</f>
        <v>Gasotherm plus s.r.o.</v>
      </c>
      <c r="N117" s="174"/>
      <c r="O117" s="174"/>
      <c r="P117" s="174"/>
      <c r="Q117" s="174"/>
      <c r="R117" s="34"/>
    </row>
    <row r="118" spans="2:62" s="1" customFormat="1" ht="14.45" customHeight="1">
      <c r="B118" s="32"/>
      <c r="C118" s="29" t="s">
        <v>27</v>
      </c>
      <c r="D118" s="33"/>
      <c r="E118" s="33"/>
      <c r="F118" s="27" t="str">
        <f>IF(E16="","",E16)</f>
        <v xml:space="preserve"> </v>
      </c>
      <c r="G118" s="33"/>
      <c r="H118" s="33"/>
      <c r="I118" s="33"/>
      <c r="J118" s="33"/>
      <c r="K118" s="29" t="s">
        <v>32</v>
      </c>
      <c r="L118" s="33"/>
      <c r="M118" s="174" t="str">
        <f>E22</f>
        <v>Ing.Ivana Brecková</v>
      </c>
      <c r="N118" s="174"/>
      <c r="O118" s="174"/>
      <c r="P118" s="174"/>
      <c r="Q118" s="174"/>
      <c r="R118" s="34"/>
    </row>
    <row r="119" spans="2:62" s="1" customFormat="1" ht="10.35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/>
    </row>
    <row r="120" spans="2:62" s="9" customFormat="1" ht="29.25" customHeight="1">
      <c r="B120" s="127"/>
      <c r="C120" s="128" t="s">
        <v>175</v>
      </c>
      <c r="D120" s="129" t="s">
        <v>176</v>
      </c>
      <c r="E120" s="129" t="s">
        <v>56</v>
      </c>
      <c r="F120" s="226" t="s">
        <v>177</v>
      </c>
      <c r="G120" s="226"/>
      <c r="H120" s="226"/>
      <c r="I120" s="226"/>
      <c r="J120" s="129" t="s">
        <v>178</v>
      </c>
      <c r="K120" s="129" t="s">
        <v>179</v>
      </c>
      <c r="L120" s="226" t="s">
        <v>180</v>
      </c>
      <c r="M120" s="226"/>
      <c r="N120" s="226" t="s">
        <v>143</v>
      </c>
      <c r="O120" s="226"/>
      <c r="P120" s="226"/>
      <c r="Q120" s="227"/>
      <c r="R120" s="130"/>
      <c r="T120" s="73" t="s">
        <v>181</v>
      </c>
      <c r="U120" s="74" t="s">
        <v>38</v>
      </c>
      <c r="V120" s="74" t="s">
        <v>182</v>
      </c>
      <c r="W120" s="74" t="s">
        <v>183</v>
      </c>
      <c r="X120" s="74" t="s">
        <v>184</v>
      </c>
      <c r="Y120" s="74" t="s">
        <v>185</v>
      </c>
      <c r="Z120" s="74" t="s">
        <v>186</v>
      </c>
      <c r="AA120" s="75" t="s">
        <v>187</v>
      </c>
    </row>
    <row r="121" spans="2:62" s="1" customFormat="1" ht="29.25" customHeight="1">
      <c r="B121" s="32"/>
      <c r="C121" s="77" t="s">
        <v>139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238">
        <f>BH121</f>
        <v>0</v>
      </c>
      <c r="O121" s="239"/>
      <c r="P121" s="239"/>
      <c r="Q121" s="239"/>
      <c r="R121" s="34"/>
      <c r="T121" s="76"/>
      <c r="U121" s="48"/>
      <c r="V121" s="48"/>
      <c r="W121" s="131">
        <f>W122+W125+W163</f>
        <v>0</v>
      </c>
      <c r="X121" s="48"/>
      <c r="Y121" s="131">
        <f>Y122+Y125+Y163</f>
        <v>26.745829999999998</v>
      </c>
      <c r="Z121" s="48"/>
      <c r="AA121" s="132">
        <f>AA122+AA125+AA163</f>
        <v>0.48500000000000004</v>
      </c>
      <c r="AQ121" s="19" t="s">
        <v>73</v>
      </c>
      <c r="AR121" s="19" t="s">
        <v>145</v>
      </c>
      <c r="BH121" s="133">
        <f>BH122+BH125+BH163</f>
        <v>0</v>
      </c>
    </row>
    <row r="122" spans="2:62" s="10" customFormat="1" ht="37.35" customHeight="1">
      <c r="B122" s="134"/>
      <c r="C122" s="135"/>
      <c r="D122" s="136" t="s">
        <v>1692</v>
      </c>
      <c r="E122" s="136"/>
      <c r="F122" s="136"/>
      <c r="G122" s="136"/>
      <c r="H122" s="136"/>
      <c r="I122" s="136"/>
      <c r="J122" s="136"/>
      <c r="K122" s="136"/>
      <c r="L122" s="136"/>
      <c r="M122" s="136"/>
      <c r="N122" s="246">
        <f>BH122</f>
        <v>0</v>
      </c>
      <c r="O122" s="247"/>
      <c r="P122" s="247"/>
      <c r="Q122" s="247"/>
      <c r="R122" s="137"/>
      <c r="T122" s="138"/>
      <c r="U122" s="135"/>
      <c r="V122" s="135"/>
      <c r="W122" s="139">
        <f>SUM(W123:W124)</f>
        <v>0</v>
      </c>
      <c r="X122" s="135"/>
      <c r="Y122" s="139">
        <f>SUM(Y123:Y124)</f>
        <v>26.567449999999997</v>
      </c>
      <c r="Z122" s="135"/>
      <c r="AA122" s="140">
        <f>SUM(AA123:AA124)</f>
        <v>0</v>
      </c>
      <c r="AO122" s="141" t="s">
        <v>81</v>
      </c>
      <c r="AQ122" s="142" t="s">
        <v>73</v>
      </c>
      <c r="AR122" s="142" t="s">
        <v>74</v>
      </c>
      <c r="AV122" s="141" t="s">
        <v>188</v>
      </c>
      <c r="BH122" s="143">
        <f>SUM(BH123:BH124)</f>
        <v>0</v>
      </c>
    </row>
    <row r="123" spans="2:62" s="1" customFormat="1" ht="16.5" customHeight="1">
      <c r="B123" s="145"/>
      <c r="C123" s="146" t="s">
        <v>81</v>
      </c>
      <c r="D123" s="146" t="s">
        <v>189</v>
      </c>
      <c r="E123" s="147" t="s">
        <v>1702</v>
      </c>
      <c r="F123" s="228" t="s">
        <v>1703</v>
      </c>
      <c r="G123" s="228"/>
      <c r="H123" s="228"/>
      <c r="I123" s="228"/>
      <c r="J123" s="148" t="s">
        <v>1704</v>
      </c>
      <c r="K123" s="149">
        <v>48</v>
      </c>
      <c r="L123" s="229"/>
      <c r="M123" s="229"/>
      <c r="N123" s="229">
        <f>ROUND(L123*K123,2)</f>
        <v>0</v>
      </c>
      <c r="O123" s="229"/>
      <c r="P123" s="229"/>
      <c r="Q123" s="229"/>
      <c r="R123" s="150"/>
      <c r="T123" s="151" t="s">
        <v>5</v>
      </c>
      <c r="U123" s="41" t="s">
        <v>41</v>
      </c>
      <c r="V123" s="152">
        <v>0</v>
      </c>
      <c r="W123" s="152">
        <f>V123*K123</f>
        <v>0</v>
      </c>
      <c r="X123" s="152">
        <v>0.40872999999999998</v>
      </c>
      <c r="Y123" s="152">
        <f>X123*K123</f>
        <v>19.619039999999998</v>
      </c>
      <c r="Z123" s="152">
        <v>0</v>
      </c>
      <c r="AA123" s="153">
        <f>Z123*K123</f>
        <v>0</v>
      </c>
      <c r="AO123" s="19" t="s">
        <v>193</v>
      </c>
      <c r="AQ123" s="19" t="s">
        <v>189</v>
      </c>
      <c r="AR123" s="19" t="s">
        <v>81</v>
      </c>
      <c r="AV123" s="19" t="s">
        <v>188</v>
      </c>
      <c r="BB123" s="154">
        <f>IF(U123="základná",N123,0)</f>
        <v>0</v>
      </c>
      <c r="BC123" s="154">
        <f>IF(U123="znížená",N123,0)</f>
        <v>0</v>
      </c>
      <c r="BD123" s="154">
        <f>IF(U123="zákl. prenesená",N123,0)</f>
        <v>0</v>
      </c>
      <c r="BE123" s="154">
        <f>IF(U123="zníž. prenesená",N123,0)</f>
        <v>0</v>
      </c>
      <c r="BF123" s="154">
        <f>IF(U123="nulová",N123,0)</f>
        <v>0</v>
      </c>
      <c r="BG123" s="19" t="s">
        <v>86</v>
      </c>
      <c r="BH123" s="154">
        <f>ROUND(L123*K123,2)</f>
        <v>0</v>
      </c>
      <c r="BI123" s="19" t="s">
        <v>193</v>
      </c>
      <c r="BJ123" s="19" t="s">
        <v>86</v>
      </c>
    </row>
    <row r="124" spans="2:62" s="1" customFormat="1" ht="27">
      <c r="B124" s="145"/>
      <c r="C124" s="146" t="s">
        <v>86</v>
      </c>
      <c r="D124" s="146" t="s">
        <v>189</v>
      </c>
      <c r="E124" s="147" t="s">
        <v>1705</v>
      </c>
      <c r="F124" s="228" t="s">
        <v>1706</v>
      </c>
      <c r="G124" s="228"/>
      <c r="H124" s="228"/>
      <c r="I124" s="228"/>
      <c r="J124" s="148" t="s">
        <v>1707</v>
      </c>
      <c r="K124" s="149">
        <v>17</v>
      </c>
      <c r="L124" s="229"/>
      <c r="M124" s="229"/>
      <c r="N124" s="229">
        <f>ROUND(L124*K124,2)</f>
        <v>0</v>
      </c>
      <c r="O124" s="229"/>
      <c r="P124" s="229"/>
      <c r="Q124" s="229"/>
      <c r="R124" s="150"/>
      <c r="T124" s="151" t="s">
        <v>5</v>
      </c>
      <c r="U124" s="41" t="s">
        <v>41</v>
      </c>
      <c r="V124" s="152">
        <v>0</v>
      </c>
      <c r="W124" s="152">
        <f>V124*K124</f>
        <v>0</v>
      </c>
      <c r="X124" s="152">
        <v>0.40872999999999998</v>
      </c>
      <c r="Y124" s="152">
        <f>X124*K124</f>
        <v>6.94841</v>
      </c>
      <c r="Z124" s="152">
        <v>0</v>
      </c>
      <c r="AA124" s="153">
        <f>Z124*K124</f>
        <v>0</v>
      </c>
      <c r="AO124" s="19" t="s">
        <v>193</v>
      </c>
      <c r="AQ124" s="19" t="s">
        <v>189</v>
      </c>
      <c r="AR124" s="19" t="s">
        <v>81</v>
      </c>
      <c r="AV124" s="19" t="s">
        <v>188</v>
      </c>
      <c r="BB124" s="154">
        <f>IF(U124="základná",N124,0)</f>
        <v>0</v>
      </c>
      <c r="BC124" s="154">
        <f>IF(U124="znížená",N124,0)</f>
        <v>0</v>
      </c>
      <c r="BD124" s="154">
        <f>IF(U124="zákl. prenesená",N124,0)</f>
        <v>0</v>
      </c>
      <c r="BE124" s="154">
        <f>IF(U124="zníž. prenesená",N124,0)</f>
        <v>0</v>
      </c>
      <c r="BF124" s="154">
        <f>IF(U124="nulová",N124,0)</f>
        <v>0</v>
      </c>
      <c r="BG124" s="19" t="s">
        <v>86</v>
      </c>
      <c r="BH124" s="154">
        <f>ROUND(L124*K124,2)</f>
        <v>0</v>
      </c>
      <c r="BI124" s="19" t="s">
        <v>193</v>
      </c>
      <c r="BJ124" s="19" t="s">
        <v>193</v>
      </c>
    </row>
    <row r="125" spans="2:62" s="10" customFormat="1" ht="37.35" customHeight="1">
      <c r="B125" s="134"/>
      <c r="C125" s="135"/>
      <c r="D125" s="136" t="s">
        <v>1693</v>
      </c>
      <c r="E125" s="136"/>
      <c r="F125" s="136"/>
      <c r="G125" s="136"/>
      <c r="H125" s="136"/>
      <c r="I125" s="136"/>
      <c r="J125" s="136"/>
      <c r="K125" s="136"/>
      <c r="L125" s="136"/>
      <c r="M125" s="136"/>
      <c r="N125" s="243">
        <f>BH125</f>
        <v>0</v>
      </c>
      <c r="O125" s="244"/>
      <c r="P125" s="244"/>
      <c r="Q125" s="244"/>
      <c r="R125" s="137"/>
      <c r="T125" s="138"/>
      <c r="U125" s="135"/>
      <c r="V125" s="135"/>
      <c r="W125" s="139">
        <f>W126+W129+W131+W136+W146+W153</f>
        <v>0</v>
      </c>
      <c r="X125" s="135"/>
      <c r="Y125" s="139">
        <f>Y126+Y129+Y131+Y136+Y146+Y153</f>
        <v>0.17837999999999998</v>
      </c>
      <c r="Z125" s="135"/>
      <c r="AA125" s="140">
        <f>AA126+AA129+AA131+AA136+AA146+AA153</f>
        <v>0.48500000000000004</v>
      </c>
      <c r="AO125" s="141" t="s">
        <v>86</v>
      </c>
      <c r="AQ125" s="142" t="s">
        <v>73</v>
      </c>
      <c r="AR125" s="142" t="s">
        <v>74</v>
      </c>
      <c r="AV125" s="141" t="s">
        <v>188</v>
      </c>
      <c r="BH125" s="143">
        <f>BH126+BH129+BH131+BH136+BH146+BH153</f>
        <v>0</v>
      </c>
    </row>
    <row r="126" spans="2:62" s="10" customFormat="1" ht="19.899999999999999" customHeight="1">
      <c r="B126" s="134"/>
      <c r="C126" s="135"/>
      <c r="D126" s="144" t="s">
        <v>158</v>
      </c>
      <c r="E126" s="144"/>
      <c r="F126" s="144"/>
      <c r="G126" s="144"/>
      <c r="H126" s="144"/>
      <c r="I126" s="144"/>
      <c r="J126" s="144"/>
      <c r="K126" s="144"/>
      <c r="L126" s="144"/>
      <c r="M126" s="144"/>
      <c r="N126" s="241">
        <f>BH126</f>
        <v>0</v>
      </c>
      <c r="O126" s="242"/>
      <c r="P126" s="242"/>
      <c r="Q126" s="242"/>
      <c r="R126" s="137"/>
      <c r="T126" s="138"/>
      <c r="U126" s="135"/>
      <c r="V126" s="135"/>
      <c r="W126" s="139">
        <f>SUM(W127:W128)</f>
        <v>0</v>
      </c>
      <c r="X126" s="135"/>
      <c r="Y126" s="139">
        <f>SUM(Y127:Y128)</f>
        <v>3.2480000000000002E-2</v>
      </c>
      <c r="Z126" s="135"/>
      <c r="AA126" s="140">
        <f>SUM(AA127:AA128)</f>
        <v>0</v>
      </c>
      <c r="AO126" s="141" t="s">
        <v>86</v>
      </c>
      <c r="AQ126" s="142" t="s">
        <v>73</v>
      </c>
      <c r="AR126" s="142" t="s">
        <v>81</v>
      </c>
      <c r="AV126" s="141" t="s">
        <v>188</v>
      </c>
      <c r="BH126" s="143">
        <f>SUM(BH127:BH128)</f>
        <v>0</v>
      </c>
    </row>
    <row r="127" spans="2:62" s="1" customFormat="1" ht="16.5" customHeight="1">
      <c r="B127" s="145"/>
      <c r="C127" s="146" t="s">
        <v>93</v>
      </c>
      <c r="D127" s="146" t="s">
        <v>189</v>
      </c>
      <c r="E127" s="147" t="s">
        <v>1708</v>
      </c>
      <c r="F127" s="228" t="s">
        <v>1709</v>
      </c>
      <c r="G127" s="228"/>
      <c r="H127" s="228"/>
      <c r="I127" s="228"/>
      <c r="J127" s="148" t="s">
        <v>203</v>
      </c>
      <c r="K127" s="149">
        <v>232</v>
      </c>
      <c r="L127" s="229"/>
      <c r="M127" s="229"/>
      <c r="N127" s="229">
        <f>ROUND(L127*K127,2)</f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>V127*K127</f>
        <v>0</v>
      </c>
      <c r="X127" s="152">
        <v>8.0000000000000007E-5</v>
      </c>
      <c r="Y127" s="152">
        <f>X127*K127</f>
        <v>1.856E-2</v>
      </c>
      <c r="Z127" s="152">
        <v>0</v>
      </c>
      <c r="AA127" s="153">
        <f>Z127*K127</f>
        <v>0</v>
      </c>
      <c r="AO127" s="19" t="s">
        <v>250</v>
      </c>
      <c r="AQ127" s="19" t="s">
        <v>189</v>
      </c>
      <c r="AR127" s="19" t="s">
        <v>86</v>
      </c>
      <c r="AV127" s="19" t="s">
        <v>188</v>
      </c>
      <c r="BB127" s="154">
        <f>IF(U127="základná",N127,0)</f>
        <v>0</v>
      </c>
      <c r="BC127" s="154">
        <f>IF(U127="znížená",N127,0)</f>
        <v>0</v>
      </c>
      <c r="BD127" s="154">
        <f>IF(U127="zákl. prenesená",N127,0)</f>
        <v>0</v>
      </c>
      <c r="BE127" s="154">
        <f>IF(U127="zníž. prenesená",N127,0)</f>
        <v>0</v>
      </c>
      <c r="BF127" s="154">
        <f>IF(U127="nulová",N127,0)</f>
        <v>0</v>
      </c>
      <c r="BG127" s="19" t="s">
        <v>86</v>
      </c>
      <c r="BH127" s="154">
        <f>ROUND(L127*K127,2)</f>
        <v>0</v>
      </c>
      <c r="BI127" s="19" t="s">
        <v>250</v>
      </c>
      <c r="BJ127" s="19" t="s">
        <v>209</v>
      </c>
    </row>
    <row r="128" spans="2:62" s="1" customFormat="1" ht="16.5" customHeight="1">
      <c r="B128" s="145"/>
      <c r="C128" s="155" t="s">
        <v>193</v>
      </c>
      <c r="D128" s="155" t="s">
        <v>251</v>
      </c>
      <c r="E128" s="156" t="s">
        <v>1710</v>
      </c>
      <c r="F128" s="230" t="s">
        <v>1711</v>
      </c>
      <c r="G128" s="230"/>
      <c r="H128" s="230"/>
      <c r="I128" s="230"/>
      <c r="J128" s="157" t="s">
        <v>203</v>
      </c>
      <c r="K128" s="158">
        <v>232</v>
      </c>
      <c r="L128" s="231"/>
      <c r="M128" s="231"/>
      <c r="N128" s="231">
        <f>ROUND(L128*K128,2)</f>
        <v>0</v>
      </c>
      <c r="O128" s="229"/>
      <c r="P128" s="229"/>
      <c r="Q128" s="229"/>
      <c r="R128" s="150"/>
      <c r="T128" s="151" t="s">
        <v>5</v>
      </c>
      <c r="U128" s="41" t="s">
        <v>41</v>
      </c>
      <c r="V128" s="152">
        <v>0</v>
      </c>
      <c r="W128" s="152">
        <f>V128*K128</f>
        <v>0</v>
      </c>
      <c r="X128" s="152">
        <v>6.0000000000000002E-5</v>
      </c>
      <c r="Y128" s="152">
        <f>X128*K128</f>
        <v>1.392E-2</v>
      </c>
      <c r="Z128" s="152">
        <v>0</v>
      </c>
      <c r="AA128" s="153">
        <f>Z128*K128</f>
        <v>0</v>
      </c>
      <c r="AO128" s="19" t="s">
        <v>316</v>
      </c>
      <c r="AQ128" s="19" t="s">
        <v>251</v>
      </c>
      <c r="AR128" s="19" t="s">
        <v>86</v>
      </c>
      <c r="AV128" s="19" t="s">
        <v>188</v>
      </c>
      <c r="BB128" s="154">
        <f>IF(U128="základná",N128,0)</f>
        <v>0</v>
      </c>
      <c r="BC128" s="154">
        <f>IF(U128="znížená",N128,0)</f>
        <v>0</v>
      </c>
      <c r="BD128" s="154">
        <f>IF(U128="zákl. prenesená",N128,0)</f>
        <v>0</v>
      </c>
      <c r="BE128" s="154">
        <f>IF(U128="zníž. prenesená",N128,0)</f>
        <v>0</v>
      </c>
      <c r="BF128" s="154">
        <f>IF(U128="nulová",N128,0)</f>
        <v>0</v>
      </c>
      <c r="BG128" s="19" t="s">
        <v>86</v>
      </c>
      <c r="BH128" s="154">
        <f>ROUND(L128*K128,2)</f>
        <v>0</v>
      </c>
      <c r="BI128" s="19" t="s">
        <v>250</v>
      </c>
      <c r="BJ128" s="19" t="s">
        <v>218</v>
      </c>
    </row>
    <row r="129" spans="2:62" s="10" customFormat="1" ht="29.85" customHeight="1">
      <c r="B129" s="134"/>
      <c r="C129" s="135"/>
      <c r="D129" s="144" t="s">
        <v>1694</v>
      </c>
      <c r="E129" s="144"/>
      <c r="F129" s="144"/>
      <c r="G129" s="144"/>
      <c r="H129" s="144"/>
      <c r="I129" s="144"/>
      <c r="J129" s="144"/>
      <c r="K129" s="144"/>
      <c r="L129" s="144"/>
      <c r="M129" s="144"/>
      <c r="N129" s="233">
        <f>BH129</f>
        <v>0</v>
      </c>
      <c r="O129" s="234"/>
      <c r="P129" s="234"/>
      <c r="Q129" s="234"/>
      <c r="R129" s="137"/>
      <c r="T129" s="138"/>
      <c r="U129" s="135"/>
      <c r="V129" s="135"/>
      <c r="W129" s="139">
        <f>W130</f>
        <v>0</v>
      </c>
      <c r="X129" s="135"/>
      <c r="Y129" s="139">
        <f>Y130</f>
        <v>1.5499999999999999E-3</v>
      </c>
      <c r="Z129" s="135"/>
      <c r="AA129" s="140">
        <f>AA130</f>
        <v>0</v>
      </c>
      <c r="AO129" s="141" t="s">
        <v>86</v>
      </c>
      <c r="AQ129" s="142" t="s">
        <v>73</v>
      </c>
      <c r="AR129" s="142" t="s">
        <v>81</v>
      </c>
      <c r="AV129" s="141" t="s">
        <v>188</v>
      </c>
      <c r="BH129" s="143">
        <f>BH130</f>
        <v>0</v>
      </c>
    </row>
    <row r="130" spans="2:62" s="1" customFormat="1" ht="27">
      <c r="B130" s="145"/>
      <c r="C130" s="146" t="s">
        <v>205</v>
      </c>
      <c r="D130" s="146" t="s">
        <v>189</v>
      </c>
      <c r="E130" s="147" t="s">
        <v>1712</v>
      </c>
      <c r="F130" s="228" t="s">
        <v>1713</v>
      </c>
      <c r="G130" s="228"/>
      <c r="H130" s="228"/>
      <c r="I130" s="228"/>
      <c r="J130" s="148" t="s">
        <v>1707</v>
      </c>
      <c r="K130" s="149">
        <v>1</v>
      </c>
      <c r="L130" s="229"/>
      <c r="M130" s="229"/>
      <c r="N130" s="229">
        <f>ROUND(L130*K130,2)</f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</v>
      </c>
      <c r="W130" s="152">
        <f>V130*K130</f>
        <v>0</v>
      </c>
      <c r="X130" s="152">
        <v>1.5499999999999999E-3</v>
      </c>
      <c r="Y130" s="152">
        <f>X130*K130</f>
        <v>1.5499999999999999E-3</v>
      </c>
      <c r="Z130" s="152">
        <v>0</v>
      </c>
      <c r="AA130" s="153">
        <f>Z130*K130</f>
        <v>0</v>
      </c>
      <c r="AO130" s="19" t="s">
        <v>250</v>
      </c>
      <c r="AQ130" s="19" t="s">
        <v>189</v>
      </c>
      <c r="AR130" s="19" t="s">
        <v>86</v>
      </c>
      <c r="AV130" s="19" t="s">
        <v>188</v>
      </c>
      <c r="BB130" s="154">
        <f>IF(U130="základná",N130,0)</f>
        <v>0</v>
      </c>
      <c r="BC130" s="154">
        <f>IF(U130="znížená",N130,0)</f>
        <v>0</v>
      </c>
      <c r="BD130" s="154">
        <f>IF(U130="zákl. prenesená",N130,0)</f>
        <v>0</v>
      </c>
      <c r="BE130" s="154">
        <f>IF(U130="zníž. prenesená",N130,0)</f>
        <v>0</v>
      </c>
      <c r="BF130" s="154">
        <f>IF(U130="nulová",N130,0)</f>
        <v>0</v>
      </c>
      <c r="BG130" s="19" t="s">
        <v>86</v>
      </c>
      <c r="BH130" s="154">
        <f>ROUND(L130*K130,2)</f>
        <v>0</v>
      </c>
      <c r="BI130" s="19" t="s">
        <v>250</v>
      </c>
      <c r="BJ130" s="19" t="s">
        <v>226</v>
      </c>
    </row>
    <row r="131" spans="2:62" s="10" customFormat="1" ht="29.85" customHeight="1">
      <c r="B131" s="134"/>
      <c r="C131" s="135"/>
      <c r="D131" s="144" t="s">
        <v>1695</v>
      </c>
      <c r="E131" s="144"/>
      <c r="F131" s="144"/>
      <c r="G131" s="144"/>
      <c r="H131" s="144"/>
      <c r="I131" s="144"/>
      <c r="J131" s="144"/>
      <c r="K131" s="144"/>
      <c r="L131" s="144"/>
      <c r="M131" s="144"/>
      <c r="N131" s="233">
        <f>BH131</f>
        <v>0</v>
      </c>
      <c r="O131" s="234"/>
      <c r="P131" s="234"/>
      <c r="Q131" s="234"/>
      <c r="R131" s="137"/>
      <c r="T131" s="138"/>
      <c r="U131" s="135"/>
      <c r="V131" s="135"/>
      <c r="W131" s="139">
        <f>SUM(W132:W135)</f>
        <v>0</v>
      </c>
      <c r="X131" s="135"/>
      <c r="Y131" s="139">
        <f>SUM(Y132:Y135)</f>
        <v>2.5009999999999998E-2</v>
      </c>
      <c r="Z131" s="135"/>
      <c r="AA131" s="140">
        <f>SUM(AA132:AA135)</f>
        <v>7.6999999999999999E-2</v>
      </c>
      <c r="AO131" s="141" t="s">
        <v>86</v>
      </c>
      <c r="AQ131" s="142" t="s">
        <v>73</v>
      </c>
      <c r="AR131" s="142" t="s">
        <v>81</v>
      </c>
      <c r="AV131" s="141" t="s">
        <v>188</v>
      </c>
      <c r="BH131" s="143">
        <f>SUM(BH132:BH135)</f>
        <v>0</v>
      </c>
    </row>
    <row r="132" spans="2:62" s="1" customFormat="1" ht="16.5" customHeight="1">
      <c r="B132" s="145"/>
      <c r="C132" s="146" t="s">
        <v>209</v>
      </c>
      <c r="D132" s="146" t="s">
        <v>189</v>
      </c>
      <c r="E132" s="147" t="s">
        <v>1714</v>
      </c>
      <c r="F132" s="228" t="s">
        <v>1715</v>
      </c>
      <c r="G132" s="228"/>
      <c r="H132" s="228"/>
      <c r="I132" s="228"/>
      <c r="J132" s="148" t="s">
        <v>203</v>
      </c>
      <c r="K132" s="149">
        <v>1</v>
      </c>
      <c r="L132" s="229"/>
      <c r="M132" s="229"/>
      <c r="N132" s="229">
        <f>ROUND(L132*K132,2)</f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</v>
      </c>
      <c r="W132" s="152">
        <f>V132*K132</f>
        <v>0</v>
      </c>
      <c r="X132" s="152">
        <v>0</v>
      </c>
      <c r="Y132" s="152">
        <f>X132*K132</f>
        <v>0</v>
      </c>
      <c r="Z132" s="152">
        <v>7.6999999999999999E-2</v>
      </c>
      <c r="AA132" s="153">
        <f>Z132*K132</f>
        <v>7.6999999999999999E-2</v>
      </c>
      <c r="AO132" s="19" t="s">
        <v>250</v>
      </c>
      <c r="AQ132" s="19" t="s">
        <v>189</v>
      </c>
      <c r="AR132" s="19" t="s">
        <v>86</v>
      </c>
      <c r="AV132" s="19" t="s">
        <v>188</v>
      </c>
      <c r="BB132" s="154">
        <f>IF(U132="základná",N132,0)</f>
        <v>0</v>
      </c>
      <c r="BC132" s="154">
        <f>IF(U132="znížená",N132,0)</f>
        <v>0</v>
      </c>
      <c r="BD132" s="154">
        <f>IF(U132="zákl. prenesená",N132,0)</f>
        <v>0</v>
      </c>
      <c r="BE132" s="154">
        <f>IF(U132="zníž. prenesená",N132,0)</f>
        <v>0</v>
      </c>
      <c r="BF132" s="154">
        <f>IF(U132="nulová",N132,0)</f>
        <v>0</v>
      </c>
      <c r="BG132" s="19" t="s">
        <v>86</v>
      </c>
      <c r="BH132" s="154">
        <f>ROUND(L132*K132,2)</f>
        <v>0</v>
      </c>
      <c r="BI132" s="19" t="s">
        <v>250</v>
      </c>
      <c r="BJ132" s="19" t="s">
        <v>234</v>
      </c>
    </row>
    <row r="133" spans="2:62" s="1" customFormat="1" ht="27">
      <c r="B133" s="145"/>
      <c r="C133" s="146" t="s">
        <v>213</v>
      </c>
      <c r="D133" s="146" t="s">
        <v>189</v>
      </c>
      <c r="E133" s="147" t="s">
        <v>1716</v>
      </c>
      <c r="F133" s="228" t="s">
        <v>1717</v>
      </c>
      <c r="G133" s="228"/>
      <c r="H133" s="228"/>
      <c r="I133" s="228"/>
      <c r="J133" s="148" t="s">
        <v>1707</v>
      </c>
      <c r="K133" s="149">
        <v>1</v>
      </c>
      <c r="L133" s="229"/>
      <c r="M133" s="229"/>
      <c r="N133" s="229">
        <f>ROUND(L133*K133,2)</f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>V133*K133</f>
        <v>0</v>
      </c>
      <c r="X133" s="152">
        <v>4.0999999999999999E-4</v>
      </c>
      <c r="Y133" s="152">
        <f>X133*K133</f>
        <v>4.0999999999999999E-4</v>
      </c>
      <c r="Z133" s="152">
        <v>0</v>
      </c>
      <c r="AA133" s="153">
        <f>Z133*K133</f>
        <v>0</v>
      </c>
      <c r="AO133" s="19" t="s">
        <v>250</v>
      </c>
      <c r="AQ133" s="19" t="s">
        <v>189</v>
      </c>
      <c r="AR133" s="19" t="s">
        <v>86</v>
      </c>
      <c r="AV133" s="19" t="s">
        <v>188</v>
      </c>
      <c r="BB133" s="154">
        <f>IF(U133="základná",N133,0)</f>
        <v>0</v>
      </c>
      <c r="BC133" s="154">
        <f>IF(U133="znížená",N133,0)</f>
        <v>0</v>
      </c>
      <c r="BD133" s="154">
        <f>IF(U133="zákl. prenesená",N133,0)</f>
        <v>0</v>
      </c>
      <c r="BE133" s="154">
        <f>IF(U133="zníž. prenesená",N133,0)</f>
        <v>0</v>
      </c>
      <c r="BF133" s="154">
        <f>IF(U133="nulová",N133,0)</f>
        <v>0</v>
      </c>
      <c r="BG133" s="19" t="s">
        <v>86</v>
      </c>
      <c r="BH133" s="154">
        <f>ROUND(L133*K133,2)</f>
        <v>0</v>
      </c>
      <c r="BI133" s="19" t="s">
        <v>250</v>
      </c>
      <c r="BJ133" s="19" t="s">
        <v>242</v>
      </c>
    </row>
    <row r="134" spans="2:62" s="1" customFormat="1" ht="16.5" customHeight="1">
      <c r="B134" s="145"/>
      <c r="C134" s="155" t="s">
        <v>218</v>
      </c>
      <c r="D134" s="155" t="s">
        <v>251</v>
      </c>
      <c r="E134" s="156" t="s">
        <v>1718</v>
      </c>
      <c r="F134" s="230" t="s">
        <v>1719</v>
      </c>
      <c r="G134" s="230"/>
      <c r="H134" s="230"/>
      <c r="I134" s="230"/>
      <c r="J134" s="157" t="s">
        <v>1720</v>
      </c>
      <c r="K134" s="158">
        <v>1</v>
      </c>
      <c r="L134" s="231"/>
      <c r="M134" s="231"/>
      <c r="N134" s="231">
        <f>ROUND(L134*K134,2)</f>
        <v>0</v>
      </c>
      <c r="O134" s="229"/>
      <c r="P134" s="229"/>
      <c r="Q134" s="229"/>
      <c r="R134" s="150"/>
      <c r="T134" s="151" t="s">
        <v>5</v>
      </c>
      <c r="U134" s="41" t="s">
        <v>41</v>
      </c>
      <c r="V134" s="152">
        <v>0</v>
      </c>
      <c r="W134" s="152">
        <f>V134*K134</f>
        <v>0</v>
      </c>
      <c r="X134" s="152">
        <v>2.5999999999999999E-3</v>
      </c>
      <c r="Y134" s="152">
        <f>X134*K134</f>
        <v>2.5999999999999999E-3</v>
      </c>
      <c r="Z134" s="152">
        <v>0</v>
      </c>
      <c r="AA134" s="153">
        <f>Z134*K134</f>
        <v>0</v>
      </c>
      <c r="AO134" s="19" t="s">
        <v>316</v>
      </c>
      <c r="AQ134" s="19" t="s">
        <v>251</v>
      </c>
      <c r="AR134" s="19" t="s">
        <v>86</v>
      </c>
      <c r="AV134" s="19" t="s">
        <v>188</v>
      </c>
      <c r="BB134" s="154">
        <f>IF(U134="základná",N134,0)</f>
        <v>0</v>
      </c>
      <c r="BC134" s="154">
        <f>IF(U134="znížená",N134,0)</f>
        <v>0</v>
      </c>
      <c r="BD134" s="154">
        <f>IF(U134="zákl. prenesená",N134,0)</f>
        <v>0</v>
      </c>
      <c r="BE134" s="154">
        <f>IF(U134="zníž. prenesená",N134,0)</f>
        <v>0</v>
      </c>
      <c r="BF134" s="154">
        <f>IF(U134="nulová",N134,0)</f>
        <v>0</v>
      </c>
      <c r="BG134" s="19" t="s">
        <v>86</v>
      </c>
      <c r="BH134" s="154">
        <f>ROUND(L134*K134,2)</f>
        <v>0</v>
      </c>
      <c r="BI134" s="19" t="s">
        <v>250</v>
      </c>
      <c r="BJ134" s="19" t="s">
        <v>250</v>
      </c>
    </row>
    <row r="135" spans="2:62" s="1" customFormat="1" ht="16.5" customHeight="1">
      <c r="B135" s="145"/>
      <c r="C135" s="155" t="s">
        <v>222</v>
      </c>
      <c r="D135" s="155" t="s">
        <v>251</v>
      </c>
      <c r="E135" s="156" t="s">
        <v>1721</v>
      </c>
      <c r="F135" s="230" t="s">
        <v>1722</v>
      </c>
      <c r="G135" s="230"/>
      <c r="H135" s="230"/>
      <c r="I135" s="230"/>
      <c r="J135" s="157" t="s">
        <v>1720</v>
      </c>
      <c r="K135" s="158">
        <v>1</v>
      </c>
      <c r="L135" s="231"/>
      <c r="M135" s="231"/>
      <c r="N135" s="231">
        <f>ROUND(L135*K135,2)</f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>V135*K135</f>
        <v>0</v>
      </c>
      <c r="X135" s="152">
        <v>2.1999999999999999E-2</v>
      </c>
      <c r="Y135" s="152">
        <f>X135*K135</f>
        <v>2.1999999999999999E-2</v>
      </c>
      <c r="Z135" s="152">
        <v>0</v>
      </c>
      <c r="AA135" s="153">
        <f>Z135*K135</f>
        <v>0</v>
      </c>
      <c r="AO135" s="19" t="s">
        <v>316</v>
      </c>
      <c r="AQ135" s="19" t="s">
        <v>251</v>
      </c>
      <c r="AR135" s="19" t="s">
        <v>86</v>
      </c>
      <c r="AV135" s="19" t="s">
        <v>188</v>
      </c>
      <c r="BB135" s="154">
        <f>IF(U135="základná",N135,0)</f>
        <v>0</v>
      </c>
      <c r="BC135" s="154">
        <f>IF(U135="znížená",N135,0)</f>
        <v>0</v>
      </c>
      <c r="BD135" s="154">
        <f>IF(U135="zákl. prenesená",N135,0)</f>
        <v>0</v>
      </c>
      <c r="BE135" s="154">
        <f>IF(U135="zníž. prenesená",N135,0)</f>
        <v>0</v>
      </c>
      <c r="BF135" s="154">
        <f>IF(U135="nulová",N135,0)</f>
        <v>0</v>
      </c>
      <c r="BG135" s="19" t="s">
        <v>86</v>
      </c>
      <c r="BH135" s="154">
        <f>ROUND(L135*K135,2)</f>
        <v>0</v>
      </c>
      <c r="BI135" s="19" t="s">
        <v>250</v>
      </c>
      <c r="BJ135" s="19" t="s">
        <v>259</v>
      </c>
    </row>
    <row r="136" spans="2:62" s="10" customFormat="1" ht="29.85" customHeight="1">
      <c r="B136" s="134"/>
      <c r="C136" s="135"/>
      <c r="D136" s="144" t="s">
        <v>1696</v>
      </c>
      <c r="E136" s="144"/>
      <c r="F136" s="144"/>
      <c r="G136" s="144"/>
      <c r="H136" s="144"/>
      <c r="I136" s="144"/>
      <c r="J136" s="144"/>
      <c r="K136" s="144"/>
      <c r="L136" s="144"/>
      <c r="M136" s="144"/>
      <c r="N136" s="233">
        <f>BH136</f>
        <v>0</v>
      </c>
      <c r="O136" s="234"/>
      <c r="P136" s="234"/>
      <c r="Q136" s="234"/>
      <c r="R136" s="137"/>
      <c r="T136" s="138"/>
      <c r="U136" s="135"/>
      <c r="V136" s="135"/>
      <c r="W136" s="139">
        <f>SUM(W137:W145)</f>
        <v>0</v>
      </c>
      <c r="X136" s="135"/>
      <c r="Y136" s="139">
        <f>SUM(Y137:Y145)</f>
        <v>0.11637999999999998</v>
      </c>
      <c r="Z136" s="135"/>
      <c r="AA136" s="140">
        <f>SUM(AA137:AA145)</f>
        <v>0</v>
      </c>
      <c r="AO136" s="141" t="s">
        <v>86</v>
      </c>
      <c r="AQ136" s="142" t="s">
        <v>73</v>
      </c>
      <c r="AR136" s="142" t="s">
        <v>81</v>
      </c>
      <c r="AV136" s="141" t="s">
        <v>188</v>
      </c>
      <c r="BH136" s="143">
        <f>SUM(BH137:BH145)</f>
        <v>0</v>
      </c>
    </row>
    <row r="137" spans="2:62" s="1" customFormat="1" ht="25.5" customHeight="1">
      <c r="B137" s="145"/>
      <c r="C137" s="146" t="s">
        <v>226</v>
      </c>
      <c r="D137" s="146" t="s">
        <v>189</v>
      </c>
      <c r="E137" s="147" t="s">
        <v>1723</v>
      </c>
      <c r="F137" s="228" t="s">
        <v>1724</v>
      </c>
      <c r="G137" s="228"/>
      <c r="H137" s="228"/>
      <c r="I137" s="228"/>
      <c r="J137" s="148" t="s">
        <v>203</v>
      </c>
      <c r="K137" s="149">
        <v>58</v>
      </c>
      <c r="L137" s="229"/>
      <c r="M137" s="229"/>
      <c r="N137" s="229">
        <f t="shared" ref="N137:N145" si="0">ROUND(L137*K137,2)</f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 t="shared" ref="W137:W145" si="1">V137*K137</f>
        <v>0</v>
      </c>
      <c r="X137" s="152">
        <v>3.6000000000000002E-4</v>
      </c>
      <c r="Y137" s="152">
        <f t="shared" ref="Y137:Y145" si="2">X137*K137</f>
        <v>2.0880000000000003E-2</v>
      </c>
      <c r="Z137" s="152">
        <v>0</v>
      </c>
      <c r="AA137" s="153">
        <f t="shared" ref="AA137:AA145" si="3">Z137*K137</f>
        <v>0</v>
      </c>
      <c r="AO137" s="19" t="s">
        <v>250</v>
      </c>
      <c r="AQ137" s="19" t="s">
        <v>189</v>
      </c>
      <c r="AR137" s="19" t="s">
        <v>86</v>
      </c>
      <c r="AV137" s="19" t="s">
        <v>188</v>
      </c>
      <c r="BB137" s="154">
        <f t="shared" ref="BB137:BB145" si="4">IF(U137="základná",N137,0)</f>
        <v>0</v>
      </c>
      <c r="BC137" s="154">
        <f t="shared" ref="BC137:BC145" si="5">IF(U137="znížená",N137,0)</f>
        <v>0</v>
      </c>
      <c r="BD137" s="154">
        <f t="shared" ref="BD137:BD145" si="6">IF(U137="zákl. prenesená",N137,0)</f>
        <v>0</v>
      </c>
      <c r="BE137" s="154">
        <f t="shared" ref="BE137:BE145" si="7">IF(U137="zníž. prenesená",N137,0)</f>
        <v>0</v>
      </c>
      <c r="BF137" s="154">
        <f t="shared" ref="BF137:BF145" si="8">IF(U137="nulová",N137,0)</f>
        <v>0</v>
      </c>
      <c r="BG137" s="19" t="s">
        <v>86</v>
      </c>
      <c r="BH137" s="154">
        <f t="shared" ref="BH137:BH145" si="9">ROUND(L137*K137,2)</f>
        <v>0</v>
      </c>
      <c r="BI137" s="19" t="s">
        <v>250</v>
      </c>
      <c r="BJ137" s="19" t="s">
        <v>10</v>
      </c>
    </row>
    <row r="138" spans="2:62" s="1" customFormat="1" ht="25.5" customHeight="1">
      <c r="B138" s="145"/>
      <c r="C138" s="155" t="s">
        <v>230</v>
      </c>
      <c r="D138" s="155" t="s">
        <v>251</v>
      </c>
      <c r="E138" s="156" t="s">
        <v>1725</v>
      </c>
      <c r="F138" s="230" t="s">
        <v>1726</v>
      </c>
      <c r="G138" s="230"/>
      <c r="H138" s="230"/>
      <c r="I138" s="230"/>
      <c r="J138" s="157" t="s">
        <v>203</v>
      </c>
      <c r="K138" s="158">
        <v>58</v>
      </c>
      <c r="L138" s="231"/>
      <c r="M138" s="231"/>
      <c r="N138" s="231">
        <f t="shared" si="0"/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</v>
      </c>
      <c r="W138" s="152">
        <f t="shared" si="1"/>
        <v>0</v>
      </c>
      <c r="X138" s="152">
        <v>0</v>
      </c>
      <c r="Y138" s="152">
        <f t="shared" si="2"/>
        <v>0</v>
      </c>
      <c r="Z138" s="152">
        <v>0</v>
      </c>
      <c r="AA138" s="153">
        <f t="shared" si="3"/>
        <v>0</v>
      </c>
      <c r="AO138" s="19" t="s">
        <v>316</v>
      </c>
      <c r="AQ138" s="19" t="s">
        <v>251</v>
      </c>
      <c r="AR138" s="19" t="s">
        <v>86</v>
      </c>
      <c r="AV138" s="19" t="s">
        <v>188</v>
      </c>
      <c r="BB138" s="154">
        <f t="shared" si="4"/>
        <v>0</v>
      </c>
      <c r="BC138" s="154">
        <f t="shared" si="5"/>
        <v>0</v>
      </c>
      <c r="BD138" s="154">
        <f t="shared" si="6"/>
        <v>0</v>
      </c>
      <c r="BE138" s="154">
        <f t="shared" si="7"/>
        <v>0</v>
      </c>
      <c r="BF138" s="154">
        <f t="shared" si="8"/>
        <v>0</v>
      </c>
      <c r="BG138" s="19" t="s">
        <v>86</v>
      </c>
      <c r="BH138" s="154">
        <f t="shared" si="9"/>
        <v>0</v>
      </c>
      <c r="BI138" s="19" t="s">
        <v>250</v>
      </c>
      <c r="BJ138" s="19" t="s">
        <v>274</v>
      </c>
    </row>
    <row r="139" spans="2:62" s="1" customFormat="1" ht="25.5" customHeight="1">
      <c r="B139" s="145"/>
      <c r="C139" s="146" t="s">
        <v>234</v>
      </c>
      <c r="D139" s="146" t="s">
        <v>189</v>
      </c>
      <c r="E139" s="147" t="s">
        <v>1727</v>
      </c>
      <c r="F139" s="228" t="s">
        <v>1728</v>
      </c>
      <c r="G139" s="228"/>
      <c r="H139" s="228"/>
      <c r="I139" s="228"/>
      <c r="J139" s="148" t="s">
        <v>203</v>
      </c>
      <c r="K139" s="149">
        <v>110</v>
      </c>
      <c r="L139" s="229"/>
      <c r="M139" s="229"/>
      <c r="N139" s="229">
        <f t="shared" si="0"/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</v>
      </c>
      <c r="W139" s="152">
        <f t="shared" si="1"/>
        <v>0</v>
      </c>
      <c r="X139" s="152">
        <v>4.4999999999999999E-4</v>
      </c>
      <c r="Y139" s="152">
        <f t="shared" si="2"/>
        <v>4.9499999999999995E-2</v>
      </c>
      <c r="Z139" s="152">
        <v>0</v>
      </c>
      <c r="AA139" s="153">
        <f t="shared" si="3"/>
        <v>0</v>
      </c>
      <c r="AO139" s="19" t="s">
        <v>250</v>
      </c>
      <c r="AQ139" s="19" t="s">
        <v>189</v>
      </c>
      <c r="AR139" s="19" t="s">
        <v>86</v>
      </c>
      <c r="AV139" s="19" t="s">
        <v>188</v>
      </c>
      <c r="BB139" s="154">
        <f t="shared" si="4"/>
        <v>0</v>
      </c>
      <c r="BC139" s="154">
        <f t="shared" si="5"/>
        <v>0</v>
      </c>
      <c r="BD139" s="154">
        <f t="shared" si="6"/>
        <v>0</v>
      </c>
      <c r="BE139" s="154">
        <f t="shared" si="7"/>
        <v>0</v>
      </c>
      <c r="BF139" s="154">
        <f t="shared" si="8"/>
        <v>0</v>
      </c>
      <c r="BG139" s="19" t="s">
        <v>86</v>
      </c>
      <c r="BH139" s="154">
        <f t="shared" si="9"/>
        <v>0</v>
      </c>
      <c r="BI139" s="19" t="s">
        <v>250</v>
      </c>
      <c r="BJ139" s="19" t="s">
        <v>282</v>
      </c>
    </row>
    <row r="140" spans="2:62" s="1" customFormat="1" ht="25.5" customHeight="1">
      <c r="B140" s="145"/>
      <c r="C140" s="155" t="s">
        <v>238</v>
      </c>
      <c r="D140" s="155" t="s">
        <v>251</v>
      </c>
      <c r="E140" s="156" t="s">
        <v>1729</v>
      </c>
      <c r="F140" s="230" t="s">
        <v>1730</v>
      </c>
      <c r="G140" s="230"/>
      <c r="H140" s="230"/>
      <c r="I140" s="230"/>
      <c r="J140" s="157" t="s">
        <v>203</v>
      </c>
      <c r="K140" s="158">
        <v>110</v>
      </c>
      <c r="L140" s="231"/>
      <c r="M140" s="231"/>
      <c r="N140" s="231">
        <f t="shared" si="0"/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 t="shared" si="1"/>
        <v>0</v>
      </c>
      <c r="X140" s="152">
        <v>0</v>
      </c>
      <c r="Y140" s="152">
        <f t="shared" si="2"/>
        <v>0</v>
      </c>
      <c r="Z140" s="152">
        <v>0</v>
      </c>
      <c r="AA140" s="153">
        <f t="shared" si="3"/>
        <v>0</v>
      </c>
      <c r="AO140" s="19" t="s">
        <v>316</v>
      </c>
      <c r="AQ140" s="19" t="s">
        <v>251</v>
      </c>
      <c r="AR140" s="19" t="s">
        <v>86</v>
      </c>
      <c r="AV140" s="19" t="s">
        <v>188</v>
      </c>
      <c r="BB140" s="154">
        <f t="shared" si="4"/>
        <v>0</v>
      </c>
      <c r="BC140" s="154">
        <f t="shared" si="5"/>
        <v>0</v>
      </c>
      <c r="BD140" s="154">
        <f t="shared" si="6"/>
        <v>0</v>
      </c>
      <c r="BE140" s="154">
        <f t="shared" si="7"/>
        <v>0</v>
      </c>
      <c r="BF140" s="154">
        <f t="shared" si="8"/>
        <v>0</v>
      </c>
      <c r="BG140" s="19" t="s">
        <v>86</v>
      </c>
      <c r="BH140" s="154">
        <f t="shared" si="9"/>
        <v>0</v>
      </c>
      <c r="BI140" s="19" t="s">
        <v>250</v>
      </c>
      <c r="BJ140" s="19" t="s">
        <v>290</v>
      </c>
    </row>
    <row r="141" spans="2:62" s="1" customFormat="1" ht="25.5" customHeight="1">
      <c r="B141" s="145"/>
      <c r="C141" s="146" t="s">
        <v>242</v>
      </c>
      <c r="D141" s="146" t="s">
        <v>189</v>
      </c>
      <c r="E141" s="147" t="s">
        <v>1731</v>
      </c>
      <c r="F141" s="228" t="s">
        <v>1732</v>
      </c>
      <c r="G141" s="228"/>
      <c r="H141" s="228"/>
      <c r="I141" s="228"/>
      <c r="J141" s="148" t="s">
        <v>203</v>
      </c>
      <c r="K141" s="149">
        <v>4</v>
      </c>
      <c r="L141" s="229"/>
      <c r="M141" s="229"/>
      <c r="N141" s="229">
        <f t="shared" si="0"/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 t="shared" si="1"/>
        <v>0</v>
      </c>
      <c r="X141" s="152">
        <v>5.5000000000000003E-4</v>
      </c>
      <c r="Y141" s="152">
        <f t="shared" si="2"/>
        <v>2.2000000000000001E-3</v>
      </c>
      <c r="Z141" s="152">
        <v>0</v>
      </c>
      <c r="AA141" s="153">
        <f t="shared" si="3"/>
        <v>0</v>
      </c>
      <c r="AO141" s="19" t="s">
        <v>250</v>
      </c>
      <c r="AQ141" s="19" t="s">
        <v>189</v>
      </c>
      <c r="AR141" s="19" t="s">
        <v>86</v>
      </c>
      <c r="AV141" s="19" t="s">
        <v>188</v>
      </c>
      <c r="BB141" s="154">
        <f t="shared" si="4"/>
        <v>0</v>
      </c>
      <c r="BC141" s="154">
        <f t="shared" si="5"/>
        <v>0</v>
      </c>
      <c r="BD141" s="154">
        <f t="shared" si="6"/>
        <v>0</v>
      </c>
      <c r="BE141" s="154">
        <f t="shared" si="7"/>
        <v>0</v>
      </c>
      <c r="BF141" s="154">
        <f t="shared" si="8"/>
        <v>0</v>
      </c>
      <c r="BG141" s="19" t="s">
        <v>86</v>
      </c>
      <c r="BH141" s="154">
        <f t="shared" si="9"/>
        <v>0</v>
      </c>
      <c r="BI141" s="19" t="s">
        <v>250</v>
      </c>
      <c r="BJ141" s="19" t="s">
        <v>299</v>
      </c>
    </row>
    <row r="142" spans="2:62" s="1" customFormat="1" ht="25.5" customHeight="1">
      <c r="B142" s="145"/>
      <c r="C142" s="155" t="s">
        <v>246</v>
      </c>
      <c r="D142" s="155" t="s">
        <v>251</v>
      </c>
      <c r="E142" s="156" t="s">
        <v>1733</v>
      </c>
      <c r="F142" s="230" t="s">
        <v>1734</v>
      </c>
      <c r="G142" s="230"/>
      <c r="H142" s="230"/>
      <c r="I142" s="230"/>
      <c r="J142" s="157" t="s">
        <v>203</v>
      </c>
      <c r="K142" s="158">
        <v>4</v>
      </c>
      <c r="L142" s="231"/>
      <c r="M142" s="231"/>
      <c r="N142" s="231">
        <f t="shared" si="0"/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0</v>
      </c>
      <c r="W142" s="152">
        <f t="shared" si="1"/>
        <v>0</v>
      </c>
      <c r="X142" s="152">
        <v>0</v>
      </c>
      <c r="Y142" s="152">
        <f t="shared" si="2"/>
        <v>0</v>
      </c>
      <c r="Z142" s="152">
        <v>0</v>
      </c>
      <c r="AA142" s="153">
        <f t="shared" si="3"/>
        <v>0</v>
      </c>
      <c r="AO142" s="19" t="s">
        <v>316</v>
      </c>
      <c r="AQ142" s="19" t="s">
        <v>251</v>
      </c>
      <c r="AR142" s="19" t="s">
        <v>86</v>
      </c>
      <c r="AV142" s="19" t="s">
        <v>188</v>
      </c>
      <c r="BB142" s="154">
        <f t="shared" si="4"/>
        <v>0</v>
      </c>
      <c r="BC142" s="154">
        <f t="shared" si="5"/>
        <v>0</v>
      </c>
      <c r="BD142" s="154">
        <f t="shared" si="6"/>
        <v>0</v>
      </c>
      <c r="BE142" s="154">
        <f t="shared" si="7"/>
        <v>0</v>
      </c>
      <c r="BF142" s="154">
        <f t="shared" si="8"/>
        <v>0</v>
      </c>
      <c r="BG142" s="19" t="s">
        <v>86</v>
      </c>
      <c r="BH142" s="154">
        <f t="shared" si="9"/>
        <v>0</v>
      </c>
      <c r="BI142" s="19" t="s">
        <v>250</v>
      </c>
      <c r="BJ142" s="19" t="s">
        <v>308</v>
      </c>
    </row>
    <row r="143" spans="2:62" s="1" customFormat="1" ht="25.5" customHeight="1">
      <c r="B143" s="145"/>
      <c r="C143" s="146" t="s">
        <v>250</v>
      </c>
      <c r="D143" s="146" t="s">
        <v>189</v>
      </c>
      <c r="E143" s="147" t="s">
        <v>1735</v>
      </c>
      <c r="F143" s="228" t="s">
        <v>1736</v>
      </c>
      <c r="G143" s="228"/>
      <c r="H143" s="228"/>
      <c r="I143" s="228"/>
      <c r="J143" s="148" t="s">
        <v>203</v>
      </c>
      <c r="K143" s="149">
        <v>60</v>
      </c>
      <c r="L143" s="229"/>
      <c r="M143" s="229"/>
      <c r="N143" s="229">
        <f t="shared" si="0"/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</v>
      </c>
      <c r="W143" s="152">
        <f t="shared" si="1"/>
        <v>0</v>
      </c>
      <c r="X143" s="152">
        <v>7.2999999999999996E-4</v>
      </c>
      <c r="Y143" s="152">
        <f t="shared" si="2"/>
        <v>4.3799999999999999E-2</v>
      </c>
      <c r="Z143" s="152">
        <v>0</v>
      </c>
      <c r="AA143" s="153">
        <f t="shared" si="3"/>
        <v>0</v>
      </c>
      <c r="AO143" s="19" t="s">
        <v>250</v>
      </c>
      <c r="AQ143" s="19" t="s">
        <v>189</v>
      </c>
      <c r="AR143" s="19" t="s">
        <v>86</v>
      </c>
      <c r="AV143" s="19" t="s">
        <v>188</v>
      </c>
      <c r="BB143" s="154">
        <f t="shared" si="4"/>
        <v>0</v>
      </c>
      <c r="BC143" s="154">
        <f t="shared" si="5"/>
        <v>0</v>
      </c>
      <c r="BD143" s="154">
        <f t="shared" si="6"/>
        <v>0</v>
      </c>
      <c r="BE143" s="154">
        <f t="shared" si="7"/>
        <v>0</v>
      </c>
      <c r="BF143" s="154">
        <f t="shared" si="8"/>
        <v>0</v>
      </c>
      <c r="BG143" s="19" t="s">
        <v>86</v>
      </c>
      <c r="BH143" s="154">
        <f t="shared" si="9"/>
        <v>0</v>
      </c>
      <c r="BI143" s="19" t="s">
        <v>250</v>
      </c>
      <c r="BJ143" s="19" t="s">
        <v>316</v>
      </c>
    </row>
    <row r="144" spans="2:62" s="1" customFormat="1" ht="25.5" customHeight="1">
      <c r="B144" s="145"/>
      <c r="C144" s="155" t="s">
        <v>255</v>
      </c>
      <c r="D144" s="155" t="s">
        <v>251</v>
      </c>
      <c r="E144" s="156" t="s">
        <v>1737</v>
      </c>
      <c r="F144" s="230" t="s">
        <v>1738</v>
      </c>
      <c r="G144" s="230"/>
      <c r="H144" s="230"/>
      <c r="I144" s="230"/>
      <c r="J144" s="157" t="s">
        <v>203</v>
      </c>
      <c r="K144" s="158">
        <v>60</v>
      </c>
      <c r="L144" s="231"/>
      <c r="M144" s="231"/>
      <c r="N144" s="231">
        <f t="shared" si="0"/>
        <v>0</v>
      </c>
      <c r="O144" s="229"/>
      <c r="P144" s="229"/>
      <c r="Q144" s="229"/>
      <c r="R144" s="150"/>
      <c r="T144" s="151" t="s">
        <v>5</v>
      </c>
      <c r="U144" s="41" t="s">
        <v>41</v>
      </c>
      <c r="V144" s="152">
        <v>0</v>
      </c>
      <c r="W144" s="152">
        <f t="shared" si="1"/>
        <v>0</v>
      </c>
      <c r="X144" s="152">
        <v>0</v>
      </c>
      <c r="Y144" s="152">
        <f t="shared" si="2"/>
        <v>0</v>
      </c>
      <c r="Z144" s="152">
        <v>0</v>
      </c>
      <c r="AA144" s="153">
        <f t="shared" si="3"/>
        <v>0</v>
      </c>
      <c r="AO144" s="19" t="s">
        <v>316</v>
      </c>
      <c r="AQ144" s="19" t="s">
        <v>251</v>
      </c>
      <c r="AR144" s="19" t="s">
        <v>86</v>
      </c>
      <c r="AV144" s="19" t="s">
        <v>188</v>
      </c>
      <c r="BB144" s="154">
        <f t="shared" si="4"/>
        <v>0</v>
      </c>
      <c r="BC144" s="154">
        <f t="shared" si="5"/>
        <v>0</v>
      </c>
      <c r="BD144" s="154">
        <f t="shared" si="6"/>
        <v>0</v>
      </c>
      <c r="BE144" s="154">
        <f t="shared" si="7"/>
        <v>0</v>
      </c>
      <c r="BF144" s="154">
        <f t="shared" si="8"/>
        <v>0</v>
      </c>
      <c r="BG144" s="19" t="s">
        <v>86</v>
      </c>
      <c r="BH144" s="154">
        <f t="shared" si="9"/>
        <v>0</v>
      </c>
      <c r="BI144" s="19" t="s">
        <v>250</v>
      </c>
      <c r="BJ144" s="19" t="s">
        <v>324</v>
      </c>
    </row>
    <row r="145" spans="2:62" s="1" customFormat="1" ht="25.5" customHeight="1">
      <c r="B145" s="145"/>
      <c r="C145" s="146" t="s">
        <v>259</v>
      </c>
      <c r="D145" s="146" t="s">
        <v>189</v>
      </c>
      <c r="E145" s="147" t="s">
        <v>1739</v>
      </c>
      <c r="F145" s="228" t="s">
        <v>1740</v>
      </c>
      <c r="G145" s="228"/>
      <c r="H145" s="228"/>
      <c r="I145" s="228"/>
      <c r="J145" s="148" t="s">
        <v>203</v>
      </c>
      <c r="K145" s="149">
        <v>232</v>
      </c>
      <c r="L145" s="229"/>
      <c r="M145" s="229"/>
      <c r="N145" s="229">
        <f t="shared" si="0"/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</v>
      </c>
      <c r="W145" s="152">
        <f t="shared" si="1"/>
        <v>0</v>
      </c>
      <c r="X145" s="152">
        <v>0</v>
      </c>
      <c r="Y145" s="152">
        <f t="shared" si="2"/>
        <v>0</v>
      </c>
      <c r="Z145" s="152">
        <v>0</v>
      </c>
      <c r="AA145" s="153">
        <f t="shared" si="3"/>
        <v>0</v>
      </c>
      <c r="AO145" s="19" t="s">
        <v>250</v>
      </c>
      <c r="AQ145" s="19" t="s">
        <v>189</v>
      </c>
      <c r="AR145" s="19" t="s">
        <v>86</v>
      </c>
      <c r="AV145" s="19" t="s">
        <v>188</v>
      </c>
      <c r="BB145" s="154">
        <f t="shared" si="4"/>
        <v>0</v>
      </c>
      <c r="BC145" s="154">
        <f t="shared" si="5"/>
        <v>0</v>
      </c>
      <c r="BD145" s="154">
        <f t="shared" si="6"/>
        <v>0</v>
      </c>
      <c r="BE145" s="154">
        <f t="shared" si="7"/>
        <v>0</v>
      </c>
      <c r="BF145" s="154">
        <f t="shared" si="8"/>
        <v>0</v>
      </c>
      <c r="BG145" s="19" t="s">
        <v>86</v>
      </c>
      <c r="BH145" s="154">
        <f t="shared" si="9"/>
        <v>0</v>
      </c>
      <c r="BI145" s="19" t="s">
        <v>250</v>
      </c>
      <c r="BJ145" s="19" t="s">
        <v>332</v>
      </c>
    </row>
    <row r="146" spans="2:62" s="10" customFormat="1" ht="29.85" customHeight="1">
      <c r="B146" s="134"/>
      <c r="C146" s="135"/>
      <c r="D146" s="144" t="s">
        <v>1697</v>
      </c>
      <c r="E146" s="144"/>
      <c r="F146" s="144"/>
      <c r="G146" s="144"/>
      <c r="H146" s="144"/>
      <c r="I146" s="144"/>
      <c r="J146" s="144"/>
      <c r="K146" s="144"/>
      <c r="L146" s="144"/>
      <c r="M146" s="144"/>
      <c r="N146" s="233">
        <f>BH146</f>
        <v>0</v>
      </c>
      <c r="O146" s="234"/>
      <c r="P146" s="234"/>
      <c r="Q146" s="234"/>
      <c r="R146" s="137"/>
      <c r="T146" s="138"/>
      <c r="U146" s="135"/>
      <c r="V146" s="135"/>
      <c r="W146" s="139">
        <f>SUM(W147:W152)</f>
        <v>0</v>
      </c>
      <c r="X146" s="135"/>
      <c r="Y146" s="139">
        <f>SUM(Y147:Y152)</f>
        <v>9.2000000000000003E-4</v>
      </c>
      <c r="Z146" s="135"/>
      <c r="AA146" s="140">
        <f>SUM(AA147:AA152)</f>
        <v>0</v>
      </c>
      <c r="AO146" s="141" t="s">
        <v>86</v>
      </c>
      <c r="AQ146" s="142" t="s">
        <v>73</v>
      </c>
      <c r="AR146" s="142" t="s">
        <v>81</v>
      </c>
      <c r="AV146" s="141" t="s">
        <v>188</v>
      </c>
      <c r="BH146" s="143">
        <f>SUM(BH147:BH152)</f>
        <v>0</v>
      </c>
    </row>
    <row r="147" spans="2:62" s="1" customFormat="1" ht="16.5" customHeight="1">
      <c r="B147" s="145"/>
      <c r="C147" s="146" t="s">
        <v>263</v>
      </c>
      <c r="D147" s="146" t="s">
        <v>189</v>
      </c>
      <c r="E147" s="147" t="s">
        <v>1741</v>
      </c>
      <c r="F147" s="228" t="s">
        <v>1742</v>
      </c>
      <c r="G147" s="228"/>
      <c r="H147" s="228"/>
      <c r="I147" s="228"/>
      <c r="J147" s="148" t="s">
        <v>1720</v>
      </c>
      <c r="K147" s="149">
        <v>17</v>
      </c>
      <c r="L147" s="229"/>
      <c r="M147" s="229"/>
      <c r="N147" s="229">
        <f t="shared" ref="N147:N152" si="10">ROUND(L147*K147,2)</f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0</v>
      </c>
      <c r="W147" s="152">
        <f t="shared" ref="W147:W152" si="11">V147*K147</f>
        <v>0</v>
      </c>
      <c r="X147" s="152">
        <v>0</v>
      </c>
      <c r="Y147" s="152">
        <f t="shared" ref="Y147:Y152" si="12">X147*K147</f>
        <v>0</v>
      </c>
      <c r="Z147" s="152">
        <v>0</v>
      </c>
      <c r="AA147" s="153">
        <f t="shared" ref="AA147:AA152" si="13">Z147*K147</f>
        <v>0</v>
      </c>
      <c r="AO147" s="19" t="s">
        <v>250</v>
      </c>
      <c r="AQ147" s="19" t="s">
        <v>189</v>
      </c>
      <c r="AR147" s="19" t="s">
        <v>86</v>
      </c>
      <c r="AV147" s="19" t="s">
        <v>188</v>
      </c>
      <c r="BB147" s="154">
        <f t="shared" ref="BB147:BB152" si="14">IF(U147="základná",N147,0)</f>
        <v>0</v>
      </c>
      <c r="BC147" s="154">
        <f t="shared" ref="BC147:BC152" si="15">IF(U147="znížená",N147,0)</f>
        <v>0</v>
      </c>
      <c r="BD147" s="154">
        <f t="shared" ref="BD147:BD152" si="16">IF(U147="zákl. prenesená",N147,0)</f>
        <v>0</v>
      </c>
      <c r="BE147" s="154">
        <f t="shared" ref="BE147:BE152" si="17">IF(U147="zníž. prenesená",N147,0)</f>
        <v>0</v>
      </c>
      <c r="BF147" s="154">
        <f t="shared" ref="BF147:BF152" si="18">IF(U147="nulová",N147,0)</f>
        <v>0</v>
      </c>
      <c r="BG147" s="19" t="s">
        <v>86</v>
      </c>
      <c r="BH147" s="154">
        <f t="shared" ref="BH147:BH152" si="19">ROUND(L147*K147,2)</f>
        <v>0</v>
      </c>
      <c r="BI147" s="19" t="s">
        <v>250</v>
      </c>
      <c r="BJ147" s="19" t="s">
        <v>340</v>
      </c>
    </row>
    <row r="148" spans="2:62" s="1" customFormat="1" ht="16.5" customHeight="1">
      <c r="B148" s="145"/>
      <c r="C148" s="155" t="s">
        <v>10</v>
      </c>
      <c r="D148" s="155" t="s">
        <v>251</v>
      </c>
      <c r="E148" s="156" t="s">
        <v>1743</v>
      </c>
      <c r="F148" s="230" t="s">
        <v>1744</v>
      </c>
      <c r="G148" s="230"/>
      <c r="H148" s="230"/>
      <c r="I148" s="230"/>
      <c r="J148" s="157" t="s">
        <v>1720</v>
      </c>
      <c r="K148" s="158">
        <v>17</v>
      </c>
      <c r="L148" s="231"/>
      <c r="M148" s="231"/>
      <c r="N148" s="231">
        <f t="shared" si="10"/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0</v>
      </c>
      <c r="W148" s="152">
        <f t="shared" si="11"/>
        <v>0</v>
      </c>
      <c r="X148" s="152">
        <v>0</v>
      </c>
      <c r="Y148" s="152">
        <f t="shared" si="12"/>
        <v>0</v>
      </c>
      <c r="Z148" s="152">
        <v>0</v>
      </c>
      <c r="AA148" s="153">
        <f t="shared" si="13"/>
        <v>0</v>
      </c>
      <c r="AO148" s="19" t="s">
        <v>316</v>
      </c>
      <c r="AQ148" s="19" t="s">
        <v>251</v>
      </c>
      <c r="AR148" s="19" t="s">
        <v>86</v>
      </c>
      <c r="AV148" s="19" t="s">
        <v>188</v>
      </c>
      <c r="BB148" s="154">
        <f t="shared" si="14"/>
        <v>0</v>
      </c>
      <c r="BC148" s="154">
        <f t="shared" si="15"/>
        <v>0</v>
      </c>
      <c r="BD148" s="154">
        <f t="shared" si="16"/>
        <v>0</v>
      </c>
      <c r="BE148" s="154">
        <f t="shared" si="17"/>
        <v>0</v>
      </c>
      <c r="BF148" s="154">
        <f t="shared" si="18"/>
        <v>0</v>
      </c>
      <c r="BG148" s="19" t="s">
        <v>86</v>
      </c>
      <c r="BH148" s="154">
        <f t="shared" si="19"/>
        <v>0</v>
      </c>
      <c r="BI148" s="19" t="s">
        <v>250</v>
      </c>
      <c r="BJ148" s="19" t="s">
        <v>348</v>
      </c>
    </row>
    <row r="149" spans="2:62" s="1" customFormat="1" ht="16.5" customHeight="1">
      <c r="B149" s="145"/>
      <c r="C149" s="146" t="s">
        <v>270</v>
      </c>
      <c r="D149" s="146" t="s">
        <v>189</v>
      </c>
      <c r="E149" s="147" t="s">
        <v>1745</v>
      </c>
      <c r="F149" s="228" t="s">
        <v>1746</v>
      </c>
      <c r="G149" s="228"/>
      <c r="H149" s="228"/>
      <c r="I149" s="228"/>
      <c r="J149" s="148" t="s">
        <v>1720</v>
      </c>
      <c r="K149" s="149">
        <v>34</v>
      </c>
      <c r="L149" s="229"/>
      <c r="M149" s="229"/>
      <c r="N149" s="229">
        <f t="shared" si="1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</v>
      </c>
      <c r="W149" s="152">
        <f t="shared" si="11"/>
        <v>0</v>
      </c>
      <c r="X149" s="152">
        <v>0</v>
      </c>
      <c r="Y149" s="152">
        <f t="shared" si="12"/>
        <v>0</v>
      </c>
      <c r="Z149" s="152">
        <v>0</v>
      </c>
      <c r="AA149" s="153">
        <f t="shared" si="13"/>
        <v>0</v>
      </c>
      <c r="AO149" s="19" t="s">
        <v>250</v>
      </c>
      <c r="AQ149" s="19" t="s">
        <v>189</v>
      </c>
      <c r="AR149" s="19" t="s">
        <v>86</v>
      </c>
      <c r="AV149" s="19" t="s">
        <v>188</v>
      </c>
      <c r="BB149" s="154">
        <f t="shared" si="14"/>
        <v>0</v>
      </c>
      <c r="BC149" s="154">
        <f t="shared" si="15"/>
        <v>0</v>
      </c>
      <c r="BD149" s="154">
        <f t="shared" si="16"/>
        <v>0</v>
      </c>
      <c r="BE149" s="154">
        <f t="shared" si="17"/>
        <v>0</v>
      </c>
      <c r="BF149" s="154">
        <f t="shared" si="18"/>
        <v>0</v>
      </c>
      <c r="BG149" s="19" t="s">
        <v>86</v>
      </c>
      <c r="BH149" s="154">
        <f t="shared" si="19"/>
        <v>0</v>
      </c>
      <c r="BI149" s="19" t="s">
        <v>250</v>
      </c>
      <c r="BJ149" s="19" t="s">
        <v>356</v>
      </c>
    </row>
    <row r="150" spans="2:62" s="1" customFormat="1" ht="16.5" customHeight="1">
      <c r="B150" s="145"/>
      <c r="C150" s="155" t="s">
        <v>274</v>
      </c>
      <c r="D150" s="155" t="s">
        <v>251</v>
      </c>
      <c r="E150" s="156" t="s">
        <v>1747</v>
      </c>
      <c r="F150" s="230" t="s">
        <v>1748</v>
      </c>
      <c r="G150" s="230"/>
      <c r="H150" s="230"/>
      <c r="I150" s="230"/>
      <c r="J150" s="157" t="s">
        <v>1720</v>
      </c>
      <c r="K150" s="158">
        <v>17</v>
      </c>
      <c r="L150" s="231"/>
      <c r="M150" s="231"/>
      <c r="N150" s="231">
        <f t="shared" si="1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</v>
      </c>
      <c r="W150" s="152">
        <f t="shared" si="11"/>
        <v>0</v>
      </c>
      <c r="X150" s="152">
        <v>0</v>
      </c>
      <c r="Y150" s="152">
        <f t="shared" si="12"/>
        <v>0</v>
      </c>
      <c r="Z150" s="152">
        <v>0</v>
      </c>
      <c r="AA150" s="153">
        <f t="shared" si="13"/>
        <v>0</v>
      </c>
      <c r="AO150" s="19" t="s">
        <v>316</v>
      </c>
      <c r="AQ150" s="19" t="s">
        <v>251</v>
      </c>
      <c r="AR150" s="19" t="s">
        <v>86</v>
      </c>
      <c r="AV150" s="19" t="s">
        <v>188</v>
      </c>
      <c r="BB150" s="154">
        <f t="shared" si="14"/>
        <v>0</v>
      </c>
      <c r="BC150" s="154">
        <f t="shared" si="15"/>
        <v>0</v>
      </c>
      <c r="BD150" s="154">
        <f t="shared" si="16"/>
        <v>0</v>
      </c>
      <c r="BE150" s="154">
        <f t="shared" si="17"/>
        <v>0</v>
      </c>
      <c r="BF150" s="154">
        <f t="shared" si="18"/>
        <v>0</v>
      </c>
      <c r="BG150" s="19" t="s">
        <v>86</v>
      </c>
      <c r="BH150" s="154">
        <f t="shared" si="19"/>
        <v>0</v>
      </c>
      <c r="BI150" s="19" t="s">
        <v>250</v>
      </c>
      <c r="BJ150" s="19" t="s">
        <v>364</v>
      </c>
    </row>
    <row r="151" spans="2:62" s="1" customFormat="1" ht="16.5" customHeight="1">
      <c r="B151" s="145"/>
      <c r="C151" s="155" t="s">
        <v>278</v>
      </c>
      <c r="D151" s="155" t="s">
        <v>251</v>
      </c>
      <c r="E151" s="156" t="s">
        <v>1749</v>
      </c>
      <c r="F151" s="230" t="s">
        <v>1750</v>
      </c>
      <c r="G151" s="230"/>
      <c r="H151" s="230"/>
      <c r="I151" s="230"/>
      <c r="J151" s="157" t="s">
        <v>1720</v>
      </c>
      <c r="K151" s="158">
        <v>17</v>
      </c>
      <c r="L151" s="231"/>
      <c r="M151" s="231"/>
      <c r="N151" s="231">
        <f t="shared" si="1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</v>
      </c>
      <c r="W151" s="152">
        <f t="shared" si="11"/>
        <v>0</v>
      </c>
      <c r="X151" s="152">
        <v>0</v>
      </c>
      <c r="Y151" s="152">
        <f t="shared" si="12"/>
        <v>0</v>
      </c>
      <c r="Z151" s="152">
        <v>0</v>
      </c>
      <c r="AA151" s="153">
        <f t="shared" si="13"/>
        <v>0</v>
      </c>
      <c r="AO151" s="19" t="s">
        <v>316</v>
      </c>
      <c r="AQ151" s="19" t="s">
        <v>251</v>
      </c>
      <c r="AR151" s="19" t="s">
        <v>86</v>
      </c>
      <c r="AV151" s="19" t="s">
        <v>188</v>
      </c>
      <c r="BB151" s="154">
        <f t="shared" si="14"/>
        <v>0</v>
      </c>
      <c r="BC151" s="154">
        <f t="shared" si="15"/>
        <v>0</v>
      </c>
      <c r="BD151" s="154">
        <f t="shared" si="16"/>
        <v>0</v>
      </c>
      <c r="BE151" s="154">
        <f t="shared" si="17"/>
        <v>0</v>
      </c>
      <c r="BF151" s="154">
        <f t="shared" si="18"/>
        <v>0</v>
      </c>
      <c r="BG151" s="19" t="s">
        <v>86</v>
      </c>
      <c r="BH151" s="154">
        <f t="shared" si="19"/>
        <v>0</v>
      </c>
      <c r="BI151" s="19" t="s">
        <v>250</v>
      </c>
      <c r="BJ151" s="19" t="s">
        <v>372</v>
      </c>
    </row>
    <row r="152" spans="2:62" s="1" customFormat="1" ht="16.5" customHeight="1">
      <c r="B152" s="145"/>
      <c r="C152" s="146" t="s">
        <v>282</v>
      </c>
      <c r="D152" s="146" t="s">
        <v>189</v>
      </c>
      <c r="E152" s="147" t="s">
        <v>1751</v>
      </c>
      <c r="F152" s="228" t="s">
        <v>1752</v>
      </c>
      <c r="G152" s="228"/>
      <c r="H152" s="228"/>
      <c r="I152" s="228"/>
      <c r="J152" s="148" t="s">
        <v>1720</v>
      </c>
      <c r="K152" s="149">
        <v>2</v>
      </c>
      <c r="L152" s="229"/>
      <c r="M152" s="229"/>
      <c r="N152" s="229">
        <f t="shared" si="1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</v>
      </c>
      <c r="W152" s="152">
        <f t="shared" si="11"/>
        <v>0</v>
      </c>
      <c r="X152" s="152">
        <v>4.6000000000000001E-4</v>
      </c>
      <c r="Y152" s="152">
        <f t="shared" si="12"/>
        <v>9.2000000000000003E-4</v>
      </c>
      <c r="Z152" s="152">
        <v>0</v>
      </c>
      <c r="AA152" s="153">
        <f t="shared" si="13"/>
        <v>0</v>
      </c>
      <c r="AO152" s="19" t="s">
        <v>250</v>
      </c>
      <c r="AQ152" s="19" t="s">
        <v>189</v>
      </c>
      <c r="AR152" s="19" t="s">
        <v>86</v>
      </c>
      <c r="AV152" s="19" t="s">
        <v>188</v>
      </c>
      <c r="BB152" s="154">
        <f t="shared" si="14"/>
        <v>0</v>
      </c>
      <c r="BC152" s="154">
        <f t="shared" si="15"/>
        <v>0</v>
      </c>
      <c r="BD152" s="154">
        <f t="shared" si="16"/>
        <v>0</v>
      </c>
      <c r="BE152" s="154">
        <f t="shared" si="17"/>
        <v>0</v>
      </c>
      <c r="BF152" s="154">
        <f t="shared" si="18"/>
        <v>0</v>
      </c>
      <c r="BG152" s="19" t="s">
        <v>86</v>
      </c>
      <c r="BH152" s="154">
        <f t="shared" si="19"/>
        <v>0</v>
      </c>
      <c r="BI152" s="19" t="s">
        <v>250</v>
      </c>
      <c r="BJ152" s="19" t="s">
        <v>380</v>
      </c>
    </row>
    <row r="153" spans="2:62" s="10" customFormat="1" ht="29.85" customHeight="1">
      <c r="B153" s="134"/>
      <c r="C153" s="135"/>
      <c r="D153" s="144" t="s">
        <v>1698</v>
      </c>
      <c r="E153" s="144"/>
      <c r="F153" s="144"/>
      <c r="G153" s="144"/>
      <c r="H153" s="144"/>
      <c r="I153" s="144"/>
      <c r="J153" s="144"/>
      <c r="K153" s="144"/>
      <c r="L153" s="144"/>
      <c r="M153" s="144"/>
      <c r="N153" s="233">
        <f>BH153</f>
        <v>0</v>
      </c>
      <c r="O153" s="234"/>
      <c r="P153" s="234"/>
      <c r="Q153" s="234"/>
      <c r="R153" s="137"/>
      <c r="T153" s="138"/>
      <c r="U153" s="135"/>
      <c r="V153" s="135"/>
      <c r="W153" s="139">
        <f>SUM(W154:W162)</f>
        <v>0</v>
      </c>
      <c r="X153" s="135"/>
      <c r="Y153" s="139">
        <f>SUM(Y154:Y162)</f>
        <v>2.0400000000000001E-3</v>
      </c>
      <c r="Z153" s="135"/>
      <c r="AA153" s="140">
        <f>SUM(AA154:AA162)</f>
        <v>0.40800000000000003</v>
      </c>
      <c r="AO153" s="141" t="s">
        <v>86</v>
      </c>
      <c r="AQ153" s="142" t="s">
        <v>73</v>
      </c>
      <c r="AR153" s="142" t="s">
        <v>81</v>
      </c>
      <c r="AV153" s="141" t="s">
        <v>188</v>
      </c>
      <c r="BH153" s="143">
        <f>SUM(BH154:BH162)</f>
        <v>0</v>
      </c>
    </row>
    <row r="154" spans="2:62" s="1" customFormat="1" ht="16.5" customHeight="1">
      <c r="B154" s="145"/>
      <c r="C154" s="146" t="s">
        <v>286</v>
      </c>
      <c r="D154" s="146" t="s">
        <v>189</v>
      </c>
      <c r="E154" s="147" t="s">
        <v>1753</v>
      </c>
      <c r="F154" s="228" t="s">
        <v>1754</v>
      </c>
      <c r="G154" s="228"/>
      <c r="H154" s="228"/>
      <c r="I154" s="228"/>
      <c r="J154" s="148" t="s">
        <v>1720</v>
      </c>
      <c r="K154" s="149">
        <v>17</v>
      </c>
      <c r="L154" s="229"/>
      <c r="M154" s="229"/>
      <c r="N154" s="229">
        <f t="shared" ref="N154:N162" si="20">ROUND(L154*K154,2)</f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</v>
      </c>
      <c r="W154" s="152">
        <f t="shared" ref="W154:W162" si="21">V154*K154</f>
        <v>0</v>
      </c>
      <c r="X154" s="152">
        <v>6.0000000000000002E-5</v>
      </c>
      <c r="Y154" s="152">
        <f t="shared" ref="Y154:Y162" si="22">X154*K154</f>
        <v>1.0200000000000001E-3</v>
      </c>
      <c r="Z154" s="152">
        <v>1.2E-2</v>
      </c>
      <c r="AA154" s="153">
        <f t="shared" ref="AA154:AA162" si="23">Z154*K154</f>
        <v>0.20400000000000001</v>
      </c>
      <c r="AO154" s="19" t="s">
        <v>250</v>
      </c>
      <c r="AQ154" s="19" t="s">
        <v>189</v>
      </c>
      <c r="AR154" s="19" t="s">
        <v>86</v>
      </c>
      <c r="AV154" s="19" t="s">
        <v>188</v>
      </c>
      <c r="BB154" s="154">
        <f t="shared" ref="BB154:BB162" si="24">IF(U154="základná",N154,0)</f>
        <v>0</v>
      </c>
      <c r="BC154" s="154">
        <f t="shared" ref="BC154:BC162" si="25">IF(U154="znížená",N154,0)</f>
        <v>0</v>
      </c>
      <c r="BD154" s="154">
        <f t="shared" ref="BD154:BD162" si="26">IF(U154="zákl. prenesená",N154,0)</f>
        <v>0</v>
      </c>
      <c r="BE154" s="154">
        <f t="shared" ref="BE154:BE162" si="27">IF(U154="zníž. prenesená",N154,0)</f>
        <v>0</v>
      </c>
      <c r="BF154" s="154">
        <f t="shared" ref="BF154:BF162" si="28">IF(U154="nulová",N154,0)</f>
        <v>0</v>
      </c>
      <c r="BG154" s="19" t="s">
        <v>86</v>
      </c>
      <c r="BH154" s="154">
        <f t="shared" ref="BH154:BH162" si="29">ROUND(L154*K154,2)</f>
        <v>0</v>
      </c>
      <c r="BI154" s="19" t="s">
        <v>250</v>
      </c>
      <c r="BJ154" s="19" t="s">
        <v>388</v>
      </c>
    </row>
    <row r="155" spans="2:62" s="1" customFormat="1" ht="16.5" customHeight="1">
      <c r="B155" s="145"/>
      <c r="C155" s="146" t="s">
        <v>290</v>
      </c>
      <c r="D155" s="146" t="s">
        <v>189</v>
      </c>
      <c r="E155" s="147" t="s">
        <v>1755</v>
      </c>
      <c r="F155" s="228" t="s">
        <v>1756</v>
      </c>
      <c r="G155" s="228"/>
      <c r="H155" s="228"/>
      <c r="I155" s="228"/>
      <c r="J155" s="148" t="s">
        <v>1720</v>
      </c>
      <c r="K155" s="149">
        <v>17</v>
      </c>
      <c r="L155" s="229"/>
      <c r="M155" s="229"/>
      <c r="N155" s="229">
        <f t="shared" si="2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</v>
      </c>
      <c r="W155" s="152">
        <f t="shared" si="21"/>
        <v>0</v>
      </c>
      <c r="X155" s="152">
        <v>6.0000000000000002E-5</v>
      </c>
      <c r="Y155" s="152">
        <f t="shared" si="22"/>
        <v>1.0200000000000001E-3</v>
      </c>
      <c r="Z155" s="152">
        <v>1.2E-2</v>
      </c>
      <c r="AA155" s="153">
        <f t="shared" si="23"/>
        <v>0.20400000000000001</v>
      </c>
      <c r="AO155" s="19" t="s">
        <v>250</v>
      </c>
      <c r="AQ155" s="19" t="s">
        <v>189</v>
      </c>
      <c r="AR155" s="19" t="s">
        <v>86</v>
      </c>
      <c r="AV155" s="19" t="s">
        <v>188</v>
      </c>
      <c r="BB155" s="154">
        <f t="shared" si="24"/>
        <v>0</v>
      </c>
      <c r="BC155" s="154">
        <f t="shared" si="25"/>
        <v>0</v>
      </c>
      <c r="BD155" s="154">
        <f t="shared" si="26"/>
        <v>0</v>
      </c>
      <c r="BE155" s="154">
        <f t="shared" si="27"/>
        <v>0</v>
      </c>
      <c r="BF155" s="154">
        <f t="shared" si="28"/>
        <v>0</v>
      </c>
      <c r="BG155" s="19" t="s">
        <v>86</v>
      </c>
      <c r="BH155" s="154">
        <f t="shared" si="29"/>
        <v>0</v>
      </c>
      <c r="BI155" s="19" t="s">
        <v>250</v>
      </c>
      <c r="BJ155" s="19" t="s">
        <v>396</v>
      </c>
    </row>
    <row r="156" spans="2:62" s="1" customFormat="1" ht="25.5" customHeight="1">
      <c r="B156" s="145"/>
      <c r="C156" s="155" t="s">
        <v>294</v>
      </c>
      <c r="D156" s="155" t="s">
        <v>251</v>
      </c>
      <c r="E156" s="156" t="s">
        <v>1757</v>
      </c>
      <c r="F156" s="230" t="s">
        <v>1758</v>
      </c>
      <c r="G156" s="230"/>
      <c r="H156" s="230"/>
      <c r="I156" s="230"/>
      <c r="J156" s="157" t="s">
        <v>1720</v>
      </c>
      <c r="K156" s="158">
        <v>1</v>
      </c>
      <c r="L156" s="231"/>
      <c r="M156" s="231"/>
      <c r="N156" s="231">
        <f t="shared" si="2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 t="shared" si="21"/>
        <v>0</v>
      </c>
      <c r="X156" s="152">
        <v>0</v>
      </c>
      <c r="Y156" s="152">
        <f t="shared" si="22"/>
        <v>0</v>
      </c>
      <c r="Z156" s="152">
        <v>0</v>
      </c>
      <c r="AA156" s="153">
        <f t="shared" si="23"/>
        <v>0</v>
      </c>
      <c r="AO156" s="19" t="s">
        <v>316</v>
      </c>
      <c r="AQ156" s="19" t="s">
        <v>251</v>
      </c>
      <c r="AR156" s="19" t="s">
        <v>86</v>
      </c>
      <c r="AV156" s="19" t="s">
        <v>188</v>
      </c>
      <c r="BB156" s="154">
        <f t="shared" si="24"/>
        <v>0</v>
      </c>
      <c r="BC156" s="154">
        <f t="shared" si="25"/>
        <v>0</v>
      </c>
      <c r="BD156" s="154">
        <f t="shared" si="26"/>
        <v>0</v>
      </c>
      <c r="BE156" s="154">
        <f t="shared" si="27"/>
        <v>0</v>
      </c>
      <c r="BF156" s="154">
        <f t="shared" si="28"/>
        <v>0</v>
      </c>
      <c r="BG156" s="19" t="s">
        <v>86</v>
      </c>
      <c r="BH156" s="154">
        <f t="shared" si="29"/>
        <v>0</v>
      </c>
      <c r="BI156" s="19" t="s">
        <v>250</v>
      </c>
      <c r="BJ156" s="19" t="s">
        <v>404</v>
      </c>
    </row>
    <row r="157" spans="2:62" s="1" customFormat="1" ht="25.5" customHeight="1">
      <c r="B157" s="145"/>
      <c r="C157" s="155" t="s">
        <v>299</v>
      </c>
      <c r="D157" s="155" t="s">
        <v>251</v>
      </c>
      <c r="E157" s="156" t="s">
        <v>1759</v>
      </c>
      <c r="F157" s="230" t="s">
        <v>1760</v>
      </c>
      <c r="G157" s="230"/>
      <c r="H157" s="230"/>
      <c r="I157" s="230"/>
      <c r="J157" s="157" t="s">
        <v>1720</v>
      </c>
      <c r="K157" s="158">
        <v>3</v>
      </c>
      <c r="L157" s="231"/>
      <c r="M157" s="231"/>
      <c r="N157" s="231">
        <f t="shared" si="20"/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</v>
      </c>
      <c r="W157" s="152">
        <f t="shared" si="21"/>
        <v>0</v>
      </c>
      <c r="X157" s="152">
        <v>0</v>
      </c>
      <c r="Y157" s="152">
        <f t="shared" si="22"/>
        <v>0</v>
      </c>
      <c r="Z157" s="152">
        <v>0</v>
      </c>
      <c r="AA157" s="153">
        <f t="shared" si="23"/>
        <v>0</v>
      </c>
      <c r="AO157" s="19" t="s">
        <v>316</v>
      </c>
      <c r="AQ157" s="19" t="s">
        <v>251</v>
      </c>
      <c r="AR157" s="19" t="s">
        <v>86</v>
      </c>
      <c r="AV157" s="19" t="s">
        <v>188</v>
      </c>
      <c r="BB157" s="154">
        <f t="shared" si="24"/>
        <v>0</v>
      </c>
      <c r="BC157" s="154">
        <f t="shared" si="25"/>
        <v>0</v>
      </c>
      <c r="BD157" s="154">
        <f t="shared" si="26"/>
        <v>0</v>
      </c>
      <c r="BE157" s="154">
        <f t="shared" si="27"/>
        <v>0</v>
      </c>
      <c r="BF157" s="154">
        <f t="shared" si="28"/>
        <v>0</v>
      </c>
      <c r="BG157" s="19" t="s">
        <v>86</v>
      </c>
      <c r="BH157" s="154">
        <f t="shared" si="29"/>
        <v>0</v>
      </c>
      <c r="BI157" s="19" t="s">
        <v>250</v>
      </c>
      <c r="BJ157" s="19" t="s">
        <v>412</v>
      </c>
    </row>
    <row r="158" spans="2:62" s="1" customFormat="1" ht="25.5" customHeight="1">
      <c r="B158" s="145"/>
      <c r="C158" s="155" t="s">
        <v>304</v>
      </c>
      <c r="D158" s="155" t="s">
        <v>251</v>
      </c>
      <c r="E158" s="156" t="s">
        <v>1761</v>
      </c>
      <c r="F158" s="230" t="s">
        <v>1762</v>
      </c>
      <c r="G158" s="230"/>
      <c r="H158" s="230"/>
      <c r="I158" s="230"/>
      <c r="J158" s="157" t="s">
        <v>1720</v>
      </c>
      <c r="K158" s="158">
        <v>1</v>
      </c>
      <c r="L158" s="231"/>
      <c r="M158" s="231"/>
      <c r="N158" s="231">
        <f t="shared" si="20"/>
        <v>0</v>
      </c>
      <c r="O158" s="229"/>
      <c r="P158" s="229"/>
      <c r="Q158" s="229"/>
      <c r="R158" s="150"/>
      <c r="T158" s="151" t="s">
        <v>5</v>
      </c>
      <c r="U158" s="41" t="s">
        <v>41</v>
      </c>
      <c r="V158" s="152">
        <v>0</v>
      </c>
      <c r="W158" s="152">
        <f t="shared" si="21"/>
        <v>0</v>
      </c>
      <c r="X158" s="152">
        <v>0</v>
      </c>
      <c r="Y158" s="152">
        <f t="shared" si="22"/>
        <v>0</v>
      </c>
      <c r="Z158" s="152">
        <v>0</v>
      </c>
      <c r="AA158" s="153">
        <f t="shared" si="23"/>
        <v>0</v>
      </c>
      <c r="AO158" s="19" t="s">
        <v>316</v>
      </c>
      <c r="AQ158" s="19" t="s">
        <v>251</v>
      </c>
      <c r="AR158" s="19" t="s">
        <v>86</v>
      </c>
      <c r="AV158" s="19" t="s">
        <v>188</v>
      </c>
      <c r="BB158" s="154">
        <f t="shared" si="24"/>
        <v>0</v>
      </c>
      <c r="BC158" s="154">
        <f t="shared" si="25"/>
        <v>0</v>
      </c>
      <c r="BD158" s="154">
        <f t="shared" si="26"/>
        <v>0</v>
      </c>
      <c r="BE158" s="154">
        <f t="shared" si="27"/>
        <v>0</v>
      </c>
      <c r="BF158" s="154">
        <f t="shared" si="28"/>
        <v>0</v>
      </c>
      <c r="BG158" s="19" t="s">
        <v>86</v>
      </c>
      <c r="BH158" s="154">
        <f t="shared" si="29"/>
        <v>0</v>
      </c>
      <c r="BI158" s="19" t="s">
        <v>250</v>
      </c>
      <c r="BJ158" s="19" t="s">
        <v>420</v>
      </c>
    </row>
    <row r="159" spans="2:62" s="1" customFormat="1" ht="25.5" customHeight="1">
      <c r="B159" s="145"/>
      <c r="C159" s="155" t="s">
        <v>308</v>
      </c>
      <c r="D159" s="155" t="s">
        <v>251</v>
      </c>
      <c r="E159" s="156" t="s">
        <v>1763</v>
      </c>
      <c r="F159" s="230" t="s">
        <v>1764</v>
      </c>
      <c r="G159" s="230"/>
      <c r="H159" s="230"/>
      <c r="I159" s="230"/>
      <c r="J159" s="157" t="s">
        <v>1720</v>
      </c>
      <c r="K159" s="158">
        <v>5</v>
      </c>
      <c r="L159" s="231"/>
      <c r="M159" s="231"/>
      <c r="N159" s="231">
        <f t="shared" si="20"/>
        <v>0</v>
      </c>
      <c r="O159" s="229"/>
      <c r="P159" s="229"/>
      <c r="Q159" s="229"/>
      <c r="R159" s="150"/>
      <c r="T159" s="151" t="s">
        <v>5</v>
      </c>
      <c r="U159" s="41" t="s">
        <v>41</v>
      </c>
      <c r="V159" s="152">
        <v>0</v>
      </c>
      <c r="W159" s="152">
        <f t="shared" si="21"/>
        <v>0</v>
      </c>
      <c r="X159" s="152">
        <v>0</v>
      </c>
      <c r="Y159" s="152">
        <f t="shared" si="22"/>
        <v>0</v>
      </c>
      <c r="Z159" s="152">
        <v>0</v>
      </c>
      <c r="AA159" s="153">
        <f t="shared" si="23"/>
        <v>0</v>
      </c>
      <c r="AO159" s="19" t="s">
        <v>316</v>
      </c>
      <c r="AQ159" s="19" t="s">
        <v>251</v>
      </c>
      <c r="AR159" s="19" t="s">
        <v>86</v>
      </c>
      <c r="AV159" s="19" t="s">
        <v>188</v>
      </c>
      <c r="BB159" s="154">
        <f t="shared" si="24"/>
        <v>0</v>
      </c>
      <c r="BC159" s="154">
        <f t="shared" si="25"/>
        <v>0</v>
      </c>
      <c r="BD159" s="154">
        <f t="shared" si="26"/>
        <v>0</v>
      </c>
      <c r="BE159" s="154">
        <f t="shared" si="27"/>
        <v>0</v>
      </c>
      <c r="BF159" s="154">
        <f t="shared" si="28"/>
        <v>0</v>
      </c>
      <c r="BG159" s="19" t="s">
        <v>86</v>
      </c>
      <c r="BH159" s="154">
        <f t="shared" si="29"/>
        <v>0</v>
      </c>
      <c r="BI159" s="19" t="s">
        <v>250</v>
      </c>
      <c r="BJ159" s="19" t="s">
        <v>428</v>
      </c>
    </row>
    <row r="160" spans="2:62" s="1" customFormat="1" ht="25.5" customHeight="1">
      <c r="B160" s="145"/>
      <c r="C160" s="155" t="s">
        <v>312</v>
      </c>
      <c r="D160" s="155" t="s">
        <v>251</v>
      </c>
      <c r="E160" s="156" t="s">
        <v>1765</v>
      </c>
      <c r="F160" s="230" t="s">
        <v>1766</v>
      </c>
      <c r="G160" s="230"/>
      <c r="H160" s="230"/>
      <c r="I160" s="230"/>
      <c r="J160" s="157" t="s">
        <v>1720</v>
      </c>
      <c r="K160" s="158">
        <v>1</v>
      </c>
      <c r="L160" s="231"/>
      <c r="M160" s="231"/>
      <c r="N160" s="231">
        <f t="shared" si="20"/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0</v>
      </c>
      <c r="W160" s="152">
        <f t="shared" si="21"/>
        <v>0</v>
      </c>
      <c r="X160" s="152">
        <v>0</v>
      </c>
      <c r="Y160" s="152">
        <f t="shared" si="22"/>
        <v>0</v>
      </c>
      <c r="Z160" s="152">
        <v>0</v>
      </c>
      <c r="AA160" s="153">
        <f t="shared" si="23"/>
        <v>0</v>
      </c>
      <c r="AO160" s="19" t="s">
        <v>316</v>
      </c>
      <c r="AQ160" s="19" t="s">
        <v>251</v>
      </c>
      <c r="AR160" s="19" t="s">
        <v>86</v>
      </c>
      <c r="AV160" s="19" t="s">
        <v>188</v>
      </c>
      <c r="BB160" s="154">
        <f t="shared" si="24"/>
        <v>0</v>
      </c>
      <c r="BC160" s="154">
        <f t="shared" si="25"/>
        <v>0</v>
      </c>
      <c r="BD160" s="154">
        <f t="shared" si="26"/>
        <v>0</v>
      </c>
      <c r="BE160" s="154">
        <f t="shared" si="27"/>
        <v>0</v>
      </c>
      <c r="BF160" s="154">
        <f t="shared" si="28"/>
        <v>0</v>
      </c>
      <c r="BG160" s="19" t="s">
        <v>86</v>
      </c>
      <c r="BH160" s="154">
        <f t="shared" si="29"/>
        <v>0</v>
      </c>
      <c r="BI160" s="19" t="s">
        <v>250</v>
      </c>
      <c r="BJ160" s="19" t="s">
        <v>436</v>
      </c>
    </row>
    <row r="161" spans="2:62" s="1" customFormat="1" ht="25.5" customHeight="1">
      <c r="B161" s="145"/>
      <c r="C161" s="155" t="s">
        <v>316</v>
      </c>
      <c r="D161" s="155" t="s">
        <v>251</v>
      </c>
      <c r="E161" s="156" t="s">
        <v>1767</v>
      </c>
      <c r="F161" s="230" t="s">
        <v>1768</v>
      </c>
      <c r="G161" s="230"/>
      <c r="H161" s="230"/>
      <c r="I161" s="230"/>
      <c r="J161" s="157" t="s">
        <v>1720</v>
      </c>
      <c r="K161" s="158">
        <v>4</v>
      </c>
      <c r="L161" s="231"/>
      <c r="M161" s="231"/>
      <c r="N161" s="231">
        <f t="shared" si="20"/>
        <v>0</v>
      </c>
      <c r="O161" s="229"/>
      <c r="P161" s="229"/>
      <c r="Q161" s="229"/>
      <c r="R161" s="150"/>
      <c r="T161" s="151" t="s">
        <v>5</v>
      </c>
      <c r="U161" s="41" t="s">
        <v>41</v>
      </c>
      <c r="V161" s="152">
        <v>0</v>
      </c>
      <c r="W161" s="152">
        <f t="shared" si="21"/>
        <v>0</v>
      </c>
      <c r="X161" s="152">
        <v>0</v>
      </c>
      <c r="Y161" s="152">
        <f t="shared" si="22"/>
        <v>0</v>
      </c>
      <c r="Z161" s="152">
        <v>0</v>
      </c>
      <c r="AA161" s="153">
        <f t="shared" si="23"/>
        <v>0</v>
      </c>
      <c r="AO161" s="19" t="s">
        <v>316</v>
      </c>
      <c r="AQ161" s="19" t="s">
        <v>251</v>
      </c>
      <c r="AR161" s="19" t="s">
        <v>86</v>
      </c>
      <c r="AV161" s="19" t="s">
        <v>188</v>
      </c>
      <c r="BB161" s="154">
        <f t="shared" si="24"/>
        <v>0</v>
      </c>
      <c r="BC161" s="154">
        <f t="shared" si="25"/>
        <v>0</v>
      </c>
      <c r="BD161" s="154">
        <f t="shared" si="26"/>
        <v>0</v>
      </c>
      <c r="BE161" s="154">
        <f t="shared" si="27"/>
        <v>0</v>
      </c>
      <c r="BF161" s="154">
        <f t="shared" si="28"/>
        <v>0</v>
      </c>
      <c r="BG161" s="19" t="s">
        <v>86</v>
      </c>
      <c r="BH161" s="154">
        <f t="shared" si="29"/>
        <v>0</v>
      </c>
      <c r="BI161" s="19" t="s">
        <v>250</v>
      </c>
      <c r="BJ161" s="19" t="s">
        <v>444</v>
      </c>
    </row>
    <row r="162" spans="2:62" s="1" customFormat="1" ht="25.5" customHeight="1">
      <c r="B162" s="145"/>
      <c r="C162" s="155" t="s">
        <v>320</v>
      </c>
      <c r="D162" s="155" t="s">
        <v>251</v>
      </c>
      <c r="E162" s="156" t="s">
        <v>1769</v>
      </c>
      <c r="F162" s="230" t="s">
        <v>1770</v>
      </c>
      <c r="G162" s="230"/>
      <c r="H162" s="230"/>
      <c r="I162" s="230"/>
      <c r="J162" s="157" t="s">
        <v>1720</v>
      </c>
      <c r="K162" s="158">
        <v>2</v>
      </c>
      <c r="L162" s="231"/>
      <c r="M162" s="231"/>
      <c r="N162" s="231">
        <f t="shared" si="20"/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0</v>
      </c>
      <c r="W162" s="152">
        <f t="shared" si="21"/>
        <v>0</v>
      </c>
      <c r="X162" s="152">
        <v>0</v>
      </c>
      <c r="Y162" s="152">
        <f t="shared" si="22"/>
        <v>0</v>
      </c>
      <c r="Z162" s="152">
        <v>0</v>
      </c>
      <c r="AA162" s="153">
        <f t="shared" si="23"/>
        <v>0</v>
      </c>
      <c r="AO162" s="19" t="s">
        <v>316</v>
      </c>
      <c r="AQ162" s="19" t="s">
        <v>251</v>
      </c>
      <c r="AR162" s="19" t="s">
        <v>86</v>
      </c>
      <c r="AV162" s="19" t="s">
        <v>188</v>
      </c>
      <c r="BB162" s="154">
        <f t="shared" si="24"/>
        <v>0</v>
      </c>
      <c r="BC162" s="154">
        <f t="shared" si="25"/>
        <v>0</v>
      </c>
      <c r="BD162" s="154">
        <f t="shared" si="26"/>
        <v>0</v>
      </c>
      <c r="BE162" s="154">
        <f t="shared" si="27"/>
        <v>0</v>
      </c>
      <c r="BF162" s="154">
        <f t="shared" si="28"/>
        <v>0</v>
      </c>
      <c r="BG162" s="19" t="s">
        <v>86</v>
      </c>
      <c r="BH162" s="154">
        <f t="shared" si="29"/>
        <v>0</v>
      </c>
      <c r="BI162" s="19" t="s">
        <v>250</v>
      </c>
      <c r="BJ162" s="19" t="s">
        <v>452</v>
      </c>
    </row>
    <row r="163" spans="2:62" s="10" customFormat="1" ht="37.35" customHeight="1">
      <c r="B163" s="134"/>
      <c r="C163" s="135"/>
      <c r="D163" s="136" t="s">
        <v>1699</v>
      </c>
      <c r="E163" s="136"/>
      <c r="F163" s="136"/>
      <c r="G163" s="136"/>
      <c r="H163" s="136"/>
      <c r="I163" s="136"/>
      <c r="J163" s="136"/>
      <c r="K163" s="136"/>
      <c r="L163" s="136"/>
      <c r="M163" s="136"/>
      <c r="N163" s="235">
        <f>BH163</f>
        <v>0</v>
      </c>
      <c r="O163" s="236"/>
      <c r="P163" s="236"/>
      <c r="Q163" s="236"/>
      <c r="R163" s="137"/>
      <c r="T163" s="138"/>
      <c r="U163" s="135"/>
      <c r="V163" s="135"/>
      <c r="W163" s="139">
        <f>W164</f>
        <v>0</v>
      </c>
      <c r="X163" s="135"/>
      <c r="Y163" s="139">
        <f>Y164</f>
        <v>0</v>
      </c>
      <c r="Z163" s="135"/>
      <c r="AA163" s="140">
        <f>AA164</f>
        <v>0</v>
      </c>
      <c r="AO163" s="141" t="s">
        <v>86</v>
      </c>
      <c r="AQ163" s="142" t="s">
        <v>73</v>
      </c>
      <c r="AR163" s="142" t="s">
        <v>74</v>
      </c>
      <c r="AV163" s="141" t="s">
        <v>188</v>
      </c>
      <c r="BH163" s="143">
        <f>BH164</f>
        <v>0</v>
      </c>
    </row>
    <row r="164" spans="2:62" s="1" customFormat="1" ht="27">
      <c r="B164" s="145"/>
      <c r="C164" s="146" t="s">
        <v>324</v>
      </c>
      <c r="D164" s="146" t="s">
        <v>189</v>
      </c>
      <c r="E164" s="147" t="s">
        <v>1771</v>
      </c>
      <c r="F164" s="228" t="s">
        <v>1772</v>
      </c>
      <c r="G164" s="228"/>
      <c r="H164" s="228"/>
      <c r="I164" s="228"/>
      <c r="J164" s="148" t="s">
        <v>1707</v>
      </c>
      <c r="K164" s="149">
        <v>1</v>
      </c>
      <c r="L164" s="229"/>
      <c r="M164" s="229"/>
      <c r="N164" s="229">
        <f>ROUND(L164*K164,2)</f>
        <v>0</v>
      </c>
      <c r="O164" s="229"/>
      <c r="P164" s="229"/>
      <c r="Q164" s="229"/>
      <c r="R164" s="150"/>
      <c r="T164" s="151" t="s">
        <v>5</v>
      </c>
      <c r="U164" s="159" t="s">
        <v>41</v>
      </c>
      <c r="V164" s="160">
        <v>0</v>
      </c>
      <c r="W164" s="160">
        <f>V164*K164</f>
        <v>0</v>
      </c>
      <c r="X164" s="160">
        <v>0</v>
      </c>
      <c r="Y164" s="160">
        <f>X164*K164</f>
        <v>0</v>
      </c>
      <c r="Z164" s="160">
        <v>0</v>
      </c>
      <c r="AA164" s="161">
        <f>Z164*K164</f>
        <v>0</v>
      </c>
      <c r="AO164" s="19" t="s">
        <v>250</v>
      </c>
      <c r="AQ164" s="19" t="s">
        <v>189</v>
      </c>
      <c r="AR164" s="19" t="s">
        <v>81</v>
      </c>
      <c r="AV164" s="19" t="s">
        <v>188</v>
      </c>
      <c r="BB164" s="154">
        <f>IF(U164="základná",N164,0)</f>
        <v>0</v>
      </c>
      <c r="BC164" s="154">
        <f>IF(U164="znížená",N164,0)</f>
        <v>0</v>
      </c>
      <c r="BD164" s="154">
        <f>IF(U164="zákl. prenesená",N164,0)</f>
        <v>0</v>
      </c>
      <c r="BE164" s="154">
        <f>IF(U164="zníž. prenesená",N164,0)</f>
        <v>0</v>
      </c>
      <c r="BF164" s="154">
        <f>IF(U164="nulová",N164,0)</f>
        <v>0</v>
      </c>
      <c r="BG164" s="19" t="s">
        <v>86</v>
      </c>
      <c r="BH164" s="154">
        <f>ROUND(L164*K164,2)</f>
        <v>0</v>
      </c>
      <c r="BI164" s="19" t="s">
        <v>250</v>
      </c>
      <c r="BJ164" s="19" t="s">
        <v>460</v>
      </c>
    </row>
    <row r="165" spans="2:62" s="1" customFormat="1" ht="6.95" customHeight="1">
      <c r="B165" s="56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8"/>
    </row>
  </sheetData>
  <mergeCells count="176">
    <mergeCell ref="N129:Q129"/>
    <mergeCell ref="N131:Q131"/>
    <mergeCell ref="N136:Q136"/>
    <mergeCell ref="N146:Q146"/>
    <mergeCell ref="N153:Q153"/>
    <mergeCell ref="N163:Q163"/>
    <mergeCell ref="H1:K1"/>
    <mergeCell ref="S2:AB2"/>
    <mergeCell ref="F161:I161"/>
    <mergeCell ref="L161:M161"/>
    <mergeCell ref="N161:Q161"/>
    <mergeCell ref="F162:I162"/>
    <mergeCell ref="L162:M162"/>
    <mergeCell ref="N162:Q162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1:I151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L151:M151"/>
    <mergeCell ref="N151:Q151"/>
    <mergeCell ref="F152:I152"/>
    <mergeCell ref="L152:M152"/>
    <mergeCell ref="N152:Q152"/>
    <mergeCell ref="F154:I154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7:I137"/>
    <mergeCell ref="L137:M137"/>
    <mergeCell ref="N137:Q137"/>
    <mergeCell ref="F130:I130"/>
    <mergeCell ref="L130:M130"/>
    <mergeCell ref="N130:Q130"/>
    <mergeCell ref="F132:I132"/>
    <mergeCell ref="L132:M132"/>
    <mergeCell ref="N132:Q132"/>
    <mergeCell ref="F133:I133"/>
    <mergeCell ref="L133:M133"/>
    <mergeCell ref="N133:Q133"/>
    <mergeCell ref="F124:I124"/>
    <mergeCell ref="L124:M124"/>
    <mergeCell ref="N124:Q124"/>
    <mergeCell ref="F127:I127"/>
    <mergeCell ref="L127:M127"/>
    <mergeCell ref="N127:Q127"/>
    <mergeCell ref="F128:I128"/>
    <mergeCell ref="L128:M128"/>
    <mergeCell ref="N128:Q128"/>
    <mergeCell ref="N125:Q125"/>
    <mergeCell ref="N126:Q126"/>
    <mergeCell ref="M115:P115"/>
    <mergeCell ref="M117:Q117"/>
    <mergeCell ref="M118:Q118"/>
    <mergeCell ref="F120:I120"/>
    <mergeCell ref="L120:M120"/>
    <mergeCell ref="N120:Q120"/>
    <mergeCell ref="F123:I123"/>
    <mergeCell ref="L123:M123"/>
    <mergeCell ref="N123:Q123"/>
    <mergeCell ref="N121:Q121"/>
    <mergeCell ref="N122:Q122"/>
    <mergeCell ref="N98:Q98"/>
    <mergeCell ref="N100:Q100"/>
    <mergeCell ref="D101:H101"/>
    <mergeCell ref="N101:Q101"/>
    <mergeCell ref="L103:Q103"/>
    <mergeCell ref="C109:Q109"/>
    <mergeCell ref="F111:P111"/>
    <mergeCell ref="F112:P112"/>
    <mergeCell ref="F113:P11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4"/>
  <sheetViews>
    <sheetView showGridLines="0" workbookViewId="0">
      <pane ySplit="1" topLeftCell="A182" activePane="bottomLeft" state="frozen"/>
      <selection pane="bottomLeft" activeCell="L121" sqref="L121:M20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103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s="1" customFormat="1" ht="32.85" customHeight="1">
      <c r="B8" s="32"/>
      <c r="C8" s="33"/>
      <c r="D8" s="28" t="s">
        <v>137</v>
      </c>
      <c r="E8" s="33"/>
      <c r="F8" s="176" t="s">
        <v>1773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6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20</v>
      </c>
      <c r="E10" s="33"/>
      <c r="F10" s="27" t="s">
        <v>21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6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30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">
        <v>5</v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">
        <v>1774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">
        <v>5</v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f>N97</f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ROUND((SUM(BE97:BE99)+SUM(BE118:BE203)), 2)</f>
        <v>0</v>
      </c>
      <c r="I33" s="214"/>
      <c r="J33" s="214"/>
      <c r="K33" s="33"/>
      <c r="L33" s="33"/>
      <c r="M33" s="217">
        <f>ROUND(ROUND((SUM(BE97:BE99)+SUM(BE118:BE203)),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ROUND((SUM(BF97:BF99)+SUM(BF118:BF203)), 2)</f>
        <v>0</v>
      </c>
      <c r="I34" s="214"/>
      <c r="J34" s="214"/>
      <c r="K34" s="33"/>
      <c r="L34" s="33"/>
      <c r="M34" s="217">
        <f>ROUND(ROUND((SUM(BF97:BF99)+SUM(BF118:BF203)),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ROUND((SUM(BG97:BG99)+SUM(BG118:BG203)),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ROUND((SUM(BH97:BH99)+SUM(BH118:BH203)),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ROUND((SUM(BI97:BI99)+SUM(BI118:BI203)),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001.4 - 4. časť ELI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20</v>
      </c>
      <c r="D82" s="33"/>
      <c r="E82" s="33"/>
      <c r="F82" s="27" t="str">
        <f>F10</f>
        <v>Bačkov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Ing.arch.Lorinc, Ing.Soták</v>
      </c>
      <c r="N84" s="174"/>
      <c r="O84" s="174"/>
      <c r="P84" s="174"/>
      <c r="Q84" s="174"/>
      <c r="R84" s="34"/>
    </row>
    <row r="85" spans="2:47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Ing.Ján Titko</v>
      </c>
      <c r="N85" s="174"/>
      <c r="O85" s="174"/>
      <c r="P85" s="174"/>
      <c r="Q85" s="174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N118</f>
        <v>0</v>
      </c>
      <c r="O89" s="222"/>
      <c r="P89" s="222"/>
      <c r="Q89" s="222"/>
      <c r="R89" s="34"/>
      <c r="AU89" s="19" t="s">
        <v>145</v>
      </c>
    </row>
    <row r="90" spans="2:47" s="7" customFormat="1" ht="24.95" customHeight="1">
      <c r="B90" s="118"/>
      <c r="C90" s="119"/>
      <c r="D90" s="120" t="s">
        <v>1775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N119</f>
        <v>0</v>
      </c>
      <c r="O90" s="224"/>
      <c r="P90" s="224"/>
      <c r="Q90" s="224"/>
      <c r="R90" s="121"/>
    </row>
    <row r="91" spans="2:47" s="8" customFormat="1" ht="19.899999999999999" customHeight="1">
      <c r="B91" s="122"/>
      <c r="C91" s="96"/>
      <c r="D91" s="123" t="s">
        <v>1776</v>
      </c>
      <c r="E91" s="96"/>
      <c r="F91" s="96"/>
      <c r="G91" s="96"/>
      <c r="H91" s="96"/>
      <c r="I91" s="96"/>
      <c r="J91" s="96"/>
      <c r="K91" s="96"/>
      <c r="L91" s="96"/>
      <c r="M91" s="96"/>
      <c r="N91" s="203">
        <f>N120</f>
        <v>0</v>
      </c>
      <c r="O91" s="204"/>
      <c r="P91" s="204"/>
      <c r="Q91" s="204"/>
      <c r="R91" s="124"/>
    </row>
    <row r="92" spans="2:47" s="7" customFormat="1" ht="24.95" customHeight="1">
      <c r="B92" s="118"/>
      <c r="C92" s="119"/>
      <c r="D92" s="120" t="s">
        <v>1777</v>
      </c>
      <c r="E92" s="119"/>
      <c r="F92" s="119"/>
      <c r="G92" s="119"/>
      <c r="H92" s="119"/>
      <c r="I92" s="119"/>
      <c r="J92" s="119"/>
      <c r="K92" s="119"/>
      <c r="L92" s="119"/>
      <c r="M92" s="119"/>
      <c r="N92" s="223">
        <f>N123</f>
        <v>0</v>
      </c>
      <c r="O92" s="224"/>
      <c r="P92" s="224"/>
      <c r="Q92" s="224"/>
      <c r="R92" s="121"/>
    </row>
    <row r="93" spans="2:47" s="8" customFormat="1" ht="19.899999999999999" customHeight="1">
      <c r="B93" s="122"/>
      <c r="C93" s="96"/>
      <c r="D93" s="123" t="s">
        <v>1778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N124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1779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N198</f>
        <v>0</v>
      </c>
      <c r="O94" s="204"/>
      <c r="P94" s="204"/>
      <c r="Q94" s="204"/>
      <c r="R94" s="124"/>
    </row>
    <row r="95" spans="2:47" s="7" customFormat="1" ht="24.95" customHeight="1">
      <c r="B95" s="118"/>
      <c r="C95" s="119"/>
      <c r="D95" s="120" t="s">
        <v>1780</v>
      </c>
      <c r="E95" s="119"/>
      <c r="F95" s="119"/>
      <c r="G95" s="119"/>
      <c r="H95" s="119"/>
      <c r="I95" s="119"/>
      <c r="J95" s="119"/>
      <c r="K95" s="119"/>
      <c r="L95" s="119"/>
      <c r="M95" s="119"/>
      <c r="N95" s="223">
        <f>N201</f>
        <v>0</v>
      </c>
      <c r="O95" s="224"/>
      <c r="P95" s="224"/>
      <c r="Q95" s="224"/>
      <c r="R95" s="121"/>
    </row>
    <row r="96" spans="2:47" s="1" customFormat="1" ht="21.75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/>
    </row>
    <row r="97" spans="2:65" s="1" customFormat="1" ht="29.25" customHeight="1">
      <c r="B97" s="32"/>
      <c r="C97" s="117" t="s">
        <v>173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222">
        <f>ROUND(N98,2)</f>
        <v>0</v>
      </c>
      <c r="O97" s="225"/>
      <c r="P97" s="225"/>
      <c r="Q97" s="225"/>
      <c r="R97" s="34"/>
      <c r="T97" s="125"/>
      <c r="U97" s="126" t="s">
        <v>38</v>
      </c>
    </row>
    <row r="98" spans="2:65" s="1" customFormat="1" ht="18" customHeight="1">
      <c r="B98" s="145"/>
      <c r="C98" s="162"/>
      <c r="D98" s="248" t="s">
        <v>1781</v>
      </c>
      <c r="E98" s="248"/>
      <c r="F98" s="248"/>
      <c r="G98" s="248"/>
      <c r="H98" s="248"/>
      <c r="I98" s="162"/>
      <c r="J98" s="162"/>
      <c r="K98" s="162"/>
      <c r="L98" s="162"/>
      <c r="M98" s="162"/>
      <c r="N98" s="249">
        <v>0</v>
      </c>
      <c r="O98" s="249"/>
      <c r="P98" s="249"/>
      <c r="Q98" s="249"/>
      <c r="R98" s="150"/>
      <c r="S98" s="163"/>
      <c r="T98" s="164"/>
      <c r="U98" s="165" t="s">
        <v>41</v>
      </c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6" t="s">
        <v>1701</v>
      </c>
      <c r="AZ98" s="163"/>
      <c r="BA98" s="163"/>
      <c r="BB98" s="163"/>
      <c r="BC98" s="163"/>
      <c r="BD98" s="163"/>
      <c r="BE98" s="167">
        <f>IF(U98="základná",N98,0)</f>
        <v>0</v>
      </c>
      <c r="BF98" s="167">
        <f>IF(U98="znížená",N98,0)</f>
        <v>0</v>
      </c>
      <c r="BG98" s="167">
        <f>IF(U98="zákl. prenesená",N98,0)</f>
        <v>0</v>
      </c>
      <c r="BH98" s="167">
        <f>IF(U98="zníž. prenesená",N98,0)</f>
        <v>0</v>
      </c>
      <c r="BI98" s="167">
        <f>IF(U98="nulová",N98,0)</f>
        <v>0</v>
      </c>
      <c r="BJ98" s="166" t="s">
        <v>86</v>
      </c>
      <c r="BK98" s="163"/>
      <c r="BL98" s="163"/>
      <c r="BM98" s="163"/>
    </row>
    <row r="99" spans="2:65" s="1" customFormat="1" ht="18" customHeight="1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5" s="1" customFormat="1" ht="29.25" customHeight="1">
      <c r="B100" s="32"/>
      <c r="C100" s="108" t="s">
        <v>128</v>
      </c>
      <c r="D100" s="109"/>
      <c r="E100" s="109"/>
      <c r="F100" s="109"/>
      <c r="G100" s="109"/>
      <c r="H100" s="109"/>
      <c r="I100" s="109"/>
      <c r="J100" s="109"/>
      <c r="K100" s="109"/>
      <c r="L100" s="207">
        <f>ROUND(SUM(N89+N97),2)</f>
        <v>0</v>
      </c>
      <c r="M100" s="207"/>
      <c r="N100" s="207"/>
      <c r="O100" s="207"/>
      <c r="P100" s="207"/>
      <c r="Q100" s="207"/>
      <c r="R100" s="34"/>
    </row>
    <row r="101" spans="2:65" s="1" customFormat="1" ht="6.95" customHeight="1"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8"/>
    </row>
    <row r="105" spans="2:65" s="1" customFormat="1" ht="6.95" customHeight="1"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1"/>
    </row>
    <row r="106" spans="2:65" s="1" customFormat="1" ht="36.950000000000003" customHeight="1">
      <c r="B106" s="32"/>
      <c r="C106" s="172" t="s">
        <v>174</v>
      </c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34"/>
    </row>
    <row r="107" spans="2:65" s="1" customFormat="1" ht="6.95" customHeight="1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/>
    </row>
    <row r="108" spans="2:65" s="1" customFormat="1" ht="30" customHeight="1">
      <c r="B108" s="32"/>
      <c r="C108" s="29" t="s">
        <v>16</v>
      </c>
      <c r="D108" s="33"/>
      <c r="E108" s="33"/>
      <c r="F108" s="212" t="str">
        <f>F6</f>
        <v>Komunitné centrum - Rekonštrukcia, prístavba ku kultúrnemu domu v obci Bačkov-(stupeň PSP)</v>
      </c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33"/>
      <c r="R108" s="34"/>
    </row>
    <row r="109" spans="2:65" ht="30" customHeight="1">
      <c r="B109" s="23"/>
      <c r="C109" s="29" t="s">
        <v>135</v>
      </c>
      <c r="D109" s="25"/>
      <c r="E109" s="25"/>
      <c r="F109" s="212" t="s">
        <v>136</v>
      </c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25"/>
      <c r="R109" s="24"/>
    </row>
    <row r="110" spans="2:65" s="1" customFormat="1" ht="36.950000000000003" customHeight="1">
      <c r="B110" s="32"/>
      <c r="C110" s="66" t="s">
        <v>137</v>
      </c>
      <c r="D110" s="33"/>
      <c r="E110" s="33"/>
      <c r="F110" s="188" t="str">
        <f>F8</f>
        <v>001.4 - 4. časť ELI</v>
      </c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33"/>
      <c r="R110" s="34"/>
    </row>
    <row r="111" spans="2:65" s="1" customFormat="1" ht="6.95" customHeight="1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4"/>
    </row>
    <row r="112" spans="2:65" s="1" customFormat="1" ht="18" customHeight="1">
      <c r="B112" s="32"/>
      <c r="C112" s="29" t="s">
        <v>20</v>
      </c>
      <c r="D112" s="33"/>
      <c r="E112" s="33"/>
      <c r="F112" s="27" t="str">
        <f>F10</f>
        <v>Bačkov</v>
      </c>
      <c r="G112" s="33"/>
      <c r="H112" s="33"/>
      <c r="I112" s="33"/>
      <c r="J112" s="33"/>
      <c r="K112" s="29" t="s">
        <v>22</v>
      </c>
      <c r="L112" s="33"/>
      <c r="M112" s="215">
        <f>IF(O10="","",O10)</f>
        <v>43718</v>
      </c>
      <c r="N112" s="215"/>
      <c r="O112" s="215"/>
      <c r="P112" s="215"/>
      <c r="Q112" s="33"/>
      <c r="R112" s="34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5">
      <c r="B114" s="32"/>
      <c r="C114" s="29" t="s">
        <v>23</v>
      </c>
      <c r="D114" s="33"/>
      <c r="E114" s="33"/>
      <c r="F114" s="27" t="str">
        <f>E13</f>
        <v>obec Bačkov</v>
      </c>
      <c r="G114" s="33"/>
      <c r="H114" s="33"/>
      <c r="I114" s="33"/>
      <c r="J114" s="33"/>
      <c r="K114" s="29" t="s">
        <v>29</v>
      </c>
      <c r="L114" s="33"/>
      <c r="M114" s="174" t="str">
        <f>E19</f>
        <v>Ing.arch.Lorinc, Ing.Soták</v>
      </c>
      <c r="N114" s="174"/>
      <c r="O114" s="174"/>
      <c r="P114" s="174"/>
      <c r="Q114" s="174"/>
      <c r="R114" s="34"/>
    </row>
    <row r="115" spans="2:65" s="1" customFormat="1" ht="14.45" customHeight="1">
      <c r="B115" s="32"/>
      <c r="C115" s="29" t="s">
        <v>27</v>
      </c>
      <c r="D115" s="33"/>
      <c r="E115" s="33"/>
      <c r="F115" s="27" t="str">
        <f>IF(E16="","",E16)</f>
        <v xml:space="preserve"> </v>
      </c>
      <c r="G115" s="33"/>
      <c r="H115" s="33"/>
      <c r="I115" s="33"/>
      <c r="J115" s="33"/>
      <c r="K115" s="29" t="s">
        <v>32</v>
      </c>
      <c r="L115" s="33"/>
      <c r="M115" s="174" t="str">
        <f>E22</f>
        <v>Ing.Ján Titko</v>
      </c>
      <c r="N115" s="174"/>
      <c r="O115" s="174"/>
      <c r="P115" s="174"/>
      <c r="Q115" s="174"/>
      <c r="R115" s="34"/>
    </row>
    <row r="116" spans="2:65" s="1" customFormat="1" ht="10.3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5" s="9" customFormat="1" ht="29.25" customHeight="1">
      <c r="B117" s="127"/>
      <c r="C117" s="128" t="s">
        <v>175</v>
      </c>
      <c r="D117" s="129" t="s">
        <v>176</v>
      </c>
      <c r="E117" s="129" t="s">
        <v>56</v>
      </c>
      <c r="F117" s="226" t="s">
        <v>177</v>
      </c>
      <c r="G117" s="226"/>
      <c r="H117" s="226"/>
      <c r="I117" s="226"/>
      <c r="J117" s="129" t="s">
        <v>178</v>
      </c>
      <c r="K117" s="129" t="s">
        <v>179</v>
      </c>
      <c r="L117" s="226" t="s">
        <v>180</v>
      </c>
      <c r="M117" s="226"/>
      <c r="N117" s="226" t="s">
        <v>143</v>
      </c>
      <c r="O117" s="226"/>
      <c r="P117" s="226"/>
      <c r="Q117" s="227"/>
      <c r="R117" s="130"/>
      <c r="T117" s="73" t="s">
        <v>181</v>
      </c>
      <c r="U117" s="74" t="s">
        <v>38</v>
      </c>
      <c r="V117" s="74" t="s">
        <v>182</v>
      </c>
      <c r="W117" s="74" t="s">
        <v>183</v>
      </c>
      <c r="X117" s="74" t="s">
        <v>184</v>
      </c>
      <c r="Y117" s="74" t="s">
        <v>185</v>
      </c>
      <c r="Z117" s="74" t="s">
        <v>186</v>
      </c>
      <c r="AA117" s="75" t="s">
        <v>187</v>
      </c>
    </row>
    <row r="118" spans="2:65" s="1" customFormat="1" ht="29.25" customHeight="1">
      <c r="B118" s="32"/>
      <c r="C118" s="77" t="s">
        <v>139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238">
        <f>BK118</f>
        <v>0</v>
      </c>
      <c r="O118" s="239"/>
      <c r="P118" s="239"/>
      <c r="Q118" s="239"/>
      <c r="R118" s="34"/>
      <c r="T118" s="76"/>
      <c r="U118" s="48"/>
      <c r="V118" s="48"/>
      <c r="W118" s="131">
        <f>W119+W123+W201</f>
        <v>135.70140000000001</v>
      </c>
      <c r="X118" s="48"/>
      <c r="Y118" s="131">
        <f>Y119+Y123+Y201</f>
        <v>0.33769000000000005</v>
      </c>
      <c r="Z118" s="48"/>
      <c r="AA118" s="132">
        <f>AA119+AA123+AA201</f>
        <v>0.247</v>
      </c>
      <c r="AT118" s="19" t="s">
        <v>73</v>
      </c>
      <c r="AU118" s="19" t="s">
        <v>145</v>
      </c>
      <c r="BK118" s="133">
        <f>BK119+BK123+BK201</f>
        <v>0</v>
      </c>
    </row>
    <row r="119" spans="2:65" s="10" customFormat="1" ht="37.35" customHeight="1">
      <c r="B119" s="134"/>
      <c r="C119" s="135"/>
      <c r="D119" s="136" t="s">
        <v>1775</v>
      </c>
      <c r="E119" s="136"/>
      <c r="F119" s="136"/>
      <c r="G119" s="136"/>
      <c r="H119" s="136"/>
      <c r="I119" s="136"/>
      <c r="J119" s="136"/>
      <c r="K119" s="136"/>
      <c r="L119" s="136"/>
      <c r="M119" s="136"/>
      <c r="N119" s="240">
        <f>BK119</f>
        <v>0</v>
      </c>
      <c r="O119" s="223"/>
      <c r="P119" s="223"/>
      <c r="Q119" s="223"/>
      <c r="R119" s="137"/>
      <c r="T119" s="138"/>
      <c r="U119" s="135"/>
      <c r="V119" s="135"/>
      <c r="W119" s="139">
        <f>W120</f>
        <v>33.443400000000004</v>
      </c>
      <c r="X119" s="135"/>
      <c r="Y119" s="139">
        <f>Y120</f>
        <v>2.4000000000000002E-3</v>
      </c>
      <c r="Z119" s="135"/>
      <c r="AA119" s="140">
        <f>AA120</f>
        <v>0.247</v>
      </c>
      <c r="AR119" s="141" t="s">
        <v>81</v>
      </c>
      <c r="AT119" s="142" t="s">
        <v>73</v>
      </c>
      <c r="AU119" s="142" t="s">
        <v>74</v>
      </c>
      <c r="AY119" s="141" t="s">
        <v>188</v>
      </c>
      <c r="BK119" s="143">
        <f>BK120</f>
        <v>0</v>
      </c>
    </row>
    <row r="120" spans="2:65" s="10" customFormat="1" ht="19.899999999999999" customHeight="1">
      <c r="B120" s="134"/>
      <c r="C120" s="135"/>
      <c r="D120" s="144" t="s">
        <v>1776</v>
      </c>
      <c r="E120" s="144"/>
      <c r="F120" s="144"/>
      <c r="G120" s="144"/>
      <c r="H120" s="144"/>
      <c r="I120" s="144"/>
      <c r="J120" s="144"/>
      <c r="K120" s="144"/>
      <c r="L120" s="144"/>
      <c r="M120" s="144"/>
      <c r="N120" s="241">
        <f>BK120</f>
        <v>0</v>
      </c>
      <c r="O120" s="242"/>
      <c r="P120" s="242"/>
      <c r="Q120" s="242"/>
      <c r="R120" s="137"/>
      <c r="T120" s="138"/>
      <c r="U120" s="135"/>
      <c r="V120" s="135"/>
      <c r="W120" s="139">
        <f>SUM(W121:W122)</f>
        <v>33.443400000000004</v>
      </c>
      <c r="X120" s="135"/>
      <c r="Y120" s="139">
        <f>SUM(Y121:Y122)</f>
        <v>2.4000000000000002E-3</v>
      </c>
      <c r="Z120" s="135"/>
      <c r="AA120" s="140">
        <f>SUM(AA121:AA122)</f>
        <v>0.247</v>
      </c>
      <c r="AR120" s="141" t="s">
        <v>81</v>
      </c>
      <c r="AT120" s="142" t="s">
        <v>73</v>
      </c>
      <c r="AU120" s="142" t="s">
        <v>81</v>
      </c>
      <c r="AY120" s="141" t="s">
        <v>188</v>
      </c>
      <c r="BK120" s="143">
        <f>SUM(BK121:BK122)</f>
        <v>0</v>
      </c>
    </row>
    <row r="121" spans="2:65" s="1" customFormat="1" ht="25.5" customHeight="1">
      <c r="B121" s="145"/>
      <c r="C121" s="146" t="s">
        <v>81</v>
      </c>
      <c r="D121" s="146" t="s">
        <v>189</v>
      </c>
      <c r="E121" s="147" t="s">
        <v>1782</v>
      </c>
      <c r="F121" s="228" t="s">
        <v>1783</v>
      </c>
      <c r="G121" s="228"/>
      <c r="H121" s="228"/>
      <c r="I121" s="228"/>
      <c r="J121" s="148" t="s">
        <v>302</v>
      </c>
      <c r="K121" s="149">
        <v>31</v>
      </c>
      <c r="L121" s="229"/>
      <c r="M121" s="229"/>
      <c r="N121" s="229">
        <f>ROUND(L121*K121,2)</f>
        <v>0</v>
      </c>
      <c r="O121" s="229"/>
      <c r="P121" s="229"/>
      <c r="Q121" s="229"/>
      <c r="R121" s="150"/>
      <c r="T121" s="151" t="s">
        <v>5</v>
      </c>
      <c r="U121" s="41" t="s">
        <v>41</v>
      </c>
      <c r="V121" s="152">
        <v>0.111</v>
      </c>
      <c r="W121" s="152">
        <f>V121*K121</f>
        <v>3.4409999999999998</v>
      </c>
      <c r="X121" s="152">
        <v>0</v>
      </c>
      <c r="Y121" s="152">
        <f>X121*K121</f>
        <v>0</v>
      </c>
      <c r="Z121" s="152">
        <v>1E-3</v>
      </c>
      <c r="AA121" s="153">
        <f>Z121*K121</f>
        <v>3.1E-2</v>
      </c>
      <c r="AD121" s="154"/>
      <c r="AR121" s="19" t="s">
        <v>193</v>
      </c>
      <c r="AT121" s="19" t="s">
        <v>189</v>
      </c>
      <c r="AU121" s="19" t="s">
        <v>86</v>
      </c>
      <c r="AY121" s="19" t="s">
        <v>188</v>
      </c>
      <c r="BE121" s="154">
        <f>IF(U121="základná",N121,0)</f>
        <v>0</v>
      </c>
      <c r="BF121" s="154">
        <f>IF(U121="znížená",N121,0)</f>
        <v>0</v>
      </c>
      <c r="BG121" s="154">
        <f>IF(U121="zákl. prenesená",N121,0)</f>
        <v>0</v>
      </c>
      <c r="BH121" s="154">
        <f>IF(U121="zníž. prenesená",N121,0)</f>
        <v>0</v>
      </c>
      <c r="BI121" s="154">
        <f>IF(U121="nulová",N121,0)</f>
        <v>0</v>
      </c>
      <c r="BJ121" s="19" t="s">
        <v>86</v>
      </c>
      <c r="BK121" s="154">
        <f>ROUND(L121*K121,2)</f>
        <v>0</v>
      </c>
      <c r="BL121" s="19" t="s">
        <v>193</v>
      </c>
      <c r="BM121" s="19" t="s">
        <v>1784</v>
      </c>
    </row>
    <row r="122" spans="2:65" s="1" customFormat="1" ht="38.25" customHeight="1">
      <c r="B122" s="145"/>
      <c r="C122" s="146" t="s">
        <v>86</v>
      </c>
      <c r="D122" s="146" t="s">
        <v>189</v>
      </c>
      <c r="E122" s="147" t="s">
        <v>1785</v>
      </c>
      <c r="F122" s="228" t="s">
        <v>1786</v>
      </c>
      <c r="G122" s="228"/>
      <c r="H122" s="228"/>
      <c r="I122" s="228"/>
      <c r="J122" s="148" t="s">
        <v>203</v>
      </c>
      <c r="K122" s="149">
        <v>120</v>
      </c>
      <c r="L122" s="229"/>
      <c r="M122" s="229"/>
      <c r="N122" s="229">
        <f>ROUND(L122*K122,2)</f>
        <v>0</v>
      </c>
      <c r="O122" s="229"/>
      <c r="P122" s="229"/>
      <c r="Q122" s="229"/>
      <c r="R122" s="150"/>
      <c r="T122" s="151" t="s">
        <v>5</v>
      </c>
      <c r="U122" s="41" t="s">
        <v>41</v>
      </c>
      <c r="V122" s="152">
        <v>0.25002000000000002</v>
      </c>
      <c r="W122" s="152">
        <f>V122*K122</f>
        <v>30.002400000000002</v>
      </c>
      <c r="X122" s="152">
        <v>2.0000000000000002E-5</v>
      </c>
      <c r="Y122" s="152">
        <f>X122*K122</f>
        <v>2.4000000000000002E-3</v>
      </c>
      <c r="Z122" s="152">
        <v>1.8E-3</v>
      </c>
      <c r="AA122" s="153">
        <f>Z122*K122</f>
        <v>0.216</v>
      </c>
      <c r="AD122" s="154"/>
      <c r="AR122" s="19" t="s">
        <v>193</v>
      </c>
      <c r="AT122" s="19" t="s">
        <v>189</v>
      </c>
      <c r="AU122" s="19" t="s">
        <v>86</v>
      </c>
      <c r="AY122" s="19" t="s">
        <v>188</v>
      </c>
      <c r="BE122" s="154">
        <f>IF(U122="základná",N122,0)</f>
        <v>0</v>
      </c>
      <c r="BF122" s="154">
        <f>IF(U122="znížená",N122,0)</f>
        <v>0</v>
      </c>
      <c r="BG122" s="154">
        <f>IF(U122="zákl. prenesená",N122,0)</f>
        <v>0</v>
      </c>
      <c r="BH122" s="154">
        <f>IF(U122="zníž. prenesená",N122,0)</f>
        <v>0</v>
      </c>
      <c r="BI122" s="154">
        <f>IF(U122="nulová",N122,0)</f>
        <v>0</v>
      </c>
      <c r="BJ122" s="19" t="s">
        <v>86</v>
      </c>
      <c r="BK122" s="154">
        <f>ROUND(L122*K122,2)</f>
        <v>0</v>
      </c>
      <c r="BL122" s="19" t="s">
        <v>193</v>
      </c>
      <c r="BM122" s="19" t="s">
        <v>1787</v>
      </c>
    </row>
    <row r="123" spans="2:65" s="10" customFormat="1" ht="37.35" customHeight="1">
      <c r="B123" s="134"/>
      <c r="C123" s="135"/>
      <c r="D123" s="136" t="s">
        <v>1777</v>
      </c>
      <c r="E123" s="136"/>
      <c r="F123" s="136"/>
      <c r="G123" s="136"/>
      <c r="H123" s="136"/>
      <c r="I123" s="136"/>
      <c r="J123" s="136"/>
      <c r="K123" s="136"/>
      <c r="L123" s="136"/>
      <c r="M123" s="136"/>
      <c r="N123" s="243">
        <f>BK123</f>
        <v>0</v>
      </c>
      <c r="O123" s="244"/>
      <c r="P123" s="244"/>
      <c r="Q123" s="244"/>
      <c r="R123" s="137"/>
      <c r="T123" s="138"/>
      <c r="U123" s="135"/>
      <c r="V123" s="135"/>
      <c r="W123" s="139">
        <f>W124+W198</f>
        <v>70.457999999999998</v>
      </c>
      <c r="X123" s="135"/>
      <c r="Y123" s="139">
        <f>Y124+Y198</f>
        <v>0.33529000000000003</v>
      </c>
      <c r="Z123" s="135"/>
      <c r="AA123" s="140">
        <f>AA124+AA198</f>
        <v>0</v>
      </c>
      <c r="AC123" s="1"/>
      <c r="AD123" s="154"/>
      <c r="AR123" s="141" t="s">
        <v>93</v>
      </c>
      <c r="AT123" s="142" t="s">
        <v>73</v>
      </c>
      <c r="AU123" s="142" t="s">
        <v>74</v>
      </c>
      <c r="AY123" s="141" t="s">
        <v>188</v>
      </c>
      <c r="BK123" s="143">
        <f>BK124+BK198</f>
        <v>0</v>
      </c>
    </row>
    <row r="124" spans="2:65" s="10" customFormat="1" ht="19.899999999999999" customHeight="1">
      <c r="B124" s="134"/>
      <c r="C124" s="135"/>
      <c r="D124" s="144" t="s">
        <v>1778</v>
      </c>
      <c r="E124" s="144"/>
      <c r="F124" s="144"/>
      <c r="G124" s="144"/>
      <c r="H124" s="144"/>
      <c r="I124" s="144"/>
      <c r="J124" s="144"/>
      <c r="K124" s="144"/>
      <c r="L124" s="144"/>
      <c r="M124" s="144"/>
      <c r="N124" s="241">
        <f>BK124</f>
        <v>0</v>
      </c>
      <c r="O124" s="242"/>
      <c r="P124" s="242"/>
      <c r="Q124" s="242"/>
      <c r="R124" s="137"/>
      <c r="T124" s="138"/>
      <c r="U124" s="135"/>
      <c r="V124" s="135"/>
      <c r="W124" s="139">
        <f>SUM(W125:W197)</f>
        <v>64.218000000000004</v>
      </c>
      <c r="X124" s="135"/>
      <c r="Y124" s="139">
        <f>SUM(Y125:Y197)</f>
        <v>0.33449000000000001</v>
      </c>
      <c r="Z124" s="135"/>
      <c r="AA124" s="140">
        <f>SUM(AA125:AA197)</f>
        <v>0</v>
      </c>
      <c r="AC124" s="1"/>
      <c r="AD124" s="154"/>
      <c r="AR124" s="141" t="s">
        <v>93</v>
      </c>
      <c r="AT124" s="142" t="s">
        <v>73</v>
      </c>
      <c r="AU124" s="142" t="s">
        <v>81</v>
      </c>
      <c r="AY124" s="141" t="s">
        <v>188</v>
      </c>
      <c r="BK124" s="143">
        <f>SUM(BK125:BK197)</f>
        <v>0</v>
      </c>
    </row>
    <row r="125" spans="2:65" s="1" customFormat="1" ht="25.5" customHeight="1">
      <c r="B125" s="145"/>
      <c r="C125" s="146" t="s">
        <v>93</v>
      </c>
      <c r="D125" s="146" t="s">
        <v>189</v>
      </c>
      <c r="E125" s="147" t="s">
        <v>1788</v>
      </c>
      <c r="F125" s="228" t="s">
        <v>1789</v>
      </c>
      <c r="G125" s="228"/>
      <c r="H125" s="228"/>
      <c r="I125" s="228"/>
      <c r="J125" s="148" t="s">
        <v>302</v>
      </c>
      <c r="K125" s="149">
        <v>31</v>
      </c>
      <c r="L125" s="229"/>
      <c r="M125" s="229"/>
      <c r="N125" s="229">
        <f t="shared" ref="N125:N156" si="0">ROUND(L125*K125,2)</f>
        <v>0</v>
      </c>
      <c r="O125" s="229"/>
      <c r="P125" s="229"/>
      <c r="Q125" s="229"/>
      <c r="R125" s="150"/>
      <c r="T125" s="151" t="s">
        <v>5</v>
      </c>
      <c r="U125" s="41" t="s">
        <v>41</v>
      </c>
      <c r="V125" s="152">
        <v>7.4999999999999997E-2</v>
      </c>
      <c r="W125" s="152">
        <f t="shared" ref="W125:W156" si="1">V125*K125</f>
        <v>2.3249999999999997</v>
      </c>
      <c r="X125" s="152">
        <v>0</v>
      </c>
      <c r="Y125" s="152">
        <f t="shared" ref="Y125:Y156" si="2">X125*K125</f>
        <v>0</v>
      </c>
      <c r="Z125" s="152">
        <v>0</v>
      </c>
      <c r="AA125" s="153">
        <f t="shared" ref="AA125:AA156" si="3">Z125*K125</f>
        <v>0</v>
      </c>
      <c r="AD125" s="154"/>
      <c r="AR125" s="19" t="s">
        <v>444</v>
      </c>
      <c r="AT125" s="19" t="s">
        <v>189</v>
      </c>
      <c r="AU125" s="19" t="s">
        <v>86</v>
      </c>
      <c r="AY125" s="19" t="s">
        <v>188</v>
      </c>
      <c r="BE125" s="154">
        <f t="shared" ref="BE125:BE156" si="4">IF(U125="základná",N125,0)</f>
        <v>0</v>
      </c>
      <c r="BF125" s="154">
        <f t="shared" ref="BF125:BF156" si="5">IF(U125="znížená",N125,0)</f>
        <v>0</v>
      </c>
      <c r="BG125" s="154">
        <f t="shared" ref="BG125:BG156" si="6">IF(U125="zákl. prenesená",N125,0)</f>
        <v>0</v>
      </c>
      <c r="BH125" s="154">
        <f t="shared" ref="BH125:BH156" si="7">IF(U125="zníž. prenesená",N125,0)</f>
        <v>0</v>
      </c>
      <c r="BI125" s="154">
        <f t="shared" ref="BI125:BI156" si="8">IF(U125="nulová",N125,0)</f>
        <v>0</v>
      </c>
      <c r="BJ125" s="19" t="s">
        <v>86</v>
      </c>
      <c r="BK125" s="154">
        <f t="shared" ref="BK125:BK156" si="9">ROUND(L125*K125,2)</f>
        <v>0</v>
      </c>
      <c r="BL125" s="19" t="s">
        <v>444</v>
      </c>
      <c r="BM125" s="19" t="s">
        <v>1790</v>
      </c>
    </row>
    <row r="126" spans="2:65" s="1" customFormat="1" ht="25.5" customHeight="1">
      <c r="B126" s="145"/>
      <c r="C126" s="155" t="s">
        <v>193</v>
      </c>
      <c r="D126" s="155" t="s">
        <v>251</v>
      </c>
      <c r="E126" s="156" t="s">
        <v>1791</v>
      </c>
      <c r="F126" s="230" t="s">
        <v>1792</v>
      </c>
      <c r="G126" s="230"/>
      <c r="H126" s="230"/>
      <c r="I126" s="230"/>
      <c r="J126" s="157" t="s">
        <v>302</v>
      </c>
      <c r="K126" s="158">
        <v>31</v>
      </c>
      <c r="L126" s="231"/>
      <c r="M126" s="231"/>
      <c r="N126" s="231">
        <f t="shared" si="0"/>
        <v>0</v>
      </c>
      <c r="O126" s="229"/>
      <c r="P126" s="229"/>
      <c r="Q126" s="229"/>
      <c r="R126" s="150"/>
      <c r="T126" s="151" t="s">
        <v>5</v>
      </c>
      <c r="U126" s="41" t="s">
        <v>41</v>
      </c>
      <c r="V126" s="152">
        <v>0</v>
      </c>
      <c r="W126" s="152">
        <f t="shared" si="1"/>
        <v>0</v>
      </c>
      <c r="X126" s="152">
        <v>6.9999999999999994E-5</v>
      </c>
      <c r="Y126" s="152">
        <f t="shared" si="2"/>
        <v>2.1699999999999996E-3</v>
      </c>
      <c r="Z126" s="152">
        <v>0</v>
      </c>
      <c r="AA126" s="153">
        <f t="shared" si="3"/>
        <v>0</v>
      </c>
      <c r="AD126" s="154"/>
      <c r="AR126" s="19" t="s">
        <v>698</v>
      </c>
      <c r="AT126" s="19" t="s">
        <v>251</v>
      </c>
      <c r="AU126" s="19" t="s">
        <v>86</v>
      </c>
      <c r="AY126" s="19" t="s">
        <v>188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9" t="s">
        <v>86</v>
      </c>
      <c r="BK126" s="154">
        <f t="shared" si="9"/>
        <v>0</v>
      </c>
      <c r="BL126" s="19" t="s">
        <v>698</v>
      </c>
      <c r="BM126" s="19" t="s">
        <v>1793</v>
      </c>
    </row>
    <row r="127" spans="2:65" s="1" customFormat="1" ht="25.5" customHeight="1">
      <c r="B127" s="145"/>
      <c r="C127" s="146" t="s">
        <v>205</v>
      </c>
      <c r="D127" s="146" t="s">
        <v>189</v>
      </c>
      <c r="E127" s="147" t="s">
        <v>1794</v>
      </c>
      <c r="F127" s="228" t="s">
        <v>1795</v>
      </c>
      <c r="G127" s="228"/>
      <c r="H127" s="228"/>
      <c r="I127" s="228"/>
      <c r="J127" s="148" t="s">
        <v>302</v>
      </c>
      <c r="K127" s="149">
        <v>8</v>
      </c>
      <c r="L127" s="229"/>
      <c r="M127" s="229"/>
      <c r="N127" s="229">
        <f t="shared" si="0"/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0.16800000000000001</v>
      </c>
      <c r="W127" s="152">
        <f t="shared" si="1"/>
        <v>1.3440000000000001</v>
      </c>
      <c r="X127" s="152">
        <v>0</v>
      </c>
      <c r="Y127" s="152">
        <f t="shared" si="2"/>
        <v>0</v>
      </c>
      <c r="Z127" s="152">
        <v>0</v>
      </c>
      <c r="AA127" s="153">
        <f t="shared" si="3"/>
        <v>0</v>
      </c>
      <c r="AD127" s="154"/>
      <c r="AR127" s="19" t="s">
        <v>444</v>
      </c>
      <c r="AT127" s="19" t="s">
        <v>189</v>
      </c>
      <c r="AU127" s="19" t="s">
        <v>86</v>
      </c>
      <c r="AY127" s="19" t="s">
        <v>188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9" t="s">
        <v>86</v>
      </c>
      <c r="BK127" s="154">
        <f t="shared" si="9"/>
        <v>0</v>
      </c>
      <c r="BL127" s="19" t="s">
        <v>444</v>
      </c>
      <c r="BM127" s="19" t="s">
        <v>1796</v>
      </c>
    </row>
    <row r="128" spans="2:65" s="1" customFormat="1" ht="38.25" customHeight="1">
      <c r="B128" s="145"/>
      <c r="C128" s="146" t="s">
        <v>209</v>
      </c>
      <c r="D128" s="146" t="s">
        <v>189</v>
      </c>
      <c r="E128" s="147" t="s">
        <v>1797</v>
      </c>
      <c r="F128" s="228" t="s">
        <v>1798</v>
      </c>
      <c r="G128" s="228"/>
      <c r="H128" s="228"/>
      <c r="I128" s="228"/>
      <c r="J128" s="148" t="s">
        <v>302</v>
      </c>
      <c r="K128" s="149">
        <v>40</v>
      </c>
      <c r="L128" s="229"/>
      <c r="M128" s="229"/>
      <c r="N128" s="229">
        <f t="shared" si="0"/>
        <v>0</v>
      </c>
      <c r="O128" s="229"/>
      <c r="P128" s="229"/>
      <c r="Q128" s="229"/>
      <c r="R128" s="150"/>
      <c r="T128" s="151" t="s">
        <v>5</v>
      </c>
      <c r="U128" s="41" t="s">
        <v>41</v>
      </c>
      <c r="V128" s="152">
        <v>4.7E-2</v>
      </c>
      <c r="W128" s="152">
        <f t="shared" si="1"/>
        <v>1.88</v>
      </c>
      <c r="X128" s="152">
        <v>0</v>
      </c>
      <c r="Y128" s="152">
        <f t="shared" si="2"/>
        <v>0</v>
      </c>
      <c r="Z128" s="152">
        <v>0</v>
      </c>
      <c r="AA128" s="153">
        <f t="shared" si="3"/>
        <v>0</v>
      </c>
      <c r="AD128" s="154"/>
      <c r="AR128" s="19" t="s">
        <v>444</v>
      </c>
      <c r="AT128" s="19" t="s">
        <v>189</v>
      </c>
      <c r="AU128" s="19" t="s">
        <v>86</v>
      </c>
      <c r="AY128" s="19" t="s">
        <v>188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9" t="s">
        <v>86</v>
      </c>
      <c r="BK128" s="154">
        <f t="shared" si="9"/>
        <v>0</v>
      </c>
      <c r="BL128" s="19" t="s">
        <v>444</v>
      </c>
      <c r="BM128" s="19" t="s">
        <v>1799</v>
      </c>
    </row>
    <row r="129" spans="2:65" s="1" customFormat="1" ht="38.25" customHeight="1">
      <c r="B129" s="145"/>
      <c r="C129" s="146" t="s">
        <v>213</v>
      </c>
      <c r="D129" s="146" t="s">
        <v>189</v>
      </c>
      <c r="E129" s="147" t="s">
        <v>1800</v>
      </c>
      <c r="F129" s="228" t="s">
        <v>1801</v>
      </c>
      <c r="G129" s="228"/>
      <c r="H129" s="228"/>
      <c r="I129" s="228"/>
      <c r="J129" s="148" t="s">
        <v>302</v>
      </c>
      <c r="K129" s="149">
        <v>8</v>
      </c>
      <c r="L129" s="229"/>
      <c r="M129" s="229"/>
      <c r="N129" s="229">
        <f t="shared" si="0"/>
        <v>0</v>
      </c>
      <c r="O129" s="229"/>
      <c r="P129" s="229"/>
      <c r="Q129" s="229"/>
      <c r="R129" s="150"/>
      <c r="T129" s="151" t="s">
        <v>5</v>
      </c>
      <c r="U129" s="41" t="s">
        <v>41</v>
      </c>
      <c r="V129" s="152">
        <v>5.3999999999999999E-2</v>
      </c>
      <c r="W129" s="152">
        <f t="shared" si="1"/>
        <v>0.432</v>
      </c>
      <c r="X129" s="152">
        <v>0</v>
      </c>
      <c r="Y129" s="152">
        <f t="shared" si="2"/>
        <v>0</v>
      </c>
      <c r="Z129" s="152">
        <v>0</v>
      </c>
      <c r="AA129" s="153">
        <f t="shared" si="3"/>
        <v>0</v>
      </c>
      <c r="AD129" s="154"/>
      <c r="AR129" s="19" t="s">
        <v>444</v>
      </c>
      <c r="AT129" s="19" t="s">
        <v>189</v>
      </c>
      <c r="AU129" s="19" t="s">
        <v>86</v>
      </c>
      <c r="AY129" s="19" t="s">
        <v>188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9" t="s">
        <v>86</v>
      </c>
      <c r="BK129" s="154">
        <f t="shared" si="9"/>
        <v>0</v>
      </c>
      <c r="BL129" s="19" t="s">
        <v>444</v>
      </c>
      <c r="BM129" s="19" t="s">
        <v>1802</v>
      </c>
    </row>
    <row r="130" spans="2:65" s="1" customFormat="1" ht="25.5" customHeight="1">
      <c r="B130" s="145"/>
      <c r="C130" s="146" t="s">
        <v>218</v>
      </c>
      <c r="D130" s="146" t="s">
        <v>189</v>
      </c>
      <c r="E130" s="147" t="s">
        <v>1803</v>
      </c>
      <c r="F130" s="228" t="s">
        <v>1804</v>
      </c>
      <c r="G130" s="228"/>
      <c r="H130" s="228"/>
      <c r="I130" s="228"/>
      <c r="J130" s="148" t="s">
        <v>302</v>
      </c>
      <c r="K130" s="149">
        <v>11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0.13900000000000001</v>
      </c>
      <c r="W130" s="152">
        <f t="shared" si="1"/>
        <v>1.5290000000000001</v>
      </c>
      <c r="X130" s="152">
        <v>0</v>
      </c>
      <c r="Y130" s="152">
        <f t="shared" si="2"/>
        <v>0</v>
      </c>
      <c r="Z130" s="152">
        <v>0</v>
      </c>
      <c r="AA130" s="153">
        <f t="shared" si="3"/>
        <v>0</v>
      </c>
      <c r="AD130" s="154"/>
      <c r="AR130" s="19" t="s">
        <v>444</v>
      </c>
      <c r="AT130" s="19" t="s">
        <v>189</v>
      </c>
      <c r="AU130" s="19" t="s">
        <v>86</v>
      </c>
      <c r="AY130" s="19" t="s">
        <v>188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9" t="s">
        <v>86</v>
      </c>
      <c r="BK130" s="154">
        <f t="shared" si="9"/>
        <v>0</v>
      </c>
      <c r="BL130" s="19" t="s">
        <v>444</v>
      </c>
      <c r="BM130" s="19" t="s">
        <v>1805</v>
      </c>
    </row>
    <row r="131" spans="2:65" s="1" customFormat="1" ht="16.5" customHeight="1">
      <c r="B131" s="145"/>
      <c r="C131" s="155" t="s">
        <v>222</v>
      </c>
      <c r="D131" s="155" t="s">
        <v>251</v>
      </c>
      <c r="E131" s="156" t="s">
        <v>1806</v>
      </c>
      <c r="F131" s="230" t="s">
        <v>1807</v>
      </c>
      <c r="G131" s="230"/>
      <c r="H131" s="230"/>
      <c r="I131" s="230"/>
      <c r="J131" s="157" t="s">
        <v>302</v>
      </c>
      <c r="K131" s="158">
        <v>11</v>
      </c>
      <c r="L131" s="231"/>
      <c r="M131" s="231"/>
      <c r="N131" s="231">
        <f t="shared" si="0"/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 t="shared" si="1"/>
        <v>0</v>
      </c>
      <c r="X131" s="152">
        <v>1E-4</v>
      </c>
      <c r="Y131" s="152">
        <f t="shared" si="2"/>
        <v>1.1000000000000001E-3</v>
      </c>
      <c r="Z131" s="152">
        <v>0</v>
      </c>
      <c r="AA131" s="153">
        <f t="shared" si="3"/>
        <v>0</v>
      </c>
      <c r="AD131" s="154"/>
      <c r="AR131" s="19" t="s">
        <v>698</v>
      </c>
      <c r="AT131" s="19" t="s">
        <v>251</v>
      </c>
      <c r="AU131" s="19" t="s">
        <v>86</v>
      </c>
      <c r="AY131" s="19" t="s">
        <v>188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9" t="s">
        <v>86</v>
      </c>
      <c r="BK131" s="154">
        <f t="shared" si="9"/>
        <v>0</v>
      </c>
      <c r="BL131" s="19" t="s">
        <v>698</v>
      </c>
      <c r="BM131" s="19" t="s">
        <v>1808</v>
      </c>
    </row>
    <row r="132" spans="2:65" s="1" customFormat="1" ht="25.5" customHeight="1">
      <c r="B132" s="145"/>
      <c r="C132" s="146" t="s">
        <v>226</v>
      </c>
      <c r="D132" s="146" t="s">
        <v>189</v>
      </c>
      <c r="E132" s="147" t="s">
        <v>1809</v>
      </c>
      <c r="F132" s="228" t="s">
        <v>1810</v>
      </c>
      <c r="G132" s="228"/>
      <c r="H132" s="228"/>
      <c r="I132" s="228"/>
      <c r="J132" s="148" t="s">
        <v>302</v>
      </c>
      <c r="K132" s="149">
        <v>5</v>
      </c>
      <c r="L132" s="229"/>
      <c r="M132" s="229"/>
      <c r="N132" s="229">
        <f t="shared" si="0"/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0.17899999999999999</v>
      </c>
      <c r="W132" s="152">
        <f t="shared" si="1"/>
        <v>0.89500000000000002</v>
      </c>
      <c r="X132" s="152">
        <v>0</v>
      </c>
      <c r="Y132" s="152">
        <f t="shared" si="2"/>
        <v>0</v>
      </c>
      <c r="Z132" s="152">
        <v>0</v>
      </c>
      <c r="AA132" s="153">
        <f t="shared" si="3"/>
        <v>0</v>
      </c>
      <c r="AD132" s="154"/>
      <c r="AR132" s="19" t="s">
        <v>444</v>
      </c>
      <c r="AT132" s="19" t="s">
        <v>189</v>
      </c>
      <c r="AU132" s="19" t="s">
        <v>86</v>
      </c>
      <c r="AY132" s="19" t="s">
        <v>188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9" t="s">
        <v>86</v>
      </c>
      <c r="BK132" s="154">
        <f t="shared" si="9"/>
        <v>0</v>
      </c>
      <c r="BL132" s="19" t="s">
        <v>444</v>
      </c>
      <c r="BM132" s="19" t="s">
        <v>1811</v>
      </c>
    </row>
    <row r="133" spans="2:65" s="1" customFormat="1" ht="16.5" customHeight="1">
      <c r="B133" s="145"/>
      <c r="C133" s="155" t="s">
        <v>230</v>
      </c>
      <c r="D133" s="155" t="s">
        <v>251</v>
      </c>
      <c r="E133" s="156" t="s">
        <v>1812</v>
      </c>
      <c r="F133" s="230" t="s">
        <v>1813</v>
      </c>
      <c r="G133" s="230"/>
      <c r="H133" s="230"/>
      <c r="I133" s="230"/>
      <c r="J133" s="157" t="s">
        <v>302</v>
      </c>
      <c r="K133" s="158">
        <v>5</v>
      </c>
      <c r="L133" s="231"/>
      <c r="M133" s="231"/>
      <c r="N133" s="231">
        <f t="shared" si="0"/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 t="shared" si="1"/>
        <v>0</v>
      </c>
      <c r="X133" s="152">
        <v>1E-4</v>
      </c>
      <c r="Y133" s="152">
        <f t="shared" si="2"/>
        <v>5.0000000000000001E-4</v>
      </c>
      <c r="Z133" s="152">
        <v>0</v>
      </c>
      <c r="AA133" s="153">
        <f t="shared" si="3"/>
        <v>0</v>
      </c>
      <c r="AD133" s="154"/>
      <c r="AR133" s="19" t="s">
        <v>698</v>
      </c>
      <c r="AT133" s="19" t="s">
        <v>251</v>
      </c>
      <c r="AU133" s="19" t="s">
        <v>86</v>
      </c>
      <c r="AY133" s="19" t="s">
        <v>188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9" t="s">
        <v>86</v>
      </c>
      <c r="BK133" s="154">
        <f t="shared" si="9"/>
        <v>0</v>
      </c>
      <c r="BL133" s="19" t="s">
        <v>698</v>
      </c>
      <c r="BM133" s="19" t="s">
        <v>1814</v>
      </c>
    </row>
    <row r="134" spans="2:65" s="1" customFormat="1" ht="38.25" customHeight="1">
      <c r="B134" s="145"/>
      <c r="C134" s="146" t="s">
        <v>234</v>
      </c>
      <c r="D134" s="146" t="s">
        <v>189</v>
      </c>
      <c r="E134" s="147" t="s">
        <v>1815</v>
      </c>
      <c r="F134" s="228" t="s">
        <v>1816</v>
      </c>
      <c r="G134" s="228"/>
      <c r="H134" s="228"/>
      <c r="I134" s="228"/>
      <c r="J134" s="148" t="s">
        <v>302</v>
      </c>
      <c r="K134" s="149">
        <v>1</v>
      </c>
      <c r="L134" s="229"/>
      <c r="M134" s="229"/>
      <c r="N134" s="229">
        <f t="shared" si="0"/>
        <v>0</v>
      </c>
      <c r="O134" s="229"/>
      <c r="P134" s="229"/>
      <c r="Q134" s="229"/>
      <c r="R134" s="150"/>
      <c r="T134" s="151" t="s">
        <v>5</v>
      </c>
      <c r="U134" s="41" t="s">
        <v>41</v>
      </c>
      <c r="V134" s="152">
        <v>0.159</v>
      </c>
      <c r="W134" s="152">
        <f t="shared" si="1"/>
        <v>0.159</v>
      </c>
      <c r="X134" s="152">
        <v>0</v>
      </c>
      <c r="Y134" s="152">
        <f t="shared" si="2"/>
        <v>0</v>
      </c>
      <c r="Z134" s="152">
        <v>0</v>
      </c>
      <c r="AA134" s="153">
        <f t="shared" si="3"/>
        <v>0</v>
      </c>
      <c r="AD134" s="154"/>
      <c r="AR134" s="19" t="s">
        <v>444</v>
      </c>
      <c r="AT134" s="19" t="s">
        <v>189</v>
      </c>
      <c r="AU134" s="19" t="s">
        <v>86</v>
      </c>
      <c r="AY134" s="19" t="s">
        <v>188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9" t="s">
        <v>86</v>
      </c>
      <c r="BK134" s="154">
        <f t="shared" si="9"/>
        <v>0</v>
      </c>
      <c r="BL134" s="19" t="s">
        <v>444</v>
      </c>
      <c r="BM134" s="19" t="s">
        <v>1817</v>
      </c>
    </row>
    <row r="135" spans="2:65" s="1" customFormat="1" ht="16.5" customHeight="1">
      <c r="B135" s="145"/>
      <c r="C135" s="155" t="s">
        <v>238</v>
      </c>
      <c r="D135" s="155" t="s">
        <v>251</v>
      </c>
      <c r="E135" s="156" t="s">
        <v>1818</v>
      </c>
      <c r="F135" s="230" t="s">
        <v>1819</v>
      </c>
      <c r="G135" s="230"/>
      <c r="H135" s="230"/>
      <c r="I135" s="230"/>
      <c r="J135" s="157" t="s">
        <v>302</v>
      </c>
      <c r="K135" s="158">
        <v>1</v>
      </c>
      <c r="L135" s="231"/>
      <c r="M135" s="231"/>
      <c r="N135" s="231">
        <f t="shared" si="0"/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 t="shared" si="1"/>
        <v>0</v>
      </c>
      <c r="X135" s="152">
        <v>6.0000000000000002E-5</v>
      </c>
      <c r="Y135" s="152">
        <f t="shared" si="2"/>
        <v>6.0000000000000002E-5</v>
      </c>
      <c r="Z135" s="152">
        <v>0</v>
      </c>
      <c r="AA135" s="153">
        <f t="shared" si="3"/>
        <v>0</v>
      </c>
      <c r="AD135" s="154"/>
      <c r="AR135" s="19" t="s">
        <v>698</v>
      </c>
      <c r="AT135" s="19" t="s">
        <v>251</v>
      </c>
      <c r="AU135" s="19" t="s">
        <v>86</v>
      </c>
      <c r="AY135" s="19" t="s">
        <v>188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9" t="s">
        <v>86</v>
      </c>
      <c r="BK135" s="154">
        <f t="shared" si="9"/>
        <v>0</v>
      </c>
      <c r="BL135" s="19" t="s">
        <v>698</v>
      </c>
      <c r="BM135" s="19" t="s">
        <v>1820</v>
      </c>
    </row>
    <row r="136" spans="2:65" s="1" customFormat="1" ht="25.5" customHeight="1">
      <c r="B136" s="145"/>
      <c r="C136" s="146" t="s">
        <v>242</v>
      </c>
      <c r="D136" s="146" t="s">
        <v>189</v>
      </c>
      <c r="E136" s="147" t="s">
        <v>1821</v>
      </c>
      <c r="F136" s="228" t="s">
        <v>1822</v>
      </c>
      <c r="G136" s="228"/>
      <c r="H136" s="228"/>
      <c r="I136" s="228"/>
      <c r="J136" s="148" t="s">
        <v>302</v>
      </c>
      <c r="K136" s="149">
        <v>3</v>
      </c>
      <c r="L136" s="229"/>
      <c r="M136" s="229"/>
      <c r="N136" s="229">
        <f t="shared" si="0"/>
        <v>0</v>
      </c>
      <c r="O136" s="229"/>
      <c r="P136" s="229"/>
      <c r="Q136" s="229"/>
      <c r="R136" s="150"/>
      <c r="T136" s="151" t="s">
        <v>5</v>
      </c>
      <c r="U136" s="41" t="s">
        <v>41</v>
      </c>
      <c r="V136" s="152">
        <v>0.159</v>
      </c>
      <c r="W136" s="152">
        <f t="shared" si="1"/>
        <v>0.47699999999999998</v>
      </c>
      <c r="X136" s="152">
        <v>0</v>
      </c>
      <c r="Y136" s="152">
        <f t="shared" si="2"/>
        <v>0</v>
      </c>
      <c r="Z136" s="152">
        <v>0</v>
      </c>
      <c r="AA136" s="153">
        <f t="shared" si="3"/>
        <v>0</v>
      </c>
      <c r="AD136" s="154"/>
      <c r="AR136" s="19" t="s">
        <v>444</v>
      </c>
      <c r="AT136" s="19" t="s">
        <v>189</v>
      </c>
      <c r="AU136" s="19" t="s">
        <v>86</v>
      </c>
      <c r="AY136" s="19" t="s">
        <v>188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9" t="s">
        <v>86</v>
      </c>
      <c r="BK136" s="154">
        <f t="shared" si="9"/>
        <v>0</v>
      </c>
      <c r="BL136" s="19" t="s">
        <v>444</v>
      </c>
      <c r="BM136" s="19" t="s">
        <v>1823</v>
      </c>
    </row>
    <row r="137" spans="2:65" s="1" customFormat="1" ht="16.5" customHeight="1">
      <c r="B137" s="145"/>
      <c r="C137" s="155" t="s">
        <v>246</v>
      </c>
      <c r="D137" s="155" t="s">
        <v>251</v>
      </c>
      <c r="E137" s="156" t="s">
        <v>1824</v>
      </c>
      <c r="F137" s="230" t="s">
        <v>1825</v>
      </c>
      <c r="G137" s="230"/>
      <c r="H137" s="230"/>
      <c r="I137" s="230"/>
      <c r="J137" s="157" t="s">
        <v>302</v>
      </c>
      <c r="K137" s="158">
        <v>3</v>
      </c>
      <c r="L137" s="231"/>
      <c r="M137" s="231"/>
      <c r="N137" s="231">
        <f t="shared" si="0"/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 t="shared" si="1"/>
        <v>0</v>
      </c>
      <c r="X137" s="152">
        <v>5.0000000000000002E-5</v>
      </c>
      <c r="Y137" s="152">
        <f t="shared" si="2"/>
        <v>1.5000000000000001E-4</v>
      </c>
      <c r="Z137" s="152">
        <v>0</v>
      </c>
      <c r="AA137" s="153">
        <f t="shared" si="3"/>
        <v>0</v>
      </c>
      <c r="AD137" s="154"/>
      <c r="AR137" s="19" t="s">
        <v>698</v>
      </c>
      <c r="AT137" s="19" t="s">
        <v>251</v>
      </c>
      <c r="AU137" s="19" t="s">
        <v>86</v>
      </c>
      <c r="AY137" s="19" t="s">
        <v>188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9" t="s">
        <v>86</v>
      </c>
      <c r="BK137" s="154">
        <f t="shared" si="9"/>
        <v>0</v>
      </c>
      <c r="BL137" s="19" t="s">
        <v>698</v>
      </c>
      <c r="BM137" s="19" t="s">
        <v>1826</v>
      </c>
    </row>
    <row r="138" spans="2:65" s="1" customFormat="1" ht="25.5" customHeight="1">
      <c r="B138" s="145"/>
      <c r="C138" s="146" t="s">
        <v>250</v>
      </c>
      <c r="D138" s="146" t="s">
        <v>189</v>
      </c>
      <c r="E138" s="147" t="s">
        <v>1827</v>
      </c>
      <c r="F138" s="228" t="s">
        <v>1828</v>
      </c>
      <c r="G138" s="228"/>
      <c r="H138" s="228"/>
      <c r="I138" s="228"/>
      <c r="J138" s="148" t="s">
        <v>302</v>
      </c>
      <c r="K138" s="149">
        <v>2</v>
      </c>
      <c r="L138" s="229"/>
      <c r="M138" s="229"/>
      <c r="N138" s="229">
        <f t="shared" si="0"/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0.377</v>
      </c>
      <c r="W138" s="152">
        <f t="shared" si="1"/>
        <v>0.754</v>
      </c>
      <c r="X138" s="152">
        <v>0</v>
      </c>
      <c r="Y138" s="152">
        <f t="shared" si="2"/>
        <v>0</v>
      </c>
      <c r="Z138" s="152">
        <v>0</v>
      </c>
      <c r="AA138" s="153">
        <f t="shared" si="3"/>
        <v>0</v>
      </c>
      <c r="AD138" s="154"/>
      <c r="AR138" s="19" t="s">
        <v>444</v>
      </c>
      <c r="AT138" s="19" t="s">
        <v>189</v>
      </c>
      <c r="AU138" s="19" t="s">
        <v>86</v>
      </c>
      <c r="AY138" s="19" t="s">
        <v>188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9" t="s">
        <v>86</v>
      </c>
      <c r="BK138" s="154">
        <f t="shared" si="9"/>
        <v>0</v>
      </c>
      <c r="BL138" s="19" t="s">
        <v>444</v>
      </c>
      <c r="BM138" s="19" t="s">
        <v>1829</v>
      </c>
    </row>
    <row r="139" spans="2:65" s="1" customFormat="1" ht="16.5" customHeight="1">
      <c r="B139" s="145"/>
      <c r="C139" s="155" t="s">
        <v>255</v>
      </c>
      <c r="D139" s="155" t="s">
        <v>251</v>
      </c>
      <c r="E139" s="156" t="s">
        <v>1830</v>
      </c>
      <c r="F139" s="230" t="s">
        <v>1831</v>
      </c>
      <c r="G139" s="230"/>
      <c r="H139" s="230"/>
      <c r="I139" s="230"/>
      <c r="J139" s="157" t="s">
        <v>302</v>
      </c>
      <c r="K139" s="158">
        <v>2</v>
      </c>
      <c r="L139" s="231"/>
      <c r="M139" s="231"/>
      <c r="N139" s="231">
        <f t="shared" si="0"/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</v>
      </c>
      <c r="W139" s="152">
        <f t="shared" si="1"/>
        <v>0</v>
      </c>
      <c r="X139" s="152">
        <v>3.1E-4</v>
      </c>
      <c r="Y139" s="152">
        <f t="shared" si="2"/>
        <v>6.2E-4</v>
      </c>
      <c r="Z139" s="152">
        <v>0</v>
      </c>
      <c r="AA139" s="153">
        <f t="shared" si="3"/>
        <v>0</v>
      </c>
      <c r="AD139" s="154"/>
      <c r="AR139" s="19" t="s">
        <v>698</v>
      </c>
      <c r="AT139" s="19" t="s">
        <v>251</v>
      </c>
      <c r="AU139" s="19" t="s">
        <v>86</v>
      </c>
      <c r="AY139" s="19" t="s">
        <v>188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9" t="s">
        <v>86</v>
      </c>
      <c r="BK139" s="154">
        <f t="shared" si="9"/>
        <v>0</v>
      </c>
      <c r="BL139" s="19" t="s">
        <v>698</v>
      </c>
      <c r="BM139" s="19" t="s">
        <v>1832</v>
      </c>
    </row>
    <row r="140" spans="2:65" s="1" customFormat="1" ht="38.25" customHeight="1">
      <c r="B140" s="145"/>
      <c r="C140" s="146" t="s">
        <v>259</v>
      </c>
      <c r="D140" s="146" t="s">
        <v>189</v>
      </c>
      <c r="E140" s="147" t="s">
        <v>1833</v>
      </c>
      <c r="F140" s="228" t="s">
        <v>1834</v>
      </c>
      <c r="G140" s="228"/>
      <c r="H140" s="228"/>
      <c r="I140" s="228"/>
      <c r="J140" s="148" t="s">
        <v>302</v>
      </c>
      <c r="K140" s="149">
        <v>6</v>
      </c>
      <c r="L140" s="229"/>
      <c r="M140" s="229"/>
      <c r="N140" s="229">
        <f t="shared" si="0"/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0.25800000000000001</v>
      </c>
      <c r="W140" s="152">
        <f t="shared" si="1"/>
        <v>1.548</v>
      </c>
      <c r="X140" s="152">
        <v>0</v>
      </c>
      <c r="Y140" s="152">
        <f t="shared" si="2"/>
        <v>0</v>
      </c>
      <c r="Z140" s="152">
        <v>0</v>
      </c>
      <c r="AA140" s="153">
        <f t="shared" si="3"/>
        <v>0</v>
      </c>
      <c r="AD140" s="154"/>
      <c r="AR140" s="19" t="s">
        <v>444</v>
      </c>
      <c r="AT140" s="19" t="s">
        <v>189</v>
      </c>
      <c r="AU140" s="19" t="s">
        <v>86</v>
      </c>
      <c r="AY140" s="19" t="s">
        <v>188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9" t="s">
        <v>86</v>
      </c>
      <c r="BK140" s="154">
        <f t="shared" si="9"/>
        <v>0</v>
      </c>
      <c r="BL140" s="19" t="s">
        <v>444</v>
      </c>
      <c r="BM140" s="19" t="s">
        <v>1835</v>
      </c>
    </row>
    <row r="141" spans="2:65" s="1" customFormat="1" ht="16.5" customHeight="1">
      <c r="B141" s="145"/>
      <c r="C141" s="155" t="s">
        <v>263</v>
      </c>
      <c r="D141" s="155" t="s">
        <v>251</v>
      </c>
      <c r="E141" s="156" t="s">
        <v>1836</v>
      </c>
      <c r="F141" s="230" t="s">
        <v>1837</v>
      </c>
      <c r="G141" s="230"/>
      <c r="H141" s="230"/>
      <c r="I141" s="230"/>
      <c r="J141" s="157" t="s">
        <v>302</v>
      </c>
      <c r="K141" s="158">
        <v>6</v>
      </c>
      <c r="L141" s="231"/>
      <c r="M141" s="231"/>
      <c r="N141" s="231">
        <f t="shared" si="0"/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 t="shared" si="1"/>
        <v>0</v>
      </c>
      <c r="X141" s="152">
        <v>8.0000000000000007E-5</v>
      </c>
      <c r="Y141" s="152">
        <f t="shared" si="2"/>
        <v>4.8000000000000007E-4</v>
      </c>
      <c r="Z141" s="152">
        <v>0</v>
      </c>
      <c r="AA141" s="153">
        <f t="shared" si="3"/>
        <v>0</v>
      </c>
      <c r="AD141" s="154"/>
      <c r="AR141" s="19" t="s">
        <v>698</v>
      </c>
      <c r="AT141" s="19" t="s">
        <v>251</v>
      </c>
      <c r="AU141" s="19" t="s">
        <v>86</v>
      </c>
      <c r="AY141" s="19" t="s">
        <v>188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9" t="s">
        <v>86</v>
      </c>
      <c r="BK141" s="154">
        <f t="shared" si="9"/>
        <v>0</v>
      </c>
      <c r="BL141" s="19" t="s">
        <v>698</v>
      </c>
      <c r="BM141" s="19" t="s">
        <v>1838</v>
      </c>
    </row>
    <row r="142" spans="2:65" s="1" customFormat="1" ht="38.25" customHeight="1">
      <c r="B142" s="145"/>
      <c r="C142" s="146" t="s">
        <v>10</v>
      </c>
      <c r="D142" s="146" t="s">
        <v>189</v>
      </c>
      <c r="E142" s="147" t="s">
        <v>1839</v>
      </c>
      <c r="F142" s="228" t="s">
        <v>1840</v>
      </c>
      <c r="G142" s="228"/>
      <c r="H142" s="228"/>
      <c r="I142" s="228"/>
      <c r="J142" s="148" t="s">
        <v>302</v>
      </c>
      <c r="K142" s="149">
        <v>15</v>
      </c>
      <c r="L142" s="229"/>
      <c r="M142" s="229"/>
      <c r="N142" s="229">
        <f t="shared" si="0"/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0.308</v>
      </c>
      <c r="W142" s="152">
        <f t="shared" si="1"/>
        <v>4.62</v>
      </c>
      <c r="X142" s="152">
        <v>0</v>
      </c>
      <c r="Y142" s="152">
        <f t="shared" si="2"/>
        <v>0</v>
      </c>
      <c r="Z142" s="152">
        <v>0</v>
      </c>
      <c r="AA142" s="153">
        <f t="shared" si="3"/>
        <v>0</v>
      </c>
      <c r="AD142" s="154"/>
      <c r="AR142" s="19" t="s">
        <v>444</v>
      </c>
      <c r="AT142" s="19" t="s">
        <v>189</v>
      </c>
      <c r="AU142" s="19" t="s">
        <v>86</v>
      </c>
      <c r="AY142" s="19" t="s">
        <v>188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9" t="s">
        <v>86</v>
      </c>
      <c r="BK142" s="154">
        <f t="shared" si="9"/>
        <v>0</v>
      </c>
      <c r="BL142" s="19" t="s">
        <v>444</v>
      </c>
      <c r="BM142" s="19" t="s">
        <v>1841</v>
      </c>
    </row>
    <row r="143" spans="2:65" s="1" customFormat="1" ht="25.5" customHeight="1">
      <c r="B143" s="145"/>
      <c r="C143" s="155" t="s">
        <v>270</v>
      </c>
      <c r="D143" s="155" t="s">
        <v>251</v>
      </c>
      <c r="E143" s="156" t="s">
        <v>1842</v>
      </c>
      <c r="F143" s="230" t="s">
        <v>1843</v>
      </c>
      <c r="G143" s="230"/>
      <c r="H143" s="230"/>
      <c r="I143" s="230"/>
      <c r="J143" s="157" t="s">
        <v>302</v>
      </c>
      <c r="K143" s="158">
        <v>15</v>
      </c>
      <c r="L143" s="231"/>
      <c r="M143" s="231"/>
      <c r="N143" s="231">
        <f t="shared" si="0"/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</v>
      </c>
      <c r="W143" s="152">
        <f t="shared" si="1"/>
        <v>0</v>
      </c>
      <c r="X143" s="152">
        <v>1E-4</v>
      </c>
      <c r="Y143" s="152">
        <f t="shared" si="2"/>
        <v>1.5E-3</v>
      </c>
      <c r="Z143" s="152">
        <v>0</v>
      </c>
      <c r="AA143" s="153">
        <f t="shared" si="3"/>
        <v>0</v>
      </c>
      <c r="AD143" s="154"/>
      <c r="AR143" s="19" t="s">
        <v>698</v>
      </c>
      <c r="AT143" s="19" t="s">
        <v>251</v>
      </c>
      <c r="AU143" s="19" t="s">
        <v>86</v>
      </c>
      <c r="AY143" s="19" t="s">
        <v>188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9" t="s">
        <v>86</v>
      </c>
      <c r="BK143" s="154">
        <f t="shared" si="9"/>
        <v>0</v>
      </c>
      <c r="BL143" s="19" t="s">
        <v>698</v>
      </c>
      <c r="BM143" s="19" t="s">
        <v>1844</v>
      </c>
    </row>
    <row r="144" spans="2:65" s="1" customFormat="1" ht="38.25" customHeight="1">
      <c r="B144" s="145"/>
      <c r="C144" s="146" t="s">
        <v>274</v>
      </c>
      <c r="D144" s="146" t="s">
        <v>189</v>
      </c>
      <c r="E144" s="147" t="s">
        <v>1845</v>
      </c>
      <c r="F144" s="228" t="s">
        <v>1846</v>
      </c>
      <c r="G144" s="228"/>
      <c r="H144" s="228"/>
      <c r="I144" s="228"/>
      <c r="J144" s="148" t="s">
        <v>302</v>
      </c>
      <c r="K144" s="149">
        <v>4</v>
      </c>
      <c r="L144" s="229"/>
      <c r="M144" s="229"/>
      <c r="N144" s="229">
        <f t="shared" si="0"/>
        <v>0</v>
      </c>
      <c r="O144" s="229"/>
      <c r="P144" s="229"/>
      <c r="Q144" s="229"/>
      <c r="R144" s="150"/>
      <c r="T144" s="151" t="s">
        <v>5</v>
      </c>
      <c r="U144" s="41" t="s">
        <v>41</v>
      </c>
      <c r="V144" s="152">
        <v>0.40100000000000002</v>
      </c>
      <c r="W144" s="152">
        <f t="shared" si="1"/>
        <v>1.6040000000000001</v>
      </c>
      <c r="X144" s="152">
        <v>0</v>
      </c>
      <c r="Y144" s="152">
        <f t="shared" si="2"/>
        <v>0</v>
      </c>
      <c r="Z144" s="152">
        <v>0</v>
      </c>
      <c r="AA144" s="153">
        <f t="shared" si="3"/>
        <v>0</v>
      </c>
      <c r="AD144" s="154"/>
      <c r="AR144" s="19" t="s">
        <v>444</v>
      </c>
      <c r="AT144" s="19" t="s">
        <v>189</v>
      </c>
      <c r="AU144" s="19" t="s">
        <v>86</v>
      </c>
      <c r="AY144" s="19" t="s">
        <v>188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9" t="s">
        <v>86</v>
      </c>
      <c r="BK144" s="154">
        <f t="shared" si="9"/>
        <v>0</v>
      </c>
      <c r="BL144" s="19" t="s">
        <v>444</v>
      </c>
      <c r="BM144" s="19" t="s">
        <v>1847</v>
      </c>
    </row>
    <row r="145" spans="2:65" s="1" customFormat="1" ht="16.5" customHeight="1">
      <c r="B145" s="145"/>
      <c r="C145" s="155" t="s">
        <v>278</v>
      </c>
      <c r="D145" s="155" t="s">
        <v>251</v>
      </c>
      <c r="E145" s="156" t="s">
        <v>1848</v>
      </c>
      <c r="F145" s="230" t="s">
        <v>1849</v>
      </c>
      <c r="G145" s="230"/>
      <c r="H145" s="230"/>
      <c r="I145" s="230"/>
      <c r="J145" s="157" t="s">
        <v>302</v>
      </c>
      <c r="K145" s="158">
        <v>4</v>
      </c>
      <c r="L145" s="231"/>
      <c r="M145" s="231"/>
      <c r="N145" s="231">
        <f t="shared" si="0"/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</v>
      </c>
      <c r="W145" s="152">
        <f t="shared" si="1"/>
        <v>0</v>
      </c>
      <c r="X145" s="152">
        <v>8.0000000000000007E-5</v>
      </c>
      <c r="Y145" s="152">
        <f t="shared" si="2"/>
        <v>3.2000000000000003E-4</v>
      </c>
      <c r="Z145" s="152">
        <v>0</v>
      </c>
      <c r="AA145" s="153">
        <f t="shared" si="3"/>
        <v>0</v>
      </c>
      <c r="AD145" s="154"/>
      <c r="AR145" s="19" t="s">
        <v>698</v>
      </c>
      <c r="AT145" s="19" t="s">
        <v>251</v>
      </c>
      <c r="AU145" s="19" t="s">
        <v>86</v>
      </c>
      <c r="AY145" s="19" t="s">
        <v>188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9" t="s">
        <v>86</v>
      </c>
      <c r="BK145" s="154">
        <f t="shared" si="9"/>
        <v>0</v>
      </c>
      <c r="BL145" s="19" t="s">
        <v>698</v>
      </c>
      <c r="BM145" s="19" t="s">
        <v>1850</v>
      </c>
    </row>
    <row r="146" spans="2:65" s="1" customFormat="1" ht="25.5" customHeight="1">
      <c r="B146" s="145"/>
      <c r="C146" s="146" t="s">
        <v>282</v>
      </c>
      <c r="D146" s="146" t="s">
        <v>189</v>
      </c>
      <c r="E146" s="147" t="s">
        <v>1851</v>
      </c>
      <c r="F146" s="228" t="s">
        <v>1852</v>
      </c>
      <c r="G146" s="228"/>
      <c r="H146" s="228"/>
      <c r="I146" s="228"/>
      <c r="J146" s="148" t="s">
        <v>302</v>
      </c>
      <c r="K146" s="149">
        <v>1</v>
      </c>
      <c r="L146" s="229"/>
      <c r="M146" s="229"/>
      <c r="N146" s="229">
        <f t="shared" si="0"/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0.87</v>
      </c>
      <c r="W146" s="152">
        <f t="shared" si="1"/>
        <v>0.87</v>
      </c>
      <c r="X146" s="152">
        <v>0</v>
      </c>
      <c r="Y146" s="152">
        <f t="shared" si="2"/>
        <v>0</v>
      </c>
      <c r="Z146" s="152">
        <v>0</v>
      </c>
      <c r="AA146" s="153">
        <f t="shared" si="3"/>
        <v>0</v>
      </c>
      <c r="AD146" s="154"/>
      <c r="AR146" s="19" t="s">
        <v>444</v>
      </c>
      <c r="AT146" s="19" t="s">
        <v>189</v>
      </c>
      <c r="AU146" s="19" t="s">
        <v>86</v>
      </c>
      <c r="AY146" s="19" t="s">
        <v>188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9" t="s">
        <v>86</v>
      </c>
      <c r="BK146" s="154">
        <f t="shared" si="9"/>
        <v>0</v>
      </c>
      <c r="BL146" s="19" t="s">
        <v>444</v>
      </c>
      <c r="BM146" s="19" t="s">
        <v>1853</v>
      </c>
    </row>
    <row r="147" spans="2:65" s="1" customFormat="1" ht="16.5" customHeight="1">
      <c r="B147" s="145"/>
      <c r="C147" s="155" t="s">
        <v>286</v>
      </c>
      <c r="D147" s="155" t="s">
        <v>251</v>
      </c>
      <c r="E147" s="156" t="s">
        <v>1854</v>
      </c>
      <c r="F147" s="230" t="s">
        <v>1855</v>
      </c>
      <c r="G147" s="230"/>
      <c r="H147" s="230"/>
      <c r="I147" s="230"/>
      <c r="J147" s="157" t="s">
        <v>1856</v>
      </c>
      <c r="K147" s="158">
        <v>1</v>
      </c>
      <c r="L147" s="231"/>
      <c r="M147" s="231"/>
      <c r="N147" s="231">
        <f t="shared" si="0"/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0</v>
      </c>
      <c r="W147" s="152">
        <f t="shared" si="1"/>
        <v>0</v>
      </c>
      <c r="X147" s="152">
        <v>0</v>
      </c>
      <c r="Y147" s="152">
        <f t="shared" si="2"/>
        <v>0</v>
      </c>
      <c r="Z147" s="152">
        <v>0</v>
      </c>
      <c r="AA147" s="153">
        <f t="shared" si="3"/>
        <v>0</v>
      </c>
      <c r="AD147" s="154"/>
      <c r="AR147" s="19" t="s">
        <v>1197</v>
      </c>
      <c r="AT147" s="19" t="s">
        <v>251</v>
      </c>
      <c r="AU147" s="19" t="s">
        <v>86</v>
      </c>
      <c r="AY147" s="19" t="s">
        <v>188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9" t="s">
        <v>86</v>
      </c>
      <c r="BK147" s="154">
        <f t="shared" si="9"/>
        <v>0</v>
      </c>
      <c r="BL147" s="19" t="s">
        <v>444</v>
      </c>
      <c r="BM147" s="19" t="s">
        <v>1857</v>
      </c>
    </row>
    <row r="148" spans="2:65" s="1" customFormat="1" ht="38.25" customHeight="1">
      <c r="B148" s="145"/>
      <c r="C148" s="146" t="s">
        <v>290</v>
      </c>
      <c r="D148" s="146" t="s">
        <v>189</v>
      </c>
      <c r="E148" s="147" t="s">
        <v>1858</v>
      </c>
      <c r="F148" s="228" t="s">
        <v>1859</v>
      </c>
      <c r="G148" s="228"/>
      <c r="H148" s="228"/>
      <c r="I148" s="228"/>
      <c r="J148" s="148" t="s">
        <v>302</v>
      </c>
      <c r="K148" s="149">
        <v>1</v>
      </c>
      <c r="L148" s="229"/>
      <c r="M148" s="229"/>
      <c r="N148" s="229">
        <f t="shared" si="0"/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0.33</v>
      </c>
      <c r="W148" s="152">
        <f t="shared" si="1"/>
        <v>0.33</v>
      </c>
      <c r="X148" s="152">
        <v>0</v>
      </c>
      <c r="Y148" s="152">
        <f t="shared" si="2"/>
        <v>0</v>
      </c>
      <c r="Z148" s="152">
        <v>0</v>
      </c>
      <c r="AA148" s="153">
        <f t="shared" si="3"/>
        <v>0</v>
      </c>
      <c r="AD148" s="154"/>
      <c r="AR148" s="19" t="s">
        <v>444</v>
      </c>
      <c r="AT148" s="19" t="s">
        <v>189</v>
      </c>
      <c r="AU148" s="19" t="s">
        <v>86</v>
      </c>
      <c r="AY148" s="19" t="s">
        <v>188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9" t="s">
        <v>86</v>
      </c>
      <c r="BK148" s="154">
        <f t="shared" si="9"/>
        <v>0</v>
      </c>
      <c r="BL148" s="19" t="s">
        <v>444</v>
      </c>
      <c r="BM148" s="19" t="s">
        <v>1860</v>
      </c>
    </row>
    <row r="149" spans="2:65" s="1" customFormat="1" ht="25.5" customHeight="1">
      <c r="B149" s="145"/>
      <c r="C149" s="155" t="s">
        <v>294</v>
      </c>
      <c r="D149" s="155" t="s">
        <v>251</v>
      </c>
      <c r="E149" s="156" t="s">
        <v>1861</v>
      </c>
      <c r="F149" s="230" t="s">
        <v>1862</v>
      </c>
      <c r="G149" s="230"/>
      <c r="H149" s="230"/>
      <c r="I149" s="230"/>
      <c r="J149" s="157" t="s">
        <v>302</v>
      </c>
      <c r="K149" s="158">
        <v>1</v>
      </c>
      <c r="L149" s="231"/>
      <c r="M149" s="231"/>
      <c r="N149" s="231">
        <f t="shared" si="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</v>
      </c>
      <c r="W149" s="152">
        <f t="shared" si="1"/>
        <v>0</v>
      </c>
      <c r="X149" s="152">
        <v>1.0399999999999999E-3</v>
      </c>
      <c r="Y149" s="152">
        <f t="shared" si="2"/>
        <v>1.0399999999999999E-3</v>
      </c>
      <c r="Z149" s="152">
        <v>0</v>
      </c>
      <c r="AA149" s="153">
        <f t="shared" si="3"/>
        <v>0</v>
      </c>
      <c r="AD149" s="154"/>
      <c r="AR149" s="19" t="s">
        <v>698</v>
      </c>
      <c r="AT149" s="19" t="s">
        <v>251</v>
      </c>
      <c r="AU149" s="19" t="s">
        <v>86</v>
      </c>
      <c r="AY149" s="19" t="s">
        <v>188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9" t="s">
        <v>86</v>
      </c>
      <c r="BK149" s="154">
        <f t="shared" si="9"/>
        <v>0</v>
      </c>
      <c r="BL149" s="19" t="s">
        <v>698</v>
      </c>
      <c r="BM149" s="19" t="s">
        <v>1863</v>
      </c>
    </row>
    <row r="150" spans="2:65" s="1" customFormat="1" ht="38.25" customHeight="1">
      <c r="B150" s="145"/>
      <c r="C150" s="146" t="s">
        <v>299</v>
      </c>
      <c r="D150" s="146" t="s">
        <v>189</v>
      </c>
      <c r="E150" s="147" t="s">
        <v>1858</v>
      </c>
      <c r="F150" s="228" t="s">
        <v>1859</v>
      </c>
      <c r="G150" s="228"/>
      <c r="H150" s="228"/>
      <c r="I150" s="228"/>
      <c r="J150" s="148" t="s">
        <v>302</v>
      </c>
      <c r="K150" s="149">
        <v>10</v>
      </c>
      <c r="L150" s="229"/>
      <c r="M150" s="229"/>
      <c r="N150" s="229">
        <f t="shared" si="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0.33</v>
      </c>
      <c r="W150" s="152">
        <f t="shared" si="1"/>
        <v>3.3000000000000003</v>
      </c>
      <c r="X150" s="152">
        <v>0</v>
      </c>
      <c r="Y150" s="152">
        <f t="shared" si="2"/>
        <v>0</v>
      </c>
      <c r="Z150" s="152">
        <v>0</v>
      </c>
      <c r="AA150" s="153">
        <f t="shared" si="3"/>
        <v>0</v>
      </c>
      <c r="AD150" s="154"/>
      <c r="AR150" s="19" t="s">
        <v>444</v>
      </c>
      <c r="AT150" s="19" t="s">
        <v>189</v>
      </c>
      <c r="AU150" s="19" t="s">
        <v>86</v>
      </c>
      <c r="AY150" s="19" t="s">
        <v>188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9" t="s">
        <v>86</v>
      </c>
      <c r="BK150" s="154">
        <f t="shared" si="9"/>
        <v>0</v>
      </c>
      <c r="BL150" s="19" t="s">
        <v>444</v>
      </c>
      <c r="BM150" s="19" t="s">
        <v>1864</v>
      </c>
    </row>
    <row r="151" spans="2:65" s="1" customFormat="1" ht="25.5" customHeight="1">
      <c r="B151" s="145"/>
      <c r="C151" s="155" t="s">
        <v>304</v>
      </c>
      <c r="D151" s="155" t="s">
        <v>251</v>
      </c>
      <c r="E151" s="156" t="s">
        <v>1865</v>
      </c>
      <c r="F151" s="230" t="s">
        <v>1866</v>
      </c>
      <c r="G151" s="230"/>
      <c r="H151" s="230"/>
      <c r="I151" s="230"/>
      <c r="J151" s="157" t="s">
        <v>302</v>
      </c>
      <c r="K151" s="158">
        <v>10</v>
      </c>
      <c r="L151" s="231"/>
      <c r="M151" s="231"/>
      <c r="N151" s="231">
        <f t="shared" si="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</v>
      </c>
      <c r="W151" s="152">
        <f t="shared" si="1"/>
        <v>0</v>
      </c>
      <c r="X151" s="152">
        <v>1.66E-3</v>
      </c>
      <c r="Y151" s="152">
        <f t="shared" si="2"/>
        <v>1.66E-2</v>
      </c>
      <c r="Z151" s="152">
        <v>0</v>
      </c>
      <c r="AA151" s="153">
        <f t="shared" si="3"/>
        <v>0</v>
      </c>
      <c r="AD151" s="154"/>
      <c r="AR151" s="19" t="s">
        <v>698</v>
      </c>
      <c r="AT151" s="19" t="s">
        <v>251</v>
      </c>
      <c r="AU151" s="19" t="s">
        <v>86</v>
      </c>
      <c r="AY151" s="19" t="s">
        <v>188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9" t="s">
        <v>86</v>
      </c>
      <c r="BK151" s="154">
        <f t="shared" si="9"/>
        <v>0</v>
      </c>
      <c r="BL151" s="19" t="s">
        <v>698</v>
      </c>
      <c r="BM151" s="19" t="s">
        <v>1867</v>
      </c>
    </row>
    <row r="152" spans="2:65" s="1" customFormat="1" ht="38.25" customHeight="1">
      <c r="B152" s="145"/>
      <c r="C152" s="146" t="s">
        <v>308</v>
      </c>
      <c r="D152" s="146" t="s">
        <v>189</v>
      </c>
      <c r="E152" s="147" t="s">
        <v>1868</v>
      </c>
      <c r="F152" s="228" t="s">
        <v>1869</v>
      </c>
      <c r="G152" s="228"/>
      <c r="H152" s="228"/>
      <c r="I152" s="228"/>
      <c r="J152" s="148" t="s">
        <v>302</v>
      </c>
      <c r="K152" s="149">
        <v>1</v>
      </c>
      <c r="L152" s="229"/>
      <c r="M152" s="229"/>
      <c r="N152" s="229">
        <f t="shared" si="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0.38</v>
      </c>
      <c r="W152" s="152">
        <f t="shared" si="1"/>
        <v>0.38</v>
      </c>
      <c r="X152" s="152">
        <v>0</v>
      </c>
      <c r="Y152" s="152">
        <f t="shared" si="2"/>
        <v>0</v>
      </c>
      <c r="Z152" s="152">
        <v>0</v>
      </c>
      <c r="AA152" s="153">
        <f t="shared" si="3"/>
        <v>0</v>
      </c>
      <c r="AD152" s="154"/>
      <c r="AR152" s="19" t="s">
        <v>444</v>
      </c>
      <c r="AT152" s="19" t="s">
        <v>189</v>
      </c>
      <c r="AU152" s="19" t="s">
        <v>86</v>
      </c>
      <c r="AY152" s="19" t="s">
        <v>188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9" t="s">
        <v>86</v>
      </c>
      <c r="BK152" s="154">
        <f t="shared" si="9"/>
        <v>0</v>
      </c>
      <c r="BL152" s="19" t="s">
        <v>444</v>
      </c>
      <c r="BM152" s="19" t="s">
        <v>1870</v>
      </c>
    </row>
    <row r="153" spans="2:65" s="1" customFormat="1" ht="25.5" customHeight="1">
      <c r="B153" s="145"/>
      <c r="C153" s="155" t="s">
        <v>312</v>
      </c>
      <c r="D153" s="155" t="s">
        <v>251</v>
      </c>
      <c r="E153" s="156" t="s">
        <v>1871</v>
      </c>
      <c r="F153" s="230" t="s">
        <v>1872</v>
      </c>
      <c r="G153" s="230"/>
      <c r="H153" s="230"/>
      <c r="I153" s="230"/>
      <c r="J153" s="157" t="s">
        <v>302</v>
      </c>
      <c r="K153" s="158">
        <v>1</v>
      </c>
      <c r="L153" s="231"/>
      <c r="M153" s="231"/>
      <c r="N153" s="231">
        <f t="shared" si="0"/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</v>
      </c>
      <c r="W153" s="152">
        <f t="shared" si="1"/>
        <v>0</v>
      </c>
      <c r="X153" s="152">
        <v>1.92E-3</v>
      </c>
      <c r="Y153" s="152">
        <f t="shared" si="2"/>
        <v>1.92E-3</v>
      </c>
      <c r="Z153" s="152">
        <v>0</v>
      </c>
      <c r="AA153" s="153">
        <f t="shared" si="3"/>
        <v>0</v>
      </c>
      <c r="AD153" s="154"/>
      <c r="AR153" s="19" t="s">
        <v>698</v>
      </c>
      <c r="AT153" s="19" t="s">
        <v>251</v>
      </c>
      <c r="AU153" s="19" t="s">
        <v>86</v>
      </c>
      <c r="AY153" s="19" t="s">
        <v>188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9" t="s">
        <v>86</v>
      </c>
      <c r="BK153" s="154">
        <f t="shared" si="9"/>
        <v>0</v>
      </c>
      <c r="BL153" s="19" t="s">
        <v>698</v>
      </c>
      <c r="BM153" s="19" t="s">
        <v>1873</v>
      </c>
    </row>
    <row r="154" spans="2:65" s="1" customFormat="1" ht="38.25" customHeight="1">
      <c r="B154" s="145"/>
      <c r="C154" s="146" t="s">
        <v>316</v>
      </c>
      <c r="D154" s="146" t="s">
        <v>189</v>
      </c>
      <c r="E154" s="147" t="s">
        <v>1874</v>
      </c>
      <c r="F154" s="228" t="s">
        <v>1875</v>
      </c>
      <c r="G154" s="228"/>
      <c r="H154" s="228"/>
      <c r="I154" s="228"/>
      <c r="J154" s="148" t="s">
        <v>302</v>
      </c>
      <c r="K154" s="149">
        <v>1</v>
      </c>
      <c r="L154" s="229"/>
      <c r="M154" s="229"/>
      <c r="N154" s="229">
        <f t="shared" si="0"/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0.33</v>
      </c>
      <c r="W154" s="152">
        <f t="shared" si="1"/>
        <v>0.33</v>
      </c>
      <c r="X154" s="152">
        <v>0</v>
      </c>
      <c r="Y154" s="152">
        <f t="shared" si="2"/>
        <v>0</v>
      </c>
      <c r="Z154" s="152">
        <v>0</v>
      </c>
      <c r="AA154" s="153">
        <f t="shared" si="3"/>
        <v>0</v>
      </c>
      <c r="AD154" s="154"/>
      <c r="AR154" s="19" t="s">
        <v>444</v>
      </c>
      <c r="AT154" s="19" t="s">
        <v>189</v>
      </c>
      <c r="AU154" s="19" t="s">
        <v>86</v>
      </c>
      <c r="AY154" s="19" t="s">
        <v>188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9" t="s">
        <v>86</v>
      </c>
      <c r="BK154" s="154">
        <f t="shared" si="9"/>
        <v>0</v>
      </c>
      <c r="BL154" s="19" t="s">
        <v>444</v>
      </c>
      <c r="BM154" s="19" t="s">
        <v>1876</v>
      </c>
    </row>
    <row r="155" spans="2:65" s="1" customFormat="1" ht="38.25" customHeight="1">
      <c r="B155" s="145"/>
      <c r="C155" s="146" t="s">
        <v>320</v>
      </c>
      <c r="D155" s="146" t="s">
        <v>189</v>
      </c>
      <c r="E155" s="147" t="s">
        <v>1877</v>
      </c>
      <c r="F155" s="228" t="s">
        <v>1878</v>
      </c>
      <c r="G155" s="228"/>
      <c r="H155" s="228"/>
      <c r="I155" s="228"/>
      <c r="J155" s="148" t="s">
        <v>302</v>
      </c>
      <c r="K155" s="149">
        <v>2</v>
      </c>
      <c r="L155" s="229"/>
      <c r="M155" s="229"/>
      <c r="N155" s="229">
        <f t="shared" si="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0.33500000000000002</v>
      </c>
      <c r="W155" s="152">
        <f t="shared" si="1"/>
        <v>0.67</v>
      </c>
      <c r="X155" s="152">
        <v>0</v>
      </c>
      <c r="Y155" s="152">
        <f t="shared" si="2"/>
        <v>0</v>
      </c>
      <c r="Z155" s="152">
        <v>0</v>
      </c>
      <c r="AA155" s="153">
        <f t="shared" si="3"/>
        <v>0</v>
      </c>
      <c r="AD155" s="154"/>
      <c r="AR155" s="19" t="s">
        <v>444</v>
      </c>
      <c r="AT155" s="19" t="s">
        <v>189</v>
      </c>
      <c r="AU155" s="19" t="s">
        <v>86</v>
      </c>
      <c r="AY155" s="19" t="s">
        <v>188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9" t="s">
        <v>86</v>
      </c>
      <c r="BK155" s="154">
        <f t="shared" si="9"/>
        <v>0</v>
      </c>
      <c r="BL155" s="19" t="s">
        <v>444</v>
      </c>
      <c r="BM155" s="19" t="s">
        <v>1879</v>
      </c>
    </row>
    <row r="156" spans="2:65" s="1" customFormat="1" ht="25.5" customHeight="1">
      <c r="B156" s="145"/>
      <c r="C156" s="155" t="s">
        <v>324</v>
      </c>
      <c r="D156" s="155" t="s">
        <v>251</v>
      </c>
      <c r="E156" s="156" t="s">
        <v>1880</v>
      </c>
      <c r="F156" s="230" t="s">
        <v>1881</v>
      </c>
      <c r="G156" s="230"/>
      <c r="H156" s="230"/>
      <c r="I156" s="230"/>
      <c r="J156" s="157" t="s">
        <v>302</v>
      </c>
      <c r="K156" s="158">
        <v>2</v>
      </c>
      <c r="L156" s="231"/>
      <c r="M156" s="231"/>
      <c r="N156" s="231">
        <f t="shared" si="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 t="shared" si="1"/>
        <v>0</v>
      </c>
      <c r="X156" s="152">
        <v>1.34E-3</v>
      </c>
      <c r="Y156" s="152">
        <f t="shared" si="2"/>
        <v>2.6800000000000001E-3</v>
      </c>
      <c r="Z156" s="152">
        <v>0</v>
      </c>
      <c r="AA156" s="153">
        <f t="shared" si="3"/>
        <v>0</v>
      </c>
      <c r="AD156" s="154"/>
      <c r="AR156" s="19" t="s">
        <v>698</v>
      </c>
      <c r="AT156" s="19" t="s">
        <v>251</v>
      </c>
      <c r="AU156" s="19" t="s">
        <v>86</v>
      </c>
      <c r="AY156" s="19" t="s">
        <v>188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9" t="s">
        <v>86</v>
      </c>
      <c r="BK156" s="154">
        <f t="shared" si="9"/>
        <v>0</v>
      </c>
      <c r="BL156" s="19" t="s">
        <v>698</v>
      </c>
      <c r="BM156" s="19" t="s">
        <v>1882</v>
      </c>
    </row>
    <row r="157" spans="2:65" s="1" customFormat="1" ht="38.25" customHeight="1">
      <c r="B157" s="145"/>
      <c r="C157" s="146" t="s">
        <v>328</v>
      </c>
      <c r="D157" s="146" t="s">
        <v>189</v>
      </c>
      <c r="E157" s="147" t="s">
        <v>1877</v>
      </c>
      <c r="F157" s="228" t="s">
        <v>1878</v>
      </c>
      <c r="G157" s="228"/>
      <c r="H157" s="228"/>
      <c r="I157" s="228"/>
      <c r="J157" s="148" t="s">
        <v>302</v>
      </c>
      <c r="K157" s="149">
        <v>2</v>
      </c>
      <c r="L157" s="229"/>
      <c r="M157" s="229"/>
      <c r="N157" s="229">
        <f t="shared" ref="N157:N188" si="10">ROUND(L157*K157,2)</f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0.33500000000000002</v>
      </c>
      <c r="W157" s="152">
        <f t="shared" ref="W157:W188" si="11">V157*K157</f>
        <v>0.67</v>
      </c>
      <c r="X157" s="152">
        <v>0</v>
      </c>
      <c r="Y157" s="152">
        <f t="shared" ref="Y157:Y188" si="12">X157*K157</f>
        <v>0</v>
      </c>
      <c r="Z157" s="152">
        <v>0</v>
      </c>
      <c r="AA157" s="153">
        <f t="shared" ref="AA157:AA188" si="13">Z157*K157</f>
        <v>0</v>
      </c>
      <c r="AD157" s="154"/>
      <c r="AR157" s="19" t="s">
        <v>444</v>
      </c>
      <c r="AT157" s="19" t="s">
        <v>189</v>
      </c>
      <c r="AU157" s="19" t="s">
        <v>86</v>
      </c>
      <c r="AY157" s="19" t="s">
        <v>188</v>
      </c>
      <c r="BE157" s="154">
        <f t="shared" ref="BE157:BE188" si="14">IF(U157="základná",N157,0)</f>
        <v>0</v>
      </c>
      <c r="BF157" s="154">
        <f t="shared" ref="BF157:BF188" si="15">IF(U157="znížená",N157,0)</f>
        <v>0</v>
      </c>
      <c r="BG157" s="154">
        <f t="shared" ref="BG157:BG188" si="16">IF(U157="zákl. prenesená",N157,0)</f>
        <v>0</v>
      </c>
      <c r="BH157" s="154">
        <f t="shared" ref="BH157:BH188" si="17">IF(U157="zníž. prenesená",N157,0)</f>
        <v>0</v>
      </c>
      <c r="BI157" s="154">
        <f t="shared" ref="BI157:BI188" si="18">IF(U157="nulová",N157,0)</f>
        <v>0</v>
      </c>
      <c r="BJ157" s="19" t="s">
        <v>86</v>
      </c>
      <c r="BK157" s="154">
        <f t="shared" ref="BK157:BK188" si="19">ROUND(L157*K157,2)</f>
        <v>0</v>
      </c>
      <c r="BL157" s="19" t="s">
        <v>444</v>
      </c>
      <c r="BM157" s="19" t="s">
        <v>1883</v>
      </c>
    </row>
    <row r="158" spans="2:65" s="1" customFormat="1" ht="25.5" customHeight="1">
      <c r="B158" s="145"/>
      <c r="C158" s="155" t="s">
        <v>332</v>
      </c>
      <c r="D158" s="155" t="s">
        <v>251</v>
      </c>
      <c r="E158" s="156" t="s">
        <v>1880</v>
      </c>
      <c r="F158" s="230" t="s">
        <v>1881</v>
      </c>
      <c r="G158" s="230"/>
      <c r="H158" s="230"/>
      <c r="I158" s="230"/>
      <c r="J158" s="157" t="s">
        <v>302</v>
      </c>
      <c r="K158" s="158">
        <v>2</v>
      </c>
      <c r="L158" s="231"/>
      <c r="M158" s="231"/>
      <c r="N158" s="231">
        <f t="shared" si="10"/>
        <v>0</v>
      </c>
      <c r="O158" s="229"/>
      <c r="P158" s="229"/>
      <c r="Q158" s="229"/>
      <c r="R158" s="150"/>
      <c r="T158" s="151" t="s">
        <v>5</v>
      </c>
      <c r="U158" s="41" t="s">
        <v>41</v>
      </c>
      <c r="V158" s="152">
        <v>0</v>
      </c>
      <c r="W158" s="152">
        <f t="shared" si="11"/>
        <v>0</v>
      </c>
      <c r="X158" s="152">
        <v>1.34E-3</v>
      </c>
      <c r="Y158" s="152">
        <f t="shared" si="12"/>
        <v>2.6800000000000001E-3</v>
      </c>
      <c r="Z158" s="152">
        <v>0</v>
      </c>
      <c r="AA158" s="153">
        <f t="shared" si="13"/>
        <v>0</v>
      </c>
      <c r="AD158" s="154"/>
      <c r="AR158" s="19" t="s">
        <v>698</v>
      </c>
      <c r="AT158" s="19" t="s">
        <v>251</v>
      </c>
      <c r="AU158" s="19" t="s">
        <v>86</v>
      </c>
      <c r="AY158" s="19" t="s">
        <v>188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9" t="s">
        <v>86</v>
      </c>
      <c r="BK158" s="154">
        <f t="shared" si="19"/>
        <v>0</v>
      </c>
      <c r="BL158" s="19" t="s">
        <v>698</v>
      </c>
      <c r="BM158" s="19" t="s">
        <v>1884</v>
      </c>
    </row>
    <row r="159" spans="2:65" s="1" customFormat="1" ht="38.25" customHeight="1">
      <c r="B159" s="145"/>
      <c r="C159" s="146" t="s">
        <v>336</v>
      </c>
      <c r="D159" s="146" t="s">
        <v>189</v>
      </c>
      <c r="E159" s="147" t="s">
        <v>1885</v>
      </c>
      <c r="F159" s="228" t="s">
        <v>1886</v>
      </c>
      <c r="G159" s="228"/>
      <c r="H159" s="228"/>
      <c r="I159" s="228"/>
      <c r="J159" s="148" t="s">
        <v>302</v>
      </c>
      <c r="K159" s="149">
        <v>6</v>
      </c>
      <c r="L159" s="229"/>
      <c r="M159" s="229"/>
      <c r="N159" s="229">
        <f t="shared" si="10"/>
        <v>0</v>
      </c>
      <c r="O159" s="229"/>
      <c r="P159" s="229"/>
      <c r="Q159" s="229"/>
      <c r="R159" s="150"/>
      <c r="T159" s="151" t="s">
        <v>5</v>
      </c>
      <c r="U159" s="41" t="s">
        <v>41</v>
      </c>
      <c r="V159" s="152">
        <v>0.34499999999999997</v>
      </c>
      <c r="W159" s="152">
        <f t="shared" si="11"/>
        <v>2.0699999999999998</v>
      </c>
      <c r="X159" s="152">
        <v>0</v>
      </c>
      <c r="Y159" s="152">
        <f t="shared" si="12"/>
        <v>0</v>
      </c>
      <c r="Z159" s="152">
        <v>0</v>
      </c>
      <c r="AA159" s="153">
        <f t="shared" si="13"/>
        <v>0</v>
      </c>
      <c r="AD159" s="154"/>
      <c r="AR159" s="19" t="s">
        <v>444</v>
      </c>
      <c r="AT159" s="19" t="s">
        <v>189</v>
      </c>
      <c r="AU159" s="19" t="s">
        <v>86</v>
      </c>
      <c r="AY159" s="19" t="s">
        <v>188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9" t="s">
        <v>86</v>
      </c>
      <c r="BK159" s="154">
        <f t="shared" si="19"/>
        <v>0</v>
      </c>
      <c r="BL159" s="19" t="s">
        <v>444</v>
      </c>
      <c r="BM159" s="19" t="s">
        <v>1887</v>
      </c>
    </row>
    <row r="160" spans="2:65" s="1" customFormat="1" ht="25.5" customHeight="1">
      <c r="B160" s="145"/>
      <c r="C160" s="155" t="s">
        <v>340</v>
      </c>
      <c r="D160" s="155" t="s">
        <v>251</v>
      </c>
      <c r="E160" s="156" t="s">
        <v>1888</v>
      </c>
      <c r="F160" s="230" t="s">
        <v>1889</v>
      </c>
      <c r="G160" s="230"/>
      <c r="H160" s="230"/>
      <c r="I160" s="230"/>
      <c r="J160" s="157" t="s">
        <v>302</v>
      </c>
      <c r="K160" s="158">
        <v>6</v>
      </c>
      <c r="L160" s="231"/>
      <c r="M160" s="231"/>
      <c r="N160" s="231">
        <f t="shared" si="10"/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0</v>
      </c>
      <c r="W160" s="152">
        <f t="shared" si="11"/>
        <v>0</v>
      </c>
      <c r="X160" s="152">
        <v>3.2599999999999999E-3</v>
      </c>
      <c r="Y160" s="152">
        <f t="shared" si="12"/>
        <v>1.9560000000000001E-2</v>
      </c>
      <c r="Z160" s="152">
        <v>0</v>
      </c>
      <c r="AA160" s="153">
        <f t="shared" si="13"/>
        <v>0</v>
      </c>
      <c r="AD160" s="154"/>
      <c r="AR160" s="19" t="s">
        <v>698</v>
      </c>
      <c r="AT160" s="19" t="s">
        <v>251</v>
      </c>
      <c r="AU160" s="19" t="s">
        <v>86</v>
      </c>
      <c r="AY160" s="19" t="s">
        <v>188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9" t="s">
        <v>86</v>
      </c>
      <c r="BK160" s="154">
        <f t="shared" si="19"/>
        <v>0</v>
      </c>
      <c r="BL160" s="19" t="s">
        <v>698</v>
      </c>
      <c r="BM160" s="19" t="s">
        <v>1890</v>
      </c>
    </row>
    <row r="161" spans="2:65" s="1" customFormat="1" ht="38.25" customHeight="1">
      <c r="B161" s="145"/>
      <c r="C161" s="146" t="s">
        <v>344</v>
      </c>
      <c r="D161" s="146" t="s">
        <v>189</v>
      </c>
      <c r="E161" s="147" t="s">
        <v>1891</v>
      </c>
      <c r="F161" s="228" t="s">
        <v>1892</v>
      </c>
      <c r="G161" s="228"/>
      <c r="H161" s="228"/>
      <c r="I161" s="228"/>
      <c r="J161" s="148" t="s">
        <v>302</v>
      </c>
      <c r="K161" s="149">
        <v>3</v>
      </c>
      <c r="L161" s="229"/>
      <c r="M161" s="229"/>
      <c r="N161" s="229">
        <f t="shared" si="10"/>
        <v>0</v>
      </c>
      <c r="O161" s="229"/>
      <c r="P161" s="229"/>
      <c r="Q161" s="229"/>
      <c r="R161" s="150"/>
      <c r="T161" s="151" t="s">
        <v>5</v>
      </c>
      <c r="U161" s="41" t="s">
        <v>41</v>
      </c>
      <c r="V161" s="152">
        <v>0.33500000000000002</v>
      </c>
      <c r="W161" s="152">
        <f t="shared" si="11"/>
        <v>1.0050000000000001</v>
      </c>
      <c r="X161" s="152">
        <v>0</v>
      </c>
      <c r="Y161" s="152">
        <f t="shared" si="12"/>
        <v>0</v>
      </c>
      <c r="Z161" s="152">
        <v>0</v>
      </c>
      <c r="AA161" s="153">
        <f t="shared" si="13"/>
        <v>0</v>
      </c>
      <c r="AD161" s="154"/>
      <c r="AR161" s="19" t="s">
        <v>444</v>
      </c>
      <c r="AT161" s="19" t="s">
        <v>189</v>
      </c>
      <c r="AU161" s="19" t="s">
        <v>86</v>
      </c>
      <c r="AY161" s="19" t="s">
        <v>188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9" t="s">
        <v>86</v>
      </c>
      <c r="BK161" s="154">
        <f t="shared" si="19"/>
        <v>0</v>
      </c>
      <c r="BL161" s="19" t="s">
        <v>444</v>
      </c>
      <c r="BM161" s="19" t="s">
        <v>1893</v>
      </c>
    </row>
    <row r="162" spans="2:65" s="1" customFormat="1" ht="25.5" customHeight="1">
      <c r="B162" s="145"/>
      <c r="C162" s="155" t="s">
        <v>348</v>
      </c>
      <c r="D162" s="155" t="s">
        <v>251</v>
      </c>
      <c r="E162" s="156" t="s">
        <v>1894</v>
      </c>
      <c r="F162" s="230" t="s">
        <v>1895</v>
      </c>
      <c r="G162" s="230"/>
      <c r="H162" s="230"/>
      <c r="I162" s="230"/>
      <c r="J162" s="157" t="s">
        <v>302</v>
      </c>
      <c r="K162" s="158">
        <v>3</v>
      </c>
      <c r="L162" s="231"/>
      <c r="M162" s="231"/>
      <c r="N162" s="231">
        <f t="shared" si="10"/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0</v>
      </c>
      <c r="W162" s="152">
        <f t="shared" si="11"/>
        <v>0</v>
      </c>
      <c r="X162" s="152">
        <v>1.5499999999999999E-3</v>
      </c>
      <c r="Y162" s="152">
        <f t="shared" si="12"/>
        <v>4.6499999999999996E-3</v>
      </c>
      <c r="Z162" s="152">
        <v>0</v>
      </c>
      <c r="AA162" s="153">
        <f t="shared" si="13"/>
        <v>0</v>
      </c>
      <c r="AD162" s="154"/>
      <c r="AR162" s="19" t="s">
        <v>698</v>
      </c>
      <c r="AT162" s="19" t="s">
        <v>251</v>
      </c>
      <c r="AU162" s="19" t="s">
        <v>86</v>
      </c>
      <c r="AY162" s="19" t="s">
        <v>188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9" t="s">
        <v>86</v>
      </c>
      <c r="BK162" s="154">
        <f t="shared" si="19"/>
        <v>0</v>
      </c>
      <c r="BL162" s="19" t="s">
        <v>698</v>
      </c>
      <c r="BM162" s="19" t="s">
        <v>1896</v>
      </c>
    </row>
    <row r="163" spans="2:65" s="1" customFormat="1" ht="25.5" customHeight="1">
      <c r="B163" s="145"/>
      <c r="C163" s="146" t="s">
        <v>352</v>
      </c>
      <c r="D163" s="146" t="s">
        <v>189</v>
      </c>
      <c r="E163" s="147" t="s">
        <v>1897</v>
      </c>
      <c r="F163" s="228" t="s">
        <v>1898</v>
      </c>
      <c r="G163" s="228"/>
      <c r="H163" s="228"/>
      <c r="I163" s="228"/>
      <c r="J163" s="148" t="s">
        <v>302</v>
      </c>
      <c r="K163" s="149">
        <v>4</v>
      </c>
      <c r="L163" s="229"/>
      <c r="M163" s="229"/>
      <c r="N163" s="229">
        <f t="shared" si="10"/>
        <v>0</v>
      </c>
      <c r="O163" s="229"/>
      <c r="P163" s="229"/>
      <c r="Q163" s="229"/>
      <c r="R163" s="150"/>
      <c r="T163" s="151" t="s">
        <v>5</v>
      </c>
      <c r="U163" s="41" t="s">
        <v>41</v>
      </c>
      <c r="V163" s="152">
        <v>0.36499999999999999</v>
      </c>
      <c r="W163" s="152">
        <f t="shared" si="11"/>
        <v>1.46</v>
      </c>
      <c r="X163" s="152">
        <v>0</v>
      </c>
      <c r="Y163" s="152">
        <f t="shared" si="12"/>
        <v>0</v>
      </c>
      <c r="Z163" s="152">
        <v>0</v>
      </c>
      <c r="AA163" s="153">
        <f t="shared" si="13"/>
        <v>0</v>
      </c>
      <c r="AD163" s="154"/>
      <c r="AR163" s="19" t="s">
        <v>444</v>
      </c>
      <c r="AT163" s="19" t="s">
        <v>189</v>
      </c>
      <c r="AU163" s="19" t="s">
        <v>86</v>
      </c>
      <c r="AY163" s="19" t="s">
        <v>188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9" t="s">
        <v>86</v>
      </c>
      <c r="BK163" s="154">
        <f t="shared" si="19"/>
        <v>0</v>
      </c>
      <c r="BL163" s="19" t="s">
        <v>444</v>
      </c>
      <c r="BM163" s="19" t="s">
        <v>1899</v>
      </c>
    </row>
    <row r="164" spans="2:65" s="1" customFormat="1" ht="25.5" customHeight="1">
      <c r="B164" s="145"/>
      <c r="C164" s="155" t="s">
        <v>356</v>
      </c>
      <c r="D164" s="155" t="s">
        <v>251</v>
      </c>
      <c r="E164" s="156" t="s">
        <v>1900</v>
      </c>
      <c r="F164" s="230" t="s">
        <v>1901</v>
      </c>
      <c r="G164" s="230"/>
      <c r="H164" s="230"/>
      <c r="I164" s="230"/>
      <c r="J164" s="157" t="s">
        <v>302</v>
      </c>
      <c r="K164" s="158">
        <v>4</v>
      </c>
      <c r="L164" s="231"/>
      <c r="M164" s="231"/>
      <c r="N164" s="231">
        <f t="shared" si="10"/>
        <v>0</v>
      </c>
      <c r="O164" s="229"/>
      <c r="P164" s="229"/>
      <c r="Q164" s="229"/>
      <c r="R164" s="150"/>
      <c r="T164" s="151" t="s">
        <v>5</v>
      </c>
      <c r="U164" s="41" t="s">
        <v>41</v>
      </c>
      <c r="V164" s="152">
        <v>0</v>
      </c>
      <c r="W164" s="152">
        <f t="shared" si="11"/>
        <v>0</v>
      </c>
      <c r="X164" s="152">
        <v>5.2500000000000003E-3</v>
      </c>
      <c r="Y164" s="152">
        <f t="shared" si="12"/>
        <v>2.1000000000000001E-2</v>
      </c>
      <c r="Z164" s="152">
        <v>0</v>
      </c>
      <c r="AA164" s="153">
        <f t="shared" si="13"/>
        <v>0</v>
      </c>
      <c r="AD164" s="154"/>
      <c r="AR164" s="19" t="s">
        <v>698</v>
      </c>
      <c r="AT164" s="19" t="s">
        <v>251</v>
      </c>
      <c r="AU164" s="19" t="s">
        <v>86</v>
      </c>
      <c r="AY164" s="19" t="s">
        <v>188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9" t="s">
        <v>86</v>
      </c>
      <c r="BK164" s="154">
        <f t="shared" si="19"/>
        <v>0</v>
      </c>
      <c r="BL164" s="19" t="s">
        <v>698</v>
      </c>
      <c r="BM164" s="19" t="s">
        <v>1902</v>
      </c>
    </row>
    <row r="165" spans="2:65" s="1" customFormat="1" ht="16.5" customHeight="1">
      <c r="B165" s="145"/>
      <c r="C165" s="146" t="s">
        <v>360</v>
      </c>
      <c r="D165" s="146" t="s">
        <v>189</v>
      </c>
      <c r="E165" s="147" t="s">
        <v>1903</v>
      </c>
      <c r="F165" s="228" t="s">
        <v>1904</v>
      </c>
      <c r="G165" s="228"/>
      <c r="H165" s="228"/>
      <c r="I165" s="228"/>
      <c r="J165" s="148" t="s">
        <v>203</v>
      </c>
      <c r="K165" s="149">
        <v>50</v>
      </c>
      <c r="L165" s="229"/>
      <c r="M165" s="229"/>
      <c r="N165" s="229">
        <f t="shared" si="10"/>
        <v>0</v>
      </c>
      <c r="O165" s="229"/>
      <c r="P165" s="229"/>
      <c r="Q165" s="229"/>
      <c r="R165" s="150"/>
      <c r="T165" s="151" t="s">
        <v>5</v>
      </c>
      <c r="U165" s="41" t="s">
        <v>41</v>
      </c>
      <c r="V165" s="152">
        <v>0.02</v>
      </c>
      <c r="W165" s="152">
        <f t="shared" si="11"/>
        <v>1</v>
      </c>
      <c r="X165" s="152">
        <v>0</v>
      </c>
      <c r="Y165" s="152">
        <f t="shared" si="12"/>
        <v>0</v>
      </c>
      <c r="Z165" s="152">
        <v>0</v>
      </c>
      <c r="AA165" s="153">
        <f t="shared" si="13"/>
        <v>0</v>
      </c>
      <c r="AD165" s="154"/>
      <c r="AR165" s="19" t="s">
        <v>444</v>
      </c>
      <c r="AT165" s="19" t="s">
        <v>189</v>
      </c>
      <c r="AU165" s="19" t="s">
        <v>86</v>
      </c>
      <c r="AY165" s="19" t="s">
        <v>188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9" t="s">
        <v>86</v>
      </c>
      <c r="BK165" s="154">
        <f t="shared" si="19"/>
        <v>0</v>
      </c>
      <c r="BL165" s="19" t="s">
        <v>444</v>
      </c>
      <c r="BM165" s="19" t="s">
        <v>1905</v>
      </c>
    </row>
    <row r="166" spans="2:65" s="1" customFormat="1" ht="25.5" customHeight="1">
      <c r="B166" s="145"/>
      <c r="C166" s="155" t="s">
        <v>364</v>
      </c>
      <c r="D166" s="155" t="s">
        <v>251</v>
      </c>
      <c r="E166" s="156" t="s">
        <v>1906</v>
      </c>
      <c r="F166" s="230" t="s">
        <v>1907</v>
      </c>
      <c r="G166" s="230"/>
      <c r="H166" s="230"/>
      <c r="I166" s="230"/>
      <c r="J166" s="157" t="s">
        <v>797</v>
      </c>
      <c r="K166" s="158">
        <v>12.5</v>
      </c>
      <c r="L166" s="231"/>
      <c r="M166" s="231"/>
      <c r="N166" s="231">
        <f t="shared" si="10"/>
        <v>0</v>
      </c>
      <c r="O166" s="229"/>
      <c r="P166" s="229"/>
      <c r="Q166" s="229"/>
      <c r="R166" s="150"/>
      <c r="T166" s="151" t="s">
        <v>5</v>
      </c>
      <c r="U166" s="41" t="s">
        <v>41</v>
      </c>
      <c r="V166" s="152">
        <v>0</v>
      </c>
      <c r="W166" s="152">
        <f t="shared" si="11"/>
        <v>0</v>
      </c>
      <c r="X166" s="152">
        <v>1E-3</v>
      </c>
      <c r="Y166" s="152">
        <f t="shared" si="12"/>
        <v>1.2500000000000001E-2</v>
      </c>
      <c r="Z166" s="152">
        <v>0</v>
      </c>
      <c r="AA166" s="153">
        <f t="shared" si="13"/>
        <v>0</v>
      </c>
      <c r="AD166" s="154"/>
      <c r="AR166" s="19" t="s">
        <v>698</v>
      </c>
      <c r="AT166" s="19" t="s">
        <v>251</v>
      </c>
      <c r="AU166" s="19" t="s">
        <v>86</v>
      </c>
      <c r="AY166" s="19" t="s">
        <v>188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9" t="s">
        <v>86</v>
      </c>
      <c r="BK166" s="154">
        <f t="shared" si="19"/>
        <v>0</v>
      </c>
      <c r="BL166" s="19" t="s">
        <v>698</v>
      </c>
      <c r="BM166" s="19" t="s">
        <v>1908</v>
      </c>
    </row>
    <row r="167" spans="2:65" s="1" customFormat="1" ht="25.5" customHeight="1">
      <c r="B167" s="145"/>
      <c r="C167" s="146" t="s">
        <v>368</v>
      </c>
      <c r="D167" s="146" t="s">
        <v>189</v>
      </c>
      <c r="E167" s="147" t="s">
        <v>1909</v>
      </c>
      <c r="F167" s="228" t="s">
        <v>1910</v>
      </c>
      <c r="G167" s="228"/>
      <c r="H167" s="228"/>
      <c r="I167" s="228"/>
      <c r="J167" s="148" t="s">
        <v>302</v>
      </c>
      <c r="K167" s="149">
        <v>40</v>
      </c>
      <c r="L167" s="229"/>
      <c r="M167" s="229"/>
      <c r="N167" s="229">
        <f t="shared" si="10"/>
        <v>0</v>
      </c>
      <c r="O167" s="229"/>
      <c r="P167" s="229"/>
      <c r="Q167" s="229"/>
      <c r="R167" s="150"/>
      <c r="T167" s="151" t="s">
        <v>5</v>
      </c>
      <c r="U167" s="41" t="s">
        <v>41</v>
      </c>
      <c r="V167" s="152">
        <v>7.4999999999999997E-2</v>
      </c>
      <c r="W167" s="152">
        <f t="shared" si="11"/>
        <v>3</v>
      </c>
      <c r="X167" s="152">
        <v>0</v>
      </c>
      <c r="Y167" s="152">
        <f t="shared" si="12"/>
        <v>0</v>
      </c>
      <c r="Z167" s="152">
        <v>0</v>
      </c>
      <c r="AA167" s="153">
        <f t="shared" si="13"/>
        <v>0</v>
      </c>
      <c r="AD167" s="154"/>
      <c r="AR167" s="19" t="s">
        <v>444</v>
      </c>
      <c r="AT167" s="19" t="s">
        <v>189</v>
      </c>
      <c r="AU167" s="19" t="s">
        <v>86</v>
      </c>
      <c r="AY167" s="19" t="s">
        <v>188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9" t="s">
        <v>86</v>
      </c>
      <c r="BK167" s="154">
        <f t="shared" si="19"/>
        <v>0</v>
      </c>
      <c r="BL167" s="19" t="s">
        <v>444</v>
      </c>
      <c r="BM167" s="19" t="s">
        <v>1911</v>
      </c>
    </row>
    <row r="168" spans="2:65" s="1" customFormat="1" ht="25.5" customHeight="1">
      <c r="B168" s="145"/>
      <c r="C168" s="155" t="s">
        <v>372</v>
      </c>
      <c r="D168" s="155" t="s">
        <v>251</v>
      </c>
      <c r="E168" s="156" t="s">
        <v>1912</v>
      </c>
      <c r="F168" s="230" t="s">
        <v>1913</v>
      </c>
      <c r="G168" s="230"/>
      <c r="H168" s="230"/>
      <c r="I168" s="230"/>
      <c r="J168" s="157" t="s">
        <v>797</v>
      </c>
      <c r="K168" s="158">
        <v>37.68</v>
      </c>
      <c r="L168" s="231"/>
      <c r="M168" s="231"/>
      <c r="N168" s="231">
        <f t="shared" si="10"/>
        <v>0</v>
      </c>
      <c r="O168" s="229"/>
      <c r="P168" s="229"/>
      <c r="Q168" s="229"/>
      <c r="R168" s="150"/>
      <c r="T168" s="151" t="s">
        <v>5</v>
      </c>
      <c r="U168" s="41" t="s">
        <v>41</v>
      </c>
      <c r="V168" s="152">
        <v>0</v>
      </c>
      <c r="W168" s="152">
        <f t="shared" si="11"/>
        <v>0</v>
      </c>
      <c r="X168" s="152">
        <v>1E-3</v>
      </c>
      <c r="Y168" s="152">
        <f t="shared" si="12"/>
        <v>3.7679999999999998E-2</v>
      </c>
      <c r="Z168" s="152">
        <v>0</v>
      </c>
      <c r="AA168" s="153">
        <f t="shared" si="13"/>
        <v>0</v>
      </c>
      <c r="AD168" s="154"/>
      <c r="AR168" s="19" t="s">
        <v>698</v>
      </c>
      <c r="AT168" s="19" t="s">
        <v>251</v>
      </c>
      <c r="AU168" s="19" t="s">
        <v>86</v>
      </c>
      <c r="AY168" s="19" t="s">
        <v>188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9" t="s">
        <v>86</v>
      </c>
      <c r="BK168" s="154">
        <f t="shared" si="19"/>
        <v>0</v>
      </c>
      <c r="BL168" s="19" t="s">
        <v>698</v>
      </c>
      <c r="BM168" s="19" t="s">
        <v>1914</v>
      </c>
    </row>
    <row r="169" spans="2:65" s="1" customFormat="1" ht="25.5" customHeight="1">
      <c r="B169" s="145"/>
      <c r="C169" s="146" t="s">
        <v>376</v>
      </c>
      <c r="D169" s="146" t="s">
        <v>189</v>
      </c>
      <c r="E169" s="147" t="s">
        <v>1915</v>
      </c>
      <c r="F169" s="228" t="s">
        <v>1916</v>
      </c>
      <c r="G169" s="228"/>
      <c r="H169" s="228"/>
      <c r="I169" s="228"/>
      <c r="J169" s="148" t="s">
        <v>203</v>
      </c>
      <c r="K169" s="149">
        <v>9</v>
      </c>
      <c r="L169" s="229"/>
      <c r="M169" s="229"/>
      <c r="N169" s="229">
        <f t="shared" si="10"/>
        <v>0</v>
      </c>
      <c r="O169" s="229"/>
      <c r="P169" s="229"/>
      <c r="Q169" s="229"/>
      <c r="R169" s="150"/>
      <c r="T169" s="151" t="s">
        <v>5</v>
      </c>
      <c r="U169" s="41" t="s">
        <v>41</v>
      </c>
      <c r="V169" s="152">
        <v>6.5000000000000002E-2</v>
      </c>
      <c r="W169" s="152">
        <f t="shared" si="11"/>
        <v>0.58499999999999996</v>
      </c>
      <c r="X169" s="152">
        <v>0</v>
      </c>
      <c r="Y169" s="152">
        <f t="shared" si="12"/>
        <v>0</v>
      </c>
      <c r="Z169" s="152">
        <v>0</v>
      </c>
      <c r="AA169" s="153">
        <f t="shared" si="13"/>
        <v>0</v>
      </c>
      <c r="AD169" s="154"/>
      <c r="AR169" s="19" t="s">
        <v>444</v>
      </c>
      <c r="AT169" s="19" t="s">
        <v>189</v>
      </c>
      <c r="AU169" s="19" t="s">
        <v>86</v>
      </c>
      <c r="AY169" s="19" t="s">
        <v>188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9" t="s">
        <v>86</v>
      </c>
      <c r="BK169" s="154">
        <f t="shared" si="19"/>
        <v>0</v>
      </c>
      <c r="BL169" s="19" t="s">
        <v>444</v>
      </c>
      <c r="BM169" s="19" t="s">
        <v>1917</v>
      </c>
    </row>
    <row r="170" spans="2:65" s="1" customFormat="1" ht="25.5" customHeight="1">
      <c r="B170" s="145"/>
      <c r="C170" s="155" t="s">
        <v>380</v>
      </c>
      <c r="D170" s="155" t="s">
        <v>251</v>
      </c>
      <c r="E170" s="156" t="s">
        <v>1918</v>
      </c>
      <c r="F170" s="230" t="s">
        <v>1919</v>
      </c>
      <c r="G170" s="230"/>
      <c r="H170" s="230"/>
      <c r="I170" s="230"/>
      <c r="J170" s="157" t="s">
        <v>797</v>
      </c>
      <c r="K170" s="158">
        <v>9</v>
      </c>
      <c r="L170" s="231"/>
      <c r="M170" s="231"/>
      <c r="N170" s="231">
        <f t="shared" si="10"/>
        <v>0</v>
      </c>
      <c r="O170" s="229"/>
      <c r="P170" s="229"/>
      <c r="Q170" s="229"/>
      <c r="R170" s="150"/>
      <c r="T170" s="151" t="s">
        <v>5</v>
      </c>
      <c r="U170" s="41" t="s">
        <v>41</v>
      </c>
      <c r="V170" s="152">
        <v>0</v>
      </c>
      <c r="W170" s="152">
        <f t="shared" si="11"/>
        <v>0</v>
      </c>
      <c r="X170" s="152">
        <v>1E-3</v>
      </c>
      <c r="Y170" s="152">
        <f t="shared" si="12"/>
        <v>9.0000000000000011E-3</v>
      </c>
      <c r="Z170" s="152">
        <v>0</v>
      </c>
      <c r="AA170" s="153">
        <f t="shared" si="13"/>
        <v>0</v>
      </c>
      <c r="AD170" s="154"/>
      <c r="AR170" s="19" t="s">
        <v>698</v>
      </c>
      <c r="AT170" s="19" t="s">
        <v>251</v>
      </c>
      <c r="AU170" s="19" t="s">
        <v>86</v>
      </c>
      <c r="AY170" s="19" t="s">
        <v>188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9" t="s">
        <v>86</v>
      </c>
      <c r="BK170" s="154">
        <f t="shared" si="19"/>
        <v>0</v>
      </c>
      <c r="BL170" s="19" t="s">
        <v>698</v>
      </c>
      <c r="BM170" s="19" t="s">
        <v>1920</v>
      </c>
    </row>
    <row r="171" spans="2:65" s="1" customFormat="1" ht="38.25" customHeight="1">
      <c r="B171" s="145"/>
      <c r="C171" s="155" t="s">
        <v>384</v>
      </c>
      <c r="D171" s="155" t="s">
        <v>251</v>
      </c>
      <c r="E171" s="156" t="s">
        <v>1921</v>
      </c>
      <c r="F171" s="230" t="s">
        <v>1922</v>
      </c>
      <c r="G171" s="230"/>
      <c r="H171" s="230"/>
      <c r="I171" s="230"/>
      <c r="J171" s="157" t="s">
        <v>302</v>
      </c>
      <c r="K171" s="158">
        <v>3</v>
      </c>
      <c r="L171" s="231"/>
      <c r="M171" s="231"/>
      <c r="N171" s="231">
        <f t="shared" si="10"/>
        <v>0</v>
      </c>
      <c r="O171" s="229"/>
      <c r="P171" s="229"/>
      <c r="Q171" s="229"/>
      <c r="R171" s="150"/>
      <c r="T171" s="151" t="s">
        <v>5</v>
      </c>
      <c r="U171" s="41" t="s">
        <v>41</v>
      </c>
      <c r="V171" s="152">
        <v>0</v>
      </c>
      <c r="W171" s="152">
        <f t="shared" si="11"/>
        <v>0</v>
      </c>
      <c r="X171" s="152">
        <v>0</v>
      </c>
      <c r="Y171" s="152">
        <f t="shared" si="12"/>
        <v>0</v>
      </c>
      <c r="Z171" s="152">
        <v>0</v>
      </c>
      <c r="AA171" s="153">
        <f t="shared" si="13"/>
        <v>0</v>
      </c>
      <c r="AD171" s="154"/>
      <c r="AR171" s="19" t="s">
        <v>698</v>
      </c>
      <c r="AT171" s="19" t="s">
        <v>251</v>
      </c>
      <c r="AU171" s="19" t="s">
        <v>86</v>
      </c>
      <c r="AY171" s="19" t="s">
        <v>188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9" t="s">
        <v>86</v>
      </c>
      <c r="BK171" s="154">
        <f t="shared" si="19"/>
        <v>0</v>
      </c>
      <c r="BL171" s="19" t="s">
        <v>698</v>
      </c>
      <c r="BM171" s="19" t="s">
        <v>1923</v>
      </c>
    </row>
    <row r="172" spans="2:65" s="1" customFormat="1" ht="16.5" customHeight="1">
      <c r="B172" s="145"/>
      <c r="C172" s="146" t="s">
        <v>388</v>
      </c>
      <c r="D172" s="146" t="s">
        <v>189</v>
      </c>
      <c r="E172" s="147" t="s">
        <v>1924</v>
      </c>
      <c r="F172" s="228" t="s">
        <v>1925</v>
      </c>
      <c r="G172" s="228"/>
      <c r="H172" s="228"/>
      <c r="I172" s="228"/>
      <c r="J172" s="148" t="s">
        <v>302</v>
      </c>
      <c r="K172" s="149">
        <v>3</v>
      </c>
      <c r="L172" s="229"/>
      <c r="M172" s="229"/>
      <c r="N172" s="229">
        <f t="shared" si="10"/>
        <v>0</v>
      </c>
      <c r="O172" s="229"/>
      <c r="P172" s="229"/>
      <c r="Q172" s="229"/>
      <c r="R172" s="150"/>
      <c r="T172" s="151" t="s">
        <v>5</v>
      </c>
      <c r="U172" s="41" t="s">
        <v>41</v>
      </c>
      <c r="V172" s="152">
        <v>0.16300000000000001</v>
      </c>
      <c r="W172" s="152">
        <f t="shared" si="11"/>
        <v>0.48899999999999999</v>
      </c>
      <c r="X172" s="152">
        <v>0</v>
      </c>
      <c r="Y172" s="152">
        <f t="shared" si="12"/>
        <v>0</v>
      </c>
      <c r="Z172" s="152">
        <v>0</v>
      </c>
      <c r="AA172" s="153">
        <f t="shared" si="13"/>
        <v>0</v>
      </c>
      <c r="AD172" s="154"/>
      <c r="AR172" s="19" t="s">
        <v>444</v>
      </c>
      <c r="AT172" s="19" t="s">
        <v>189</v>
      </c>
      <c r="AU172" s="19" t="s">
        <v>86</v>
      </c>
      <c r="AY172" s="19" t="s">
        <v>188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9" t="s">
        <v>86</v>
      </c>
      <c r="BK172" s="154">
        <f t="shared" si="19"/>
        <v>0</v>
      </c>
      <c r="BL172" s="19" t="s">
        <v>444</v>
      </c>
      <c r="BM172" s="19" t="s">
        <v>1926</v>
      </c>
    </row>
    <row r="173" spans="2:65" s="1" customFormat="1" ht="25.5" customHeight="1">
      <c r="B173" s="145"/>
      <c r="C173" s="146" t="s">
        <v>392</v>
      </c>
      <c r="D173" s="146" t="s">
        <v>189</v>
      </c>
      <c r="E173" s="147" t="s">
        <v>1927</v>
      </c>
      <c r="F173" s="228" t="s">
        <v>1928</v>
      </c>
      <c r="G173" s="228"/>
      <c r="H173" s="228"/>
      <c r="I173" s="228"/>
      <c r="J173" s="148" t="s">
        <v>302</v>
      </c>
      <c r="K173" s="149">
        <v>50</v>
      </c>
      <c r="L173" s="229"/>
      <c r="M173" s="229"/>
      <c r="N173" s="229">
        <f t="shared" si="10"/>
        <v>0</v>
      </c>
      <c r="O173" s="229"/>
      <c r="P173" s="229"/>
      <c r="Q173" s="229"/>
      <c r="R173" s="150"/>
      <c r="T173" s="151" t="s">
        <v>5</v>
      </c>
      <c r="U173" s="41" t="s">
        <v>41</v>
      </c>
      <c r="V173" s="152">
        <v>0.05</v>
      </c>
      <c r="W173" s="152">
        <f t="shared" si="11"/>
        <v>2.5</v>
      </c>
      <c r="X173" s="152">
        <v>0</v>
      </c>
      <c r="Y173" s="152">
        <f t="shared" si="12"/>
        <v>0</v>
      </c>
      <c r="Z173" s="152">
        <v>0</v>
      </c>
      <c r="AA173" s="153">
        <f t="shared" si="13"/>
        <v>0</v>
      </c>
      <c r="AD173" s="154"/>
      <c r="AR173" s="19" t="s">
        <v>444</v>
      </c>
      <c r="AT173" s="19" t="s">
        <v>189</v>
      </c>
      <c r="AU173" s="19" t="s">
        <v>86</v>
      </c>
      <c r="AY173" s="19" t="s">
        <v>188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9" t="s">
        <v>86</v>
      </c>
      <c r="BK173" s="154">
        <f t="shared" si="19"/>
        <v>0</v>
      </c>
      <c r="BL173" s="19" t="s">
        <v>444</v>
      </c>
      <c r="BM173" s="19" t="s">
        <v>1929</v>
      </c>
    </row>
    <row r="174" spans="2:65" s="1" customFormat="1" ht="38.25" customHeight="1">
      <c r="B174" s="145"/>
      <c r="C174" s="155" t="s">
        <v>396</v>
      </c>
      <c r="D174" s="155" t="s">
        <v>251</v>
      </c>
      <c r="E174" s="156" t="s">
        <v>1930</v>
      </c>
      <c r="F174" s="230" t="s">
        <v>1931</v>
      </c>
      <c r="G174" s="230"/>
      <c r="H174" s="230"/>
      <c r="I174" s="230"/>
      <c r="J174" s="157" t="s">
        <v>302</v>
      </c>
      <c r="K174" s="158">
        <v>50</v>
      </c>
      <c r="L174" s="231"/>
      <c r="M174" s="231"/>
      <c r="N174" s="231">
        <f t="shared" si="10"/>
        <v>0</v>
      </c>
      <c r="O174" s="229"/>
      <c r="P174" s="229"/>
      <c r="Q174" s="229"/>
      <c r="R174" s="150"/>
      <c r="T174" s="151" t="s">
        <v>5</v>
      </c>
      <c r="U174" s="41" t="s">
        <v>41</v>
      </c>
      <c r="V174" s="152">
        <v>0</v>
      </c>
      <c r="W174" s="152">
        <f t="shared" si="11"/>
        <v>0</v>
      </c>
      <c r="X174" s="152">
        <v>7.2999999999999996E-4</v>
      </c>
      <c r="Y174" s="152">
        <f t="shared" si="12"/>
        <v>3.6499999999999998E-2</v>
      </c>
      <c r="Z174" s="152">
        <v>0</v>
      </c>
      <c r="AA174" s="153">
        <f t="shared" si="13"/>
        <v>0</v>
      </c>
      <c r="AD174" s="154"/>
      <c r="AR174" s="19" t="s">
        <v>698</v>
      </c>
      <c r="AT174" s="19" t="s">
        <v>251</v>
      </c>
      <c r="AU174" s="19" t="s">
        <v>86</v>
      </c>
      <c r="AY174" s="19" t="s">
        <v>188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9" t="s">
        <v>86</v>
      </c>
      <c r="BK174" s="154">
        <f t="shared" si="19"/>
        <v>0</v>
      </c>
      <c r="BL174" s="19" t="s">
        <v>698</v>
      </c>
      <c r="BM174" s="19" t="s">
        <v>1932</v>
      </c>
    </row>
    <row r="175" spans="2:65" s="1" customFormat="1" ht="25.5" customHeight="1">
      <c r="B175" s="145"/>
      <c r="C175" s="155" t="s">
        <v>400</v>
      </c>
      <c r="D175" s="155" t="s">
        <v>251</v>
      </c>
      <c r="E175" s="156" t="s">
        <v>1933</v>
      </c>
      <c r="F175" s="230" t="s">
        <v>1934</v>
      </c>
      <c r="G175" s="230"/>
      <c r="H175" s="230"/>
      <c r="I175" s="230"/>
      <c r="J175" s="157" t="s">
        <v>302</v>
      </c>
      <c r="K175" s="158">
        <v>50</v>
      </c>
      <c r="L175" s="231"/>
      <c r="M175" s="231"/>
      <c r="N175" s="231">
        <f t="shared" si="10"/>
        <v>0</v>
      </c>
      <c r="O175" s="229"/>
      <c r="P175" s="229"/>
      <c r="Q175" s="229"/>
      <c r="R175" s="150"/>
      <c r="T175" s="151" t="s">
        <v>5</v>
      </c>
      <c r="U175" s="41" t="s">
        <v>41</v>
      </c>
      <c r="V175" s="152">
        <v>0</v>
      </c>
      <c r="W175" s="152">
        <f t="shared" si="11"/>
        <v>0</v>
      </c>
      <c r="X175" s="152">
        <v>4.0999999999999999E-4</v>
      </c>
      <c r="Y175" s="152">
        <f t="shared" si="12"/>
        <v>2.0500000000000001E-2</v>
      </c>
      <c r="Z175" s="152">
        <v>0</v>
      </c>
      <c r="AA175" s="153">
        <f t="shared" si="13"/>
        <v>0</v>
      </c>
      <c r="AD175" s="154"/>
      <c r="AR175" s="19" t="s">
        <v>698</v>
      </c>
      <c r="AT175" s="19" t="s">
        <v>251</v>
      </c>
      <c r="AU175" s="19" t="s">
        <v>86</v>
      </c>
      <c r="AY175" s="19" t="s">
        <v>188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9" t="s">
        <v>86</v>
      </c>
      <c r="BK175" s="154">
        <f t="shared" si="19"/>
        <v>0</v>
      </c>
      <c r="BL175" s="19" t="s">
        <v>698</v>
      </c>
      <c r="BM175" s="19" t="s">
        <v>1935</v>
      </c>
    </row>
    <row r="176" spans="2:65" s="1" customFormat="1" ht="25.5" customHeight="1">
      <c r="B176" s="145"/>
      <c r="C176" s="146" t="s">
        <v>404</v>
      </c>
      <c r="D176" s="146" t="s">
        <v>189</v>
      </c>
      <c r="E176" s="147" t="s">
        <v>1936</v>
      </c>
      <c r="F176" s="228" t="s">
        <v>1937</v>
      </c>
      <c r="G176" s="228"/>
      <c r="H176" s="228"/>
      <c r="I176" s="228"/>
      <c r="J176" s="148" t="s">
        <v>302</v>
      </c>
      <c r="K176" s="149">
        <v>9</v>
      </c>
      <c r="L176" s="229"/>
      <c r="M176" s="229"/>
      <c r="N176" s="229">
        <f t="shared" si="10"/>
        <v>0</v>
      </c>
      <c r="O176" s="229"/>
      <c r="P176" s="229"/>
      <c r="Q176" s="229"/>
      <c r="R176" s="150"/>
      <c r="T176" s="151" t="s">
        <v>5</v>
      </c>
      <c r="U176" s="41" t="s">
        <v>41</v>
      </c>
      <c r="V176" s="152">
        <v>0.1</v>
      </c>
      <c r="W176" s="152">
        <f t="shared" si="11"/>
        <v>0.9</v>
      </c>
      <c r="X176" s="152">
        <v>0</v>
      </c>
      <c r="Y176" s="152">
        <f t="shared" si="12"/>
        <v>0</v>
      </c>
      <c r="Z176" s="152">
        <v>0</v>
      </c>
      <c r="AA176" s="153">
        <f t="shared" si="13"/>
        <v>0</v>
      </c>
      <c r="AD176" s="154"/>
      <c r="AR176" s="19" t="s">
        <v>444</v>
      </c>
      <c r="AT176" s="19" t="s">
        <v>189</v>
      </c>
      <c r="AU176" s="19" t="s">
        <v>86</v>
      </c>
      <c r="AY176" s="19" t="s">
        <v>188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9" t="s">
        <v>86</v>
      </c>
      <c r="BK176" s="154">
        <f t="shared" si="19"/>
        <v>0</v>
      </c>
      <c r="BL176" s="19" t="s">
        <v>444</v>
      </c>
      <c r="BM176" s="19" t="s">
        <v>1938</v>
      </c>
    </row>
    <row r="177" spans="2:65" s="1" customFormat="1" ht="38.25" customHeight="1">
      <c r="B177" s="145"/>
      <c r="C177" s="155" t="s">
        <v>408</v>
      </c>
      <c r="D177" s="155" t="s">
        <v>251</v>
      </c>
      <c r="E177" s="156" t="s">
        <v>1939</v>
      </c>
      <c r="F177" s="230" t="s">
        <v>1940</v>
      </c>
      <c r="G177" s="230"/>
      <c r="H177" s="230"/>
      <c r="I177" s="230"/>
      <c r="J177" s="157" t="s">
        <v>302</v>
      </c>
      <c r="K177" s="158">
        <v>9</v>
      </c>
      <c r="L177" s="231"/>
      <c r="M177" s="231"/>
      <c r="N177" s="231">
        <f t="shared" si="10"/>
        <v>0</v>
      </c>
      <c r="O177" s="229"/>
      <c r="P177" s="229"/>
      <c r="Q177" s="229"/>
      <c r="R177" s="150"/>
      <c r="T177" s="151" t="s">
        <v>5</v>
      </c>
      <c r="U177" s="41" t="s">
        <v>41</v>
      </c>
      <c r="V177" s="152">
        <v>0</v>
      </c>
      <c r="W177" s="152">
        <f t="shared" si="11"/>
        <v>0</v>
      </c>
      <c r="X177" s="152">
        <v>1.9000000000000001E-4</v>
      </c>
      <c r="Y177" s="152">
        <f t="shared" si="12"/>
        <v>1.7100000000000001E-3</v>
      </c>
      <c r="Z177" s="152">
        <v>0</v>
      </c>
      <c r="AA177" s="153">
        <f t="shared" si="13"/>
        <v>0</v>
      </c>
      <c r="AD177" s="154"/>
      <c r="AR177" s="19" t="s">
        <v>698</v>
      </c>
      <c r="AT177" s="19" t="s">
        <v>251</v>
      </c>
      <c r="AU177" s="19" t="s">
        <v>86</v>
      </c>
      <c r="AY177" s="19" t="s">
        <v>188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9" t="s">
        <v>86</v>
      </c>
      <c r="BK177" s="154">
        <f t="shared" si="19"/>
        <v>0</v>
      </c>
      <c r="BL177" s="19" t="s">
        <v>698</v>
      </c>
      <c r="BM177" s="19" t="s">
        <v>1941</v>
      </c>
    </row>
    <row r="178" spans="2:65" s="1" customFormat="1" ht="16.5" customHeight="1">
      <c r="B178" s="145"/>
      <c r="C178" s="146" t="s">
        <v>412</v>
      </c>
      <c r="D178" s="146" t="s">
        <v>189</v>
      </c>
      <c r="E178" s="147" t="s">
        <v>1942</v>
      </c>
      <c r="F178" s="228" t="s">
        <v>1943</v>
      </c>
      <c r="G178" s="228"/>
      <c r="H178" s="228"/>
      <c r="I178" s="228"/>
      <c r="J178" s="148" t="s">
        <v>302</v>
      </c>
      <c r="K178" s="149">
        <v>49</v>
      </c>
      <c r="L178" s="229"/>
      <c r="M178" s="229"/>
      <c r="N178" s="229">
        <f t="shared" si="10"/>
        <v>0</v>
      </c>
      <c r="O178" s="229"/>
      <c r="P178" s="229"/>
      <c r="Q178" s="229"/>
      <c r="R178" s="150"/>
      <c r="T178" s="151" t="s">
        <v>5</v>
      </c>
      <c r="U178" s="41" t="s">
        <v>41</v>
      </c>
      <c r="V178" s="152">
        <v>0.11700000000000001</v>
      </c>
      <c r="W178" s="152">
        <f t="shared" si="11"/>
        <v>5.7330000000000005</v>
      </c>
      <c r="X178" s="152">
        <v>0</v>
      </c>
      <c r="Y178" s="152">
        <f t="shared" si="12"/>
        <v>0</v>
      </c>
      <c r="Z178" s="152">
        <v>0</v>
      </c>
      <c r="AA178" s="153">
        <f t="shared" si="13"/>
        <v>0</v>
      </c>
      <c r="AD178" s="154"/>
      <c r="AR178" s="19" t="s">
        <v>444</v>
      </c>
      <c r="AT178" s="19" t="s">
        <v>189</v>
      </c>
      <c r="AU178" s="19" t="s">
        <v>86</v>
      </c>
      <c r="AY178" s="19" t="s">
        <v>188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9" t="s">
        <v>86</v>
      </c>
      <c r="BK178" s="154">
        <f t="shared" si="19"/>
        <v>0</v>
      </c>
      <c r="BL178" s="19" t="s">
        <v>444</v>
      </c>
      <c r="BM178" s="19" t="s">
        <v>1944</v>
      </c>
    </row>
    <row r="179" spans="2:65" s="1" customFormat="1" ht="25.5" customHeight="1">
      <c r="B179" s="145"/>
      <c r="C179" s="155" t="s">
        <v>416</v>
      </c>
      <c r="D179" s="155" t="s">
        <v>251</v>
      </c>
      <c r="E179" s="156" t="s">
        <v>1945</v>
      </c>
      <c r="F179" s="230" t="s">
        <v>1946</v>
      </c>
      <c r="G179" s="230"/>
      <c r="H179" s="230"/>
      <c r="I179" s="230"/>
      <c r="J179" s="157" t="s">
        <v>302</v>
      </c>
      <c r="K179" s="158">
        <v>49</v>
      </c>
      <c r="L179" s="231"/>
      <c r="M179" s="231"/>
      <c r="N179" s="231">
        <f t="shared" si="10"/>
        <v>0</v>
      </c>
      <c r="O179" s="229"/>
      <c r="P179" s="229"/>
      <c r="Q179" s="229"/>
      <c r="R179" s="150"/>
      <c r="T179" s="151" t="s">
        <v>5</v>
      </c>
      <c r="U179" s="41" t="s">
        <v>41</v>
      </c>
      <c r="V179" s="152">
        <v>0</v>
      </c>
      <c r="W179" s="152">
        <f t="shared" si="11"/>
        <v>0</v>
      </c>
      <c r="X179" s="152">
        <v>1.3999999999999999E-4</v>
      </c>
      <c r="Y179" s="152">
        <f t="shared" si="12"/>
        <v>6.8599999999999998E-3</v>
      </c>
      <c r="Z179" s="152">
        <v>0</v>
      </c>
      <c r="AA179" s="153">
        <f t="shared" si="13"/>
        <v>0</v>
      </c>
      <c r="AD179" s="154"/>
      <c r="AR179" s="19" t="s">
        <v>698</v>
      </c>
      <c r="AT179" s="19" t="s">
        <v>251</v>
      </c>
      <c r="AU179" s="19" t="s">
        <v>86</v>
      </c>
      <c r="AY179" s="19" t="s">
        <v>188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9" t="s">
        <v>86</v>
      </c>
      <c r="BK179" s="154">
        <f t="shared" si="19"/>
        <v>0</v>
      </c>
      <c r="BL179" s="19" t="s">
        <v>698</v>
      </c>
      <c r="BM179" s="19" t="s">
        <v>1947</v>
      </c>
    </row>
    <row r="180" spans="2:65" s="1" customFormat="1" ht="16.5" customHeight="1">
      <c r="B180" s="145"/>
      <c r="C180" s="146" t="s">
        <v>420</v>
      </c>
      <c r="D180" s="146" t="s">
        <v>189</v>
      </c>
      <c r="E180" s="147" t="s">
        <v>1948</v>
      </c>
      <c r="F180" s="228" t="s">
        <v>1949</v>
      </c>
      <c r="G180" s="228"/>
      <c r="H180" s="228"/>
      <c r="I180" s="228"/>
      <c r="J180" s="148" t="s">
        <v>302</v>
      </c>
      <c r="K180" s="149">
        <v>3</v>
      </c>
      <c r="L180" s="229"/>
      <c r="M180" s="229"/>
      <c r="N180" s="229">
        <f t="shared" si="10"/>
        <v>0</v>
      </c>
      <c r="O180" s="229"/>
      <c r="P180" s="229"/>
      <c r="Q180" s="229"/>
      <c r="R180" s="150"/>
      <c r="T180" s="151" t="s">
        <v>5</v>
      </c>
      <c r="U180" s="41" t="s">
        <v>41</v>
      </c>
      <c r="V180" s="152">
        <v>0.16700000000000001</v>
      </c>
      <c r="W180" s="152">
        <f t="shared" si="11"/>
        <v>0.501</v>
      </c>
      <c r="X180" s="152">
        <v>0</v>
      </c>
      <c r="Y180" s="152">
        <f t="shared" si="12"/>
        <v>0</v>
      </c>
      <c r="Z180" s="152">
        <v>0</v>
      </c>
      <c r="AA180" s="153">
        <f t="shared" si="13"/>
        <v>0</v>
      </c>
      <c r="AD180" s="154"/>
      <c r="AR180" s="19" t="s">
        <v>444</v>
      </c>
      <c r="AT180" s="19" t="s">
        <v>189</v>
      </c>
      <c r="AU180" s="19" t="s">
        <v>86</v>
      </c>
      <c r="AY180" s="19" t="s">
        <v>188</v>
      </c>
      <c r="BE180" s="154">
        <f t="shared" si="14"/>
        <v>0</v>
      </c>
      <c r="BF180" s="154">
        <f t="shared" si="15"/>
        <v>0</v>
      </c>
      <c r="BG180" s="154">
        <f t="shared" si="16"/>
        <v>0</v>
      </c>
      <c r="BH180" s="154">
        <f t="shared" si="17"/>
        <v>0</v>
      </c>
      <c r="BI180" s="154">
        <f t="shared" si="18"/>
        <v>0</v>
      </c>
      <c r="BJ180" s="19" t="s">
        <v>86</v>
      </c>
      <c r="BK180" s="154">
        <f t="shared" si="19"/>
        <v>0</v>
      </c>
      <c r="BL180" s="19" t="s">
        <v>444</v>
      </c>
      <c r="BM180" s="19" t="s">
        <v>1950</v>
      </c>
    </row>
    <row r="181" spans="2:65" s="1" customFormat="1" ht="25.5" customHeight="1">
      <c r="B181" s="145"/>
      <c r="C181" s="155" t="s">
        <v>424</v>
      </c>
      <c r="D181" s="155" t="s">
        <v>251</v>
      </c>
      <c r="E181" s="156" t="s">
        <v>1951</v>
      </c>
      <c r="F181" s="230" t="s">
        <v>1952</v>
      </c>
      <c r="G181" s="230"/>
      <c r="H181" s="230"/>
      <c r="I181" s="230"/>
      <c r="J181" s="157" t="s">
        <v>302</v>
      </c>
      <c r="K181" s="158">
        <v>3</v>
      </c>
      <c r="L181" s="231"/>
      <c r="M181" s="231"/>
      <c r="N181" s="231">
        <f t="shared" si="10"/>
        <v>0</v>
      </c>
      <c r="O181" s="229"/>
      <c r="P181" s="229"/>
      <c r="Q181" s="229"/>
      <c r="R181" s="150"/>
      <c r="T181" s="151" t="s">
        <v>5</v>
      </c>
      <c r="U181" s="41" t="s">
        <v>41</v>
      </c>
      <c r="V181" s="152">
        <v>0</v>
      </c>
      <c r="W181" s="152">
        <f t="shared" si="11"/>
        <v>0</v>
      </c>
      <c r="X181" s="152">
        <v>3.8999999999999999E-4</v>
      </c>
      <c r="Y181" s="152">
        <f t="shared" si="12"/>
        <v>1.17E-3</v>
      </c>
      <c r="Z181" s="152">
        <v>0</v>
      </c>
      <c r="AA181" s="153">
        <f t="shared" si="13"/>
        <v>0</v>
      </c>
      <c r="AD181" s="154"/>
      <c r="AR181" s="19" t="s">
        <v>698</v>
      </c>
      <c r="AT181" s="19" t="s">
        <v>251</v>
      </c>
      <c r="AU181" s="19" t="s">
        <v>86</v>
      </c>
      <c r="AY181" s="19" t="s">
        <v>188</v>
      </c>
      <c r="BE181" s="154">
        <f t="shared" si="14"/>
        <v>0</v>
      </c>
      <c r="BF181" s="154">
        <f t="shared" si="15"/>
        <v>0</v>
      </c>
      <c r="BG181" s="154">
        <f t="shared" si="16"/>
        <v>0</v>
      </c>
      <c r="BH181" s="154">
        <f t="shared" si="17"/>
        <v>0</v>
      </c>
      <c r="BI181" s="154">
        <f t="shared" si="18"/>
        <v>0</v>
      </c>
      <c r="BJ181" s="19" t="s">
        <v>86</v>
      </c>
      <c r="BK181" s="154">
        <f t="shared" si="19"/>
        <v>0</v>
      </c>
      <c r="BL181" s="19" t="s">
        <v>698</v>
      </c>
      <c r="BM181" s="19" t="s">
        <v>1953</v>
      </c>
    </row>
    <row r="182" spans="2:65" s="1" customFormat="1" ht="16.5" customHeight="1">
      <c r="B182" s="145"/>
      <c r="C182" s="146" t="s">
        <v>428</v>
      </c>
      <c r="D182" s="146" t="s">
        <v>189</v>
      </c>
      <c r="E182" s="147" t="s">
        <v>1954</v>
      </c>
      <c r="F182" s="228" t="s">
        <v>1955</v>
      </c>
      <c r="G182" s="228"/>
      <c r="H182" s="228"/>
      <c r="I182" s="228"/>
      <c r="J182" s="148" t="s">
        <v>302</v>
      </c>
      <c r="K182" s="149">
        <v>6</v>
      </c>
      <c r="L182" s="229"/>
      <c r="M182" s="229"/>
      <c r="N182" s="229">
        <f t="shared" si="10"/>
        <v>0</v>
      </c>
      <c r="O182" s="229"/>
      <c r="P182" s="229"/>
      <c r="Q182" s="229"/>
      <c r="R182" s="150"/>
      <c r="T182" s="151" t="s">
        <v>5</v>
      </c>
      <c r="U182" s="41" t="s">
        <v>41</v>
      </c>
      <c r="V182" s="152">
        <v>0.16700000000000001</v>
      </c>
      <c r="W182" s="152">
        <f t="shared" si="11"/>
        <v>1.002</v>
      </c>
      <c r="X182" s="152">
        <v>0</v>
      </c>
      <c r="Y182" s="152">
        <f t="shared" si="12"/>
        <v>0</v>
      </c>
      <c r="Z182" s="152">
        <v>0</v>
      </c>
      <c r="AA182" s="153">
        <f t="shared" si="13"/>
        <v>0</v>
      </c>
      <c r="AD182" s="154"/>
      <c r="AR182" s="19" t="s">
        <v>444</v>
      </c>
      <c r="AT182" s="19" t="s">
        <v>189</v>
      </c>
      <c r="AU182" s="19" t="s">
        <v>86</v>
      </c>
      <c r="AY182" s="19" t="s">
        <v>188</v>
      </c>
      <c r="BE182" s="154">
        <f t="shared" si="14"/>
        <v>0</v>
      </c>
      <c r="BF182" s="154">
        <f t="shared" si="15"/>
        <v>0</v>
      </c>
      <c r="BG182" s="154">
        <f t="shared" si="16"/>
        <v>0</v>
      </c>
      <c r="BH182" s="154">
        <f t="shared" si="17"/>
        <v>0</v>
      </c>
      <c r="BI182" s="154">
        <f t="shared" si="18"/>
        <v>0</v>
      </c>
      <c r="BJ182" s="19" t="s">
        <v>86</v>
      </c>
      <c r="BK182" s="154">
        <f t="shared" si="19"/>
        <v>0</v>
      </c>
      <c r="BL182" s="19" t="s">
        <v>444</v>
      </c>
      <c r="BM182" s="19" t="s">
        <v>1956</v>
      </c>
    </row>
    <row r="183" spans="2:65" s="1" customFormat="1" ht="25.5" customHeight="1">
      <c r="B183" s="145"/>
      <c r="C183" s="155" t="s">
        <v>432</v>
      </c>
      <c r="D183" s="155" t="s">
        <v>251</v>
      </c>
      <c r="E183" s="156" t="s">
        <v>1957</v>
      </c>
      <c r="F183" s="230" t="s">
        <v>1958</v>
      </c>
      <c r="G183" s="230"/>
      <c r="H183" s="230"/>
      <c r="I183" s="230"/>
      <c r="J183" s="157" t="s">
        <v>302</v>
      </c>
      <c r="K183" s="158">
        <v>6</v>
      </c>
      <c r="L183" s="231"/>
      <c r="M183" s="231"/>
      <c r="N183" s="231">
        <f t="shared" si="10"/>
        <v>0</v>
      </c>
      <c r="O183" s="229"/>
      <c r="P183" s="229"/>
      <c r="Q183" s="229"/>
      <c r="R183" s="150"/>
      <c r="T183" s="151" t="s">
        <v>5</v>
      </c>
      <c r="U183" s="41" t="s">
        <v>41</v>
      </c>
      <c r="V183" s="152">
        <v>0</v>
      </c>
      <c r="W183" s="152">
        <f t="shared" si="11"/>
        <v>0</v>
      </c>
      <c r="X183" s="152">
        <v>2.7999999999999998E-4</v>
      </c>
      <c r="Y183" s="152">
        <f t="shared" si="12"/>
        <v>1.6799999999999999E-3</v>
      </c>
      <c r="Z183" s="152">
        <v>0</v>
      </c>
      <c r="AA183" s="153">
        <f t="shared" si="13"/>
        <v>0</v>
      </c>
      <c r="AD183" s="154"/>
      <c r="AR183" s="19" t="s">
        <v>698</v>
      </c>
      <c r="AT183" s="19" t="s">
        <v>251</v>
      </c>
      <c r="AU183" s="19" t="s">
        <v>86</v>
      </c>
      <c r="AY183" s="19" t="s">
        <v>188</v>
      </c>
      <c r="BE183" s="154">
        <f t="shared" si="14"/>
        <v>0</v>
      </c>
      <c r="BF183" s="154">
        <f t="shared" si="15"/>
        <v>0</v>
      </c>
      <c r="BG183" s="154">
        <f t="shared" si="16"/>
        <v>0</v>
      </c>
      <c r="BH183" s="154">
        <f t="shared" si="17"/>
        <v>0</v>
      </c>
      <c r="BI183" s="154">
        <f t="shared" si="18"/>
        <v>0</v>
      </c>
      <c r="BJ183" s="19" t="s">
        <v>86</v>
      </c>
      <c r="BK183" s="154">
        <f t="shared" si="19"/>
        <v>0</v>
      </c>
      <c r="BL183" s="19" t="s">
        <v>698</v>
      </c>
      <c r="BM183" s="19" t="s">
        <v>1959</v>
      </c>
    </row>
    <row r="184" spans="2:65" s="1" customFormat="1" ht="16.5" customHeight="1">
      <c r="B184" s="145"/>
      <c r="C184" s="146" t="s">
        <v>436</v>
      </c>
      <c r="D184" s="146" t="s">
        <v>189</v>
      </c>
      <c r="E184" s="147" t="s">
        <v>1960</v>
      </c>
      <c r="F184" s="228" t="s">
        <v>1961</v>
      </c>
      <c r="G184" s="228"/>
      <c r="H184" s="228"/>
      <c r="I184" s="228"/>
      <c r="J184" s="148" t="s">
        <v>302</v>
      </c>
      <c r="K184" s="149">
        <v>3</v>
      </c>
      <c r="L184" s="229"/>
      <c r="M184" s="229"/>
      <c r="N184" s="229">
        <f t="shared" si="10"/>
        <v>0</v>
      </c>
      <c r="O184" s="229"/>
      <c r="P184" s="229"/>
      <c r="Q184" s="229"/>
      <c r="R184" s="150"/>
      <c r="T184" s="151" t="s">
        <v>5</v>
      </c>
      <c r="U184" s="41" t="s">
        <v>41</v>
      </c>
      <c r="V184" s="152">
        <v>0.71</v>
      </c>
      <c r="W184" s="152">
        <f t="shared" si="11"/>
        <v>2.13</v>
      </c>
      <c r="X184" s="152">
        <v>0</v>
      </c>
      <c r="Y184" s="152">
        <f t="shared" si="12"/>
        <v>0</v>
      </c>
      <c r="Z184" s="152">
        <v>0</v>
      </c>
      <c r="AA184" s="153">
        <f t="shared" si="13"/>
        <v>0</v>
      </c>
      <c r="AD184" s="154"/>
      <c r="AR184" s="19" t="s">
        <v>444</v>
      </c>
      <c r="AT184" s="19" t="s">
        <v>189</v>
      </c>
      <c r="AU184" s="19" t="s">
        <v>86</v>
      </c>
      <c r="AY184" s="19" t="s">
        <v>188</v>
      </c>
      <c r="BE184" s="154">
        <f t="shared" si="14"/>
        <v>0</v>
      </c>
      <c r="BF184" s="154">
        <f t="shared" si="15"/>
        <v>0</v>
      </c>
      <c r="BG184" s="154">
        <f t="shared" si="16"/>
        <v>0</v>
      </c>
      <c r="BH184" s="154">
        <f t="shared" si="17"/>
        <v>0</v>
      </c>
      <c r="BI184" s="154">
        <f t="shared" si="18"/>
        <v>0</v>
      </c>
      <c r="BJ184" s="19" t="s">
        <v>86</v>
      </c>
      <c r="BK184" s="154">
        <f t="shared" si="19"/>
        <v>0</v>
      </c>
      <c r="BL184" s="19" t="s">
        <v>444</v>
      </c>
      <c r="BM184" s="19" t="s">
        <v>1962</v>
      </c>
    </row>
    <row r="185" spans="2:65" s="1" customFormat="1" ht="25.5" customHeight="1">
      <c r="B185" s="145"/>
      <c r="C185" s="155" t="s">
        <v>440</v>
      </c>
      <c r="D185" s="155" t="s">
        <v>251</v>
      </c>
      <c r="E185" s="156" t="s">
        <v>1963</v>
      </c>
      <c r="F185" s="230" t="s">
        <v>1964</v>
      </c>
      <c r="G185" s="230"/>
      <c r="H185" s="230"/>
      <c r="I185" s="230"/>
      <c r="J185" s="157" t="s">
        <v>302</v>
      </c>
      <c r="K185" s="158">
        <v>3</v>
      </c>
      <c r="L185" s="231"/>
      <c r="M185" s="231"/>
      <c r="N185" s="231">
        <f t="shared" si="10"/>
        <v>0</v>
      </c>
      <c r="O185" s="229"/>
      <c r="P185" s="229"/>
      <c r="Q185" s="229"/>
      <c r="R185" s="150"/>
      <c r="T185" s="151" t="s">
        <v>5</v>
      </c>
      <c r="U185" s="41" t="s">
        <v>41</v>
      </c>
      <c r="V185" s="152">
        <v>0</v>
      </c>
      <c r="W185" s="152">
        <f t="shared" si="11"/>
        <v>0</v>
      </c>
      <c r="X185" s="152">
        <v>1.4599999999999999E-3</v>
      </c>
      <c r="Y185" s="152">
        <f t="shared" si="12"/>
        <v>4.3800000000000002E-3</v>
      </c>
      <c r="Z185" s="152">
        <v>0</v>
      </c>
      <c r="AA185" s="153">
        <f t="shared" si="13"/>
        <v>0</v>
      </c>
      <c r="AD185" s="154"/>
      <c r="AR185" s="19" t="s">
        <v>698</v>
      </c>
      <c r="AT185" s="19" t="s">
        <v>251</v>
      </c>
      <c r="AU185" s="19" t="s">
        <v>86</v>
      </c>
      <c r="AY185" s="19" t="s">
        <v>188</v>
      </c>
      <c r="BE185" s="154">
        <f t="shared" si="14"/>
        <v>0</v>
      </c>
      <c r="BF185" s="154">
        <f t="shared" si="15"/>
        <v>0</v>
      </c>
      <c r="BG185" s="154">
        <f t="shared" si="16"/>
        <v>0</v>
      </c>
      <c r="BH185" s="154">
        <f t="shared" si="17"/>
        <v>0</v>
      </c>
      <c r="BI185" s="154">
        <f t="shared" si="18"/>
        <v>0</v>
      </c>
      <c r="BJ185" s="19" t="s">
        <v>86</v>
      </c>
      <c r="BK185" s="154">
        <f t="shared" si="19"/>
        <v>0</v>
      </c>
      <c r="BL185" s="19" t="s">
        <v>698</v>
      </c>
      <c r="BM185" s="19" t="s">
        <v>1965</v>
      </c>
    </row>
    <row r="186" spans="2:65" s="1" customFormat="1" ht="25.5" customHeight="1">
      <c r="B186" s="145"/>
      <c r="C186" s="146" t="s">
        <v>444</v>
      </c>
      <c r="D186" s="146" t="s">
        <v>189</v>
      </c>
      <c r="E186" s="147" t="s">
        <v>1966</v>
      </c>
      <c r="F186" s="228" t="s">
        <v>1967</v>
      </c>
      <c r="G186" s="228"/>
      <c r="H186" s="228"/>
      <c r="I186" s="228"/>
      <c r="J186" s="148" t="s">
        <v>302</v>
      </c>
      <c r="K186" s="149">
        <v>6</v>
      </c>
      <c r="L186" s="229"/>
      <c r="M186" s="229"/>
      <c r="N186" s="229">
        <f t="shared" si="10"/>
        <v>0</v>
      </c>
      <c r="O186" s="229"/>
      <c r="P186" s="229"/>
      <c r="Q186" s="229"/>
      <c r="R186" s="150"/>
      <c r="T186" s="151" t="s">
        <v>5</v>
      </c>
      <c r="U186" s="41" t="s">
        <v>41</v>
      </c>
      <c r="V186" s="152">
        <v>0.32100000000000001</v>
      </c>
      <c r="W186" s="152">
        <f t="shared" si="11"/>
        <v>1.9260000000000002</v>
      </c>
      <c r="X186" s="152">
        <v>0</v>
      </c>
      <c r="Y186" s="152">
        <f t="shared" si="12"/>
        <v>0</v>
      </c>
      <c r="Z186" s="152">
        <v>0</v>
      </c>
      <c r="AA186" s="153">
        <f t="shared" si="13"/>
        <v>0</v>
      </c>
      <c r="AD186" s="154"/>
      <c r="AR186" s="19" t="s">
        <v>444</v>
      </c>
      <c r="AT186" s="19" t="s">
        <v>189</v>
      </c>
      <c r="AU186" s="19" t="s">
        <v>86</v>
      </c>
      <c r="AY186" s="19" t="s">
        <v>188</v>
      </c>
      <c r="BE186" s="154">
        <f t="shared" si="14"/>
        <v>0</v>
      </c>
      <c r="BF186" s="154">
        <f t="shared" si="15"/>
        <v>0</v>
      </c>
      <c r="BG186" s="154">
        <f t="shared" si="16"/>
        <v>0</v>
      </c>
      <c r="BH186" s="154">
        <f t="shared" si="17"/>
        <v>0</v>
      </c>
      <c r="BI186" s="154">
        <f t="shared" si="18"/>
        <v>0</v>
      </c>
      <c r="BJ186" s="19" t="s">
        <v>86</v>
      </c>
      <c r="BK186" s="154">
        <f t="shared" si="19"/>
        <v>0</v>
      </c>
      <c r="BL186" s="19" t="s">
        <v>444</v>
      </c>
      <c r="BM186" s="19" t="s">
        <v>1968</v>
      </c>
    </row>
    <row r="187" spans="2:65" s="1" customFormat="1" ht="25.5" customHeight="1">
      <c r="B187" s="145"/>
      <c r="C187" s="155" t="s">
        <v>448</v>
      </c>
      <c r="D187" s="155" t="s">
        <v>251</v>
      </c>
      <c r="E187" s="156" t="s">
        <v>1969</v>
      </c>
      <c r="F187" s="230" t="s">
        <v>1970</v>
      </c>
      <c r="G187" s="230"/>
      <c r="H187" s="230"/>
      <c r="I187" s="230"/>
      <c r="J187" s="157" t="s">
        <v>302</v>
      </c>
      <c r="K187" s="158">
        <v>6</v>
      </c>
      <c r="L187" s="231"/>
      <c r="M187" s="231"/>
      <c r="N187" s="231">
        <f t="shared" si="10"/>
        <v>0</v>
      </c>
      <c r="O187" s="229"/>
      <c r="P187" s="229"/>
      <c r="Q187" s="229"/>
      <c r="R187" s="150"/>
      <c r="T187" s="151" t="s">
        <v>5</v>
      </c>
      <c r="U187" s="41" t="s">
        <v>41</v>
      </c>
      <c r="V187" s="152">
        <v>0</v>
      </c>
      <c r="W187" s="152">
        <f t="shared" si="11"/>
        <v>0</v>
      </c>
      <c r="X187" s="152">
        <v>2.3000000000000001E-4</v>
      </c>
      <c r="Y187" s="152">
        <f t="shared" si="12"/>
        <v>1.3800000000000002E-3</v>
      </c>
      <c r="Z187" s="152">
        <v>0</v>
      </c>
      <c r="AA187" s="153">
        <f t="shared" si="13"/>
        <v>0</v>
      </c>
      <c r="AD187" s="154"/>
      <c r="AR187" s="19" t="s">
        <v>698</v>
      </c>
      <c r="AT187" s="19" t="s">
        <v>251</v>
      </c>
      <c r="AU187" s="19" t="s">
        <v>86</v>
      </c>
      <c r="AY187" s="19" t="s">
        <v>188</v>
      </c>
      <c r="BE187" s="154">
        <f t="shared" si="14"/>
        <v>0</v>
      </c>
      <c r="BF187" s="154">
        <f t="shared" si="15"/>
        <v>0</v>
      </c>
      <c r="BG187" s="154">
        <f t="shared" si="16"/>
        <v>0</v>
      </c>
      <c r="BH187" s="154">
        <f t="shared" si="17"/>
        <v>0</v>
      </c>
      <c r="BI187" s="154">
        <f t="shared" si="18"/>
        <v>0</v>
      </c>
      <c r="BJ187" s="19" t="s">
        <v>86</v>
      </c>
      <c r="BK187" s="154">
        <f t="shared" si="19"/>
        <v>0</v>
      </c>
      <c r="BL187" s="19" t="s">
        <v>698</v>
      </c>
      <c r="BM187" s="19" t="s">
        <v>1971</v>
      </c>
    </row>
    <row r="188" spans="2:65" s="1" customFormat="1" ht="25.5" customHeight="1">
      <c r="B188" s="145"/>
      <c r="C188" s="146" t="s">
        <v>452</v>
      </c>
      <c r="D188" s="146" t="s">
        <v>189</v>
      </c>
      <c r="E188" s="147" t="s">
        <v>1972</v>
      </c>
      <c r="F188" s="228" t="s">
        <v>1973</v>
      </c>
      <c r="G188" s="228"/>
      <c r="H188" s="228"/>
      <c r="I188" s="228"/>
      <c r="J188" s="148" t="s">
        <v>203</v>
      </c>
      <c r="K188" s="149">
        <v>40</v>
      </c>
      <c r="L188" s="229"/>
      <c r="M188" s="229"/>
      <c r="N188" s="229">
        <f t="shared" si="10"/>
        <v>0</v>
      </c>
      <c r="O188" s="229"/>
      <c r="P188" s="229"/>
      <c r="Q188" s="229"/>
      <c r="R188" s="150"/>
      <c r="T188" s="151" t="s">
        <v>5</v>
      </c>
      <c r="U188" s="41" t="s">
        <v>41</v>
      </c>
      <c r="V188" s="152">
        <v>2.5999999999999999E-2</v>
      </c>
      <c r="W188" s="152">
        <f t="shared" si="11"/>
        <v>1.04</v>
      </c>
      <c r="X188" s="152">
        <v>0</v>
      </c>
      <c r="Y188" s="152">
        <f t="shared" si="12"/>
        <v>0</v>
      </c>
      <c r="Z188" s="152">
        <v>0</v>
      </c>
      <c r="AA188" s="153">
        <f t="shared" si="13"/>
        <v>0</v>
      </c>
      <c r="AD188" s="154"/>
      <c r="AR188" s="19" t="s">
        <v>444</v>
      </c>
      <c r="AT188" s="19" t="s">
        <v>189</v>
      </c>
      <c r="AU188" s="19" t="s">
        <v>86</v>
      </c>
      <c r="AY188" s="19" t="s">
        <v>188</v>
      </c>
      <c r="BE188" s="154">
        <f t="shared" si="14"/>
        <v>0</v>
      </c>
      <c r="BF188" s="154">
        <f t="shared" si="15"/>
        <v>0</v>
      </c>
      <c r="BG188" s="154">
        <f t="shared" si="16"/>
        <v>0</v>
      </c>
      <c r="BH188" s="154">
        <f t="shared" si="17"/>
        <v>0</v>
      </c>
      <c r="BI188" s="154">
        <f t="shared" si="18"/>
        <v>0</v>
      </c>
      <c r="BJ188" s="19" t="s">
        <v>86</v>
      </c>
      <c r="BK188" s="154">
        <f t="shared" si="19"/>
        <v>0</v>
      </c>
      <c r="BL188" s="19" t="s">
        <v>444</v>
      </c>
      <c r="BM188" s="19" t="s">
        <v>1974</v>
      </c>
    </row>
    <row r="189" spans="2:65" s="1" customFormat="1" ht="25.5" customHeight="1">
      <c r="B189" s="145"/>
      <c r="C189" s="155" t="s">
        <v>456</v>
      </c>
      <c r="D189" s="155" t="s">
        <v>251</v>
      </c>
      <c r="E189" s="156" t="s">
        <v>1975</v>
      </c>
      <c r="F189" s="230" t="s">
        <v>1976</v>
      </c>
      <c r="G189" s="230"/>
      <c r="H189" s="230"/>
      <c r="I189" s="230"/>
      <c r="J189" s="157" t="s">
        <v>203</v>
      </c>
      <c r="K189" s="158">
        <v>40</v>
      </c>
      <c r="L189" s="231"/>
      <c r="M189" s="231"/>
      <c r="N189" s="231">
        <f t="shared" ref="N189:N197" si="20">ROUND(L189*K189,2)</f>
        <v>0</v>
      </c>
      <c r="O189" s="229"/>
      <c r="P189" s="229"/>
      <c r="Q189" s="229"/>
      <c r="R189" s="150"/>
      <c r="T189" s="151" t="s">
        <v>5</v>
      </c>
      <c r="U189" s="41" t="s">
        <v>41</v>
      </c>
      <c r="V189" s="152">
        <v>0</v>
      </c>
      <c r="W189" s="152">
        <f t="shared" ref="W189:W197" si="21">V189*K189</f>
        <v>0</v>
      </c>
      <c r="X189" s="152">
        <v>3.2000000000000003E-4</v>
      </c>
      <c r="Y189" s="152">
        <f t="shared" ref="Y189:Y197" si="22">X189*K189</f>
        <v>1.2800000000000001E-2</v>
      </c>
      <c r="Z189" s="152">
        <v>0</v>
      </c>
      <c r="AA189" s="153">
        <f t="shared" ref="AA189:AA197" si="23">Z189*K189</f>
        <v>0</v>
      </c>
      <c r="AD189" s="154"/>
      <c r="AR189" s="19" t="s">
        <v>698</v>
      </c>
      <c r="AT189" s="19" t="s">
        <v>251</v>
      </c>
      <c r="AU189" s="19" t="s">
        <v>86</v>
      </c>
      <c r="AY189" s="19" t="s">
        <v>188</v>
      </c>
      <c r="BE189" s="154">
        <f t="shared" ref="BE189:BE197" si="24">IF(U189="základná",N189,0)</f>
        <v>0</v>
      </c>
      <c r="BF189" s="154">
        <f t="shared" ref="BF189:BF197" si="25">IF(U189="znížená",N189,0)</f>
        <v>0</v>
      </c>
      <c r="BG189" s="154">
        <f t="shared" ref="BG189:BG197" si="26">IF(U189="zákl. prenesená",N189,0)</f>
        <v>0</v>
      </c>
      <c r="BH189" s="154">
        <f t="shared" ref="BH189:BH197" si="27">IF(U189="zníž. prenesená",N189,0)</f>
        <v>0</v>
      </c>
      <c r="BI189" s="154">
        <f t="shared" ref="BI189:BI197" si="28">IF(U189="nulová",N189,0)</f>
        <v>0</v>
      </c>
      <c r="BJ189" s="19" t="s">
        <v>86</v>
      </c>
      <c r="BK189" s="154">
        <f t="shared" ref="BK189:BK197" si="29">ROUND(L189*K189,2)</f>
        <v>0</v>
      </c>
      <c r="BL189" s="19" t="s">
        <v>698</v>
      </c>
      <c r="BM189" s="19" t="s">
        <v>1977</v>
      </c>
    </row>
    <row r="190" spans="2:65" s="1" customFormat="1" ht="25.5" customHeight="1">
      <c r="B190" s="145"/>
      <c r="C190" s="146" t="s">
        <v>460</v>
      </c>
      <c r="D190" s="146" t="s">
        <v>189</v>
      </c>
      <c r="E190" s="147" t="s">
        <v>1978</v>
      </c>
      <c r="F190" s="228" t="s">
        <v>1979</v>
      </c>
      <c r="G190" s="228"/>
      <c r="H190" s="228"/>
      <c r="I190" s="228"/>
      <c r="J190" s="148" t="s">
        <v>203</v>
      </c>
      <c r="K190" s="149">
        <v>120</v>
      </c>
      <c r="L190" s="229"/>
      <c r="M190" s="229"/>
      <c r="N190" s="229">
        <f t="shared" si="20"/>
        <v>0</v>
      </c>
      <c r="O190" s="229"/>
      <c r="P190" s="229"/>
      <c r="Q190" s="229"/>
      <c r="R190" s="150"/>
      <c r="T190" s="151" t="s">
        <v>5</v>
      </c>
      <c r="U190" s="41" t="s">
        <v>41</v>
      </c>
      <c r="V190" s="152">
        <v>4.8000000000000001E-2</v>
      </c>
      <c r="W190" s="152">
        <f t="shared" si="21"/>
        <v>5.76</v>
      </c>
      <c r="X190" s="152">
        <v>0</v>
      </c>
      <c r="Y190" s="152">
        <f t="shared" si="22"/>
        <v>0</v>
      </c>
      <c r="Z190" s="152">
        <v>0</v>
      </c>
      <c r="AA190" s="153">
        <f t="shared" si="23"/>
        <v>0</v>
      </c>
      <c r="AD190" s="154"/>
      <c r="AR190" s="19" t="s">
        <v>444</v>
      </c>
      <c r="AT190" s="19" t="s">
        <v>189</v>
      </c>
      <c r="AU190" s="19" t="s">
        <v>86</v>
      </c>
      <c r="AY190" s="19" t="s">
        <v>188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9" t="s">
        <v>86</v>
      </c>
      <c r="BK190" s="154">
        <f t="shared" si="29"/>
        <v>0</v>
      </c>
      <c r="BL190" s="19" t="s">
        <v>444</v>
      </c>
      <c r="BM190" s="19" t="s">
        <v>1980</v>
      </c>
    </row>
    <row r="191" spans="2:65" s="1" customFormat="1" ht="25.5" customHeight="1">
      <c r="B191" s="145"/>
      <c r="C191" s="155" t="s">
        <v>464</v>
      </c>
      <c r="D191" s="155" t="s">
        <v>251</v>
      </c>
      <c r="E191" s="156" t="s">
        <v>1981</v>
      </c>
      <c r="F191" s="230" t="s">
        <v>1982</v>
      </c>
      <c r="G191" s="230"/>
      <c r="H191" s="230"/>
      <c r="I191" s="230"/>
      <c r="J191" s="157" t="s">
        <v>203</v>
      </c>
      <c r="K191" s="158">
        <v>120</v>
      </c>
      <c r="L191" s="231"/>
      <c r="M191" s="231"/>
      <c r="N191" s="231">
        <f t="shared" si="20"/>
        <v>0</v>
      </c>
      <c r="O191" s="229"/>
      <c r="P191" s="229"/>
      <c r="Q191" s="229"/>
      <c r="R191" s="150"/>
      <c r="T191" s="151" t="s">
        <v>5</v>
      </c>
      <c r="U191" s="41" t="s">
        <v>41</v>
      </c>
      <c r="V191" s="152">
        <v>0</v>
      </c>
      <c r="W191" s="152">
        <f t="shared" si="21"/>
        <v>0</v>
      </c>
      <c r="X191" s="152">
        <v>1.3999999999999999E-4</v>
      </c>
      <c r="Y191" s="152">
        <f t="shared" si="22"/>
        <v>1.6799999999999999E-2</v>
      </c>
      <c r="Z191" s="152">
        <v>0</v>
      </c>
      <c r="AA191" s="153">
        <f t="shared" si="23"/>
        <v>0</v>
      </c>
      <c r="AD191" s="154"/>
      <c r="AR191" s="19" t="s">
        <v>698</v>
      </c>
      <c r="AT191" s="19" t="s">
        <v>251</v>
      </c>
      <c r="AU191" s="19" t="s">
        <v>86</v>
      </c>
      <c r="AY191" s="19" t="s">
        <v>188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9" t="s">
        <v>86</v>
      </c>
      <c r="BK191" s="154">
        <f t="shared" si="29"/>
        <v>0</v>
      </c>
      <c r="BL191" s="19" t="s">
        <v>698</v>
      </c>
      <c r="BM191" s="19" t="s">
        <v>1983</v>
      </c>
    </row>
    <row r="192" spans="2:65" s="1" customFormat="1" ht="25.5" customHeight="1">
      <c r="B192" s="145"/>
      <c r="C192" s="146" t="s">
        <v>468</v>
      </c>
      <c r="D192" s="146" t="s">
        <v>189</v>
      </c>
      <c r="E192" s="147" t="s">
        <v>1984</v>
      </c>
      <c r="F192" s="228" t="s">
        <v>1985</v>
      </c>
      <c r="G192" s="228"/>
      <c r="H192" s="228"/>
      <c r="I192" s="228"/>
      <c r="J192" s="148" t="s">
        <v>203</v>
      </c>
      <c r="K192" s="149">
        <v>150</v>
      </c>
      <c r="L192" s="229"/>
      <c r="M192" s="229"/>
      <c r="N192" s="229">
        <f t="shared" si="20"/>
        <v>0</v>
      </c>
      <c r="O192" s="229"/>
      <c r="P192" s="229"/>
      <c r="Q192" s="229"/>
      <c r="R192" s="150"/>
      <c r="T192" s="151" t="s">
        <v>5</v>
      </c>
      <c r="U192" s="41" t="s">
        <v>41</v>
      </c>
      <c r="V192" s="152">
        <v>5.3999999999999999E-2</v>
      </c>
      <c r="W192" s="152">
        <f t="shared" si="21"/>
        <v>8.1</v>
      </c>
      <c r="X192" s="152">
        <v>0</v>
      </c>
      <c r="Y192" s="152">
        <f t="shared" si="22"/>
        <v>0</v>
      </c>
      <c r="Z192" s="152">
        <v>0</v>
      </c>
      <c r="AA192" s="153">
        <f t="shared" si="23"/>
        <v>0</v>
      </c>
      <c r="AD192" s="154"/>
      <c r="AR192" s="19" t="s">
        <v>444</v>
      </c>
      <c r="AT192" s="19" t="s">
        <v>189</v>
      </c>
      <c r="AU192" s="19" t="s">
        <v>86</v>
      </c>
      <c r="AY192" s="19" t="s">
        <v>188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9" t="s">
        <v>86</v>
      </c>
      <c r="BK192" s="154">
        <f t="shared" si="29"/>
        <v>0</v>
      </c>
      <c r="BL192" s="19" t="s">
        <v>444</v>
      </c>
      <c r="BM192" s="19" t="s">
        <v>1986</v>
      </c>
    </row>
    <row r="193" spans="2:65" s="1" customFormat="1" ht="25.5" customHeight="1">
      <c r="B193" s="145"/>
      <c r="C193" s="155" t="s">
        <v>472</v>
      </c>
      <c r="D193" s="155" t="s">
        <v>251</v>
      </c>
      <c r="E193" s="156" t="s">
        <v>1987</v>
      </c>
      <c r="F193" s="230" t="s">
        <v>1988</v>
      </c>
      <c r="G193" s="230"/>
      <c r="H193" s="230"/>
      <c r="I193" s="230"/>
      <c r="J193" s="157" t="s">
        <v>203</v>
      </c>
      <c r="K193" s="158">
        <v>150</v>
      </c>
      <c r="L193" s="231"/>
      <c r="M193" s="231"/>
      <c r="N193" s="231">
        <f t="shared" si="20"/>
        <v>0</v>
      </c>
      <c r="O193" s="229"/>
      <c r="P193" s="229"/>
      <c r="Q193" s="229"/>
      <c r="R193" s="150"/>
      <c r="T193" s="151" t="s">
        <v>5</v>
      </c>
      <c r="U193" s="41" t="s">
        <v>41</v>
      </c>
      <c r="V193" s="152">
        <v>0</v>
      </c>
      <c r="W193" s="152">
        <f t="shared" si="21"/>
        <v>0</v>
      </c>
      <c r="X193" s="152">
        <v>1.9000000000000001E-4</v>
      </c>
      <c r="Y193" s="152">
        <f t="shared" si="22"/>
        <v>2.8500000000000001E-2</v>
      </c>
      <c r="Z193" s="152">
        <v>0</v>
      </c>
      <c r="AA193" s="153">
        <f t="shared" si="23"/>
        <v>0</v>
      </c>
      <c r="AD193" s="154"/>
      <c r="AR193" s="19" t="s">
        <v>698</v>
      </c>
      <c r="AT193" s="19" t="s">
        <v>251</v>
      </c>
      <c r="AU193" s="19" t="s">
        <v>86</v>
      </c>
      <c r="AY193" s="19" t="s">
        <v>188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9" t="s">
        <v>86</v>
      </c>
      <c r="BK193" s="154">
        <f t="shared" si="29"/>
        <v>0</v>
      </c>
      <c r="BL193" s="19" t="s">
        <v>698</v>
      </c>
      <c r="BM193" s="19" t="s">
        <v>1989</v>
      </c>
    </row>
    <row r="194" spans="2:65" s="1" customFormat="1" ht="25.5" customHeight="1">
      <c r="B194" s="145"/>
      <c r="C194" s="146" t="s">
        <v>476</v>
      </c>
      <c r="D194" s="146" t="s">
        <v>189</v>
      </c>
      <c r="E194" s="147" t="s">
        <v>1990</v>
      </c>
      <c r="F194" s="228" t="s">
        <v>1991</v>
      </c>
      <c r="G194" s="228"/>
      <c r="H194" s="228"/>
      <c r="I194" s="228"/>
      <c r="J194" s="148" t="s">
        <v>203</v>
      </c>
      <c r="K194" s="149">
        <v>15</v>
      </c>
      <c r="L194" s="229"/>
      <c r="M194" s="229"/>
      <c r="N194" s="229">
        <f t="shared" si="20"/>
        <v>0</v>
      </c>
      <c r="O194" s="229"/>
      <c r="P194" s="229"/>
      <c r="Q194" s="229"/>
      <c r="R194" s="150"/>
      <c r="T194" s="151" t="s">
        <v>5</v>
      </c>
      <c r="U194" s="41" t="s">
        <v>41</v>
      </c>
      <c r="V194" s="152">
        <v>0.06</v>
      </c>
      <c r="W194" s="152">
        <f t="shared" si="21"/>
        <v>0.89999999999999991</v>
      </c>
      <c r="X194" s="152">
        <v>0</v>
      </c>
      <c r="Y194" s="152">
        <f t="shared" si="22"/>
        <v>0</v>
      </c>
      <c r="Z194" s="152">
        <v>0</v>
      </c>
      <c r="AA194" s="153">
        <f t="shared" si="23"/>
        <v>0</v>
      </c>
      <c r="AD194" s="154"/>
      <c r="AR194" s="19" t="s">
        <v>444</v>
      </c>
      <c r="AT194" s="19" t="s">
        <v>189</v>
      </c>
      <c r="AU194" s="19" t="s">
        <v>86</v>
      </c>
      <c r="AY194" s="19" t="s">
        <v>188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9" t="s">
        <v>86</v>
      </c>
      <c r="BK194" s="154">
        <f t="shared" si="29"/>
        <v>0</v>
      </c>
      <c r="BL194" s="19" t="s">
        <v>444</v>
      </c>
      <c r="BM194" s="19" t="s">
        <v>1992</v>
      </c>
    </row>
    <row r="195" spans="2:65" s="1" customFormat="1" ht="25.5" customHeight="1">
      <c r="B195" s="145"/>
      <c r="C195" s="155" t="s">
        <v>480</v>
      </c>
      <c r="D195" s="155" t="s">
        <v>251</v>
      </c>
      <c r="E195" s="156" t="s">
        <v>1993</v>
      </c>
      <c r="F195" s="230" t="s">
        <v>1994</v>
      </c>
      <c r="G195" s="230"/>
      <c r="H195" s="230"/>
      <c r="I195" s="230"/>
      <c r="J195" s="157" t="s">
        <v>203</v>
      </c>
      <c r="K195" s="158">
        <v>15</v>
      </c>
      <c r="L195" s="231"/>
      <c r="M195" s="231"/>
      <c r="N195" s="231">
        <f t="shared" si="20"/>
        <v>0</v>
      </c>
      <c r="O195" s="229"/>
      <c r="P195" s="229"/>
      <c r="Q195" s="229"/>
      <c r="R195" s="150"/>
      <c r="T195" s="151" t="s">
        <v>5</v>
      </c>
      <c r="U195" s="41" t="s">
        <v>41</v>
      </c>
      <c r="V195" s="152">
        <v>0</v>
      </c>
      <c r="W195" s="152">
        <f t="shared" si="21"/>
        <v>0</v>
      </c>
      <c r="X195" s="152">
        <v>4.0000000000000002E-4</v>
      </c>
      <c r="Y195" s="152">
        <f t="shared" si="22"/>
        <v>6.0000000000000001E-3</v>
      </c>
      <c r="Z195" s="152">
        <v>0</v>
      </c>
      <c r="AA195" s="153">
        <f t="shared" si="23"/>
        <v>0</v>
      </c>
      <c r="AD195" s="154"/>
      <c r="AR195" s="19" t="s">
        <v>698</v>
      </c>
      <c r="AT195" s="19" t="s">
        <v>251</v>
      </c>
      <c r="AU195" s="19" t="s">
        <v>86</v>
      </c>
      <c r="AY195" s="19" t="s">
        <v>188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9" t="s">
        <v>86</v>
      </c>
      <c r="BK195" s="154">
        <f t="shared" si="29"/>
        <v>0</v>
      </c>
      <c r="BL195" s="19" t="s">
        <v>698</v>
      </c>
      <c r="BM195" s="19" t="s">
        <v>1995</v>
      </c>
    </row>
    <row r="196" spans="2:65" s="1" customFormat="1" ht="25.5" customHeight="1">
      <c r="B196" s="145"/>
      <c r="C196" s="155" t="s">
        <v>484</v>
      </c>
      <c r="D196" s="155" t="s">
        <v>251</v>
      </c>
      <c r="E196" s="156" t="s">
        <v>1996</v>
      </c>
      <c r="F196" s="230" t="s">
        <v>1997</v>
      </c>
      <c r="G196" s="230"/>
      <c r="H196" s="230"/>
      <c r="I196" s="230"/>
      <c r="J196" s="157" t="s">
        <v>1998</v>
      </c>
      <c r="K196" s="158">
        <v>1</v>
      </c>
      <c r="L196" s="231"/>
      <c r="M196" s="231"/>
      <c r="N196" s="231">
        <f t="shared" si="20"/>
        <v>0</v>
      </c>
      <c r="O196" s="229"/>
      <c r="P196" s="229"/>
      <c r="Q196" s="229"/>
      <c r="R196" s="150"/>
      <c r="T196" s="151" t="s">
        <v>5</v>
      </c>
      <c r="U196" s="41" t="s">
        <v>41</v>
      </c>
      <c r="V196" s="152">
        <v>0</v>
      </c>
      <c r="W196" s="152">
        <f t="shared" si="21"/>
        <v>0</v>
      </c>
      <c r="X196" s="152">
        <v>0</v>
      </c>
      <c r="Y196" s="152">
        <f t="shared" si="22"/>
        <v>0</v>
      </c>
      <c r="Z196" s="152">
        <v>0</v>
      </c>
      <c r="AA196" s="153">
        <f t="shared" si="23"/>
        <v>0</v>
      </c>
      <c r="AD196" s="154"/>
      <c r="AR196" s="19" t="s">
        <v>1430</v>
      </c>
      <c r="AT196" s="19" t="s">
        <v>251</v>
      </c>
      <c r="AU196" s="19" t="s">
        <v>86</v>
      </c>
      <c r="AY196" s="19" t="s">
        <v>188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9" t="s">
        <v>86</v>
      </c>
      <c r="BK196" s="154">
        <f t="shared" si="29"/>
        <v>0</v>
      </c>
      <c r="BL196" s="19" t="s">
        <v>1430</v>
      </c>
      <c r="BM196" s="19" t="s">
        <v>1999</v>
      </c>
    </row>
    <row r="197" spans="2:65" s="1" customFormat="1" ht="16.5" customHeight="1">
      <c r="B197" s="145"/>
      <c r="C197" s="155" t="s">
        <v>488</v>
      </c>
      <c r="D197" s="155" t="s">
        <v>251</v>
      </c>
      <c r="E197" s="156" t="s">
        <v>2000</v>
      </c>
      <c r="F197" s="230" t="s">
        <v>2001</v>
      </c>
      <c r="G197" s="230"/>
      <c r="H197" s="230"/>
      <c r="I197" s="230"/>
      <c r="J197" s="157" t="s">
        <v>797</v>
      </c>
      <c r="K197" s="158">
        <v>60</v>
      </c>
      <c r="L197" s="231"/>
      <c r="M197" s="231"/>
      <c r="N197" s="231">
        <f t="shared" si="20"/>
        <v>0</v>
      </c>
      <c r="O197" s="229"/>
      <c r="P197" s="229"/>
      <c r="Q197" s="229"/>
      <c r="R197" s="150"/>
      <c r="T197" s="151" t="s">
        <v>5</v>
      </c>
      <c r="U197" s="41" t="s">
        <v>41</v>
      </c>
      <c r="V197" s="152">
        <v>0</v>
      </c>
      <c r="W197" s="152">
        <f t="shared" si="21"/>
        <v>0</v>
      </c>
      <c r="X197" s="152">
        <v>1E-3</v>
      </c>
      <c r="Y197" s="152">
        <f t="shared" si="22"/>
        <v>0.06</v>
      </c>
      <c r="Z197" s="152">
        <v>0</v>
      </c>
      <c r="AA197" s="153">
        <f t="shared" si="23"/>
        <v>0</v>
      </c>
      <c r="AD197" s="154"/>
      <c r="AR197" s="19" t="s">
        <v>698</v>
      </c>
      <c r="AT197" s="19" t="s">
        <v>251</v>
      </c>
      <c r="AU197" s="19" t="s">
        <v>86</v>
      </c>
      <c r="AY197" s="19" t="s">
        <v>188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9" t="s">
        <v>86</v>
      </c>
      <c r="BK197" s="154">
        <f t="shared" si="29"/>
        <v>0</v>
      </c>
      <c r="BL197" s="19" t="s">
        <v>698</v>
      </c>
      <c r="BM197" s="19" t="s">
        <v>2002</v>
      </c>
    </row>
    <row r="198" spans="2:65" s="10" customFormat="1" ht="29.85" customHeight="1">
      <c r="B198" s="134"/>
      <c r="C198" s="135"/>
      <c r="D198" s="144" t="s">
        <v>1779</v>
      </c>
      <c r="E198" s="144"/>
      <c r="F198" s="144"/>
      <c r="G198" s="144"/>
      <c r="H198" s="144"/>
      <c r="I198" s="144"/>
      <c r="J198" s="144"/>
      <c r="K198" s="144"/>
      <c r="L198" s="144"/>
      <c r="M198" s="144"/>
      <c r="N198" s="233">
        <f>BK198</f>
        <v>0</v>
      </c>
      <c r="O198" s="234"/>
      <c r="P198" s="234"/>
      <c r="Q198" s="234"/>
      <c r="R198" s="137"/>
      <c r="T198" s="138"/>
      <c r="U198" s="135"/>
      <c r="V198" s="135"/>
      <c r="W198" s="139">
        <f>SUM(W199:W200)</f>
        <v>6.24</v>
      </c>
      <c r="X198" s="135"/>
      <c r="Y198" s="139">
        <f>SUM(Y199:Y200)</f>
        <v>8.0000000000000004E-4</v>
      </c>
      <c r="Z198" s="135"/>
      <c r="AA198" s="140">
        <f>SUM(AA199:AA200)</f>
        <v>0</v>
      </c>
      <c r="AC198" s="1"/>
      <c r="AD198" s="154"/>
      <c r="AR198" s="141" t="s">
        <v>93</v>
      </c>
      <c r="AT198" s="142" t="s">
        <v>73</v>
      </c>
      <c r="AU198" s="142" t="s">
        <v>81</v>
      </c>
      <c r="AY198" s="141" t="s">
        <v>188</v>
      </c>
      <c r="BK198" s="143">
        <f>SUM(BK199:BK200)</f>
        <v>0</v>
      </c>
    </row>
    <row r="199" spans="2:65" s="1" customFormat="1" ht="38.25" customHeight="1">
      <c r="B199" s="145"/>
      <c r="C199" s="146" t="s">
        <v>492</v>
      </c>
      <c r="D199" s="146" t="s">
        <v>189</v>
      </c>
      <c r="E199" s="147" t="s">
        <v>2003</v>
      </c>
      <c r="F199" s="228" t="s">
        <v>2004</v>
      </c>
      <c r="G199" s="228"/>
      <c r="H199" s="228"/>
      <c r="I199" s="228"/>
      <c r="J199" s="148" t="s">
        <v>302</v>
      </c>
      <c r="K199" s="149">
        <v>80</v>
      </c>
      <c r="L199" s="229"/>
      <c r="M199" s="229"/>
      <c r="N199" s="229">
        <f>ROUND(L199*K199,2)</f>
        <v>0</v>
      </c>
      <c r="O199" s="229"/>
      <c r="P199" s="229"/>
      <c r="Q199" s="229"/>
      <c r="R199" s="150"/>
      <c r="T199" s="151" t="s">
        <v>5</v>
      </c>
      <c r="U199" s="41" t="s">
        <v>41</v>
      </c>
      <c r="V199" s="152">
        <v>7.8E-2</v>
      </c>
      <c r="W199" s="152">
        <f>V199*K199</f>
        <v>6.24</v>
      </c>
      <c r="X199" s="152">
        <v>0</v>
      </c>
      <c r="Y199" s="152">
        <f>X199*K199</f>
        <v>0</v>
      </c>
      <c r="Z199" s="152">
        <v>0</v>
      </c>
      <c r="AA199" s="153">
        <f>Z199*K199</f>
        <v>0</v>
      </c>
      <c r="AD199" s="154"/>
      <c r="AR199" s="19" t="s">
        <v>444</v>
      </c>
      <c r="AT199" s="19" t="s">
        <v>189</v>
      </c>
      <c r="AU199" s="19" t="s">
        <v>86</v>
      </c>
      <c r="AY199" s="19" t="s">
        <v>188</v>
      </c>
      <c r="BE199" s="154">
        <f>IF(U199="základná",N199,0)</f>
        <v>0</v>
      </c>
      <c r="BF199" s="154">
        <f>IF(U199="znížená",N199,0)</f>
        <v>0</v>
      </c>
      <c r="BG199" s="154">
        <f>IF(U199="zákl. prenesená",N199,0)</f>
        <v>0</v>
      </c>
      <c r="BH199" s="154">
        <f>IF(U199="zníž. prenesená",N199,0)</f>
        <v>0</v>
      </c>
      <c r="BI199" s="154">
        <f>IF(U199="nulová",N199,0)</f>
        <v>0</v>
      </c>
      <c r="BJ199" s="19" t="s">
        <v>86</v>
      </c>
      <c r="BK199" s="154">
        <f>ROUND(L199*K199,2)</f>
        <v>0</v>
      </c>
      <c r="BL199" s="19" t="s">
        <v>444</v>
      </c>
      <c r="BM199" s="19" t="s">
        <v>2005</v>
      </c>
    </row>
    <row r="200" spans="2:65" s="1" customFormat="1" ht="16.5" customHeight="1">
      <c r="B200" s="145"/>
      <c r="C200" s="155" t="s">
        <v>496</v>
      </c>
      <c r="D200" s="155" t="s">
        <v>251</v>
      </c>
      <c r="E200" s="156" t="s">
        <v>2006</v>
      </c>
      <c r="F200" s="230" t="s">
        <v>2007</v>
      </c>
      <c r="G200" s="230"/>
      <c r="H200" s="230"/>
      <c r="I200" s="230"/>
      <c r="J200" s="157" t="s">
        <v>302</v>
      </c>
      <c r="K200" s="158">
        <v>80</v>
      </c>
      <c r="L200" s="231"/>
      <c r="M200" s="231"/>
      <c r="N200" s="231">
        <f>ROUND(L200*K200,2)</f>
        <v>0</v>
      </c>
      <c r="O200" s="229"/>
      <c r="P200" s="229"/>
      <c r="Q200" s="229"/>
      <c r="R200" s="150"/>
      <c r="T200" s="151" t="s">
        <v>5</v>
      </c>
      <c r="U200" s="41" t="s">
        <v>41</v>
      </c>
      <c r="V200" s="152">
        <v>0</v>
      </c>
      <c r="W200" s="152">
        <f>V200*K200</f>
        <v>0</v>
      </c>
      <c r="X200" s="152">
        <v>1.0000000000000001E-5</v>
      </c>
      <c r="Y200" s="152">
        <f>X200*K200</f>
        <v>8.0000000000000004E-4</v>
      </c>
      <c r="Z200" s="152">
        <v>0</v>
      </c>
      <c r="AA200" s="153">
        <f>Z200*K200</f>
        <v>0</v>
      </c>
      <c r="AD200" s="154"/>
      <c r="AR200" s="19" t="s">
        <v>698</v>
      </c>
      <c r="AT200" s="19" t="s">
        <v>251</v>
      </c>
      <c r="AU200" s="19" t="s">
        <v>86</v>
      </c>
      <c r="AY200" s="19" t="s">
        <v>188</v>
      </c>
      <c r="BE200" s="154">
        <f>IF(U200="základná",N200,0)</f>
        <v>0</v>
      </c>
      <c r="BF200" s="154">
        <f>IF(U200="znížená",N200,0)</f>
        <v>0</v>
      </c>
      <c r="BG200" s="154">
        <f>IF(U200="zákl. prenesená",N200,0)</f>
        <v>0</v>
      </c>
      <c r="BH200" s="154">
        <f>IF(U200="zníž. prenesená",N200,0)</f>
        <v>0</v>
      </c>
      <c r="BI200" s="154">
        <f>IF(U200="nulová",N200,0)</f>
        <v>0</v>
      </c>
      <c r="BJ200" s="19" t="s">
        <v>86</v>
      </c>
      <c r="BK200" s="154">
        <f>ROUND(L200*K200,2)</f>
        <v>0</v>
      </c>
      <c r="BL200" s="19" t="s">
        <v>698</v>
      </c>
      <c r="BM200" s="19" t="s">
        <v>2008</v>
      </c>
    </row>
    <row r="201" spans="2:65" s="10" customFormat="1" ht="37.35" customHeight="1">
      <c r="B201" s="134"/>
      <c r="C201" s="135"/>
      <c r="D201" s="136" t="s">
        <v>1780</v>
      </c>
      <c r="E201" s="136"/>
      <c r="F201" s="136"/>
      <c r="G201" s="136"/>
      <c r="H201" s="136"/>
      <c r="I201" s="136"/>
      <c r="J201" s="136"/>
      <c r="K201" s="136"/>
      <c r="L201" s="136"/>
      <c r="M201" s="136"/>
      <c r="N201" s="235">
        <f>BK201</f>
        <v>0</v>
      </c>
      <c r="O201" s="236"/>
      <c r="P201" s="236"/>
      <c r="Q201" s="236"/>
      <c r="R201" s="137"/>
      <c r="T201" s="138"/>
      <c r="U201" s="135"/>
      <c r="V201" s="135"/>
      <c r="W201" s="139">
        <f>SUM(W202:W203)</f>
        <v>31.800000000000004</v>
      </c>
      <c r="X201" s="135"/>
      <c r="Y201" s="139">
        <f>SUM(Y202:Y203)</f>
        <v>0</v>
      </c>
      <c r="Z201" s="135"/>
      <c r="AA201" s="140">
        <f>SUM(AA202:AA203)</f>
        <v>0</v>
      </c>
      <c r="AC201" s="1"/>
      <c r="AD201" s="154"/>
      <c r="AR201" s="141" t="s">
        <v>193</v>
      </c>
      <c r="AT201" s="142" t="s">
        <v>73</v>
      </c>
      <c r="AU201" s="142" t="s">
        <v>74</v>
      </c>
      <c r="AY201" s="141" t="s">
        <v>188</v>
      </c>
      <c r="BK201" s="143">
        <f>SUM(BK202:BK203)</f>
        <v>0</v>
      </c>
    </row>
    <row r="202" spans="2:65" s="1" customFormat="1" ht="25.5" customHeight="1">
      <c r="B202" s="145"/>
      <c r="C202" s="146" t="s">
        <v>500</v>
      </c>
      <c r="D202" s="146" t="s">
        <v>189</v>
      </c>
      <c r="E202" s="147" t="s">
        <v>2009</v>
      </c>
      <c r="F202" s="228" t="s">
        <v>2010</v>
      </c>
      <c r="G202" s="228"/>
      <c r="H202" s="228"/>
      <c r="I202" s="228"/>
      <c r="J202" s="148" t="s">
        <v>1108</v>
      </c>
      <c r="K202" s="149">
        <v>20</v>
      </c>
      <c r="L202" s="229"/>
      <c r="M202" s="229"/>
      <c r="N202" s="229">
        <f>ROUND(L202*K202,2)</f>
        <v>0</v>
      </c>
      <c r="O202" s="229"/>
      <c r="P202" s="229"/>
      <c r="Q202" s="229"/>
      <c r="R202" s="150"/>
      <c r="T202" s="151" t="s">
        <v>5</v>
      </c>
      <c r="U202" s="41" t="s">
        <v>41</v>
      </c>
      <c r="V202" s="152">
        <v>1.06</v>
      </c>
      <c r="W202" s="152">
        <f>V202*K202</f>
        <v>21.200000000000003</v>
      </c>
      <c r="X202" s="152">
        <v>0</v>
      </c>
      <c r="Y202" s="152">
        <f>X202*K202</f>
        <v>0</v>
      </c>
      <c r="Z202" s="152">
        <v>0</v>
      </c>
      <c r="AA202" s="153">
        <f>Z202*K202</f>
        <v>0</v>
      </c>
      <c r="AD202" s="154"/>
      <c r="AR202" s="19" t="s">
        <v>1430</v>
      </c>
      <c r="AT202" s="19" t="s">
        <v>189</v>
      </c>
      <c r="AU202" s="19" t="s">
        <v>81</v>
      </c>
      <c r="AY202" s="19" t="s">
        <v>188</v>
      </c>
      <c r="BE202" s="154">
        <f>IF(U202="základná",N202,0)</f>
        <v>0</v>
      </c>
      <c r="BF202" s="154">
        <f>IF(U202="znížená",N202,0)</f>
        <v>0</v>
      </c>
      <c r="BG202" s="154">
        <f>IF(U202="zákl. prenesená",N202,0)</f>
        <v>0</v>
      </c>
      <c r="BH202" s="154">
        <f>IF(U202="zníž. prenesená",N202,0)</f>
        <v>0</v>
      </c>
      <c r="BI202" s="154">
        <f>IF(U202="nulová",N202,0)</f>
        <v>0</v>
      </c>
      <c r="BJ202" s="19" t="s">
        <v>86</v>
      </c>
      <c r="BK202" s="154">
        <f>ROUND(L202*K202,2)</f>
        <v>0</v>
      </c>
      <c r="BL202" s="19" t="s">
        <v>1430</v>
      </c>
      <c r="BM202" s="19" t="s">
        <v>2011</v>
      </c>
    </row>
    <row r="203" spans="2:65" s="1" customFormat="1" ht="51" customHeight="1">
      <c r="B203" s="145"/>
      <c r="C203" s="146" t="s">
        <v>504</v>
      </c>
      <c r="D203" s="146" t="s">
        <v>189</v>
      </c>
      <c r="E203" s="147" t="s">
        <v>2012</v>
      </c>
      <c r="F203" s="228" t="s">
        <v>2013</v>
      </c>
      <c r="G203" s="228"/>
      <c r="H203" s="228"/>
      <c r="I203" s="228"/>
      <c r="J203" s="148" t="s">
        <v>1108</v>
      </c>
      <c r="K203" s="149">
        <v>10</v>
      </c>
      <c r="L203" s="229"/>
      <c r="M203" s="229"/>
      <c r="N203" s="229">
        <f>ROUND(L203*K203,2)</f>
        <v>0</v>
      </c>
      <c r="O203" s="229"/>
      <c r="P203" s="229"/>
      <c r="Q203" s="229"/>
      <c r="R203" s="150"/>
      <c r="T203" s="151" t="s">
        <v>5</v>
      </c>
      <c r="U203" s="159" t="s">
        <v>41</v>
      </c>
      <c r="V203" s="160">
        <v>1.06</v>
      </c>
      <c r="W203" s="160">
        <f>V203*K203</f>
        <v>10.600000000000001</v>
      </c>
      <c r="X203" s="160">
        <v>0</v>
      </c>
      <c r="Y203" s="160">
        <f>X203*K203</f>
        <v>0</v>
      </c>
      <c r="Z203" s="160">
        <v>0</v>
      </c>
      <c r="AA203" s="161">
        <f>Z203*K203</f>
        <v>0</v>
      </c>
      <c r="AD203" s="154"/>
      <c r="AR203" s="19" t="s">
        <v>193</v>
      </c>
      <c r="AT203" s="19" t="s">
        <v>189</v>
      </c>
      <c r="AU203" s="19" t="s">
        <v>81</v>
      </c>
      <c r="AY203" s="19" t="s">
        <v>188</v>
      </c>
      <c r="BE203" s="154">
        <f>IF(U203="základná",N203,0)</f>
        <v>0</v>
      </c>
      <c r="BF203" s="154">
        <f>IF(U203="znížená",N203,0)</f>
        <v>0</v>
      </c>
      <c r="BG203" s="154">
        <f>IF(U203="zákl. prenesená",N203,0)</f>
        <v>0</v>
      </c>
      <c r="BH203" s="154">
        <f>IF(U203="zníž. prenesená",N203,0)</f>
        <v>0</v>
      </c>
      <c r="BI203" s="154">
        <f>IF(U203="nulová",N203,0)</f>
        <v>0</v>
      </c>
      <c r="BJ203" s="19" t="s">
        <v>86</v>
      </c>
      <c r="BK203" s="154">
        <f>ROUND(L203*K203,2)</f>
        <v>0</v>
      </c>
      <c r="BL203" s="19" t="s">
        <v>193</v>
      </c>
      <c r="BM203" s="19" t="s">
        <v>2014</v>
      </c>
    </row>
    <row r="204" spans="2:65" s="1" customFormat="1" ht="6.95" customHeight="1">
      <c r="B204" s="56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8"/>
    </row>
  </sheetData>
  <mergeCells count="305">
    <mergeCell ref="H1:K1"/>
    <mergeCell ref="S2:AC2"/>
    <mergeCell ref="F203:I203"/>
    <mergeCell ref="L203:M203"/>
    <mergeCell ref="N203:Q203"/>
    <mergeCell ref="N118:Q118"/>
    <mergeCell ref="N119:Q119"/>
    <mergeCell ref="N120:Q120"/>
    <mergeCell ref="N123:Q123"/>
    <mergeCell ref="N124:Q124"/>
    <mergeCell ref="N198:Q198"/>
    <mergeCell ref="N201:Q201"/>
    <mergeCell ref="F199:I199"/>
    <mergeCell ref="L199:M199"/>
    <mergeCell ref="N199:Q199"/>
    <mergeCell ref="F200:I200"/>
    <mergeCell ref="L200:M200"/>
    <mergeCell ref="N200:Q200"/>
    <mergeCell ref="F202:I202"/>
    <mergeCell ref="L202:M202"/>
    <mergeCell ref="N202:Q202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1:I121"/>
    <mergeCell ref="L121:M121"/>
    <mergeCell ref="N121:Q121"/>
    <mergeCell ref="F122:I122"/>
    <mergeCell ref="L122:M122"/>
    <mergeCell ref="N122:Q122"/>
    <mergeCell ref="F125:I125"/>
    <mergeCell ref="L125:M125"/>
    <mergeCell ref="N125:Q125"/>
    <mergeCell ref="L100:Q100"/>
    <mergeCell ref="C106:Q106"/>
    <mergeCell ref="F108:P108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4"/>
  <sheetViews>
    <sheetView showGridLines="0" workbookViewId="0">
      <pane ySplit="1" topLeftCell="A121" activePane="bottomLeft" state="frozen"/>
      <selection pane="bottomLeft" activeCell="L124" sqref="L124:M14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106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s="1" customFormat="1" ht="32.85" customHeight="1">
      <c r="B8" s="32"/>
      <c r="C8" s="33"/>
      <c r="D8" s="28" t="s">
        <v>137</v>
      </c>
      <c r="E8" s="33"/>
      <c r="F8" s="176" t="s">
        <v>2015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6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20</v>
      </c>
      <c r="E10" s="33"/>
      <c r="F10" s="27" t="s">
        <v>28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6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1691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tr">
        <f>IF('Rekapitulácia stavby'!AN19="","",'Rekapitulácia stavby'!AN19)</f>
        <v/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>Ing.Ivana Brecková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tr">
        <f>IF('Rekapitulácia stavby'!AN20="","",'Rekapitulácia stavby'!AN20)</f>
        <v/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ROUND((SUM(BE100:BE102)+SUM(BE121:BE143)), 2)</f>
        <v>0</v>
      </c>
      <c r="I33" s="214"/>
      <c r="J33" s="214"/>
      <c r="K33" s="33"/>
      <c r="L33" s="33"/>
      <c r="M33" s="217">
        <f>ROUND(ROUND((SUM(BE100:BE102)+SUM(BE121:BE143)),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ROUND((SUM(BF100:BF102)+SUM(BF121:BF143)), 2)</f>
        <v>0</v>
      </c>
      <c r="I34" s="214"/>
      <c r="J34" s="214"/>
      <c r="K34" s="33"/>
      <c r="L34" s="33"/>
      <c r="M34" s="217">
        <f>ROUND(ROUND((SUM(BF100:BF102)+SUM(BF121:BF143)),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ROUND((SUM(BG100:BG102)+SUM(BG121:BG143)),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ROUND((SUM(BH100:BH102)+SUM(BH121:BH143)),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ROUND((SUM(BI100:BI102)+SUM(BI121:BI143)),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001.5 - 5. časť PL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20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Gasotherm plus s.r.o.</v>
      </c>
      <c r="N84" s="174"/>
      <c r="O84" s="174"/>
      <c r="P84" s="174"/>
      <c r="Q84" s="174"/>
      <c r="R84" s="34"/>
    </row>
    <row r="85" spans="2:47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Ing.Ivana Brecková</v>
      </c>
      <c r="N85" s="174"/>
      <c r="O85" s="174"/>
      <c r="P85" s="174"/>
      <c r="Q85" s="174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N121</f>
        <v>0</v>
      </c>
      <c r="O89" s="222"/>
      <c r="P89" s="222"/>
      <c r="Q89" s="222"/>
      <c r="R89" s="34"/>
      <c r="AU89" s="19" t="s">
        <v>145</v>
      </c>
    </row>
    <row r="90" spans="2:47" s="7" customFormat="1" ht="24.95" customHeight="1">
      <c r="B90" s="118"/>
      <c r="C90" s="119"/>
      <c r="D90" s="120" t="s">
        <v>1692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N122</f>
        <v>0</v>
      </c>
      <c r="O90" s="224"/>
      <c r="P90" s="224"/>
      <c r="Q90" s="224"/>
      <c r="R90" s="121"/>
    </row>
    <row r="91" spans="2:47" s="8" customFormat="1" ht="19.899999999999999" customHeight="1">
      <c r="B91" s="122"/>
      <c r="C91" s="96"/>
      <c r="D91" s="123" t="s">
        <v>2016</v>
      </c>
      <c r="E91" s="96"/>
      <c r="F91" s="96"/>
      <c r="G91" s="96"/>
      <c r="H91" s="96"/>
      <c r="I91" s="96"/>
      <c r="J91" s="96"/>
      <c r="K91" s="96"/>
      <c r="L91" s="96"/>
      <c r="M91" s="96"/>
      <c r="N91" s="203">
        <f>N123</f>
        <v>0</v>
      </c>
      <c r="O91" s="204"/>
      <c r="P91" s="204"/>
      <c r="Q91" s="204"/>
      <c r="R91" s="124"/>
    </row>
    <row r="92" spans="2:47" s="7" customFormat="1" ht="24.95" customHeight="1">
      <c r="B92" s="118"/>
      <c r="C92" s="119"/>
      <c r="D92" s="120" t="s">
        <v>1693</v>
      </c>
      <c r="E92" s="119"/>
      <c r="F92" s="119"/>
      <c r="G92" s="119"/>
      <c r="H92" s="119"/>
      <c r="I92" s="119"/>
      <c r="J92" s="119"/>
      <c r="K92" s="119"/>
      <c r="L92" s="119"/>
      <c r="M92" s="119"/>
      <c r="N92" s="223">
        <f>N125</f>
        <v>0</v>
      </c>
      <c r="O92" s="224"/>
      <c r="P92" s="224"/>
      <c r="Q92" s="224"/>
      <c r="R92" s="121"/>
    </row>
    <row r="93" spans="2:47" s="8" customFormat="1" ht="19.899999999999999" customHeight="1">
      <c r="B93" s="122"/>
      <c r="C93" s="96"/>
      <c r="D93" s="123" t="s">
        <v>1694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N126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1698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N134</f>
        <v>0</v>
      </c>
      <c r="O94" s="204"/>
      <c r="P94" s="204"/>
      <c r="Q94" s="204"/>
      <c r="R94" s="124"/>
    </row>
    <row r="95" spans="2:47" s="8" customFormat="1" ht="19.899999999999999" customHeight="1">
      <c r="B95" s="122"/>
      <c r="C95" s="96"/>
      <c r="D95" s="123" t="s">
        <v>2017</v>
      </c>
      <c r="E95" s="96"/>
      <c r="F95" s="96"/>
      <c r="G95" s="96"/>
      <c r="H95" s="96"/>
      <c r="I95" s="96"/>
      <c r="J95" s="96"/>
      <c r="K95" s="96"/>
      <c r="L95" s="96"/>
      <c r="M95" s="96"/>
      <c r="N95" s="203">
        <f>N136</f>
        <v>0</v>
      </c>
      <c r="O95" s="204"/>
      <c r="P95" s="204"/>
      <c r="Q95" s="204"/>
      <c r="R95" s="124"/>
    </row>
    <row r="96" spans="2:47" s="7" customFormat="1" ht="24.95" customHeight="1">
      <c r="B96" s="118"/>
      <c r="C96" s="119"/>
      <c r="D96" s="120" t="s">
        <v>2018</v>
      </c>
      <c r="E96" s="119"/>
      <c r="F96" s="119"/>
      <c r="G96" s="119"/>
      <c r="H96" s="119"/>
      <c r="I96" s="119"/>
      <c r="J96" s="119"/>
      <c r="K96" s="119"/>
      <c r="L96" s="119"/>
      <c r="M96" s="119"/>
      <c r="N96" s="223">
        <f>N138</f>
        <v>0</v>
      </c>
      <c r="O96" s="224"/>
      <c r="P96" s="224"/>
      <c r="Q96" s="224"/>
      <c r="R96" s="121"/>
    </row>
    <row r="97" spans="2:65" s="8" customFormat="1" ht="19.899999999999999" customHeight="1">
      <c r="B97" s="122"/>
      <c r="C97" s="96"/>
      <c r="D97" s="123" t="s">
        <v>2019</v>
      </c>
      <c r="E97" s="96"/>
      <c r="F97" s="96"/>
      <c r="G97" s="96"/>
      <c r="H97" s="96"/>
      <c r="I97" s="96"/>
      <c r="J97" s="96"/>
      <c r="K97" s="96"/>
      <c r="L97" s="96"/>
      <c r="M97" s="96"/>
      <c r="N97" s="203">
        <f>N139</f>
        <v>0</v>
      </c>
      <c r="O97" s="204"/>
      <c r="P97" s="204"/>
      <c r="Q97" s="204"/>
      <c r="R97" s="124"/>
    </row>
    <row r="98" spans="2:65" s="7" customFormat="1" ht="24.95" customHeight="1">
      <c r="B98" s="118"/>
      <c r="C98" s="119"/>
      <c r="D98" s="120" t="s">
        <v>2020</v>
      </c>
      <c r="E98" s="119"/>
      <c r="F98" s="119"/>
      <c r="G98" s="119"/>
      <c r="H98" s="119"/>
      <c r="I98" s="119"/>
      <c r="J98" s="119"/>
      <c r="K98" s="119"/>
      <c r="L98" s="119"/>
      <c r="M98" s="119"/>
      <c r="N98" s="223">
        <f>N142</f>
        <v>0</v>
      </c>
      <c r="O98" s="224"/>
      <c r="P98" s="224"/>
      <c r="Q98" s="224"/>
      <c r="R98" s="121"/>
    </row>
    <row r="99" spans="2:65" s="1" customFormat="1" ht="21.75" customHeight="1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5" s="1" customFormat="1" ht="29.25" customHeight="1">
      <c r="B100" s="32"/>
      <c r="C100" s="117" t="s">
        <v>173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222">
        <f>ROUND(N101,2)</f>
        <v>0</v>
      </c>
      <c r="O100" s="225"/>
      <c r="P100" s="225"/>
      <c r="Q100" s="225"/>
      <c r="R100" s="34"/>
      <c r="T100" s="125"/>
      <c r="U100" s="126" t="s">
        <v>38</v>
      </c>
    </row>
    <row r="101" spans="2:65" s="1" customFormat="1" ht="18" customHeight="1">
      <c r="B101" s="145"/>
      <c r="C101" s="162"/>
      <c r="D101" s="248" t="s">
        <v>1700</v>
      </c>
      <c r="E101" s="248"/>
      <c r="F101" s="248"/>
      <c r="G101" s="248"/>
      <c r="H101" s="248"/>
      <c r="I101" s="162"/>
      <c r="J101" s="162"/>
      <c r="K101" s="162"/>
      <c r="L101" s="162"/>
      <c r="M101" s="162"/>
      <c r="N101" s="249">
        <v>0</v>
      </c>
      <c r="O101" s="249"/>
      <c r="P101" s="249"/>
      <c r="Q101" s="249"/>
      <c r="R101" s="150"/>
      <c r="S101" s="163"/>
      <c r="T101" s="164"/>
      <c r="U101" s="165" t="s">
        <v>41</v>
      </c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6" t="s">
        <v>1701</v>
      </c>
      <c r="AZ101" s="163"/>
      <c r="BA101" s="163"/>
      <c r="BB101" s="163"/>
      <c r="BC101" s="163"/>
      <c r="BD101" s="163"/>
      <c r="BE101" s="167">
        <f>IF(U101="základná",N101,0)</f>
        <v>0</v>
      </c>
      <c r="BF101" s="167">
        <f>IF(U101="znížená",N101,0)</f>
        <v>0</v>
      </c>
      <c r="BG101" s="167">
        <f>IF(U101="zákl. prenesená",N101,0)</f>
        <v>0</v>
      </c>
      <c r="BH101" s="167">
        <f>IF(U101="zníž. prenesená",N101,0)</f>
        <v>0</v>
      </c>
      <c r="BI101" s="167">
        <f>IF(U101="nulová",N101,0)</f>
        <v>0</v>
      </c>
      <c r="BJ101" s="166" t="s">
        <v>86</v>
      </c>
      <c r="BK101" s="163"/>
      <c r="BL101" s="163"/>
      <c r="BM101" s="163"/>
    </row>
    <row r="102" spans="2:65" s="1" customFormat="1" ht="18" customHeight="1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5" s="1" customFormat="1" ht="29.25" customHeight="1">
      <c r="B103" s="32"/>
      <c r="C103" s="108" t="s">
        <v>128</v>
      </c>
      <c r="D103" s="109"/>
      <c r="E103" s="109"/>
      <c r="F103" s="109"/>
      <c r="G103" s="109"/>
      <c r="H103" s="109"/>
      <c r="I103" s="109"/>
      <c r="J103" s="109"/>
      <c r="K103" s="109"/>
      <c r="L103" s="207">
        <f>ROUND(SUM(N89+N100),2)</f>
        <v>0</v>
      </c>
      <c r="M103" s="207"/>
      <c r="N103" s="207"/>
      <c r="O103" s="207"/>
      <c r="P103" s="207"/>
      <c r="Q103" s="207"/>
      <c r="R103" s="34"/>
    </row>
    <row r="104" spans="2:65" s="1" customFormat="1" ht="6.95" customHeight="1"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8"/>
    </row>
    <row r="108" spans="2:65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09" spans="2:65" s="1" customFormat="1" ht="36.950000000000003" customHeight="1">
      <c r="B109" s="32"/>
      <c r="C109" s="172" t="s">
        <v>174</v>
      </c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34"/>
    </row>
    <row r="110" spans="2:65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65" s="1" customFormat="1" ht="30" customHeight="1">
      <c r="B111" s="32"/>
      <c r="C111" s="29" t="s">
        <v>16</v>
      </c>
      <c r="D111" s="33"/>
      <c r="E111" s="33"/>
      <c r="F111" s="212" t="str">
        <f>F6</f>
        <v>Komunitné centrum - Rekonštrukcia, prístavba ku kultúrnemu domu v obci Bačkov-(stupeň PSP)</v>
      </c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33"/>
      <c r="R111" s="34"/>
    </row>
    <row r="112" spans="2:65" ht="30" customHeight="1">
      <c r="B112" s="23"/>
      <c r="C112" s="29" t="s">
        <v>135</v>
      </c>
      <c r="D112" s="25"/>
      <c r="E112" s="25"/>
      <c r="F112" s="212" t="s">
        <v>136</v>
      </c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25"/>
      <c r="R112" s="24"/>
    </row>
    <row r="113" spans="2:65" s="1" customFormat="1" ht="36.950000000000003" customHeight="1">
      <c r="B113" s="32"/>
      <c r="C113" s="66" t="s">
        <v>137</v>
      </c>
      <c r="D113" s="33"/>
      <c r="E113" s="33"/>
      <c r="F113" s="188" t="str">
        <f>F8</f>
        <v>001.5 - 5. časť PL</v>
      </c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33"/>
      <c r="R113" s="34"/>
    </row>
    <row r="114" spans="2:65" s="1" customFormat="1" ht="6.95" customHeight="1"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4"/>
    </row>
    <row r="115" spans="2:65" s="1" customFormat="1" ht="18" customHeight="1">
      <c r="B115" s="32"/>
      <c r="C115" s="29" t="s">
        <v>20</v>
      </c>
      <c r="D115" s="33"/>
      <c r="E115" s="33"/>
      <c r="F115" s="27" t="str">
        <f>F10</f>
        <v xml:space="preserve"> </v>
      </c>
      <c r="G115" s="33"/>
      <c r="H115" s="33"/>
      <c r="I115" s="33"/>
      <c r="J115" s="33"/>
      <c r="K115" s="29" t="s">
        <v>22</v>
      </c>
      <c r="L115" s="33"/>
      <c r="M115" s="215">
        <f>IF(O10="","",O10)</f>
        <v>43718</v>
      </c>
      <c r="N115" s="215"/>
      <c r="O115" s="215"/>
      <c r="P115" s="215"/>
      <c r="Q115" s="33"/>
      <c r="R115" s="34"/>
    </row>
    <row r="116" spans="2:65" s="1" customFormat="1" ht="6.9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5" s="1" customFormat="1" ht="15">
      <c r="B117" s="32"/>
      <c r="C117" s="29" t="s">
        <v>23</v>
      </c>
      <c r="D117" s="33"/>
      <c r="E117" s="33"/>
      <c r="F117" s="27" t="str">
        <f>E13</f>
        <v>obec Bačkov</v>
      </c>
      <c r="G117" s="33"/>
      <c r="H117" s="33"/>
      <c r="I117" s="33"/>
      <c r="J117" s="33"/>
      <c r="K117" s="29" t="s">
        <v>29</v>
      </c>
      <c r="L117" s="33"/>
      <c r="M117" s="174" t="str">
        <f>E19</f>
        <v>Gasotherm plus s.r.o.</v>
      </c>
      <c r="N117" s="174"/>
      <c r="O117" s="174"/>
      <c r="P117" s="174"/>
      <c r="Q117" s="174"/>
      <c r="R117" s="34"/>
    </row>
    <row r="118" spans="2:65" s="1" customFormat="1" ht="14.45" customHeight="1">
      <c r="B118" s="32"/>
      <c r="C118" s="29" t="s">
        <v>27</v>
      </c>
      <c r="D118" s="33"/>
      <c r="E118" s="33"/>
      <c r="F118" s="27" t="str">
        <f>IF(E16="","",E16)</f>
        <v xml:space="preserve"> </v>
      </c>
      <c r="G118" s="33"/>
      <c r="H118" s="33"/>
      <c r="I118" s="33"/>
      <c r="J118" s="33"/>
      <c r="K118" s="29" t="s">
        <v>32</v>
      </c>
      <c r="L118" s="33"/>
      <c r="M118" s="174" t="str">
        <f>E22</f>
        <v>Ing.Ivana Brecková</v>
      </c>
      <c r="N118" s="174"/>
      <c r="O118" s="174"/>
      <c r="P118" s="174"/>
      <c r="Q118" s="174"/>
      <c r="R118" s="34"/>
    </row>
    <row r="119" spans="2:65" s="1" customFormat="1" ht="10.35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/>
    </row>
    <row r="120" spans="2:65" s="9" customFormat="1" ht="29.25" customHeight="1">
      <c r="B120" s="127"/>
      <c r="C120" s="128" t="s">
        <v>175</v>
      </c>
      <c r="D120" s="129" t="s">
        <v>176</v>
      </c>
      <c r="E120" s="129" t="s">
        <v>56</v>
      </c>
      <c r="F120" s="226" t="s">
        <v>177</v>
      </c>
      <c r="G120" s="226"/>
      <c r="H120" s="226"/>
      <c r="I120" s="226"/>
      <c r="J120" s="129" t="s">
        <v>178</v>
      </c>
      <c r="K120" s="129" t="s">
        <v>179</v>
      </c>
      <c r="L120" s="226" t="s">
        <v>180</v>
      </c>
      <c r="M120" s="226"/>
      <c r="N120" s="226" t="s">
        <v>143</v>
      </c>
      <c r="O120" s="226"/>
      <c r="P120" s="226"/>
      <c r="Q120" s="227"/>
      <c r="R120" s="130"/>
      <c r="T120" s="73" t="s">
        <v>181</v>
      </c>
      <c r="U120" s="74" t="s">
        <v>38</v>
      </c>
      <c r="V120" s="74" t="s">
        <v>182</v>
      </c>
      <c r="W120" s="74" t="s">
        <v>183</v>
      </c>
      <c r="X120" s="74" t="s">
        <v>184</v>
      </c>
      <c r="Y120" s="74" t="s">
        <v>185</v>
      </c>
      <c r="Z120" s="74" t="s">
        <v>186</v>
      </c>
      <c r="AA120" s="75" t="s">
        <v>187</v>
      </c>
    </row>
    <row r="121" spans="2:65" s="1" customFormat="1" ht="29.25" customHeight="1">
      <c r="B121" s="32"/>
      <c r="C121" s="77" t="s">
        <v>139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238">
        <f>BK121</f>
        <v>0</v>
      </c>
      <c r="O121" s="239"/>
      <c r="P121" s="239"/>
      <c r="Q121" s="239"/>
      <c r="R121" s="34"/>
      <c r="T121" s="76"/>
      <c r="U121" s="48"/>
      <c r="V121" s="48"/>
      <c r="W121" s="131">
        <f>W122+W125+W138+W142</f>
        <v>0</v>
      </c>
      <c r="X121" s="48"/>
      <c r="Y121" s="131">
        <f>Y122+Y125+Y138+Y142</f>
        <v>1.7409999999999998E-2</v>
      </c>
      <c r="Z121" s="48"/>
      <c r="AA121" s="132">
        <f>AA122+AA125+AA138+AA142</f>
        <v>0.37000000000000005</v>
      </c>
      <c r="AT121" s="19" t="s">
        <v>73</v>
      </c>
      <c r="AU121" s="19" t="s">
        <v>145</v>
      </c>
      <c r="BK121" s="133">
        <f>BK122+BK125+BK138+BK142</f>
        <v>0</v>
      </c>
    </row>
    <row r="122" spans="2:65" s="10" customFormat="1" ht="37.35" customHeight="1">
      <c r="B122" s="134"/>
      <c r="C122" s="135"/>
      <c r="D122" s="136" t="s">
        <v>1692</v>
      </c>
      <c r="E122" s="136"/>
      <c r="F122" s="136"/>
      <c r="G122" s="136"/>
      <c r="H122" s="136"/>
      <c r="I122" s="136"/>
      <c r="J122" s="136"/>
      <c r="K122" s="136"/>
      <c r="L122" s="136"/>
      <c r="M122" s="136"/>
      <c r="N122" s="240">
        <f>BK122</f>
        <v>0</v>
      </c>
      <c r="O122" s="223"/>
      <c r="P122" s="223"/>
      <c r="Q122" s="223"/>
      <c r="R122" s="137"/>
      <c r="T122" s="138"/>
      <c r="U122" s="135"/>
      <c r="V122" s="135"/>
      <c r="W122" s="139">
        <f>W123</f>
        <v>0</v>
      </c>
      <c r="X122" s="135"/>
      <c r="Y122" s="139">
        <f>Y123</f>
        <v>0</v>
      </c>
      <c r="Z122" s="135"/>
      <c r="AA122" s="140">
        <f>AA123</f>
        <v>0</v>
      </c>
      <c r="AR122" s="141" t="s">
        <v>81</v>
      </c>
      <c r="AT122" s="142" t="s">
        <v>73</v>
      </c>
      <c r="AU122" s="142" t="s">
        <v>74</v>
      </c>
      <c r="AY122" s="141" t="s">
        <v>188</v>
      </c>
      <c r="BK122" s="143">
        <f>BK123</f>
        <v>0</v>
      </c>
    </row>
    <row r="123" spans="2:65" s="10" customFormat="1" ht="19.899999999999999" customHeight="1">
      <c r="B123" s="134"/>
      <c r="C123" s="135"/>
      <c r="D123" s="144" t="s">
        <v>2016</v>
      </c>
      <c r="E123" s="144"/>
      <c r="F123" s="144"/>
      <c r="G123" s="144"/>
      <c r="H123" s="144"/>
      <c r="I123" s="144"/>
      <c r="J123" s="144"/>
      <c r="K123" s="144"/>
      <c r="L123" s="144"/>
      <c r="M123" s="144"/>
      <c r="N123" s="241">
        <f>BK123</f>
        <v>0</v>
      </c>
      <c r="O123" s="242"/>
      <c r="P123" s="242"/>
      <c r="Q123" s="242"/>
      <c r="R123" s="137"/>
      <c r="T123" s="138"/>
      <c r="U123" s="135"/>
      <c r="V123" s="135"/>
      <c r="W123" s="139">
        <f>W124</f>
        <v>0</v>
      </c>
      <c r="X123" s="135"/>
      <c r="Y123" s="139">
        <f>Y124</f>
        <v>0</v>
      </c>
      <c r="Z123" s="135"/>
      <c r="AA123" s="140">
        <f>AA124</f>
        <v>0</v>
      </c>
      <c r="AR123" s="141" t="s">
        <v>81</v>
      </c>
      <c r="AT123" s="142" t="s">
        <v>73</v>
      </c>
      <c r="AU123" s="142" t="s">
        <v>81</v>
      </c>
      <c r="AY123" s="141" t="s">
        <v>188</v>
      </c>
      <c r="BK123" s="143">
        <f>BK124</f>
        <v>0</v>
      </c>
    </row>
    <row r="124" spans="2:65" s="1" customFormat="1" ht="16.5" customHeight="1">
      <c r="B124" s="145"/>
      <c r="C124" s="146" t="s">
        <v>81</v>
      </c>
      <c r="D124" s="146" t="s">
        <v>189</v>
      </c>
      <c r="E124" s="147" t="s">
        <v>2021</v>
      </c>
      <c r="F124" s="228" t="s">
        <v>2022</v>
      </c>
      <c r="G124" s="228"/>
      <c r="H124" s="228"/>
      <c r="I124" s="228"/>
      <c r="J124" s="148" t="s">
        <v>297</v>
      </c>
      <c r="K124" s="149">
        <v>6</v>
      </c>
      <c r="L124" s="229"/>
      <c r="M124" s="229"/>
      <c r="N124" s="229">
        <f>ROUND(L124*K124,2)</f>
        <v>0</v>
      </c>
      <c r="O124" s="229"/>
      <c r="P124" s="229"/>
      <c r="Q124" s="229"/>
      <c r="R124" s="150"/>
      <c r="T124" s="151" t="s">
        <v>5</v>
      </c>
      <c r="U124" s="41" t="s">
        <v>41</v>
      </c>
      <c r="V124" s="152">
        <v>0</v>
      </c>
      <c r="W124" s="152">
        <f>V124*K124</f>
        <v>0</v>
      </c>
      <c r="X124" s="152">
        <v>0</v>
      </c>
      <c r="Y124" s="152">
        <f>X124*K124</f>
        <v>0</v>
      </c>
      <c r="Z124" s="152">
        <v>0</v>
      </c>
      <c r="AA124" s="153">
        <f>Z124*K124</f>
        <v>0</v>
      </c>
      <c r="AD124" s="154"/>
      <c r="AR124" s="19" t="s">
        <v>193</v>
      </c>
      <c r="AT124" s="19" t="s">
        <v>189</v>
      </c>
      <c r="AU124" s="19" t="s">
        <v>86</v>
      </c>
      <c r="AY124" s="19" t="s">
        <v>188</v>
      </c>
      <c r="BE124" s="154">
        <f>IF(U124="základná",N124,0)</f>
        <v>0</v>
      </c>
      <c r="BF124" s="154">
        <f>IF(U124="znížená",N124,0)</f>
        <v>0</v>
      </c>
      <c r="BG124" s="154">
        <f>IF(U124="zákl. prenesená",N124,0)</f>
        <v>0</v>
      </c>
      <c r="BH124" s="154">
        <f>IF(U124="zníž. prenesená",N124,0)</f>
        <v>0</v>
      </c>
      <c r="BI124" s="154">
        <f>IF(U124="nulová",N124,0)</f>
        <v>0</v>
      </c>
      <c r="BJ124" s="19" t="s">
        <v>86</v>
      </c>
      <c r="BK124" s="154">
        <f>ROUND(L124*K124,2)</f>
        <v>0</v>
      </c>
      <c r="BL124" s="19" t="s">
        <v>193</v>
      </c>
      <c r="BM124" s="19" t="s">
        <v>86</v>
      </c>
    </row>
    <row r="125" spans="2:65" s="10" customFormat="1" ht="37.35" customHeight="1">
      <c r="B125" s="134"/>
      <c r="C125" s="135"/>
      <c r="D125" s="136" t="s">
        <v>1693</v>
      </c>
      <c r="E125" s="136"/>
      <c r="F125" s="136"/>
      <c r="G125" s="136"/>
      <c r="H125" s="136"/>
      <c r="I125" s="136"/>
      <c r="J125" s="136"/>
      <c r="K125" s="136"/>
      <c r="L125" s="136"/>
      <c r="M125" s="136"/>
      <c r="N125" s="243">
        <f>BK125</f>
        <v>0</v>
      </c>
      <c r="O125" s="244"/>
      <c r="P125" s="244"/>
      <c r="Q125" s="244"/>
      <c r="R125" s="137"/>
      <c r="T125" s="138"/>
      <c r="U125" s="135"/>
      <c r="V125" s="135"/>
      <c r="W125" s="139">
        <f>W126+W134+W136</f>
        <v>0</v>
      </c>
      <c r="X125" s="135"/>
      <c r="Y125" s="139">
        <f>Y126+Y134+Y136</f>
        <v>1.7409999999999998E-2</v>
      </c>
      <c r="Z125" s="135"/>
      <c r="AA125" s="140">
        <f>AA126+AA134+AA136</f>
        <v>0.37000000000000005</v>
      </c>
      <c r="AC125" s="1"/>
      <c r="AD125" s="154"/>
      <c r="AR125" s="141" t="s">
        <v>86</v>
      </c>
      <c r="AT125" s="142" t="s">
        <v>73</v>
      </c>
      <c r="AU125" s="142" t="s">
        <v>74</v>
      </c>
      <c r="AY125" s="141" t="s">
        <v>188</v>
      </c>
      <c r="BK125" s="143">
        <f>BK126+BK134+BK136</f>
        <v>0</v>
      </c>
    </row>
    <row r="126" spans="2:65" s="10" customFormat="1" ht="19.899999999999999" customHeight="1">
      <c r="B126" s="134"/>
      <c r="C126" s="135"/>
      <c r="D126" s="144" t="s">
        <v>1694</v>
      </c>
      <c r="E126" s="144"/>
      <c r="F126" s="144"/>
      <c r="G126" s="144"/>
      <c r="H126" s="144"/>
      <c r="I126" s="144"/>
      <c r="J126" s="144"/>
      <c r="K126" s="144"/>
      <c r="L126" s="144"/>
      <c r="M126" s="144"/>
      <c r="N126" s="241">
        <f>BK126</f>
        <v>0</v>
      </c>
      <c r="O126" s="242"/>
      <c r="P126" s="242"/>
      <c r="Q126" s="242"/>
      <c r="R126" s="137"/>
      <c r="T126" s="138"/>
      <c r="U126" s="135"/>
      <c r="V126" s="135"/>
      <c r="W126" s="139">
        <f>SUM(W127:W133)</f>
        <v>0</v>
      </c>
      <c r="X126" s="135"/>
      <c r="Y126" s="139">
        <f>SUM(Y127:Y133)</f>
        <v>1.643E-2</v>
      </c>
      <c r="Z126" s="135"/>
      <c r="AA126" s="140">
        <f>SUM(AA127:AA133)</f>
        <v>0.02</v>
      </c>
      <c r="AC126" s="1"/>
      <c r="AD126" s="154"/>
      <c r="AR126" s="141" t="s">
        <v>86</v>
      </c>
      <c r="AT126" s="142" t="s">
        <v>73</v>
      </c>
      <c r="AU126" s="142" t="s">
        <v>81</v>
      </c>
      <c r="AY126" s="141" t="s">
        <v>188</v>
      </c>
      <c r="BK126" s="143">
        <f>SUM(BK127:BK133)</f>
        <v>0</v>
      </c>
    </row>
    <row r="127" spans="2:65" s="1" customFormat="1" ht="27">
      <c r="B127" s="145"/>
      <c r="C127" s="146" t="s">
        <v>86</v>
      </c>
      <c r="D127" s="146" t="s">
        <v>189</v>
      </c>
      <c r="E127" s="147" t="s">
        <v>2023</v>
      </c>
      <c r="F127" s="228" t="s">
        <v>2024</v>
      </c>
      <c r="G127" s="228"/>
      <c r="H127" s="228"/>
      <c r="I127" s="228"/>
      <c r="J127" s="148" t="s">
        <v>1707</v>
      </c>
      <c r="K127" s="149">
        <v>1</v>
      </c>
      <c r="L127" s="229"/>
      <c r="M127" s="229"/>
      <c r="N127" s="229">
        <f t="shared" ref="N127:N133" si="0">ROUND(L127*K127,2)</f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 t="shared" ref="W127:W133" si="1">V127*K127</f>
        <v>0</v>
      </c>
      <c r="X127" s="152">
        <v>0</v>
      </c>
      <c r="Y127" s="152">
        <f t="shared" ref="Y127:Y133" si="2">X127*K127</f>
        <v>0</v>
      </c>
      <c r="Z127" s="152">
        <v>0</v>
      </c>
      <c r="AA127" s="153">
        <f t="shared" ref="AA127:AA133" si="3">Z127*K127</f>
        <v>0</v>
      </c>
      <c r="AD127" s="154"/>
      <c r="AR127" s="19" t="s">
        <v>250</v>
      </c>
      <c r="AT127" s="19" t="s">
        <v>189</v>
      </c>
      <c r="AU127" s="19" t="s">
        <v>86</v>
      </c>
      <c r="AY127" s="19" t="s">
        <v>188</v>
      </c>
      <c r="BE127" s="154">
        <f t="shared" ref="BE127:BE133" si="4">IF(U127="základná",N127,0)</f>
        <v>0</v>
      </c>
      <c r="BF127" s="154">
        <f t="shared" ref="BF127:BF133" si="5">IF(U127="znížená",N127,0)</f>
        <v>0</v>
      </c>
      <c r="BG127" s="154">
        <f t="shared" ref="BG127:BG133" si="6">IF(U127="zákl. prenesená",N127,0)</f>
        <v>0</v>
      </c>
      <c r="BH127" s="154">
        <f t="shared" ref="BH127:BH133" si="7">IF(U127="zníž. prenesená",N127,0)</f>
        <v>0</v>
      </c>
      <c r="BI127" s="154">
        <f t="shared" ref="BI127:BI133" si="8">IF(U127="nulová",N127,0)</f>
        <v>0</v>
      </c>
      <c r="BJ127" s="19" t="s">
        <v>86</v>
      </c>
      <c r="BK127" s="154">
        <f t="shared" ref="BK127:BK133" si="9">ROUND(L127*K127,2)</f>
        <v>0</v>
      </c>
      <c r="BL127" s="19" t="s">
        <v>250</v>
      </c>
      <c r="BM127" s="19" t="s">
        <v>193</v>
      </c>
    </row>
    <row r="128" spans="2:65" s="1" customFormat="1" ht="25.5" customHeight="1">
      <c r="B128" s="145"/>
      <c r="C128" s="146" t="s">
        <v>93</v>
      </c>
      <c r="D128" s="146" t="s">
        <v>189</v>
      </c>
      <c r="E128" s="147" t="s">
        <v>2025</v>
      </c>
      <c r="F128" s="228" t="s">
        <v>2026</v>
      </c>
      <c r="G128" s="228"/>
      <c r="H128" s="228"/>
      <c r="I128" s="228"/>
      <c r="J128" s="148" t="s">
        <v>203</v>
      </c>
      <c r="K128" s="149">
        <v>4</v>
      </c>
      <c r="L128" s="229"/>
      <c r="M128" s="229"/>
      <c r="N128" s="229">
        <f t="shared" si="0"/>
        <v>0</v>
      </c>
      <c r="O128" s="229"/>
      <c r="P128" s="229"/>
      <c r="Q128" s="229"/>
      <c r="R128" s="150"/>
      <c r="T128" s="151" t="s">
        <v>5</v>
      </c>
      <c r="U128" s="41" t="s">
        <v>41</v>
      </c>
      <c r="V128" s="152">
        <v>0</v>
      </c>
      <c r="W128" s="152">
        <f t="shared" si="1"/>
        <v>0</v>
      </c>
      <c r="X128" s="152">
        <v>2.31E-3</v>
      </c>
      <c r="Y128" s="152">
        <f t="shared" si="2"/>
        <v>9.2399999999999999E-3</v>
      </c>
      <c r="Z128" s="152">
        <v>0</v>
      </c>
      <c r="AA128" s="153">
        <f t="shared" si="3"/>
        <v>0</v>
      </c>
      <c r="AD128" s="154"/>
      <c r="AR128" s="19" t="s">
        <v>250</v>
      </c>
      <c r="AT128" s="19" t="s">
        <v>189</v>
      </c>
      <c r="AU128" s="19" t="s">
        <v>86</v>
      </c>
      <c r="AY128" s="19" t="s">
        <v>188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9" t="s">
        <v>86</v>
      </c>
      <c r="BK128" s="154">
        <f t="shared" si="9"/>
        <v>0</v>
      </c>
      <c r="BL128" s="19" t="s">
        <v>250</v>
      </c>
      <c r="BM128" s="19" t="s">
        <v>209</v>
      </c>
    </row>
    <row r="129" spans="2:65" s="1" customFormat="1" ht="25.5" customHeight="1">
      <c r="B129" s="145"/>
      <c r="C129" s="146" t="s">
        <v>193</v>
      </c>
      <c r="D129" s="146" t="s">
        <v>189</v>
      </c>
      <c r="E129" s="147" t="s">
        <v>2027</v>
      </c>
      <c r="F129" s="228" t="s">
        <v>2028</v>
      </c>
      <c r="G129" s="228"/>
      <c r="H129" s="228"/>
      <c r="I129" s="228"/>
      <c r="J129" s="148" t="s">
        <v>203</v>
      </c>
      <c r="K129" s="149">
        <v>10</v>
      </c>
      <c r="L129" s="229"/>
      <c r="M129" s="229"/>
      <c r="N129" s="229">
        <f t="shared" si="0"/>
        <v>0</v>
      </c>
      <c r="O129" s="229"/>
      <c r="P129" s="229"/>
      <c r="Q129" s="229"/>
      <c r="R129" s="150"/>
      <c r="T129" s="151" t="s">
        <v>5</v>
      </c>
      <c r="U129" s="41" t="s">
        <v>41</v>
      </c>
      <c r="V129" s="152">
        <v>0</v>
      </c>
      <c r="W129" s="152">
        <f t="shared" si="1"/>
        <v>0</v>
      </c>
      <c r="X129" s="152">
        <v>1.4999999999999999E-4</v>
      </c>
      <c r="Y129" s="152">
        <f t="shared" si="2"/>
        <v>1.4999999999999998E-3</v>
      </c>
      <c r="Z129" s="152">
        <v>2E-3</v>
      </c>
      <c r="AA129" s="153">
        <f t="shared" si="3"/>
        <v>0.02</v>
      </c>
      <c r="AD129" s="154"/>
      <c r="AR129" s="19" t="s">
        <v>250</v>
      </c>
      <c r="AT129" s="19" t="s">
        <v>189</v>
      </c>
      <c r="AU129" s="19" t="s">
        <v>86</v>
      </c>
      <c r="AY129" s="19" t="s">
        <v>188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9" t="s">
        <v>86</v>
      </c>
      <c r="BK129" s="154">
        <f t="shared" si="9"/>
        <v>0</v>
      </c>
      <c r="BL129" s="19" t="s">
        <v>250</v>
      </c>
      <c r="BM129" s="19" t="s">
        <v>218</v>
      </c>
    </row>
    <row r="130" spans="2:65" s="1" customFormat="1" ht="16.5" customHeight="1">
      <c r="B130" s="145"/>
      <c r="C130" s="146" t="s">
        <v>205</v>
      </c>
      <c r="D130" s="146" t="s">
        <v>189</v>
      </c>
      <c r="E130" s="147" t="s">
        <v>2029</v>
      </c>
      <c r="F130" s="228" t="s">
        <v>2030</v>
      </c>
      <c r="G130" s="228"/>
      <c r="H130" s="228"/>
      <c r="I130" s="228"/>
      <c r="J130" s="148" t="s">
        <v>203</v>
      </c>
      <c r="K130" s="149">
        <v>1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</v>
      </c>
      <c r="W130" s="152">
        <f t="shared" si="1"/>
        <v>0</v>
      </c>
      <c r="X130" s="152">
        <v>4.3099999999999996E-3</v>
      </c>
      <c r="Y130" s="152">
        <f t="shared" si="2"/>
        <v>4.3099999999999996E-3</v>
      </c>
      <c r="Z130" s="152">
        <v>0</v>
      </c>
      <c r="AA130" s="153">
        <f t="shared" si="3"/>
        <v>0</v>
      </c>
      <c r="AD130" s="154"/>
      <c r="AR130" s="19" t="s">
        <v>250</v>
      </c>
      <c r="AT130" s="19" t="s">
        <v>189</v>
      </c>
      <c r="AU130" s="19" t="s">
        <v>86</v>
      </c>
      <c r="AY130" s="19" t="s">
        <v>188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9" t="s">
        <v>86</v>
      </c>
      <c r="BK130" s="154">
        <f t="shared" si="9"/>
        <v>0</v>
      </c>
      <c r="BL130" s="19" t="s">
        <v>250</v>
      </c>
      <c r="BM130" s="19" t="s">
        <v>226</v>
      </c>
    </row>
    <row r="131" spans="2:65" s="1" customFormat="1" ht="25.5" customHeight="1">
      <c r="B131" s="145"/>
      <c r="C131" s="146" t="s">
        <v>209</v>
      </c>
      <c r="D131" s="146" t="s">
        <v>189</v>
      </c>
      <c r="E131" s="147" t="s">
        <v>2031</v>
      </c>
      <c r="F131" s="228" t="s">
        <v>2032</v>
      </c>
      <c r="G131" s="228"/>
      <c r="H131" s="228"/>
      <c r="I131" s="228"/>
      <c r="J131" s="148" t="s">
        <v>1720</v>
      </c>
      <c r="K131" s="149">
        <v>1</v>
      </c>
      <c r="L131" s="229"/>
      <c r="M131" s="229"/>
      <c r="N131" s="229">
        <f t="shared" si="0"/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 t="shared" si="1"/>
        <v>0</v>
      </c>
      <c r="X131" s="152">
        <v>2.7999999999999998E-4</v>
      </c>
      <c r="Y131" s="152">
        <f t="shared" si="2"/>
        <v>2.7999999999999998E-4</v>
      </c>
      <c r="Z131" s="152">
        <v>0</v>
      </c>
      <c r="AA131" s="153">
        <f t="shared" si="3"/>
        <v>0</v>
      </c>
      <c r="AD131" s="154"/>
      <c r="AR131" s="19" t="s">
        <v>250</v>
      </c>
      <c r="AT131" s="19" t="s">
        <v>189</v>
      </c>
      <c r="AU131" s="19" t="s">
        <v>86</v>
      </c>
      <c r="AY131" s="19" t="s">
        <v>188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9" t="s">
        <v>86</v>
      </c>
      <c r="BK131" s="154">
        <f t="shared" si="9"/>
        <v>0</v>
      </c>
      <c r="BL131" s="19" t="s">
        <v>250</v>
      </c>
      <c r="BM131" s="19" t="s">
        <v>234</v>
      </c>
    </row>
    <row r="132" spans="2:65" s="1" customFormat="1" ht="16.5" customHeight="1">
      <c r="B132" s="145"/>
      <c r="C132" s="146" t="s">
        <v>213</v>
      </c>
      <c r="D132" s="146" t="s">
        <v>189</v>
      </c>
      <c r="E132" s="147" t="s">
        <v>2033</v>
      </c>
      <c r="F132" s="228" t="s">
        <v>2034</v>
      </c>
      <c r="G132" s="228"/>
      <c r="H132" s="228"/>
      <c r="I132" s="228"/>
      <c r="J132" s="148" t="s">
        <v>203</v>
      </c>
      <c r="K132" s="149">
        <v>1</v>
      </c>
      <c r="L132" s="229"/>
      <c r="M132" s="229"/>
      <c r="N132" s="229">
        <f t="shared" si="0"/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</v>
      </c>
      <c r="W132" s="152">
        <f t="shared" si="1"/>
        <v>0</v>
      </c>
      <c r="X132" s="152">
        <v>5.5999999999999995E-4</v>
      </c>
      <c r="Y132" s="152">
        <f t="shared" si="2"/>
        <v>5.5999999999999995E-4</v>
      </c>
      <c r="Z132" s="152">
        <v>0</v>
      </c>
      <c r="AA132" s="153">
        <f t="shared" si="3"/>
        <v>0</v>
      </c>
      <c r="AD132" s="154"/>
      <c r="AR132" s="19" t="s">
        <v>250</v>
      </c>
      <c r="AT132" s="19" t="s">
        <v>189</v>
      </c>
      <c r="AU132" s="19" t="s">
        <v>86</v>
      </c>
      <c r="AY132" s="19" t="s">
        <v>188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9" t="s">
        <v>86</v>
      </c>
      <c r="BK132" s="154">
        <f t="shared" si="9"/>
        <v>0</v>
      </c>
      <c r="BL132" s="19" t="s">
        <v>250</v>
      </c>
      <c r="BM132" s="19" t="s">
        <v>242</v>
      </c>
    </row>
    <row r="133" spans="2:65" s="1" customFormat="1" ht="25.5" customHeight="1">
      <c r="B133" s="145"/>
      <c r="C133" s="146" t="s">
        <v>218</v>
      </c>
      <c r="D133" s="146" t="s">
        <v>189</v>
      </c>
      <c r="E133" s="147" t="s">
        <v>2035</v>
      </c>
      <c r="F133" s="228" t="s">
        <v>2036</v>
      </c>
      <c r="G133" s="228"/>
      <c r="H133" s="228"/>
      <c r="I133" s="228"/>
      <c r="J133" s="148" t="s">
        <v>1720</v>
      </c>
      <c r="K133" s="149">
        <v>1</v>
      </c>
      <c r="L133" s="229"/>
      <c r="M133" s="229"/>
      <c r="N133" s="229">
        <f t="shared" si="0"/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 t="shared" si="1"/>
        <v>0</v>
      </c>
      <c r="X133" s="152">
        <v>5.4000000000000001E-4</v>
      </c>
      <c r="Y133" s="152">
        <f t="shared" si="2"/>
        <v>5.4000000000000001E-4</v>
      </c>
      <c r="Z133" s="152">
        <v>0</v>
      </c>
      <c r="AA133" s="153">
        <f t="shared" si="3"/>
        <v>0</v>
      </c>
      <c r="AD133" s="154"/>
      <c r="AR133" s="19" t="s">
        <v>250</v>
      </c>
      <c r="AT133" s="19" t="s">
        <v>189</v>
      </c>
      <c r="AU133" s="19" t="s">
        <v>86</v>
      </c>
      <c r="AY133" s="19" t="s">
        <v>188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9" t="s">
        <v>86</v>
      </c>
      <c r="BK133" s="154">
        <f t="shared" si="9"/>
        <v>0</v>
      </c>
      <c r="BL133" s="19" t="s">
        <v>250</v>
      </c>
      <c r="BM133" s="19" t="s">
        <v>250</v>
      </c>
    </row>
    <row r="134" spans="2:65" s="10" customFormat="1" ht="29.85" customHeight="1">
      <c r="B134" s="134"/>
      <c r="C134" s="135"/>
      <c r="D134" s="144" t="s">
        <v>1698</v>
      </c>
      <c r="E134" s="144"/>
      <c r="F134" s="144"/>
      <c r="G134" s="144"/>
      <c r="H134" s="144"/>
      <c r="I134" s="144"/>
      <c r="J134" s="144"/>
      <c r="K134" s="144"/>
      <c r="L134" s="144"/>
      <c r="M134" s="144"/>
      <c r="N134" s="233">
        <f>BK134</f>
        <v>0</v>
      </c>
      <c r="O134" s="234"/>
      <c r="P134" s="234"/>
      <c r="Q134" s="234"/>
      <c r="R134" s="137"/>
      <c r="T134" s="138"/>
      <c r="U134" s="135"/>
      <c r="V134" s="135"/>
      <c r="W134" s="139">
        <f>W135</f>
        <v>0</v>
      </c>
      <c r="X134" s="135"/>
      <c r="Y134" s="139">
        <f>Y135</f>
        <v>6.9999999999999988E-4</v>
      </c>
      <c r="Z134" s="135"/>
      <c r="AA134" s="140">
        <f>AA135</f>
        <v>0.35000000000000003</v>
      </c>
      <c r="AC134" s="1"/>
      <c r="AD134" s="154"/>
      <c r="AR134" s="141" t="s">
        <v>86</v>
      </c>
      <c r="AT134" s="142" t="s">
        <v>73</v>
      </c>
      <c r="AU134" s="142" t="s">
        <v>81</v>
      </c>
      <c r="AY134" s="141" t="s">
        <v>188</v>
      </c>
      <c r="BK134" s="143">
        <f>BK135</f>
        <v>0</v>
      </c>
    </row>
    <row r="135" spans="2:65" s="1" customFormat="1" ht="16.5" customHeight="1">
      <c r="B135" s="145"/>
      <c r="C135" s="146" t="s">
        <v>222</v>
      </c>
      <c r="D135" s="146" t="s">
        <v>189</v>
      </c>
      <c r="E135" s="147" t="s">
        <v>2037</v>
      </c>
      <c r="F135" s="228" t="s">
        <v>2038</v>
      </c>
      <c r="G135" s="228"/>
      <c r="H135" s="228"/>
      <c r="I135" s="228"/>
      <c r="J135" s="148" t="s">
        <v>1720</v>
      </c>
      <c r="K135" s="149">
        <v>5</v>
      </c>
      <c r="L135" s="229"/>
      <c r="M135" s="229"/>
      <c r="N135" s="229">
        <f>ROUND(L135*K135,2)</f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>V135*K135</f>
        <v>0</v>
      </c>
      <c r="X135" s="152">
        <v>1.3999999999999999E-4</v>
      </c>
      <c r="Y135" s="152">
        <f>X135*K135</f>
        <v>6.9999999999999988E-4</v>
      </c>
      <c r="Z135" s="152">
        <v>7.0000000000000007E-2</v>
      </c>
      <c r="AA135" s="153">
        <f>Z135*K135</f>
        <v>0.35000000000000003</v>
      </c>
      <c r="AD135" s="154"/>
      <c r="AR135" s="19" t="s">
        <v>250</v>
      </c>
      <c r="AT135" s="19" t="s">
        <v>189</v>
      </c>
      <c r="AU135" s="19" t="s">
        <v>86</v>
      </c>
      <c r="AY135" s="19" t="s">
        <v>188</v>
      </c>
      <c r="BE135" s="154">
        <f>IF(U135="základná",N135,0)</f>
        <v>0</v>
      </c>
      <c r="BF135" s="154">
        <f>IF(U135="znížená",N135,0)</f>
        <v>0</v>
      </c>
      <c r="BG135" s="154">
        <f>IF(U135="zákl. prenesená",N135,0)</f>
        <v>0</v>
      </c>
      <c r="BH135" s="154">
        <f>IF(U135="zníž. prenesená",N135,0)</f>
        <v>0</v>
      </c>
      <c r="BI135" s="154">
        <f>IF(U135="nulová",N135,0)</f>
        <v>0</v>
      </c>
      <c r="BJ135" s="19" t="s">
        <v>86</v>
      </c>
      <c r="BK135" s="154">
        <f>ROUND(L135*K135,2)</f>
        <v>0</v>
      </c>
      <c r="BL135" s="19" t="s">
        <v>250</v>
      </c>
      <c r="BM135" s="19" t="s">
        <v>259</v>
      </c>
    </row>
    <row r="136" spans="2:65" s="10" customFormat="1" ht="29.85" customHeight="1">
      <c r="B136" s="134"/>
      <c r="C136" s="135"/>
      <c r="D136" s="144" t="s">
        <v>2017</v>
      </c>
      <c r="E136" s="144"/>
      <c r="F136" s="144"/>
      <c r="G136" s="144"/>
      <c r="H136" s="144"/>
      <c r="I136" s="144"/>
      <c r="J136" s="144"/>
      <c r="K136" s="144"/>
      <c r="L136" s="144"/>
      <c r="M136" s="144"/>
      <c r="N136" s="233">
        <f>BK136</f>
        <v>0</v>
      </c>
      <c r="O136" s="234"/>
      <c r="P136" s="234"/>
      <c r="Q136" s="234"/>
      <c r="R136" s="137"/>
      <c r="T136" s="138"/>
      <c r="U136" s="135"/>
      <c r="V136" s="135"/>
      <c r="W136" s="139">
        <f>W137</f>
        <v>0</v>
      </c>
      <c r="X136" s="135"/>
      <c r="Y136" s="139">
        <f>Y137</f>
        <v>2.7999999999999998E-4</v>
      </c>
      <c r="Z136" s="135"/>
      <c r="AA136" s="140">
        <f>AA137</f>
        <v>0</v>
      </c>
      <c r="AC136" s="1"/>
      <c r="AD136" s="154"/>
      <c r="AR136" s="141" t="s">
        <v>86</v>
      </c>
      <c r="AT136" s="142" t="s">
        <v>73</v>
      </c>
      <c r="AU136" s="142" t="s">
        <v>81</v>
      </c>
      <c r="AY136" s="141" t="s">
        <v>188</v>
      </c>
      <c r="BK136" s="143">
        <f>BK137</f>
        <v>0</v>
      </c>
    </row>
    <row r="137" spans="2:65" s="1" customFormat="1" ht="25.5" customHeight="1">
      <c r="B137" s="145"/>
      <c r="C137" s="146" t="s">
        <v>226</v>
      </c>
      <c r="D137" s="146" t="s">
        <v>189</v>
      </c>
      <c r="E137" s="147" t="s">
        <v>2039</v>
      </c>
      <c r="F137" s="228" t="s">
        <v>2040</v>
      </c>
      <c r="G137" s="228"/>
      <c r="H137" s="228"/>
      <c r="I137" s="228"/>
      <c r="J137" s="148" t="s">
        <v>203</v>
      </c>
      <c r="K137" s="149">
        <v>4</v>
      </c>
      <c r="L137" s="229"/>
      <c r="M137" s="229"/>
      <c r="N137" s="229">
        <f>ROUND(L137*K137,2)</f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>V137*K137</f>
        <v>0</v>
      </c>
      <c r="X137" s="152">
        <v>6.9999999999999994E-5</v>
      </c>
      <c r="Y137" s="152">
        <f>X137*K137</f>
        <v>2.7999999999999998E-4</v>
      </c>
      <c r="Z137" s="152">
        <v>0</v>
      </c>
      <c r="AA137" s="153">
        <f>Z137*K137</f>
        <v>0</v>
      </c>
      <c r="AD137" s="154"/>
      <c r="AR137" s="19" t="s">
        <v>250</v>
      </c>
      <c r="AT137" s="19" t="s">
        <v>189</v>
      </c>
      <c r="AU137" s="19" t="s">
        <v>86</v>
      </c>
      <c r="AY137" s="19" t="s">
        <v>188</v>
      </c>
      <c r="BE137" s="154">
        <f>IF(U137="základná",N137,0)</f>
        <v>0</v>
      </c>
      <c r="BF137" s="154">
        <f>IF(U137="znížená",N137,0)</f>
        <v>0</v>
      </c>
      <c r="BG137" s="154">
        <f>IF(U137="zákl. prenesená",N137,0)</f>
        <v>0</v>
      </c>
      <c r="BH137" s="154">
        <f>IF(U137="zníž. prenesená",N137,0)</f>
        <v>0</v>
      </c>
      <c r="BI137" s="154">
        <f>IF(U137="nulová",N137,0)</f>
        <v>0</v>
      </c>
      <c r="BJ137" s="19" t="s">
        <v>86</v>
      </c>
      <c r="BK137" s="154">
        <f>ROUND(L137*K137,2)</f>
        <v>0</v>
      </c>
      <c r="BL137" s="19" t="s">
        <v>250</v>
      </c>
      <c r="BM137" s="19" t="s">
        <v>10</v>
      </c>
    </row>
    <row r="138" spans="2:65" s="10" customFormat="1" ht="37.35" customHeight="1">
      <c r="B138" s="134"/>
      <c r="C138" s="135"/>
      <c r="D138" s="136" t="s">
        <v>2018</v>
      </c>
      <c r="E138" s="136"/>
      <c r="F138" s="136"/>
      <c r="G138" s="136"/>
      <c r="H138" s="136"/>
      <c r="I138" s="136"/>
      <c r="J138" s="136"/>
      <c r="K138" s="136"/>
      <c r="L138" s="136"/>
      <c r="M138" s="136"/>
      <c r="N138" s="243">
        <f>BK138</f>
        <v>0</v>
      </c>
      <c r="O138" s="244"/>
      <c r="P138" s="244"/>
      <c r="Q138" s="244"/>
      <c r="R138" s="137"/>
      <c r="T138" s="138"/>
      <c r="U138" s="135"/>
      <c r="V138" s="135"/>
      <c r="W138" s="139">
        <f>W139</f>
        <v>0</v>
      </c>
      <c r="X138" s="135"/>
      <c r="Y138" s="139">
        <f>Y139</f>
        <v>0</v>
      </c>
      <c r="Z138" s="135"/>
      <c r="AA138" s="140">
        <f>AA139</f>
        <v>0</v>
      </c>
      <c r="AC138" s="1"/>
      <c r="AD138" s="154"/>
      <c r="AR138" s="141" t="s">
        <v>93</v>
      </c>
      <c r="AT138" s="142" t="s">
        <v>73</v>
      </c>
      <c r="AU138" s="142" t="s">
        <v>74</v>
      </c>
      <c r="AY138" s="141" t="s">
        <v>188</v>
      </c>
      <c r="BK138" s="143">
        <f>BK139</f>
        <v>0</v>
      </c>
    </row>
    <row r="139" spans="2:65" s="10" customFormat="1" ht="19.899999999999999" customHeight="1">
      <c r="B139" s="134"/>
      <c r="C139" s="135"/>
      <c r="D139" s="144" t="s">
        <v>2019</v>
      </c>
      <c r="E139" s="144"/>
      <c r="F139" s="144"/>
      <c r="G139" s="144"/>
      <c r="H139" s="144"/>
      <c r="I139" s="144"/>
      <c r="J139" s="144"/>
      <c r="K139" s="144"/>
      <c r="L139" s="144"/>
      <c r="M139" s="144"/>
      <c r="N139" s="241">
        <f>BK139</f>
        <v>0</v>
      </c>
      <c r="O139" s="242"/>
      <c r="P139" s="242"/>
      <c r="Q139" s="242"/>
      <c r="R139" s="137"/>
      <c r="T139" s="138"/>
      <c r="U139" s="135"/>
      <c r="V139" s="135"/>
      <c r="W139" s="139">
        <f>SUM(W140:W141)</f>
        <v>0</v>
      </c>
      <c r="X139" s="135"/>
      <c r="Y139" s="139">
        <f>SUM(Y140:Y141)</f>
        <v>0</v>
      </c>
      <c r="Z139" s="135"/>
      <c r="AA139" s="140">
        <f>SUM(AA140:AA141)</f>
        <v>0</v>
      </c>
      <c r="AC139" s="1"/>
      <c r="AD139" s="154"/>
      <c r="AR139" s="141" t="s">
        <v>93</v>
      </c>
      <c r="AT139" s="142" t="s">
        <v>73</v>
      </c>
      <c r="AU139" s="142" t="s">
        <v>81</v>
      </c>
      <c r="AY139" s="141" t="s">
        <v>188</v>
      </c>
      <c r="BK139" s="143">
        <f>SUM(BK140:BK141)</f>
        <v>0</v>
      </c>
    </row>
    <row r="140" spans="2:65" s="1" customFormat="1" ht="27">
      <c r="B140" s="145"/>
      <c r="C140" s="146" t="s">
        <v>230</v>
      </c>
      <c r="D140" s="146" t="s">
        <v>189</v>
      </c>
      <c r="E140" s="147" t="s">
        <v>2041</v>
      </c>
      <c r="F140" s="228" t="s">
        <v>2042</v>
      </c>
      <c r="G140" s="228"/>
      <c r="H140" s="228"/>
      <c r="I140" s="228"/>
      <c r="J140" s="148" t="s">
        <v>1707</v>
      </c>
      <c r="K140" s="149">
        <v>1</v>
      </c>
      <c r="L140" s="229"/>
      <c r="M140" s="229"/>
      <c r="N140" s="229">
        <f>ROUND(L140*K140,2)</f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>V140*K140</f>
        <v>0</v>
      </c>
      <c r="X140" s="152">
        <v>0</v>
      </c>
      <c r="Y140" s="152">
        <f>X140*K140</f>
        <v>0</v>
      </c>
      <c r="Z140" s="152">
        <v>0</v>
      </c>
      <c r="AA140" s="153">
        <f>Z140*K140</f>
        <v>0</v>
      </c>
      <c r="AD140" s="154"/>
      <c r="AR140" s="19" t="s">
        <v>444</v>
      </c>
      <c r="AT140" s="19" t="s">
        <v>189</v>
      </c>
      <c r="AU140" s="19" t="s">
        <v>86</v>
      </c>
      <c r="AY140" s="19" t="s">
        <v>188</v>
      </c>
      <c r="BE140" s="154">
        <f>IF(U140="základná",N140,0)</f>
        <v>0</v>
      </c>
      <c r="BF140" s="154">
        <f>IF(U140="znížená",N140,0)</f>
        <v>0</v>
      </c>
      <c r="BG140" s="154">
        <f>IF(U140="zákl. prenesená",N140,0)</f>
        <v>0</v>
      </c>
      <c r="BH140" s="154">
        <f>IF(U140="zníž. prenesená",N140,0)</f>
        <v>0</v>
      </c>
      <c r="BI140" s="154">
        <f>IF(U140="nulová",N140,0)</f>
        <v>0</v>
      </c>
      <c r="BJ140" s="19" t="s">
        <v>86</v>
      </c>
      <c r="BK140" s="154">
        <f>ROUND(L140*K140,2)</f>
        <v>0</v>
      </c>
      <c r="BL140" s="19" t="s">
        <v>444</v>
      </c>
      <c r="BM140" s="19" t="s">
        <v>274</v>
      </c>
    </row>
    <row r="141" spans="2:65" s="1" customFormat="1" ht="16.5" customHeight="1">
      <c r="B141" s="145"/>
      <c r="C141" s="146" t="s">
        <v>234</v>
      </c>
      <c r="D141" s="146" t="s">
        <v>189</v>
      </c>
      <c r="E141" s="147" t="s">
        <v>2043</v>
      </c>
      <c r="F141" s="228" t="s">
        <v>2044</v>
      </c>
      <c r="G141" s="228"/>
      <c r="H141" s="228"/>
      <c r="I141" s="228"/>
      <c r="J141" s="148" t="s">
        <v>203</v>
      </c>
      <c r="K141" s="149">
        <v>4</v>
      </c>
      <c r="L141" s="229"/>
      <c r="M141" s="229"/>
      <c r="N141" s="229">
        <f>ROUND(L141*K141,2)</f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>V141*K141</f>
        <v>0</v>
      </c>
      <c r="X141" s="152">
        <v>0</v>
      </c>
      <c r="Y141" s="152">
        <f>X141*K141</f>
        <v>0</v>
      </c>
      <c r="Z141" s="152">
        <v>0</v>
      </c>
      <c r="AA141" s="153">
        <f>Z141*K141</f>
        <v>0</v>
      </c>
      <c r="AD141" s="154"/>
      <c r="AR141" s="19" t="s">
        <v>444</v>
      </c>
      <c r="AT141" s="19" t="s">
        <v>189</v>
      </c>
      <c r="AU141" s="19" t="s">
        <v>86</v>
      </c>
      <c r="AY141" s="19" t="s">
        <v>188</v>
      </c>
      <c r="BE141" s="154">
        <f>IF(U141="základná",N141,0)</f>
        <v>0</v>
      </c>
      <c r="BF141" s="154">
        <f>IF(U141="znížená",N141,0)</f>
        <v>0</v>
      </c>
      <c r="BG141" s="154">
        <f>IF(U141="zákl. prenesená",N141,0)</f>
        <v>0</v>
      </c>
      <c r="BH141" s="154">
        <f>IF(U141="zníž. prenesená",N141,0)</f>
        <v>0</v>
      </c>
      <c r="BI141" s="154">
        <f>IF(U141="nulová",N141,0)</f>
        <v>0</v>
      </c>
      <c r="BJ141" s="19" t="s">
        <v>86</v>
      </c>
      <c r="BK141" s="154">
        <f>ROUND(L141*K141,2)</f>
        <v>0</v>
      </c>
      <c r="BL141" s="19" t="s">
        <v>444</v>
      </c>
      <c r="BM141" s="19" t="s">
        <v>282</v>
      </c>
    </row>
    <row r="142" spans="2:65" s="10" customFormat="1" ht="37.35" customHeight="1">
      <c r="B142" s="134"/>
      <c r="C142" s="135"/>
      <c r="D142" s="136" t="s">
        <v>2020</v>
      </c>
      <c r="E142" s="136"/>
      <c r="F142" s="136"/>
      <c r="G142" s="136"/>
      <c r="H142" s="136"/>
      <c r="I142" s="136"/>
      <c r="J142" s="136"/>
      <c r="K142" s="136"/>
      <c r="L142" s="136"/>
      <c r="M142" s="136"/>
      <c r="N142" s="235">
        <f>BK142</f>
        <v>0</v>
      </c>
      <c r="O142" s="236"/>
      <c r="P142" s="236"/>
      <c r="Q142" s="236"/>
      <c r="R142" s="137"/>
      <c r="T142" s="138"/>
      <c r="U142" s="135"/>
      <c r="V142" s="135"/>
      <c r="W142" s="139">
        <f>W143</f>
        <v>0</v>
      </c>
      <c r="X142" s="135"/>
      <c r="Y142" s="139">
        <f>Y143</f>
        <v>0</v>
      </c>
      <c r="Z142" s="135"/>
      <c r="AA142" s="140">
        <f>AA143</f>
        <v>0</v>
      </c>
      <c r="AC142" s="1"/>
      <c r="AD142" s="154"/>
      <c r="AR142" s="141" t="s">
        <v>93</v>
      </c>
      <c r="AT142" s="142" t="s">
        <v>73</v>
      </c>
      <c r="AU142" s="142" t="s">
        <v>74</v>
      </c>
      <c r="AY142" s="141" t="s">
        <v>188</v>
      </c>
      <c r="BK142" s="143">
        <f>BK143</f>
        <v>0</v>
      </c>
    </row>
    <row r="143" spans="2:65" s="1" customFormat="1" ht="27">
      <c r="B143" s="145"/>
      <c r="C143" s="146" t="s">
        <v>238</v>
      </c>
      <c r="D143" s="146" t="s">
        <v>189</v>
      </c>
      <c r="E143" s="147" t="s">
        <v>2045</v>
      </c>
      <c r="F143" s="228" t="s">
        <v>1772</v>
      </c>
      <c r="G143" s="228"/>
      <c r="H143" s="228"/>
      <c r="I143" s="228"/>
      <c r="J143" s="148" t="s">
        <v>1707</v>
      </c>
      <c r="K143" s="149">
        <v>1</v>
      </c>
      <c r="L143" s="229"/>
      <c r="M143" s="229"/>
      <c r="N143" s="229">
        <f>ROUND(L143*K143,2)</f>
        <v>0</v>
      </c>
      <c r="O143" s="229"/>
      <c r="P143" s="229"/>
      <c r="Q143" s="229"/>
      <c r="R143" s="150"/>
      <c r="T143" s="151" t="s">
        <v>5</v>
      </c>
      <c r="U143" s="159" t="s">
        <v>41</v>
      </c>
      <c r="V143" s="160">
        <v>0</v>
      </c>
      <c r="W143" s="160">
        <f>V143*K143</f>
        <v>0</v>
      </c>
      <c r="X143" s="160">
        <v>0</v>
      </c>
      <c r="Y143" s="160">
        <f>X143*K143</f>
        <v>0</v>
      </c>
      <c r="Z143" s="160">
        <v>0</v>
      </c>
      <c r="AA143" s="161">
        <f>Z143*K143</f>
        <v>0</v>
      </c>
      <c r="AD143" s="154"/>
      <c r="AR143" s="19" t="s">
        <v>444</v>
      </c>
      <c r="AT143" s="19" t="s">
        <v>189</v>
      </c>
      <c r="AU143" s="19" t="s">
        <v>81</v>
      </c>
      <c r="AY143" s="19" t="s">
        <v>188</v>
      </c>
      <c r="BE143" s="154">
        <f>IF(U143="základná",N143,0)</f>
        <v>0</v>
      </c>
      <c r="BF143" s="154">
        <f>IF(U143="znížená",N143,0)</f>
        <v>0</v>
      </c>
      <c r="BG143" s="154">
        <f>IF(U143="zákl. prenesená",N143,0)</f>
        <v>0</v>
      </c>
      <c r="BH143" s="154">
        <f>IF(U143="zníž. prenesená",N143,0)</f>
        <v>0</v>
      </c>
      <c r="BI143" s="154">
        <f>IF(U143="nulová",N143,0)</f>
        <v>0</v>
      </c>
      <c r="BJ143" s="19" t="s">
        <v>86</v>
      </c>
      <c r="BK143" s="154">
        <f>ROUND(L143*K143,2)</f>
        <v>0</v>
      </c>
      <c r="BL143" s="19" t="s">
        <v>444</v>
      </c>
      <c r="BM143" s="19" t="s">
        <v>290</v>
      </c>
    </row>
    <row r="144" spans="2:65" s="1" customFormat="1" ht="6.95" customHeight="1">
      <c r="B144" s="56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8"/>
    </row>
  </sheetData>
  <mergeCells count="113">
    <mergeCell ref="N125:Q125"/>
    <mergeCell ref="N126:Q126"/>
    <mergeCell ref="N134:Q134"/>
    <mergeCell ref="N136:Q136"/>
    <mergeCell ref="N138:Q138"/>
    <mergeCell ref="N139:Q139"/>
    <mergeCell ref="N142:Q142"/>
    <mergeCell ref="H1:K1"/>
    <mergeCell ref="S2:AC2"/>
    <mergeCell ref="F140:I140"/>
    <mergeCell ref="L140:M140"/>
    <mergeCell ref="N140:Q140"/>
    <mergeCell ref="F141:I141"/>
    <mergeCell ref="L141:M141"/>
    <mergeCell ref="N141:Q141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43:I143"/>
    <mergeCell ref="L143:M143"/>
    <mergeCell ref="N143:Q143"/>
    <mergeCell ref="F133:I133"/>
    <mergeCell ref="L133:M133"/>
    <mergeCell ref="N133:Q133"/>
    <mergeCell ref="F135:I135"/>
    <mergeCell ref="L135:M135"/>
    <mergeCell ref="N135:Q135"/>
    <mergeCell ref="F137:I137"/>
    <mergeCell ref="L137:M137"/>
    <mergeCell ref="N137:Q137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N121:Q121"/>
    <mergeCell ref="N122:Q122"/>
    <mergeCell ref="N123:Q123"/>
    <mergeCell ref="N98:Q98"/>
    <mergeCell ref="N100:Q100"/>
    <mergeCell ref="D101:H101"/>
    <mergeCell ref="N101:Q101"/>
    <mergeCell ref="L103:Q103"/>
    <mergeCell ref="C109:Q109"/>
    <mergeCell ref="F111:P111"/>
    <mergeCell ref="F112:P112"/>
    <mergeCell ref="F113:P11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0"/>
  <sheetViews>
    <sheetView showGridLines="0" workbookViewId="0">
      <pane ySplit="1" topLeftCell="A137" activePane="bottomLeft" state="frozen"/>
      <selection pane="bottomLeft" activeCell="L124" sqref="L124:M15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109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136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s="1" customFormat="1" ht="32.85" customHeight="1">
      <c r="B8" s="32"/>
      <c r="C8" s="33"/>
      <c r="D8" s="28" t="s">
        <v>137</v>
      </c>
      <c r="E8" s="33"/>
      <c r="F8" s="176" t="s">
        <v>2046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6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20</v>
      </c>
      <c r="E10" s="33"/>
      <c r="F10" s="27" t="s">
        <v>28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6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1691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tr">
        <f>IF('Rekapitulácia stavby'!AN19="","",'Rekapitulácia stavby'!AN19)</f>
        <v/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tr">
        <f>IF('Rekapitulácia stavby'!E20="","",'Rekapitulácia stavby'!E20)</f>
        <v>Ing.Ivana Brecková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tr">
        <f>IF('Rekapitulácia stavby'!AN20="","",'Rekapitulácia stavby'!AN20)</f>
        <v/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f>N100</f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ROUND((SUM(BE100:BE102)+SUM(BE121:BE159)), 2)</f>
        <v>0</v>
      </c>
      <c r="I33" s="214"/>
      <c r="J33" s="214"/>
      <c r="K33" s="33"/>
      <c r="L33" s="33"/>
      <c r="M33" s="217">
        <f>ROUND(ROUND((SUM(BE100:BE102)+SUM(BE121:BE159)),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ROUND((SUM(BF100:BF102)+SUM(BF121:BF159)), 2)</f>
        <v>0</v>
      </c>
      <c r="I34" s="214"/>
      <c r="J34" s="214"/>
      <c r="K34" s="33"/>
      <c r="L34" s="33"/>
      <c r="M34" s="217">
        <f>ROUND(ROUND((SUM(BF100:BF102)+SUM(BF121:BF159)),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ROUND((SUM(BG100:BG102)+SUM(BG121:BG159)),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ROUND((SUM(BH100:BH102)+SUM(BH121:BH159)),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ROUND((SUM(BI100:BI102)+SUM(BI121:BI159)),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136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001.6 - 6. časť Kotolňa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20</v>
      </c>
      <c r="D82" s="33"/>
      <c r="E82" s="33"/>
      <c r="F82" s="27" t="str">
        <f>F10</f>
        <v xml:space="preserve"> 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Gasotherm plus s.r.o.</v>
      </c>
      <c r="N84" s="174"/>
      <c r="O84" s="174"/>
      <c r="P84" s="174"/>
      <c r="Q84" s="174"/>
      <c r="R84" s="34"/>
    </row>
    <row r="85" spans="2:47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Ing.Ivana Brecková</v>
      </c>
      <c r="N85" s="174"/>
      <c r="O85" s="174"/>
      <c r="P85" s="174"/>
      <c r="Q85" s="174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N121</f>
        <v>0</v>
      </c>
      <c r="O89" s="222"/>
      <c r="P89" s="222"/>
      <c r="Q89" s="222"/>
      <c r="R89" s="34"/>
      <c r="AU89" s="19" t="s">
        <v>145</v>
      </c>
    </row>
    <row r="90" spans="2:47" s="7" customFormat="1" ht="24.95" customHeight="1">
      <c r="B90" s="118"/>
      <c r="C90" s="119"/>
      <c r="D90" s="120" t="s">
        <v>1692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N122</f>
        <v>0</v>
      </c>
      <c r="O90" s="224"/>
      <c r="P90" s="224"/>
      <c r="Q90" s="224"/>
      <c r="R90" s="121"/>
    </row>
    <row r="91" spans="2:47" s="8" customFormat="1" ht="19.899999999999999" customHeight="1">
      <c r="B91" s="122"/>
      <c r="C91" s="96"/>
      <c r="D91" s="123" t="s">
        <v>2016</v>
      </c>
      <c r="E91" s="96"/>
      <c r="F91" s="96"/>
      <c r="G91" s="96"/>
      <c r="H91" s="96"/>
      <c r="I91" s="96"/>
      <c r="J91" s="96"/>
      <c r="K91" s="96"/>
      <c r="L91" s="96"/>
      <c r="M91" s="96"/>
      <c r="N91" s="203">
        <f>N123</f>
        <v>0</v>
      </c>
      <c r="O91" s="204"/>
      <c r="P91" s="204"/>
      <c r="Q91" s="204"/>
      <c r="R91" s="124"/>
    </row>
    <row r="92" spans="2:47" s="7" customFormat="1" ht="24.95" customHeight="1">
      <c r="B92" s="118"/>
      <c r="C92" s="119"/>
      <c r="D92" s="120" t="s">
        <v>1693</v>
      </c>
      <c r="E92" s="119"/>
      <c r="F92" s="119"/>
      <c r="G92" s="119"/>
      <c r="H92" s="119"/>
      <c r="I92" s="119"/>
      <c r="J92" s="119"/>
      <c r="K92" s="119"/>
      <c r="L92" s="119"/>
      <c r="M92" s="119"/>
      <c r="N92" s="223">
        <f>N125</f>
        <v>0</v>
      </c>
      <c r="O92" s="224"/>
      <c r="P92" s="224"/>
      <c r="Q92" s="224"/>
      <c r="R92" s="121"/>
    </row>
    <row r="93" spans="2:47" s="8" customFormat="1" ht="19.899999999999999" customHeight="1">
      <c r="B93" s="122"/>
      <c r="C93" s="96"/>
      <c r="D93" s="123" t="s">
        <v>2047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N126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2048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N128</f>
        <v>0</v>
      </c>
      <c r="O94" s="204"/>
      <c r="P94" s="204"/>
      <c r="Q94" s="204"/>
      <c r="R94" s="124"/>
    </row>
    <row r="95" spans="2:47" s="8" customFormat="1" ht="19.899999999999999" customHeight="1">
      <c r="B95" s="122"/>
      <c r="C95" s="96"/>
      <c r="D95" s="123" t="s">
        <v>1695</v>
      </c>
      <c r="E95" s="96"/>
      <c r="F95" s="96"/>
      <c r="G95" s="96"/>
      <c r="H95" s="96"/>
      <c r="I95" s="96"/>
      <c r="J95" s="96"/>
      <c r="K95" s="96"/>
      <c r="L95" s="96"/>
      <c r="M95" s="96"/>
      <c r="N95" s="203">
        <f>N142</f>
        <v>0</v>
      </c>
      <c r="O95" s="204"/>
      <c r="P95" s="204"/>
      <c r="Q95" s="204"/>
      <c r="R95" s="124"/>
    </row>
    <row r="96" spans="2:47" s="8" customFormat="1" ht="19.899999999999999" customHeight="1">
      <c r="B96" s="122"/>
      <c r="C96" s="96"/>
      <c r="D96" s="123" t="s">
        <v>1696</v>
      </c>
      <c r="E96" s="96"/>
      <c r="F96" s="96"/>
      <c r="G96" s="96"/>
      <c r="H96" s="96"/>
      <c r="I96" s="96"/>
      <c r="J96" s="96"/>
      <c r="K96" s="96"/>
      <c r="L96" s="96"/>
      <c r="M96" s="96"/>
      <c r="N96" s="203">
        <f>N144</f>
        <v>0</v>
      </c>
      <c r="O96" s="204"/>
      <c r="P96" s="204"/>
      <c r="Q96" s="204"/>
      <c r="R96" s="124"/>
    </row>
    <row r="97" spans="2:65" s="8" customFormat="1" ht="19.899999999999999" customHeight="1">
      <c r="B97" s="122"/>
      <c r="C97" s="96"/>
      <c r="D97" s="123" t="s">
        <v>1697</v>
      </c>
      <c r="E97" s="96"/>
      <c r="F97" s="96"/>
      <c r="G97" s="96"/>
      <c r="H97" s="96"/>
      <c r="I97" s="96"/>
      <c r="J97" s="96"/>
      <c r="K97" s="96"/>
      <c r="L97" s="96"/>
      <c r="M97" s="96"/>
      <c r="N97" s="203">
        <f>N148</f>
        <v>0</v>
      </c>
      <c r="O97" s="204"/>
      <c r="P97" s="204"/>
      <c r="Q97" s="204"/>
      <c r="R97" s="124"/>
    </row>
    <row r="98" spans="2:65" s="8" customFormat="1" ht="19.899999999999999" customHeight="1">
      <c r="B98" s="122"/>
      <c r="C98" s="96"/>
      <c r="D98" s="123" t="s">
        <v>2017</v>
      </c>
      <c r="E98" s="96"/>
      <c r="F98" s="96"/>
      <c r="G98" s="96"/>
      <c r="H98" s="96"/>
      <c r="I98" s="96"/>
      <c r="J98" s="96"/>
      <c r="K98" s="96"/>
      <c r="L98" s="96"/>
      <c r="M98" s="96"/>
      <c r="N98" s="203">
        <f>N158</f>
        <v>0</v>
      </c>
      <c r="O98" s="204"/>
      <c r="P98" s="204"/>
      <c r="Q98" s="204"/>
      <c r="R98" s="124"/>
    </row>
    <row r="99" spans="2:65" s="1" customFormat="1" ht="21.75" customHeight="1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5" s="1" customFormat="1" ht="29.25" customHeight="1">
      <c r="B100" s="32"/>
      <c r="C100" s="117" t="s">
        <v>173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222">
        <f>ROUND(N101,2)</f>
        <v>0</v>
      </c>
      <c r="O100" s="225"/>
      <c r="P100" s="225"/>
      <c r="Q100" s="225"/>
      <c r="R100" s="34"/>
      <c r="T100" s="125"/>
      <c r="U100" s="126" t="s">
        <v>38</v>
      </c>
    </row>
    <row r="101" spans="2:65" s="1" customFormat="1" ht="18" customHeight="1">
      <c r="B101" s="145"/>
      <c r="C101" s="162"/>
      <c r="D101" s="248" t="s">
        <v>1700</v>
      </c>
      <c r="E101" s="248"/>
      <c r="F101" s="248"/>
      <c r="G101" s="248"/>
      <c r="H101" s="248"/>
      <c r="I101" s="162"/>
      <c r="J101" s="162"/>
      <c r="K101" s="162"/>
      <c r="L101" s="162"/>
      <c r="M101" s="162"/>
      <c r="N101" s="249">
        <v>0</v>
      </c>
      <c r="O101" s="249"/>
      <c r="P101" s="249"/>
      <c r="Q101" s="249"/>
      <c r="R101" s="150"/>
      <c r="S101" s="163"/>
      <c r="T101" s="164"/>
      <c r="U101" s="165" t="s">
        <v>41</v>
      </c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6" t="s">
        <v>1701</v>
      </c>
      <c r="AZ101" s="163"/>
      <c r="BA101" s="163"/>
      <c r="BB101" s="163"/>
      <c r="BC101" s="163"/>
      <c r="BD101" s="163"/>
      <c r="BE101" s="167">
        <f>IF(U101="základná",N101,0)</f>
        <v>0</v>
      </c>
      <c r="BF101" s="167">
        <f>IF(U101="znížená",N101,0)</f>
        <v>0</v>
      </c>
      <c r="BG101" s="167">
        <f>IF(U101="zákl. prenesená",N101,0)</f>
        <v>0</v>
      </c>
      <c r="BH101" s="167">
        <f>IF(U101="zníž. prenesená",N101,0)</f>
        <v>0</v>
      </c>
      <c r="BI101" s="167">
        <f>IF(U101="nulová",N101,0)</f>
        <v>0</v>
      </c>
      <c r="BJ101" s="166" t="s">
        <v>86</v>
      </c>
      <c r="BK101" s="163"/>
      <c r="BL101" s="163"/>
      <c r="BM101" s="163"/>
    </row>
    <row r="102" spans="2:65" s="1" customFormat="1" ht="18" customHeight="1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5" s="1" customFormat="1" ht="29.25" customHeight="1">
      <c r="B103" s="32"/>
      <c r="C103" s="108" t="s">
        <v>128</v>
      </c>
      <c r="D103" s="109"/>
      <c r="E103" s="109"/>
      <c r="F103" s="109"/>
      <c r="G103" s="109"/>
      <c r="H103" s="109"/>
      <c r="I103" s="109"/>
      <c r="J103" s="109"/>
      <c r="K103" s="109"/>
      <c r="L103" s="207">
        <f>ROUND(SUM(N89+N100),2)</f>
        <v>0</v>
      </c>
      <c r="M103" s="207"/>
      <c r="N103" s="207"/>
      <c r="O103" s="207"/>
      <c r="P103" s="207"/>
      <c r="Q103" s="207"/>
      <c r="R103" s="34"/>
    </row>
    <row r="104" spans="2:65" s="1" customFormat="1" ht="6.95" customHeight="1"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8"/>
    </row>
    <row r="108" spans="2:65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09" spans="2:65" s="1" customFormat="1" ht="36.950000000000003" customHeight="1">
      <c r="B109" s="32"/>
      <c r="C109" s="172" t="s">
        <v>174</v>
      </c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34"/>
    </row>
    <row r="110" spans="2:65" s="1" customFormat="1" ht="6.9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/>
    </row>
    <row r="111" spans="2:65" s="1" customFormat="1" ht="30" customHeight="1">
      <c r="B111" s="32"/>
      <c r="C111" s="29" t="s">
        <v>16</v>
      </c>
      <c r="D111" s="33"/>
      <c r="E111" s="33"/>
      <c r="F111" s="212" t="str">
        <f>F6</f>
        <v>Komunitné centrum - Rekonštrukcia, prístavba ku kultúrnemu domu v obci Bačkov-(stupeň PSP)</v>
      </c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33"/>
      <c r="R111" s="34"/>
    </row>
    <row r="112" spans="2:65" ht="30" customHeight="1">
      <c r="B112" s="23"/>
      <c r="C112" s="29" t="s">
        <v>135</v>
      </c>
      <c r="D112" s="25"/>
      <c r="E112" s="25"/>
      <c r="F112" s="212" t="s">
        <v>136</v>
      </c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25"/>
      <c r="R112" s="24"/>
    </row>
    <row r="113" spans="2:65" s="1" customFormat="1" ht="36.950000000000003" customHeight="1">
      <c r="B113" s="32"/>
      <c r="C113" s="66" t="s">
        <v>137</v>
      </c>
      <c r="D113" s="33"/>
      <c r="E113" s="33"/>
      <c r="F113" s="188" t="str">
        <f>F8</f>
        <v>001.6 - 6. časť Kotolňa</v>
      </c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33"/>
      <c r="R113" s="34"/>
    </row>
    <row r="114" spans="2:65" s="1" customFormat="1" ht="6.95" customHeight="1"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4"/>
    </row>
    <row r="115" spans="2:65" s="1" customFormat="1" ht="18" customHeight="1">
      <c r="B115" s="32"/>
      <c r="C115" s="29" t="s">
        <v>20</v>
      </c>
      <c r="D115" s="33"/>
      <c r="E115" s="33"/>
      <c r="F115" s="27" t="str">
        <f>F10</f>
        <v xml:space="preserve"> </v>
      </c>
      <c r="G115" s="33"/>
      <c r="H115" s="33"/>
      <c r="I115" s="33"/>
      <c r="J115" s="33"/>
      <c r="K115" s="29" t="s">
        <v>22</v>
      </c>
      <c r="L115" s="33"/>
      <c r="M115" s="215">
        <f>IF(O10="","",O10)</f>
        <v>43718</v>
      </c>
      <c r="N115" s="215"/>
      <c r="O115" s="215"/>
      <c r="P115" s="215"/>
      <c r="Q115" s="33"/>
      <c r="R115" s="34"/>
    </row>
    <row r="116" spans="2:65" s="1" customFormat="1" ht="6.9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5" s="1" customFormat="1" ht="15">
      <c r="B117" s="32"/>
      <c r="C117" s="29" t="s">
        <v>23</v>
      </c>
      <c r="D117" s="33"/>
      <c r="E117" s="33"/>
      <c r="F117" s="27" t="str">
        <f>E13</f>
        <v>obec Bačkov</v>
      </c>
      <c r="G117" s="33"/>
      <c r="H117" s="33"/>
      <c r="I117" s="33"/>
      <c r="J117" s="33"/>
      <c r="K117" s="29" t="s">
        <v>29</v>
      </c>
      <c r="L117" s="33"/>
      <c r="M117" s="174" t="str">
        <f>E19</f>
        <v>Gasotherm plus s.r.o.</v>
      </c>
      <c r="N117" s="174"/>
      <c r="O117" s="174"/>
      <c r="P117" s="174"/>
      <c r="Q117" s="174"/>
      <c r="R117" s="34"/>
    </row>
    <row r="118" spans="2:65" s="1" customFormat="1" ht="14.45" customHeight="1">
      <c r="B118" s="32"/>
      <c r="C118" s="29" t="s">
        <v>27</v>
      </c>
      <c r="D118" s="33"/>
      <c r="E118" s="33"/>
      <c r="F118" s="27" t="str">
        <f>IF(E16="","",E16)</f>
        <v xml:space="preserve"> </v>
      </c>
      <c r="G118" s="33"/>
      <c r="H118" s="33"/>
      <c r="I118" s="33"/>
      <c r="J118" s="33"/>
      <c r="K118" s="29" t="s">
        <v>32</v>
      </c>
      <c r="L118" s="33"/>
      <c r="M118" s="174" t="str">
        <f>E22</f>
        <v>Ing.Ivana Brecková</v>
      </c>
      <c r="N118" s="174"/>
      <c r="O118" s="174"/>
      <c r="P118" s="174"/>
      <c r="Q118" s="174"/>
      <c r="R118" s="34"/>
    </row>
    <row r="119" spans="2:65" s="1" customFormat="1" ht="10.35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/>
    </row>
    <row r="120" spans="2:65" s="9" customFormat="1" ht="29.25" customHeight="1">
      <c r="B120" s="127"/>
      <c r="C120" s="128" t="s">
        <v>175</v>
      </c>
      <c r="D120" s="129" t="s">
        <v>176</v>
      </c>
      <c r="E120" s="129" t="s">
        <v>56</v>
      </c>
      <c r="F120" s="226" t="s">
        <v>177</v>
      </c>
      <c r="G120" s="226"/>
      <c r="H120" s="226"/>
      <c r="I120" s="226"/>
      <c r="J120" s="129" t="s">
        <v>178</v>
      </c>
      <c r="K120" s="129" t="s">
        <v>179</v>
      </c>
      <c r="L120" s="226" t="s">
        <v>180</v>
      </c>
      <c r="M120" s="226"/>
      <c r="N120" s="226" t="s">
        <v>143</v>
      </c>
      <c r="O120" s="226"/>
      <c r="P120" s="226"/>
      <c r="Q120" s="227"/>
      <c r="R120" s="130"/>
      <c r="T120" s="73" t="s">
        <v>181</v>
      </c>
      <c r="U120" s="74" t="s">
        <v>38</v>
      </c>
      <c r="V120" s="74" t="s">
        <v>182</v>
      </c>
      <c r="W120" s="74" t="s">
        <v>183</v>
      </c>
      <c r="X120" s="74" t="s">
        <v>184</v>
      </c>
      <c r="Y120" s="74" t="s">
        <v>185</v>
      </c>
      <c r="Z120" s="74" t="s">
        <v>186</v>
      </c>
      <c r="AA120" s="75" t="s">
        <v>187</v>
      </c>
    </row>
    <row r="121" spans="2:65" s="1" customFormat="1" ht="29.25" customHeight="1">
      <c r="B121" s="32"/>
      <c r="C121" s="77" t="s">
        <v>139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238">
        <f>BK121</f>
        <v>0</v>
      </c>
      <c r="O121" s="239"/>
      <c r="P121" s="239"/>
      <c r="Q121" s="239"/>
      <c r="R121" s="34"/>
      <c r="T121" s="76"/>
      <c r="U121" s="48"/>
      <c r="V121" s="48"/>
      <c r="W121" s="131">
        <f>W122+W125</f>
        <v>0</v>
      </c>
      <c r="X121" s="48"/>
      <c r="Y121" s="131">
        <f>Y122+Y125</f>
        <v>0.54538999999999993</v>
      </c>
      <c r="Z121" s="48"/>
      <c r="AA121" s="132">
        <f>AA122+AA125</f>
        <v>0.245</v>
      </c>
      <c r="AT121" s="19" t="s">
        <v>73</v>
      </c>
      <c r="AU121" s="19" t="s">
        <v>145</v>
      </c>
      <c r="BK121" s="133">
        <f>BK122+BK125</f>
        <v>0</v>
      </c>
    </row>
    <row r="122" spans="2:65" s="10" customFormat="1" ht="37.35" customHeight="1">
      <c r="B122" s="134"/>
      <c r="C122" s="135"/>
      <c r="D122" s="136" t="s">
        <v>1692</v>
      </c>
      <c r="E122" s="136"/>
      <c r="F122" s="136"/>
      <c r="G122" s="136"/>
      <c r="H122" s="136"/>
      <c r="I122" s="136"/>
      <c r="J122" s="136"/>
      <c r="K122" s="136"/>
      <c r="L122" s="136"/>
      <c r="M122" s="136"/>
      <c r="N122" s="240">
        <f>BK122</f>
        <v>0</v>
      </c>
      <c r="O122" s="223"/>
      <c r="P122" s="223"/>
      <c r="Q122" s="223"/>
      <c r="R122" s="137"/>
      <c r="T122" s="138"/>
      <c r="U122" s="135"/>
      <c r="V122" s="135"/>
      <c r="W122" s="139">
        <f>W123</f>
        <v>0</v>
      </c>
      <c r="X122" s="135"/>
      <c r="Y122" s="139">
        <f>Y123</f>
        <v>0</v>
      </c>
      <c r="Z122" s="135"/>
      <c r="AA122" s="140">
        <f>AA123</f>
        <v>0</v>
      </c>
      <c r="AR122" s="141" t="s">
        <v>81</v>
      </c>
      <c r="AT122" s="142" t="s">
        <v>73</v>
      </c>
      <c r="AU122" s="142" t="s">
        <v>74</v>
      </c>
      <c r="AY122" s="141" t="s">
        <v>188</v>
      </c>
      <c r="BK122" s="143">
        <f>BK123</f>
        <v>0</v>
      </c>
    </row>
    <row r="123" spans="2:65" s="10" customFormat="1" ht="19.899999999999999" customHeight="1">
      <c r="B123" s="134"/>
      <c r="C123" s="135"/>
      <c r="D123" s="144" t="s">
        <v>2016</v>
      </c>
      <c r="E123" s="144"/>
      <c r="F123" s="144"/>
      <c r="G123" s="144"/>
      <c r="H123" s="144"/>
      <c r="I123" s="144"/>
      <c r="J123" s="144"/>
      <c r="K123" s="144"/>
      <c r="L123" s="144"/>
      <c r="M123" s="144"/>
      <c r="N123" s="241">
        <f>BK123</f>
        <v>0</v>
      </c>
      <c r="O123" s="242"/>
      <c r="P123" s="242"/>
      <c r="Q123" s="242"/>
      <c r="R123" s="137"/>
      <c r="T123" s="138"/>
      <c r="U123" s="135"/>
      <c r="V123" s="135"/>
      <c r="W123" s="139">
        <f>W124</f>
        <v>0</v>
      </c>
      <c r="X123" s="135"/>
      <c r="Y123" s="139">
        <f>Y124</f>
        <v>0</v>
      </c>
      <c r="Z123" s="135"/>
      <c r="AA123" s="140">
        <f>AA124</f>
        <v>0</v>
      </c>
      <c r="AR123" s="141" t="s">
        <v>81</v>
      </c>
      <c r="AT123" s="142" t="s">
        <v>73</v>
      </c>
      <c r="AU123" s="142" t="s">
        <v>81</v>
      </c>
      <c r="AY123" s="141" t="s">
        <v>188</v>
      </c>
      <c r="BK123" s="143">
        <f>BK124</f>
        <v>0</v>
      </c>
    </row>
    <row r="124" spans="2:65" s="1" customFormat="1" ht="27">
      <c r="B124" s="145"/>
      <c r="C124" s="146" t="s">
        <v>81</v>
      </c>
      <c r="D124" s="146" t="s">
        <v>189</v>
      </c>
      <c r="E124" s="147" t="s">
        <v>2049</v>
      </c>
      <c r="F124" s="228" t="s">
        <v>2050</v>
      </c>
      <c r="G124" s="228"/>
      <c r="H124" s="228"/>
      <c r="I124" s="228"/>
      <c r="J124" s="148" t="s">
        <v>1707</v>
      </c>
      <c r="K124" s="149">
        <v>1</v>
      </c>
      <c r="L124" s="229"/>
      <c r="M124" s="229"/>
      <c r="N124" s="229">
        <f>ROUND(L124*K124,2)</f>
        <v>0</v>
      </c>
      <c r="O124" s="229"/>
      <c r="P124" s="229"/>
      <c r="Q124" s="229"/>
      <c r="R124" s="150"/>
      <c r="T124" s="151" t="s">
        <v>5</v>
      </c>
      <c r="U124" s="41" t="s">
        <v>41</v>
      </c>
      <c r="V124" s="152">
        <v>0</v>
      </c>
      <c r="W124" s="152">
        <f>V124*K124</f>
        <v>0</v>
      </c>
      <c r="X124" s="152">
        <v>0</v>
      </c>
      <c r="Y124" s="152">
        <f>X124*K124</f>
        <v>0</v>
      </c>
      <c r="Z124" s="152">
        <v>0</v>
      </c>
      <c r="AA124" s="153">
        <f>Z124*K124</f>
        <v>0</v>
      </c>
      <c r="AD124" s="169"/>
      <c r="AE124" s="154"/>
      <c r="AR124" s="19" t="s">
        <v>193</v>
      </c>
      <c r="AT124" s="19" t="s">
        <v>189</v>
      </c>
      <c r="AU124" s="19" t="s">
        <v>86</v>
      </c>
      <c r="AY124" s="19" t="s">
        <v>188</v>
      </c>
      <c r="BE124" s="154">
        <f>IF(U124="základná",N124,0)</f>
        <v>0</v>
      </c>
      <c r="BF124" s="154">
        <f>IF(U124="znížená",N124,0)</f>
        <v>0</v>
      </c>
      <c r="BG124" s="154">
        <f>IF(U124="zákl. prenesená",N124,0)</f>
        <v>0</v>
      </c>
      <c r="BH124" s="154">
        <f>IF(U124="zníž. prenesená",N124,0)</f>
        <v>0</v>
      </c>
      <c r="BI124" s="154">
        <f>IF(U124="nulová",N124,0)</f>
        <v>0</v>
      </c>
      <c r="BJ124" s="19" t="s">
        <v>86</v>
      </c>
      <c r="BK124" s="154">
        <f>ROUND(L124*K124,2)</f>
        <v>0</v>
      </c>
      <c r="BL124" s="19" t="s">
        <v>193</v>
      </c>
      <c r="BM124" s="19" t="s">
        <v>86</v>
      </c>
    </row>
    <row r="125" spans="2:65" s="10" customFormat="1" ht="37.35" customHeight="1">
      <c r="B125" s="134"/>
      <c r="C125" s="135"/>
      <c r="D125" s="136" t="s">
        <v>1693</v>
      </c>
      <c r="E125" s="136"/>
      <c r="F125" s="136"/>
      <c r="G125" s="136"/>
      <c r="H125" s="136"/>
      <c r="I125" s="136"/>
      <c r="J125" s="136"/>
      <c r="K125" s="136"/>
      <c r="L125" s="136"/>
      <c r="M125" s="136"/>
      <c r="N125" s="243">
        <f>BK125</f>
        <v>0</v>
      </c>
      <c r="O125" s="244"/>
      <c r="P125" s="244"/>
      <c r="Q125" s="244"/>
      <c r="R125" s="137"/>
      <c r="T125" s="138"/>
      <c r="U125" s="135"/>
      <c r="V125" s="135"/>
      <c r="W125" s="139">
        <f>W126+W128+W142+W144+W148+W158</f>
        <v>0</v>
      </c>
      <c r="X125" s="135"/>
      <c r="Y125" s="139">
        <f>Y126+Y128+Y142+Y144+Y148+Y158</f>
        <v>0.54538999999999993</v>
      </c>
      <c r="Z125" s="135"/>
      <c r="AA125" s="140">
        <f>AA126+AA128+AA142+AA144+AA148+AA158</f>
        <v>0.245</v>
      </c>
      <c r="AC125" s="1"/>
      <c r="AD125" s="169"/>
      <c r="AR125" s="141" t="s">
        <v>86</v>
      </c>
      <c r="AT125" s="142" t="s">
        <v>73</v>
      </c>
      <c r="AU125" s="142" t="s">
        <v>74</v>
      </c>
      <c r="AY125" s="141" t="s">
        <v>188</v>
      </c>
      <c r="BK125" s="143">
        <f>BK126+BK128+BK142+BK144+BK148+BK158</f>
        <v>0</v>
      </c>
    </row>
    <row r="126" spans="2:65" s="10" customFormat="1" ht="19.899999999999999" customHeight="1">
      <c r="B126" s="134"/>
      <c r="C126" s="135"/>
      <c r="D126" s="144" t="s">
        <v>2047</v>
      </c>
      <c r="E126" s="144"/>
      <c r="F126" s="144"/>
      <c r="G126" s="144"/>
      <c r="H126" s="144"/>
      <c r="I126" s="144"/>
      <c r="J126" s="144"/>
      <c r="K126" s="144"/>
      <c r="L126" s="144"/>
      <c r="M126" s="144"/>
      <c r="N126" s="241">
        <f>BK126</f>
        <v>0</v>
      </c>
      <c r="O126" s="242"/>
      <c r="P126" s="242"/>
      <c r="Q126" s="242"/>
      <c r="R126" s="137"/>
      <c r="T126" s="138"/>
      <c r="U126" s="135"/>
      <c r="V126" s="135"/>
      <c r="W126" s="139">
        <f>W127</f>
        <v>0</v>
      </c>
      <c r="X126" s="135"/>
      <c r="Y126" s="139">
        <f>Y127</f>
        <v>1.14E-3</v>
      </c>
      <c r="Z126" s="135"/>
      <c r="AA126" s="140">
        <f>AA127</f>
        <v>0</v>
      </c>
      <c r="AC126" s="1"/>
      <c r="AD126" s="169"/>
      <c r="AR126" s="141" t="s">
        <v>86</v>
      </c>
      <c r="AT126" s="142" t="s">
        <v>73</v>
      </c>
      <c r="AU126" s="142" t="s">
        <v>81</v>
      </c>
      <c r="AY126" s="141" t="s">
        <v>188</v>
      </c>
      <c r="BK126" s="143">
        <f>BK127</f>
        <v>0</v>
      </c>
    </row>
    <row r="127" spans="2:65" s="1" customFormat="1" ht="27">
      <c r="B127" s="145"/>
      <c r="C127" s="146" t="s">
        <v>86</v>
      </c>
      <c r="D127" s="146" t="s">
        <v>189</v>
      </c>
      <c r="E127" s="147" t="s">
        <v>2051</v>
      </c>
      <c r="F127" s="228" t="s">
        <v>2052</v>
      </c>
      <c r="G127" s="228"/>
      <c r="H127" s="228"/>
      <c r="I127" s="228"/>
      <c r="J127" s="148" t="s">
        <v>1707</v>
      </c>
      <c r="K127" s="149">
        <v>1</v>
      </c>
      <c r="L127" s="229"/>
      <c r="M127" s="229"/>
      <c r="N127" s="229">
        <f>ROUND(L127*K127,2)</f>
        <v>0</v>
      </c>
      <c r="O127" s="229"/>
      <c r="P127" s="229"/>
      <c r="Q127" s="229"/>
      <c r="R127" s="150"/>
      <c r="T127" s="151" t="s">
        <v>5</v>
      </c>
      <c r="U127" s="41" t="s">
        <v>41</v>
      </c>
      <c r="V127" s="152">
        <v>0</v>
      </c>
      <c r="W127" s="152">
        <f>V127*K127</f>
        <v>0</v>
      </c>
      <c r="X127" s="152">
        <v>1.14E-3</v>
      </c>
      <c r="Y127" s="152">
        <f>X127*K127</f>
        <v>1.14E-3</v>
      </c>
      <c r="Z127" s="152">
        <v>0</v>
      </c>
      <c r="AA127" s="153">
        <f>Z127*K127</f>
        <v>0</v>
      </c>
      <c r="AD127" s="169"/>
      <c r="AR127" s="19" t="s">
        <v>250</v>
      </c>
      <c r="AT127" s="19" t="s">
        <v>189</v>
      </c>
      <c r="AU127" s="19" t="s">
        <v>86</v>
      </c>
      <c r="AY127" s="19" t="s">
        <v>188</v>
      </c>
      <c r="BE127" s="154">
        <f>IF(U127="základná",N127,0)</f>
        <v>0</v>
      </c>
      <c r="BF127" s="154">
        <f>IF(U127="znížená",N127,0)</f>
        <v>0</v>
      </c>
      <c r="BG127" s="154">
        <f>IF(U127="zákl. prenesená",N127,0)</f>
        <v>0</v>
      </c>
      <c r="BH127" s="154">
        <f>IF(U127="zníž. prenesená",N127,0)</f>
        <v>0</v>
      </c>
      <c r="BI127" s="154">
        <f>IF(U127="nulová",N127,0)</f>
        <v>0</v>
      </c>
      <c r="BJ127" s="19" t="s">
        <v>86</v>
      </c>
      <c r="BK127" s="154">
        <f>ROUND(L127*K127,2)</f>
        <v>0</v>
      </c>
      <c r="BL127" s="19" t="s">
        <v>250</v>
      </c>
      <c r="BM127" s="19" t="s">
        <v>193</v>
      </c>
    </row>
    <row r="128" spans="2:65" s="10" customFormat="1" ht="29.85" customHeight="1">
      <c r="B128" s="134"/>
      <c r="C128" s="135"/>
      <c r="D128" s="144" t="s">
        <v>2048</v>
      </c>
      <c r="E128" s="144"/>
      <c r="F128" s="144"/>
      <c r="G128" s="144"/>
      <c r="H128" s="144"/>
      <c r="I128" s="144"/>
      <c r="J128" s="144"/>
      <c r="K128" s="144"/>
      <c r="L128" s="144"/>
      <c r="M128" s="144"/>
      <c r="N128" s="233">
        <f>BK128</f>
        <v>0</v>
      </c>
      <c r="O128" s="234"/>
      <c r="P128" s="234"/>
      <c r="Q128" s="234"/>
      <c r="R128" s="137"/>
      <c r="T128" s="138"/>
      <c r="U128" s="135"/>
      <c r="V128" s="135"/>
      <c r="W128" s="139">
        <f>SUM(W129:W141)</f>
        <v>0</v>
      </c>
      <c r="X128" s="135"/>
      <c r="Y128" s="139">
        <f>SUM(Y129:Y141)</f>
        <v>0.45535000000000003</v>
      </c>
      <c r="Z128" s="135"/>
      <c r="AA128" s="140">
        <f>SUM(AA129:AA141)</f>
        <v>0.245</v>
      </c>
      <c r="AC128" s="1"/>
      <c r="AD128" s="169"/>
      <c r="AR128" s="141" t="s">
        <v>86</v>
      </c>
      <c r="AT128" s="142" t="s">
        <v>73</v>
      </c>
      <c r="AU128" s="142" t="s">
        <v>81</v>
      </c>
      <c r="AY128" s="141" t="s">
        <v>188</v>
      </c>
      <c r="BK128" s="143">
        <f>SUM(BK129:BK141)</f>
        <v>0</v>
      </c>
    </row>
    <row r="129" spans="2:65" s="1" customFormat="1" ht="27">
      <c r="B129" s="145"/>
      <c r="C129" s="146" t="s">
        <v>93</v>
      </c>
      <c r="D129" s="146" t="s">
        <v>189</v>
      </c>
      <c r="E129" s="147" t="s">
        <v>2053</v>
      </c>
      <c r="F129" s="228" t="s">
        <v>2054</v>
      </c>
      <c r="G129" s="228"/>
      <c r="H129" s="228"/>
      <c r="I129" s="228"/>
      <c r="J129" s="148" t="s">
        <v>1707</v>
      </c>
      <c r="K129" s="149">
        <v>1</v>
      </c>
      <c r="L129" s="229"/>
      <c r="M129" s="229"/>
      <c r="N129" s="229">
        <f t="shared" ref="N129:N141" si="0">ROUND(L129*K129,2)</f>
        <v>0</v>
      </c>
      <c r="O129" s="229"/>
      <c r="P129" s="229"/>
      <c r="Q129" s="229"/>
      <c r="R129" s="150"/>
      <c r="T129" s="151" t="s">
        <v>5</v>
      </c>
      <c r="U129" s="41" t="s">
        <v>41</v>
      </c>
      <c r="V129" s="152">
        <v>0</v>
      </c>
      <c r="W129" s="152">
        <f t="shared" ref="W129:W141" si="1">V129*K129</f>
        <v>0</v>
      </c>
      <c r="X129" s="152">
        <v>1.0000000000000001E-5</v>
      </c>
      <c r="Y129" s="152">
        <f t="shared" ref="Y129:Y141" si="2">X129*K129</f>
        <v>1.0000000000000001E-5</v>
      </c>
      <c r="Z129" s="152">
        <v>0.245</v>
      </c>
      <c r="AA129" s="153">
        <f t="shared" ref="AA129:AA141" si="3">Z129*K129</f>
        <v>0.245</v>
      </c>
      <c r="AD129" s="169"/>
      <c r="AR129" s="19" t="s">
        <v>250</v>
      </c>
      <c r="AT129" s="19" t="s">
        <v>189</v>
      </c>
      <c r="AU129" s="19" t="s">
        <v>86</v>
      </c>
      <c r="AY129" s="19" t="s">
        <v>188</v>
      </c>
      <c r="BE129" s="154">
        <f t="shared" ref="BE129:BE141" si="4">IF(U129="základná",N129,0)</f>
        <v>0</v>
      </c>
      <c r="BF129" s="154">
        <f t="shared" ref="BF129:BF141" si="5">IF(U129="znížená",N129,0)</f>
        <v>0</v>
      </c>
      <c r="BG129" s="154">
        <f t="shared" ref="BG129:BG141" si="6">IF(U129="zákl. prenesená",N129,0)</f>
        <v>0</v>
      </c>
      <c r="BH129" s="154">
        <f t="shared" ref="BH129:BH141" si="7">IF(U129="zníž. prenesená",N129,0)</f>
        <v>0</v>
      </c>
      <c r="BI129" s="154">
        <f t="shared" ref="BI129:BI141" si="8">IF(U129="nulová",N129,0)</f>
        <v>0</v>
      </c>
      <c r="BJ129" s="19" t="s">
        <v>86</v>
      </c>
      <c r="BK129" s="154">
        <f t="shared" ref="BK129:BK141" si="9">ROUND(L129*K129,2)</f>
        <v>0</v>
      </c>
      <c r="BL129" s="19" t="s">
        <v>250</v>
      </c>
      <c r="BM129" s="19" t="s">
        <v>209</v>
      </c>
    </row>
    <row r="130" spans="2:65" s="1" customFormat="1" ht="25.5" customHeight="1">
      <c r="B130" s="145"/>
      <c r="C130" s="146" t="s">
        <v>193</v>
      </c>
      <c r="D130" s="146" t="s">
        <v>189</v>
      </c>
      <c r="E130" s="147" t="s">
        <v>2055</v>
      </c>
      <c r="F130" s="228" t="s">
        <v>2056</v>
      </c>
      <c r="G130" s="228"/>
      <c r="H130" s="228"/>
      <c r="I130" s="228"/>
      <c r="J130" s="148" t="s">
        <v>1707</v>
      </c>
      <c r="K130" s="149">
        <v>1</v>
      </c>
      <c r="L130" s="229"/>
      <c r="M130" s="229"/>
      <c r="N130" s="229">
        <f t="shared" si="0"/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0</v>
      </c>
      <c r="W130" s="152">
        <f t="shared" si="1"/>
        <v>0</v>
      </c>
      <c r="X130" s="152">
        <v>1.7000000000000001E-4</v>
      </c>
      <c r="Y130" s="152">
        <f t="shared" si="2"/>
        <v>1.7000000000000001E-4</v>
      </c>
      <c r="Z130" s="152">
        <v>0</v>
      </c>
      <c r="AA130" s="153">
        <f t="shared" si="3"/>
        <v>0</v>
      </c>
      <c r="AD130" s="169"/>
      <c r="AR130" s="19" t="s">
        <v>250</v>
      </c>
      <c r="AT130" s="19" t="s">
        <v>189</v>
      </c>
      <c r="AU130" s="19" t="s">
        <v>86</v>
      </c>
      <c r="AY130" s="19" t="s">
        <v>188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9" t="s">
        <v>86</v>
      </c>
      <c r="BK130" s="154">
        <f t="shared" si="9"/>
        <v>0</v>
      </c>
      <c r="BL130" s="19" t="s">
        <v>250</v>
      </c>
      <c r="BM130" s="19" t="s">
        <v>218</v>
      </c>
    </row>
    <row r="131" spans="2:65" s="1" customFormat="1" ht="16.5" customHeight="1">
      <c r="B131" s="145"/>
      <c r="C131" s="155" t="s">
        <v>205</v>
      </c>
      <c r="D131" s="155" t="s">
        <v>251</v>
      </c>
      <c r="E131" s="156" t="s">
        <v>2057</v>
      </c>
      <c r="F131" s="230" t="s">
        <v>2058</v>
      </c>
      <c r="G131" s="230"/>
      <c r="H131" s="230"/>
      <c r="I131" s="230"/>
      <c r="J131" s="157" t="s">
        <v>1720</v>
      </c>
      <c r="K131" s="158">
        <v>1</v>
      </c>
      <c r="L131" s="231"/>
      <c r="M131" s="231"/>
      <c r="N131" s="231">
        <f t="shared" si="0"/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</v>
      </c>
      <c r="W131" s="152">
        <f t="shared" si="1"/>
        <v>0</v>
      </c>
      <c r="X131" s="152">
        <v>0.45500000000000002</v>
      </c>
      <c r="Y131" s="152">
        <f t="shared" si="2"/>
        <v>0.45500000000000002</v>
      </c>
      <c r="Z131" s="152">
        <v>0</v>
      </c>
      <c r="AA131" s="153">
        <f t="shared" si="3"/>
        <v>0</v>
      </c>
      <c r="AD131" s="169"/>
      <c r="AR131" s="19" t="s">
        <v>316</v>
      </c>
      <c r="AT131" s="19" t="s">
        <v>251</v>
      </c>
      <c r="AU131" s="19" t="s">
        <v>86</v>
      </c>
      <c r="AY131" s="19" t="s">
        <v>188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9" t="s">
        <v>86</v>
      </c>
      <c r="BK131" s="154">
        <f t="shared" si="9"/>
        <v>0</v>
      </c>
      <c r="BL131" s="19" t="s">
        <v>250</v>
      </c>
      <c r="BM131" s="19" t="s">
        <v>226</v>
      </c>
    </row>
    <row r="132" spans="2:65" s="1" customFormat="1" ht="16.5" customHeight="1">
      <c r="B132" s="145"/>
      <c r="C132" s="155" t="s">
        <v>209</v>
      </c>
      <c r="D132" s="155" t="s">
        <v>251</v>
      </c>
      <c r="E132" s="156" t="s">
        <v>2059</v>
      </c>
      <c r="F132" s="230" t="s">
        <v>2060</v>
      </c>
      <c r="G132" s="230"/>
      <c r="H132" s="230"/>
      <c r="I132" s="230"/>
      <c r="J132" s="157" t="s">
        <v>1998</v>
      </c>
      <c r="K132" s="158">
        <v>1</v>
      </c>
      <c r="L132" s="231"/>
      <c r="M132" s="231"/>
      <c r="N132" s="231">
        <f t="shared" si="0"/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</v>
      </c>
      <c r="W132" s="152">
        <f t="shared" si="1"/>
        <v>0</v>
      </c>
      <c r="X132" s="152">
        <v>0</v>
      </c>
      <c r="Y132" s="152">
        <f t="shared" si="2"/>
        <v>0</v>
      </c>
      <c r="Z132" s="152">
        <v>0</v>
      </c>
      <c r="AA132" s="153">
        <f t="shared" si="3"/>
        <v>0</v>
      </c>
      <c r="AD132" s="169"/>
      <c r="AR132" s="19" t="s">
        <v>316</v>
      </c>
      <c r="AT132" s="19" t="s">
        <v>251</v>
      </c>
      <c r="AU132" s="19" t="s">
        <v>86</v>
      </c>
      <c r="AY132" s="19" t="s">
        <v>188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9" t="s">
        <v>86</v>
      </c>
      <c r="BK132" s="154">
        <f t="shared" si="9"/>
        <v>0</v>
      </c>
      <c r="BL132" s="19" t="s">
        <v>250</v>
      </c>
      <c r="BM132" s="19" t="s">
        <v>234</v>
      </c>
    </row>
    <row r="133" spans="2:65" s="1" customFormat="1" ht="16.5" customHeight="1">
      <c r="B133" s="145"/>
      <c r="C133" s="155" t="s">
        <v>213</v>
      </c>
      <c r="D133" s="155" t="s">
        <v>251</v>
      </c>
      <c r="E133" s="156" t="s">
        <v>2061</v>
      </c>
      <c r="F133" s="230" t="s">
        <v>2062</v>
      </c>
      <c r="G133" s="230"/>
      <c r="H133" s="230"/>
      <c r="I133" s="230"/>
      <c r="J133" s="157" t="s">
        <v>1720</v>
      </c>
      <c r="K133" s="158">
        <v>1</v>
      </c>
      <c r="L133" s="231"/>
      <c r="M133" s="231"/>
      <c r="N133" s="231">
        <f t="shared" si="0"/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</v>
      </c>
      <c r="W133" s="152">
        <f t="shared" si="1"/>
        <v>0</v>
      </c>
      <c r="X133" s="152">
        <v>0</v>
      </c>
      <c r="Y133" s="152">
        <f t="shared" si="2"/>
        <v>0</v>
      </c>
      <c r="Z133" s="152">
        <v>0</v>
      </c>
      <c r="AA133" s="153">
        <f t="shared" si="3"/>
        <v>0</v>
      </c>
      <c r="AD133" s="169"/>
      <c r="AR133" s="19" t="s">
        <v>316</v>
      </c>
      <c r="AT133" s="19" t="s">
        <v>251</v>
      </c>
      <c r="AU133" s="19" t="s">
        <v>86</v>
      </c>
      <c r="AY133" s="19" t="s">
        <v>188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9" t="s">
        <v>86</v>
      </c>
      <c r="BK133" s="154">
        <f t="shared" si="9"/>
        <v>0</v>
      </c>
      <c r="BL133" s="19" t="s">
        <v>250</v>
      </c>
      <c r="BM133" s="19" t="s">
        <v>242</v>
      </c>
    </row>
    <row r="134" spans="2:65" s="1" customFormat="1" ht="16.5" customHeight="1">
      <c r="B134" s="145"/>
      <c r="C134" s="155" t="s">
        <v>218</v>
      </c>
      <c r="D134" s="155" t="s">
        <v>251</v>
      </c>
      <c r="E134" s="156" t="s">
        <v>2063</v>
      </c>
      <c r="F134" s="230" t="s">
        <v>2064</v>
      </c>
      <c r="G134" s="230"/>
      <c r="H134" s="230"/>
      <c r="I134" s="230"/>
      <c r="J134" s="157" t="s">
        <v>1707</v>
      </c>
      <c r="K134" s="158">
        <v>1</v>
      </c>
      <c r="L134" s="231"/>
      <c r="M134" s="231"/>
      <c r="N134" s="231">
        <f t="shared" si="0"/>
        <v>0</v>
      </c>
      <c r="O134" s="229"/>
      <c r="P134" s="229"/>
      <c r="Q134" s="229"/>
      <c r="R134" s="150"/>
      <c r="T134" s="151" t="s">
        <v>5</v>
      </c>
      <c r="U134" s="41" t="s">
        <v>41</v>
      </c>
      <c r="V134" s="152">
        <v>0</v>
      </c>
      <c r="W134" s="152">
        <f t="shared" si="1"/>
        <v>0</v>
      </c>
      <c r="X134" s="152">
        <v>0</v>
      </c>
      <c r="Y134" s="152">
        <f t="shared" si="2"/>
        <v>0</v>
      </c>
      <c r="Z134" s="152">
        <v>0</v>
      </c>
      <c r="AA134" s="153">
        <f t="shared" si="3"/>
        <v>0</v>
      </c>
      <c r="AD134" s="169"/>
      <c r="AR134" s="19" t="s">
        <v>316</v>
      </c>
      <c r="AT134" s="19" t="s">
        <v>251</v>
      </c>
      <c r="AU134" s="19" t="s">
        <v>86</v>
      </c>
      <c r="AY134" s="19" t="s">
        <v>188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9" t="s">
        <v>86</v>
      </c>
      <c r="BK134" s="154">
        <f t="shared" si="9"/>
        <v>0</v>
      </c>
      <c r="BL134" s="19" t="s">
        <v>250</v>
      </c>
      <c r="BM134" s="19" t="s">
        <v>250</v>
      </c>
    </row>
    <row r="135" spans="2:65" s="1" customFormat="1" ht="25.5" customHeight="1">
      <c r="B135" s="145"/>
      <c r="C135" s="155" t="s">
        <v>222</v>
      </c>
      <c r="D135" s="155" t="s">
        <v>251</v>
      </c>
      <c r="E135" s="156" t="s">
        <v>2065</v>
      </c>
      <c r="F135" s="230" t="s">
        <v>2066</v>
      </c>
      <c r="G135" s="230"/>
      <c r="H135" s="230"/>
      <c r="I135" s="230"/>
      <c r="J135" s="157" t="s">
        <v>1720</v>
      </c>
      <c r="K135" s="158">
        <v>1</v>
      </c>
      <c r="L135" s="231"/>
      <c r="M135" s="231"/>
      <c r="N135" s="231">
        <f t="shared" si="0"/>
        <v>0</v>
      </c>
      <c r="O135" s="229"/>
      <c r="P135" s="229"/>
      <c r="Q135" s="229"/>
      <c r="R135" s="150"/>
      <c r="T135" s="151" t="s">
        <v>5</v>
      </c>
      <c r="U135" s="41" t="s">
        <v>41</v>
      </c>
      <c r="V135" s="152">
        <v>0</v>
      </c>
      <c r="W135" s="152">
        <f t="shared" si="1"/>
        <v>0</v>
      </c>
      <c r="X135" s="152">
        <v>0</v>
      </c>
      <c r="Y135" s="152">
        <f t="shared" si="2"/>
        <v>0</v>
      </c>
      <c r="Z135" s="152">
        <v>0</v>
      </c>
      <c r="AA135" s="153">
        <f t="shared" si="3"/>
        <v>0</v>
      </c>
      <c r="AD135" s="169"/>
      <c r="AR135" s="19" t="s">
        <v>316</v>
      </c>
      <c r="AT135" s="19" t="s">
        <v>251</v>
      </c>
      <c r="AU135" s="19" t="s">
        <v>86</v>
      </c>
      <c r="AY135" s="19" t="s">
        <v>188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9" t="s">
        <v>86</v>
      </c>
      <c r="BK135" s="154">
        <f t="shared" si="9"/>
        <v>0</v>
      </c>
      <c r="BL135" s="19" t="s">
        <v>250</v>
      </c>
      <c r="BM135" s="19" t="s">
        <v>259</v>
      </c>
    </row>
    <row r="136" spans="2:65" s="1" customFormat="1" ht="16.5" customHeight="1">
      <c r="B136" s="145"/>
      <c r="C136" s="155" t="s">
        <v>226</v>
      </c>
      <c r="D136" s="155" t="s">
        <v>251</v>
      </c>
      <c r="E136" s="156" t="s">
        <v>2067</v>
      </c>
      <c r="F136" s="230" t="s">
        <v>2068</v>
      </c>
      <c r="G136" s="230"/>
      <c r="H136" s="230"/>
      <c r="I136" s="230"/>
      <c r="J136" s="157" t="s">
        <v>1707</v>
      </c>
      <c r="K136" s="158">
        <v>1</v>
      </c>
      <c r="L136" s="231"/>
      <c r="M136" s="231"/>
      <c r="N136" s="231">
        <f t="shared" si="0"/>
        <v>0</v>
      </c>
      <c r="O136" s="229"/>
      <c r="P136" s="229"/>
      <c r="Q136" s="229"/>
      <c r="R136" s="150"/>
      <c r="T136" s="151" t="s">
        <v>5</v>
      </c>
      <c r="U136" s="41" t="s">
        <v>41</v>
      </c>
      <c r="V136" s="152">
        <v>0</v>
      </c>
      <c r="W136" s="152">
        <f t="shared" si="1"/>
        <v>0</v>
      </c>
      <c r="X136" s="152">
        <v>0</v>
      </c>
      <c r="Y136" s="152">
        <f t="shared" si="2"/>
        <v>0</v>
      </c>
      <c r="Z136" s="152">
        <v>0</v>
      </c>
      <c r="AA136" s="153">
        <f t="shared" si="3"/>
        <v>0</v>
      </c>
      <c r="AD136" s="169"/>
      <c r="AR136" s="19" t="s">
        <v>316</v>
      </c>
      <c r="AT136" s="19" t="s">
        <v>251</v>
      </c>
      <c r="AU136" s="19" t="s">
        <v>86</v>
      </c>
      <c r="AY136" s="19" t="s">
        <v>188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9" t="s">
        <v>86</v>
      </c>
      <c r="BK136" s="154">
        <f t="shared" si="9"/>
        <v>0</v>
      </c>
      <c r="BL136" s="19" t="s">
        <v>250</v>
      </c>
      <c r="BM136" s="19" t="s">
        <v>10</v>
      </c>
    </row>
    <row r="137" spans="2:65" s="1" customFormat="1" ht="16.5" customHeight="1">
      <c r="B137" s="145"/>
      <c r="C137" s="155" t="s">
        <v>230</v>
      </c>
      <c r="D137" s="155" t="s">
        <v>251</v>
      </c>
      <c r="E137" s="156" t="s">
        <v>2069</v>
      </c>
      <c r="F137" s="230" t="s">
        <v>2070</v>
      </c>
      <c r="G137" s="230"/>
      <c r="H137" s="230"/>
      <c r="I137" s="230"/>
      <c r="J137" s="157" t="s">
        <v>1998</v>
      </c>
      <c r="K137" s="158">
        <v>1</v>
      </c>
      <c r="L137" s="231"/>
      <c r="M137" s="231"/>
      <c r="N137" s="231">
        <f t="shared" si="0"/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0</v>
      </c>
      <c r="W137" s="152">
        <f t="shared" si="1"/>
        <v>0</v>
      </c>
      <c r="X137" s="152">
        <v>0</v>
      </c>
      <c r="Y137" s="152">
        <f t="shared" si="2"/>
        <v>0</v>
      </c>
      <c r="Z137" s="152">
        <v>0</v>
      </c>
      <c r="AA137" s="153">
        <f t="shared" si="3"/>
        <v>0</v>
      </c>
      <c r="AD137" s="169"/>
      <c r="AR137" s="19" t="s">
        <v>316</v>
      </c>
      <c r="AT137" s="19" t="s">
        <v>251</v>
      </c>
      <c r="AU137" s="19" t="s">
        <v>86</v>
      </c>
      <c r="AY137" s="19" t="s">
        <v>188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9" t="s">
        <v>86</v>
      </c>
      <c r="BK137" s="154">
        <f t="shared" si="9"/>
        <v>0</v>
      </c>
      <c r="BL137" s="19" t="s">
        <v>250</v>
      </c>
      <c r="BM137" s="19" t="s">
        <v>274</v>
      </c>
    </row>
    <row r="138" spans="2:65" s="1" customFormat="1" ht="16.5" customHeight="1">
      <c r="B138" s="145"/>
      <c r="C138" s="155" t="s">
        <v>234</v>
      </c>
      <c r="D138" s="155" t="s">
        <v>251</v>
      </c>
      <c r="E138" s="156" t="s">
        <v>2071</v>
      </c>
      <c r="F138" s="230" t="s">
        <v>2072</v>
      </c>
      <c r="G138" s="230"/>
      <c r="H138" s="230"/>
      <c r="I138" s="230"/>
      <c r="J138" s="157" t="s">
        <v>1998</v>
      </c>
      <c r="K138" s="158">
        <v>1</v>
      </c>
      <c r="L138" s="231"/>
      <c r="M138" s="231"/>
      <c r="N138" s="231">
        <f t="shared" si="0"/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</v>
      </c>
      <c r="W138" s="152">
        <f t="shared" si="1"/>
        <v>0</v>
      </c>
      <c r="X138" s="152">
        <v>0</v>
      </c>
      <c r="Y138" s="152">
        <f t="shared" si="2"/>
        <v>0</v>
      </c>
      <c r="Z138" s="152">
        <v>0</v>
      </c>
      <c r="AA138" s="153">
        <f t="shared" si="3"/>
        <v>0</v>
      </c>
      <c r="AD138" s="169"/>
      <c r="AR138" s="19" t="s">
        <v>316</v>
      </c>
      <c r="AT138" s="19" t="s">
        <v>251</v>
      </c>
      <c r="AU138" s="19" t="s">
        <v>86</v>
      </c>
      <c r="AY138" s="19" t="s">
        <v>188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9" t="s">
        <v>86</v>
      </c>
      <c r="BK138" s="154">
        <f t="shared" si="9"/>
        <v>0</v>
      </c>
      <c r="BL138" s="19" t="s">
        <v>250</v>
      </c>
      <c r="BM138" s="19" t="s">
        <v>282</v>
      </c>
    </row>
    <row r="139" spans="2:65" s="1" customFormat="1" ht="16.5" customHeight="1">
      <c r="B139" s="145"/>
      <c r="C139" s="155" t="s">
        <v>238</v>
      </c>
      <c r="D139" s="155" t="s">
        <v>251</v>
      </c>
      <c r="E139" s="156" t="s">
        <v>2073</v>
      </c>
      <c r="F139" s="230" t="s">
        <v>2074</v>
      </c>
      <c r="G139" s="230"/>
      <c r="H139" s="230"/>
      <c r="I139" s="230"/>
      <c r="J139" s="157" t="s">
        <v>1998</v>
      </c>
      <c r="K139" s="158">
        <v>1</v>
      </c>
      <c r="L139" s="231"/>
      <c r="M139" s="231"/>
      <c r="N139" s="231">
        <f t="shared" si="0"/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</v>
      </c>
      <c r="W139" s="152">
        <f t="shared" si="1"/>
        <v>0</v>
      </c>
      <c r="X139" s="152">
        <v>0</v>
      </c>
      <c r="Y139" s="152">
        <f t="shared" si="2"/>
        <v>0</v>
      </c>
      <c r="Z139" s="152">
        <v>0</v>
      </c>
      <c r="AA139" s="153">
        <f t="shared" si="3"/>
        <v>0</v>
      </c>
      <c r="AD139" s="169"/>
      <c r="AR139" s="19" t="s">
        <v>316</v>
      </c>
      <c r="AT139" s="19" t="s">
        <v>251</v>
      </c>
      <c r="AU139" s="19" t="s">
        <v>86</v>
      </c>
      <c r="AY139" s="19" t="s">
        <v>188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9" t="s">
        <v>86</v>
      </c>
      <c r="BK139" s="154">
        <f t="shared" si="9"/>
        <v>0</v>
      </c>
      <c r="BL139" s="19" t="s">
        <v>250</v>
      </c>
      <c r="BM139" s="19" t="s">
        <v>290</v>
      </c>
    </row>
    <row r="140" spans="2:65" s="1" customFormat="1" ht="27">
      <c r="B140" s="145"/>
      <c r="C140" s="155" t="s">
        <v>242</v>
      </c>
      <c r="D140" s="155" t="s">
        <v>251</v>
      </c>
      <c r="E140" s="156" t="s">
        <v>2075</v>
      </c>
      <c r="F140" s="230" t="s">
        <v>2076</v>
      </c>
      <c r="G140" s="230"/>
      <c r="H140" s="230"/>
      <c r="I140" s="230"/>
      <c r="J140" s="157" t="s">
        <v>1707</v>
      </c>
      <c r="K140" s="158">
        <v>1</v>
      </c>
      <c r="L140" s="231"/>
      <c r="M140" s="231"/>
      <c r="N140" s="231">
        <f t="shared" si="0"/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0</v>
      </c>
      <c r="W140" s="152">
        <f t="shared" si="1"/>
        <v>0</v>
      </c>
      <c r="X140" s="152">
        <v>0</v>
      </c>
      <c r="Y140" s="152">
        <f t="shared" si="2"/>
        <v>0</v>
      </c>
      <c r="Z140" s="152">
        <v>0</v>
      </c>
      <c r="AA140" s="153">
        <f t="shared" si="3"/>
        <v>0</v>
      </c>
      <c r="AD140" s="169"/>
      <c r="AR140" s="19" t="s">
        <v>316</v>
      </c>
      <c r="AT140" s="19" t="s">
        <v>251</v>
      </c>
      <c r="AU140" s="19" t="s">
        <v>86</v>
      </c>
      <c r="AY140" s="19" t="s">
        <v>188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9" t="s">
        <v>86</v>
      </c>
      <c r="BK140" s="154">
        <f t="shared" si="9"/>
        <v>0</v>
      </c>
      <c r="BL140" s="19" t="s">
        <v>250</v>
      </c>
      <c r="BM140" s="19" t="s">
        <v>299</v>
      </c>
    </row>
    <row r="141" spans="2:65" s="1" customFormat="1" ht="27">
      <c r="B141" s="145"/>
      <c r="C141" s="146" t="s">
        <v>246</v>
      </c>
      <c r="D141" s="146" t="s">
        <v>189</v>
      </c>
      <c r="E141" s="147" t="s">
        <v>2077</v>
      </c>
      <c r="F141" s="228" t="s">
        <v>2078</v>
      </c>
      <c r="G141" s="228"/>
      <c r="H141" s="228"/>
      <c r="I141" s="228"/>
      <c r="J141" s="148" t="s">
        <v>1707</v>
      </c>
      <c r="K141" s="149">
        <v>1</v>
      </c>
      <c r="L141" s="229"/>
      <c r="M141" s="229"/>
      <c r="N141" s="229">
        <f t="shared" si="0"/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0</v>
      </c>
      <c r="W141" s="152">
        <f t="shared" si="1"/>
        <v>0</v>
      </c>
      <c r="X141" s="152">
        <v>1.7000000000000001E-4</v>
      </c>
      <c r="Y141" s="152">
        <f t="shared" si="2"/>
        <v>1.7000000000000001E-4</v>
      </c>
      <c r="Z141" s="152">
        <v>0</v>
      </c>
      <c r="AA141" s="153">
        <f t="shared" si="3"/>
        <v>0</v>
      </c>
      <c r="AD141" s="169"/>
      <c r="AR141" s="19" t="s">
        <v>250</v>
      </c>
      <c r="AT141" s="19" t="s">
        <v>189</v>
      </c>
      <c r="AU141" s="19" t="s">
        <v>86</v>
      </c>
      <c r="AY141" s="19" t="s">
        <v>188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9" t="s">
        <v>86</v>
      </c>
      <c r="BK141" s="154">
        <f t="shared" si="9"/>
        <v>0</v>
      </c>
      <c r="BL141" s="19" t="s">
        <v>250</v>
      </c>
      <c r="BM141" s="19" t="s">
        <v>308</v>
      </c>
    </row>
    <row r="142" spans="2:65" s="10" customFormat="1" ht="29.85" customHeight="1">
      <c r="B142" s="134"/>
      <c r="C142" s="135"/>
      <c r="D142" s="144" t="s">
        <v>1695</v>
      </c>
      <c r="E142" s="144"/>
      <c r="F142" s="144"/>
      <c r="G142" s="144"/>
      <c r="H142" s="144"/>
      <c r="I142" s="144"/>
      <c r="J142" s="144"/>
      <c r="K142" s="144"/>
      <c r="L142" s="144"/>
      <c r="M142" s="144"/>
      <c r="N142" s="233">
        <f>BK142</f>
        <v>0</v>
      </c>
      <c r="O142" s="234"/>
      <c r="P142" s="234"/>
      <c r="Q142" s="234"/>
      <c r="R142" s="137"/>
      <c r="T142" s="138"/>
      <c r="U142" s="135"/>
      <c r="V142" s="135"/>
      <c r="W142" s="139">
        <f>W143</f>
        <v>0</v>
      </c>
      <c r="X142" s="135"/>
      <c r="Y142" s="139">
        <f>Y143</f>
        <v>4.7640000000000002E-2</v>
      </c>
      <c r="Z142" s="135"/>
      <c r="AA142" s="140">
        <f>AA143</f>
        <v>0</v>
      </c>
      <c r="AC142" s="1"/>
      <c r="AD142" s="169"/>
      <c r="AR142" s="141" t="s">
        <v>86</v>
      </c>
      <c r="AT142" s="142" t="s">
        <v>73</v>
      </c>
      <c r="AU142" s="142" t="s">
        <v>81</v>
      </c>
      <c r="AY142" s="141" t="s">
        <v>188</v>
      </c>
      <c r="BK142" s="143">
        <f>BK143</f>
        <v>0</v>
      </c>
    </row>
    <row r="143" spans="2:65" s="1" customFormat="1" ht="27">
      <c r="B143" s="145"/>
      <c r="C143" s="146" t="s">
        <v>250</v>
      </c>
      <c r="D143" s="146" t="s">
        <v>189</v>
      </c>
      <c r="E143" s="147" t="s">
        <v>2079</v>
      </c>
      <c r="F143" s="228" t="s">
        <v>2080</v>
      </c>
      <c r="G143" s="228"/>
      <c r="H143" s="228"/>
      <c r="I143" s="228"/>
      <c r="J143" s="148" t="s">
        <v>1707</v>
      </c>
      <c r="K143" s="149">
        <v>1</v>
      </c>
      <c r="L143" s="229"/>
      <c r="M143" s="229"/>
      <c r="N143" s="229">
        <f>ROUND(L143*K143,2)</f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</v>
      </c>
      <c r="W143" s="152">
        <f>V143*K143</f>
        <v>0</v>
      </c>
      <c r="X143" s="152">
        <v>4.7640000000000002E-2</v>
      </c>
      <c r="Y143" s="152">
        <f>X143*K143</f>
        <v>4.7640000000000002E-2</v>
      </c>
      <c r="Z143" s="152">
        <v>0</v>
      </c>
      <c r="AA143" s="153">
        <f>Z143*K143</f>
        <v>0</v>
      </c>
      <c r="AD143" s="169"/>
      <c r="AR143" s="19" t="s">
        <v>250</v>
      </c>
      <c r="AT143" s="19" t="s">
        <v>189</v>
      </c>
      <c r="AU143" s="19" t="s">
        <v>86</v>
      </c>
      <c r="AY143" s="19" t="s">
        <v>188</v>
      </c>
      <c r="BE143" s="154">
        <f>IF(U143="základná",N143,0)</f>
        <v>0</v>
      </c>
      <c r="BF143" s="154">
        <f>IF(U143="znížená",N143,0)</f>
        <v>0</v>
      </c>
      <c r="BG143" s="154">
        <f>IF(U143="zákl. prenesená",N143,0)</f>
        <v>0</v>
      </c>
      <c r="BH143" s="154">
        <f>IF(U143="zníž. prenesená",N143,0)</f>
        <v>0</v>
      </c>
      <c r="BI143" s="154">
        <f>IF(U143="nulová",N143,0)</f>
        <v>0</v>
      </c>
      <c r="BJ143" s="19" t="s">
        <v>86</v>
      </c>
      <c r="BK143" s="154">
        <f>ROUND(L143*K143,2)</f>
        <v>0</v>
      </c>
      <c r="BL143" s="19" t="s">
        <v>250</v>
      </c>
      <c r="BM143" s="19" t="s">
        <v>316</v>
      </c>
    </row>
    <row r="144" spans="2:65" s="10" customFormat="1" ht="29.85" customHeight="1">
      <c r="B144" s="134"/>
      <c r="C144" s="135"/>
      <c r="D144" s="144" t="s">
        <v>1696</v>
      </c>
      <c r="E144" s="144"/>
      <c r="F144" s="144"/>
      <c r="G144" s="144"/>
      <c r="H144" s="144"/>
      <c r="I144" s="144"/>
      <c r="J144" s="144"/>
      <c r="K144" s="144"/>
      <c r="L144" s="144"/>
      <c r="M144" s="144"/>
      <c r="N144" s="233">
        <f>BK144</f>
        <v>0</v>
      </c>
      <c r="O144" s="234"/>
      <c r="P144" s="234"/>
      <c r="Q144" s="234"/>
      <c r="R144" s="137"/>
      <c r="T144" s="138"/>
      <c r="U144" s="135"/>
      <c r="V144" s="135"/>
      <c r="W144" s="139">
        <f>SUM(W145:W147)</f>
        <v>0</v>
      </c>
      <c r="X144" s="135"/>
      <c r="Y144" s="139">
        <f>SUM(Y145:Y147)</f>
        <v>3.04E-2</v>
      </c>
      <c r="Z144" s="135"/>
      <c r="AA144" s="140">
        <f>SUM(AA145:AA147)</f>
        <v>0</v>
      </c>
      <c r="AC144" s="1"/>
      <c r="AD144" s="169"/>
      <c r="AR144" s="141" t="s">
        <v>86</v>
      </c>
      <c r="AT144" s="142" t="s">
        <v>73</v>
      </c>
      <c r="AU144" s="142" t="s">
        <v>81</v>
      </c>
      <c r="AY144" s="141" t="s">
        <v>188</v>
      </c>
      <c r="BK144" s="143">
        <f>SUM(BK145:BK147)</f>
        <v>0</v>
      </c>
    </row>
    <row r="145" spans="2:65" s="1" customFormat="1" ht="25.5" customHeight="1">
      <c r="B145" s="145"/>
      <c r="C145" s="146" t="s">
        <v>255</v>
      </c>
      <c r="D145" s="146" t="s">
        <v>189</v>
      </c>
      <c r="E145" s="147" t="s">
        <v>2081</v>
      </c>
      <c r="F145" s="228" t="s">
        <v>2082</v>
      </c>
      <c r="G145" s="228"/>
      <c r="H145" s="228"/>
      <c r="I145" s="228"/>
      <c r="J145" s="148" t="s">
        <v>203</v>
      </c>
      <c r="K145" s="149">
        <v>5</v>
      </c>
      <c r="L145" s="229"/>
      <c r="M145" s="229"/>
      <c r="N145" s="229">
        <f>ROUND(L145*K145,2)</f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0</v>
      </c>
      <c r="W145" s="152">
        <f>V145*K145</f>
        <v>0</v>
      </c>
      <c r="X145" s="152">
        <v>2.96E-3</v>
      </c>
      <c r="Y145" s="152">
        <f>X145*K145</f>
        <v>1.4800000000000001E-2</v>
      </c>
      <c r="Z145" s="152">
        <v>0</v>
      </c>
      <c r="AA145" s="153">
        <f>Z145*K145</f>
        <v>0</v>
      </c>
      <c r="AD145" s="169"/>
      <c r="AR145" s="19" t="s">
        <v>250</v>
      </c>
      <c r="AT145" s="19" t="s">
        <v>189</v>
      </c>
      <c r="AU145" s="19" t="s">
        <v>86</v>
      </c>
      <c r="AY145" s="19" t="s">
        <v>188</v>
      </c>
      <c r="BE145" s="154">
        <f>IF(U145="základná",N145,0)</f>
        <v>0</v>
      </c>
      <c r="BF145" s="154">
        <f>IF(U145="znížená",N145,0)</f>
        <v>0</v>
      </c>
      <c r="BG145" s="154">
        <f>IF(U145="zákl. prenesená",N145,0)</f>
        <v>0</v>
      </c>
      <c r="BH145" s="154">
        <f>IF(U145="zníž. prenesená",N145,0)</f>
        <v>0</v>
      </c>
      <c r="BI145" s="154">
        <f>IF(U145="nulová",N145,0)</f>
        <v>0</v>
      </c>
      <c r="BJ145" s="19" t="s">
        <v>86</v>
      </c>
      <c r="BK145" s="154">
        <f>ROUND(L145*K145,2)</f>
        <v>0</v>
      </c>
      <c r="BL145" s="19" t="s">
        <v>250</v>
      </c>
      <c r="BM145" s="19" t="s">
        <v>324</v>
      </c>
    </row>
    <row r="146" spans="2:65" s="1" customFormat="1" ht="25.5" customHeight="1">
      <c r="B146" s="145"/>
      <c r="C146" s="146" t="s">
        <v>259</v>
      </c>
      <c r="D146" s="146" t="s">
        <v>189</v>
      </c>
      <c r="E146" s="147" t="s">
        <v>2083</v>
      </c>
      <c r="F146" s="228" t="s">
        <v>2084</v>
      </c>
      <c r="G146" s="228"/>
      <c r="H146" s="228"/>
      <c r="I146" s="228"/>
      <c r="J146" s="148" t="s">
        <v>203</v>
      </c>
      <c r="K146" s="149">
        <v>4</v>
      </c>
      <c r="L146" s="229"/>
      <c r="M146" s="229"/>
      <c r="N146" s="229">
        <f>ROUND(L146*K146,2)</f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0</v>
      </c>
      <c r="W146" s="152">
        <f>V146*K146</f>
        <v>0</v>
      </c>
      <c r="X146" s="152">
        <v>3.8999999999999998E-3</v>
      </c>
      <c r="Y146" s="152">
        <f>X146*K146</f>
        <v>1.5599999999999999E-2</v>
      </c>
      <c r="Z146" s="152">
        <v>0</v>
      </c>
      <c r="AA146" s="153">
        <f>Z146*K146</f>
        <v>0</v>
      </c>
      <c r="AD146" s="169"/>
      <c r="AR146" s="19" t="s">
        <v>250</v>
      </c>
      <c r="AT146" s="19" t="s">
        <v>189</v>
      </c>
      <c r="AU146" s="19" t="s">
        <v>86</v>
      </c>
      <c r="AY146" s="19" t="s">
        <v>188</v>
      </c>
      <c r="BE146" s="154">
        <f>IF(U146="základná",N146,0)</f>
        <v>0</v>
      </c>
      <c r="BF146" s="154">
        <f>IF(U146="znížená",N146,0)</f>
        <v>0</v>
      </c>
      <c r="BG146" s="154">
        <f>IF(U146="zákl. prenesená",N146,0)</f>
        <v>0</v>
      </c>
      <c r="BH146" s="154">
        <f>IF(U146="zníž. prenesená",N146,0)</f>
        <v>0</v>
      </c>
      <c r="BI146" s="154">
        <f>IF(U146="nulová",N146,0)</f>
        <v>0</v>
      </c>
      <c r="BJ146" s="19" t="s">
        <v>86</v>
      </c>
      <c r="BK146" s="154">
        <f>ROUND(L146*K146,2)</f>
        <v>0</v>
      </c>
      <c r="BL146" s="19" t="s">
        <v>250</v>
      </c>
      <c r="BM146" s="19" t="s">
        <v>332</v>
      </c>
    </row>
    <row r="147" spans="2:65" s="1" customFormat="1" ht="25.5" customHeight="1">
      <c r="B147" s="145"/>
      <c r="C147" s="146" t="s">
        <v>263</v>
      </c>
      <c r="D147" s="146" t="s">
        <v>189</v>
      </c>
      <c r="E147" s="147" t="s">
        <v>2085</v>
      </c>
      <c r="F147" s="228" t="s">
        <v>2086</v>
      </c>
      <c r="G147" s="228"/>
      <c r="H147" s="228"/>
      <c r="I147" s="228"/>
      <c r="J147" s="148" t="s">
        <v>203</v>
      </c>
      <c r="K147" s="149">
        <v>9</v>
      </c>
      <c r="L147" s="229"/>
      <c r="M147" s="229"/>
      <c r="N147" s="229">
        <f>ROUND(L147*K147,2)</f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0</v>
      </c>
      <c r="W147" s="152">
        <f>V147*K147</f>
        <v>0</v>
      </c>
      <c r="X147" s="152">
        <v>0</v>
      </c>
      <c r="Y147" s="152">
        <f>X147*K147</f>
        <v>0</v>
      </c>
      <c r="Z147" s="152">
        <v>0</v>
      </c>
      <c r="AA147" s="153">
        <f>Z147*K147</f>
        <v>0</v>
      </c>
      <c r="AD147" s="169"/>
      <c r="AR147" s="19" t="s">
        <v>250</v>
      </c>
      <c r="AT147" s="19" t="s">
        <v>189</v>
      </c>
      <c r="AU147" s="19" t="s">
        <v>86</v>
      </c>
      <c r="AY147" s="19" t="s">
        <v>188</v>
      </c>
      <c r="BE147" s="154">
        <f>IF(U147="základná",N147,0)</f>
        <v>0</v>
      </c>
      <c r="BF147" s="154">
        <f>IF(U147="znížená",N147,0)</f>
        <v>0</v>
      </c>
      <c r="BG147" s="154">
        <f>IF(U147="zákl. prenesená",N147,0)</f>
        <v>0</v>
      </c>
      <c r="BH147" s="154">
        <f>IF(U147="zníž. prenesená",N147,0)</f>
        <v>0</v>
      </c>
      <c r="BI147" s="154">
        <f>IF(U147="nulová",N147,0)</f>
        <v>0</v>
      </c>
      <c r="BJ147" s="19" t="s">
        <v>86</v>
      </c>
      <c r="BK147" s="154">
        <f>ROUND(L147*K147,2)</f>
        <v>0</v>
      </c>
      <c r="BL147" s="19" t="s">
        <v>250</v>
      </c>
      <c r="BM147" s="19" t="s">
        <v>340</v>
      </c>
    </row>
    <row r="148" spans="2:65" s="10" customFormat="1" ht="29.85" customHeight="1">
      <c r="B148" s="134"/>
      <c r="C148" s="135"/>
      <c r="D148" s="144" t="s">
        <v>1697</v>
      </c>
      <c r="E148" s="144"/>
      <c r="F148" s="144"/>
      <c r="G148" s="144"/>
      <c r="H148" s="144"/>
      <c r="I148" s="144"/>
      <c r="J148" s="144"/>
      <c r="K148" s="144"/>
      <c r="L148" s="144"/>
      <c r="M148" s="144"/>
      <c r="N148" s="233">
        <f>BK148</f>
        <v>0</v>
      </c>
      <c r="O148" s="234"/>
      <c r="P148" s="234"/>
      <c r="Q148" s="234"/>
      <c r="R148" s="137"/>
      <c r="T148" s="138"/>
      <c r="U148" s="135"/>
      <c r="V148" s="135"/>
      <c r="W148" s="139">
        <f>SUM(W149:W157)</f>
        <v>0</v>
      </c>
      <c r="X148" s="135"/>
      <c r="Y148" s="139">
        <f>SUM(Y149:Y157)</f>
        <v>1.0050000000000002E-2</v>
      </c>
      <c r="Z148" s="135"/>
      <c r="AA148" s="140">
        <f>SUM(AA149:AA157)</f>
        <v>0</v>
      </c>
      <c r="AC148" s="1"/>
      <c r="AD148" s="169"/>
      <c r="AR148" s="141" t="s">
        <v>86</v>
      </c>
      <c r="AT148" s="142" t="s">
        <v>73</v>
      </c>
      <c r="AU148" s="142" t="s">
        <v>81</v>
      </c>
      <c r="AY148" s="141" t="s">
        <v>188</v>
      </c>
      <c r="BK148" s="143">
        <f>SUM(BK149:BK157)</f>
        <v>0</v>
      </c>
    </row>
    <row r="149" spans="2:65" s="1" customFormat="1" ht="25.5" customHeight="1">
      <c r="B149" s="145"/>
      <c r="C149" s="146" t="s">
        <v>10</v>
      </c>
      <c r="D149" s="146" t="s">
        <v>189</v>
      </c>
      <c r="E149" s="147" t="s">
        <v>2087</v>
      </c>
      <c r="F149" s="228" t="s">
        <v>2088</v>
      </c>
      <c r="G149" s="228"/>
      <c r="H149" s="228"/>
      <c r="I149" s="228"/>
      <c r="J149" s="148" t="s">
        <v>1720</v>
      </c>
      <c r="K149" s="149">
        <v>6</v>
      </c>
      <c r="L149" s="229"/>
      <c r="M149" s="229"/>
      <c r="N149" s="229">
        <f t="shared" ref="N149:N157" si="10">ROUND(L149*K149,2)</f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0</v>
      </c>
      <c r="W149" s="152">
        <f t="shared" ref="W149:W157" si="11">V149*K149</f>
        <v>0</v>
      </c>
      <c r="X149" s="152">
        <v>2.4000000000000001E-4</v>
      </c>
      <c r="Y149" s="152">
        <f t="shared" ref="Y149:Y157" si="12">X149*K149</f>
        <v>1.4400000000000001E-3</v>
      </c>
      <c r="Z149" s="152">
        <v>0</v>
      </c>
      <c r="AA149" s="153">
        <f t="shared" ref="AA149:AA157" si="13">Z149*K149</f>
        <v>0</v>
      </c>
      <c r="AD149" s="169"/>
      <c r="AR149" s="19" t="s">
        <v>250</v>
      </c>
      <c r="AT149" s="19" t="s">
        <v>189</v>
      </c>
      <c r="AU149" s="19" t="s">
        <v>86</v>
      </c>
      <c r="AY149" s="19" t="s">
        <v>188</v>
      </c>
      <c r="BE149" s="154">
        <f t="shared" ref="BE149:BE157" si="14">IF(U149="základná",N149,0)</f>
        <v>0</v>
      </c>
      <c r="BF149" s="154">
        <f t="shared" ref="BF149:BF157" si="15">IF(U149="znížená",N149,0)</f>
        <v>0</v>
      </c>
      <c r="BG149" s="154">
        <f t="shared" ref="BG149:BG157" si="16">IF(U149="zákl. prenesená",N149,0)</f>
        <v>0</v>
      </c>
      <c r="BH149" s="154">
        <f t="shared" ref="BH149:BH157" si="17">IF(U149="zníž. prenesená",N149,0)</f>
        <v>0</v>
      </c>
      <c r="BI149" s="154">
        <f t="shared" ref="BI149:BI157" si="18">IF(U149="nulová",N149,0)</f>
        <v>0</v>
      </c>
      <c r="BJ149" s="19" t="s">
        <v>86</v>
      </c>
      <c r="BK149" s="154">
        <f t="shared" ref="BK149:BK157" si="19">ROUND(L149*K149,2)</f>
        <v>0</v>
      </c>
      <c r="BL149" s="19" t="s">
        <v>250</v>
      </c>
      <c r="BM149" s="19" t="s">
        <v>348</v>
      </c>
    </row>
    <row r="150" spans="2:65" s="1" customFormat="1" ht="16.5" customHeight="1">
      <c r="B150" s="145"/>
      <c r="C150" s="146" t="s">
        <v>270</v>
      </c>
      <c r="D150" s="146" t="s">
        <v>189</v>
      </c>
      <c r="E150" s="147" t="s">
        <v>2089</v>
      </c>
      <c r="F150" s="228" t="s">
        <v>2090</v>
      </c>
      <c r="G150" s="228"/>
      <c r="H150" s="228"/>
      <c r="I150" s="228"/>
      <c r="J150" s="148" t="s">
        <v>1720</v>
      </c>
      <c r="K150" s="149">
        <v>1</v>
      </c>
      <c r="L150" s="229"/>
      <c r="M150" s="229"/>
      <c r="N150" s="229">
        <f t="shared" si="1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</v>
      </c>
      <c r="W150" s="152">
        <f t="shared" si="11"/>
        <v>0</v>
      </c>
      <c r="X150" s="152">
        <v>6.4000000000000005E-4</v>
      </c>
      <c r="Y150" s="152">
        <f t="shared" si="12"/>
        <v>6.4000000000000005E-4</v>
      </c>
      <c r="Z150" s="152">
        <v>0</v>
      </c>
      <c r="AA150" s="153">
        <f t="shared" si="13"/>
        <v>0</v>
      </c>
      <c r="AD150" s="169"/>
      <c r="AR150" s="19" t="s">
        <v>250</v>
      </c>
      <c r="AT150" s="19" t="s">
        <v>189</v>
      </c>
      <c r="AU150" s="19" t="s">
        <v>86</v>
      </c>
      <c r="AY150" s="19" t="s">
        <v>188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9" t="s">
        <v>86</v>
      </c>
      <c r="BK150" s="154">
        <f t="shared" si="19"/>
        <v>0</v>
      </c>
      <c r="BL150" s="19" t="s">
        <v>250</v>
      </c>
      <c r="BM150" s="19" t="s">
        <v>356</v>
      </c>
    </row>
    <row r="151" spans="2:65" s="1" customFormat="1" ht="16.5" customHeight="1">
      <c r="B151" s="145"/>
      <c r="C151" s="146" t="s">
        <v>274</v>
      </c>
      <c r="D151" s="146" t="s">
        <v>189</v>
      </c>
      <c r="E151" s="147" t="s">
        <v>2091</v>
      </c>
      <c r="F151" s="228" t="s">
        <v>2092</v>
      </c>
      <c r="G151" s="228"/>
      <c r="H151" s="228"/>
      <c r="I151" s="228"/>
      <c r="J151" s="148" t="s">
        <v>1720</v>
      </c>
      <c r="K151" s="149">
        <v>1</v>
      </c>
      <c r="L151" s="229"/>
      <c r="M151" s="229"/>
      <c r="N151" s="229">
        <f t="shared" si="1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</v>
      </c>
      <c r="W151" s="152">
        <f t="shared" si="11"/>
        <v>0</v>
      </c>
      <c r="X151" s="152">
        <v>1E-3</v>
      </c>
      <c r="Y151" s="152">
        <f t="shared" si="12"/>
        <v>1E-3</v>
      </c>
      <c r="Z151" s="152">
        <v>0</v>
      </c>
      <c r="AA151" s="153">
        <f t="shared" si="13"/>
        <v>0</v>
      </c>
      <c r="AD151" s="169"/>
      <c r="AR151" s="19" t="s">
        <v>250</v>
      </c>
      <c r="AT151" s="19" t="s">
        <v>189</v>
      </c>
      <c r="AU151" s="19" t="s">
        <v>86</v>
      </c>
      <c r="AY151" s="19" t="s">
        <v>188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9" t="s">
        <v>86</v>
      </c>
      <c r="BK151" s="154">
        <f t="shared" si="19"/>
        <v>0</v>
      </c>
      <c r="BL151" s="19" t="s">
        <v>250</v>
      </c>
      <c r="BM151" s="19" t="s">
        <v>364</v>
      </c>
    </row>
    <row r="152" spans="2:65" s="1" customFormat="1" ht="16.5" customHeight="1">
      <c r="B152" s="145"/>
      <c r="C152" s="146" t="s">
        <v>278</v>
      </c>
      <c r="D152" s="146" t="s">
        <v>189</v>
      </c>
      <c r="E152" s="147" t="s">
        <v>1751</v>
      </c>
      <c r="F152" s="228" t="s">
        <v>1752</v>
      </c>
      <c r="G152" s="228"/>
      <c r="H152" s="228"/>
      <c r="I152" s="228"/>
      <c r="J152" s="148" t="s">
        <v>1720</v>
      </c>
      <c r="K152" s="149">
        <v>4</v>
      </c>
      <c r="L152" s="229"/>
      <c r="M152" s="229"/>
      <c r="N152" s="229">
        <f t="shared" si="1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</v>
      </c>
      <c r="W152" s="152">
        <f t="shared" si="11"/>
        <v>0</v>
      </c>
      <c r="X152" s="152">
        <v>4.6000000000000001E-4</v>
      </c>
      <c r="Y152" s="152">
        <f t="shared" si="12"/>
        <v>1.8400000000000001E-3</v>
      </c>
      <c r="Z152" s="152">
        <v>0</v>
      </c>
      <c r="AA152" s="153">
        <f t="shared" si="13"/>
        <v>0</v>
      </c>
      <c r="AD152" s="169"/>
      <c r="AR152" s="19" t="s">
        <v>250</v>
      </c>
      <c r="AT152" s="19" t="s">
        <v>189</v>
      </c>
      <c r="AU152" s="19" t="s">
        <v>86</v>
      </c>
      <c r="AY152" s="19" t="s">
        <v>188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9" t="s">
        <v>86</v>
      </c>
      <c r="BK152" s="154">
        <f t="shared" si="19"/>
        <v>0</v>
      </c>
      <c r="BL152" s="19" t="s">
        <v>250</v>
      </c>
      <c r="BM152" s="19" t="s">
        <v>372</v>
      </c>
    </row>
    <row r="153" spans="2:65" s="1" customFormat="1" ht="25.5" customHeight="1">
      <c r="B153" s="145"/>
      <c r="C153" s="146" t="s">
        <v>282</v>
      </c>
      <c r="D153" s="146" t="s">
        <v>189</v>
      </c>
      <c r="E153" s="147" t="s">
        <v>2093</v>
      </c>
      <c r="F153" s="228" t="s">
        <v>2094</v>
      </c>
      <c r="G153" s="228"/>
      <c r="H153" s="228"/>
      <c r="I153" s="228"/>
      <c r="J153" s="148" t="s">
        <v>1720</v>
      </c>
      <c r="K153" s="149">
        <v>1</v>
      </c>
      <c r="L153" s="229"/>
      <c r="M153" s="229"/>
      <c r="N153" s="229">
        <f t="shared" si="10"/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</v>
      </c>
      <c r="W153" s="152">
        <f t="shared" si="11"/>
        <v>0</v>
      </c>
      <c r="X153" s="152">
        <v>4.0000000000000003E-5</v>
      </c>
      <c r="Y153" s="152">
        <f t="shared" si="12"/>
        <v>4.0000000000000003E-5</v>
      </c>
      <c r="Z153" s="152">
        <v>0</v>
      </c>
      <c r="AA153" s="153">
        <f t="shared" si="13"/>
        <v>0</v>
      </c>
      <c r="AD153" s="169"/>
      <c r="AR153" s="19" t="s">
        <v>250</v>
      </c>
      <c r="AT153" s="19" t="s">
        <v>189</v>
      </c>
      <c r="AU153" s="19" t="s">
        <v>86</v>
      </c>
      <c r="AY153" s="19" t="s">
        <v>188</v>
      </c>
      <c r="BE153" s="154">
        <f t="shared" si="14"/>
        <v>0</v>
      </c>
      <c r="BF153" s="154">
        <f t="shared" si="15"/>
        <v>0</v>
      </c>
      <c r="BG153" s="154">
        <f t="shared" si="16"/>
        <v>0</v>
      </c>
      <c r="BH153" s="154">
        <f t="shared" si="17"/>
        <v>0</v>
      </c>
      <c r="BI153" s="154">
        <f t="shared" si="18"/>
        <v>0</v>
      </c>
      <c r="BJ153" s="19" t="s">
        <v>86</v>
      </c>
      <c r="BK153" s="154">
        <f t="shared" si="19"/>
        <v>0</v>
      </c>
      <c r="BL153" s="19" t="s">
        <v>250</v>
      </c>
      <c r="BM153" s="19" t="s">
        <v>380</v>
      </c>
    </row>
    <row r="154" spans="2:65" s="1" customFormat="1" ht="25.5" customHeight="1">
      <c r="B154" s="145"/>
      <c r="C154" s="146" t="s">
        <v>286</v>
      </c>
      <c r="D154" s="146" t="s">
        <v>189</v>
      </c>
      <c r="E154" s="147" t="s">
        <v>2095</v>
      </c>
      <c r="F154" s="228" t="s">
        <v>2096</v>
      </c>
      <c r="G154" s="228"/>
      <c r="H154" s="228"/>
      <c r="I154" s="228"/>
      <c r="J154" s="148" t="s">
        <v>1720</v>
      </c>
      <c r="K154" s="149">
        <v>3</v>
      </c>
      <c r="L154" s="229"/>
      <c r="M154" s="229"/>
      <c r="N154" s="229">
        <f t="shared" si="10"/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</v>
      </c>
      <c r="W154" s="152">
        <f t="shared" si="11"/>
        <v>0</v>
      </c>
      <c r="X154" s="152">
        <v>7.9000000000000001E-4</v>
      </c>
      <c r="Y154" s="152">
        <f t="shared" si="12"/>
        <v>2.3700000000000001E-3</v>
      </c>
      <c r="Z154" s="152">
        <v>0</v>
      </c>
      <c r="AA154" s="153">
        <f t="shared" si="13"/>
        <v>0</v>
      </c>
      <c r="AD154" s="169"/>
      <c r="AR154" s="19" t="s">
        <v>250</v>
      </c>
      <c r="AT154" s="19" t="s">
        <v>189</v>
      </c>
      <c r="AU154" s="19" t="s">
        <v>86</v>
      </c>
      <c r="AY154" s="19" t="s">
        <v>188</v>
      </c>
      <c r="BE154" s="154">
        <f t="shared" si="14"/>
        <v>0</v>
      </c>
      <c r="BF154" s="154">
        <f t="shared" si="15"/>
        <v>0</v>
      </c>
      <c r="BG154" s="154">
        <f t="shared" si="16"/>
        <v>0</v>
      </c>
      <c r="BH154" s="154">
        <f t="shared" si="17"/>
        <v>0</v>
      </c>
      <c r="BI154" s="154">
        <f t="shared" si="18"/>
        <v>0</v>
      </c>
      <c r="BJ154" s="19" t="s">
        <v>86</v>
      </c>
      <c r="BK154" s="154">
        <f t="shared" si="19"/>
        <v>0</v>
      </c>
      <c r="BL154" s="19" t="s">
        <v>250</v>
      </c>
      <c r="BM154" s="19" t="s">
        <v>388</v>
      </c>
    </row>
    <row r="155" spans="2:65" s="1" customFormat="1" ht="16.5" customHeight="1">
      <c r="B155" s="145"/>
      <c r="C155" s="146" t="s">
        <v>290</v>
      </c>
      <c r="D155" s="146" t="s">
        <v>189</v>
      </c>
      <c r="E155" s="147" t="s">
        <v>2097</v>
      </c>
      <c r="F155" s="228" t="s">
        <v>2098</v>
      </c>
      <c r="G155" s="228"/>
      <c r="H155" s="228"/>
      <c r="I155" s="228"/>
      <c r="J155" s="148" t="s">
        <v>1720</v>
      </c>
      <c r="K155" s="149">
        <v>1</v>
      </c>
      <c r="L155" s="229"/>
      <c r="M155" s="229"/>
      <c r="N155" s="229">
        <f t="shared" si="1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</v>
      </c>
      <c r="W155" s="152">
        <f t="shared" si="11"/>
        <v>0</v>
      </c>
      <c r="X155" s="152">
        <v>2.5200000000000001E-3</v>
      </c>
      <c r="Y155" s="152">
        <f t="shared" si="12"/>
        <v>2.5200000000000001E-3</v>
      </c>
      <c r="Z155" s="152">
        <v>0</v>
      </c>
      <c r="AA155" s="153">
        <f t="shared" si="13"/>
        <v>0</v>
      </c>
      <c r="AD155" s="169"/>
      <c r="AR155" s="19" t="s">
        <v>250</v>
      </c>
      <c r="AT155" s="19" t="s">
        <v>189</v>
      </c>
      <c r="AU155" s="19" t="s">
        <v>86</v>
      </c>
      <c r="AY155" s="19" t="s">
        <v>188</v>
      </c>
      <c r="BE155" s="154">
        <f t="shared" si="14"/>
        <v>0</v>
      </c>
      <c r="BF155" s="154">
        <f t="shared" si="15"/>
        <v>0</v>
      </c>
      <c r="BG155" s="154">
        <f t="shared" si="16"/>
        <v>0</v>
      </c>
      <c r="BH155" s="154">
        <f t="shared" si="17"/>
        <v>0</v>
      </c>
      <c r="BI155" s="154">
        <f t="shared" si="18"/>
        <v>0</v>
      </c>
      <c r="BJ155" s="19" t="s">
        <v>86</v>
      </c>
      <c r="BK155" s="154">
        <f t="shared" si="19"/>
        <v>0</v>
      </c>
      <c r="BL155" s="19" t="s">
        <v>250</v>
      </c>
      <c r="BM155" s="19" t="s">
        <v>396</v>
      </c>
    </row>
    <row r="156" spans="2:65" s="1" customFormat="1" ht="25.5" customHeight="1">
      <c r="B156" s="145"/>
      <c r="C156" s="146" t="s">
        <v>294</v>
      </c>
      <c r="D156" s="146" t="s">
        <v>189</v>
      </c>
      <c r="E156" s="147" t="s">
        <v>2099</v>
      </c>
      <c r="F156" s="228" t="s">
        <v>2100</v>
      </c>
      <c r="G156" s="228"/>
      <c r="H156" s="228"/>
      <c r="I156" s="228"/>
      <c r="J156" s="148" t="s">
        <v>1720</v>
      </c>
      <c r="K156" s="149">
        <v>1</v>
      </c>
      <c r="L156" s="229"/>
      <c r="M156" s="229"/>
      <c r="N156" s="229">
        <f t="shared" si="1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0</v>
      </c>
      <c r="W156" s="152">
        <f t="shared" si="11"/>
        <v>0</v>
      </c>
      <c r="X156" s="152">
        <v>2.0000000000000001E-4</v>
      </c>
      <c r="Y156" s="152">
        <f t="shared" si="12"/>
        <v>2.0000000000000001E-4</v>
      </c>
      <c r="Z156" s="152">
        <v>0</v>
      </c>
      <c r="AA156" s="153">
        <f t="shared" si="13"/>
        <v>0</v>
      </c>
      <c r="AD156" s="169"/>
      <c r="AR156" s="19" t="s">
        <v>250</v>
      </c>
      <c r="AT156" s="19" t="s">
        <v>189</v>
      </c>
      <c r="AU156" s="19" t="s">
        <v>86</v>
      </c>
      <c r="AY156" s="19" t="s">
        <v>188</v>
      </c>
      <c r="BE156" s="154">
        <f t="shared" si="14"/>
        <v>0</v>
      </c>
      <c r="BF156" s="154">
        <f t="shared" si="15"/>
        <v>0</v>
      </c>
      <c r="BG156" s="154">
        <f t="shared" si="16"/>
        <v>0</v>
      </c>
      <c r="BH156" s="154">
        <f t="shared" si="17"/>
        <v>0</v>
      </c>
      <c r="BI156" s="154">
        <f t="shared" si="18"/>
        <v>0</v>
      </c>
      <c r="BJ156" s="19" t="s">
        <v>86</v>
      </c>
      <c r="BK156" s="154">
        <f t="shared" si="19"/>
        <v>0</v>
      </c>
      <c r="BL156" s="19" t="s">
        <v>250</v>
      </c>
      <c r="BM156" s="19" t="s">
        <v>404</v>
      </c>
    </row>
    <row r="157" spans="2:65" s="1" customFormat="1" ht="25.5" customHeight="1">
      <c r="B157" s="145"/>
      <c r="C157" s="146" t="s">
        <v>299</v>
      </c>
      <c r="D157" s="146" t="s">
        <v>189</v>
      </c>
      <c r="E157" s="147" t="s">
        <v>2101</v>
      </c>
      <c r="F157" s="228" t="s">
        <v>2102</v>
      </c>
      <c r="G157" s="228"/>
      <c r="H157" s="228"/>
      <c r="I157" s="228"/>
      <c r="J157" s="148" t="s">
        <v>1720</v>
      </c>
      <c r="K157" s="149">
        <v>1</v>
      </c>
      <c r="L157" s="229"/>
      <c r="M157" s="229"/>
      <c r="N157" s="229">
        <f t="shared" si="10"/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</v>
      </c>
      <c r="W157" s="152">
        <f t="shared" si="11"/>
        <v>0</v>
      </c>
      <c r="X157" s="152">
        <v>0</v>
      </c>
      <c r="Y157" s="152">
        <f t="shared" si="12"/>
        <v>0</v>
      </c>
      <c r="Z157" s="152">
        <v>0</v>
      </c>
      <c r="AA157" s="153">
        <f t="shared" si="13"/>
        <v>0</v>
      </c>
      <c r="AD157" s="169"/>
      <c r="AR157" s="19" t="s">
        <v>250</v>
      </c>
      <c r="AT157" s="19" t="s">
        <v>189</v>
      </c>
      <c r="AU157" s="19" t="s">
        <v>86</v>
      </c>
      <c r="AY157" s="19" t="s">
        <v>188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9" t="s">
        <v>86</v>
      </c>
      <c r="BK157" s="154">
        <f t="shared" si="19"/>
        <v>0</v>
      </c>
      <c r="BL157" s="19" t="s">
        <v>250</v>
      </c>
      <c r="BM157" s="19" t="s">
        <v>412</v>
      </c>
    </row>
    <row r="158" spans="2:65" s="10" customFormat="1" ht="29.85" customHeight="1">
      <c r="B158" s="134"/>
      <c r="C158" s="135"/>
      <c r="D158" s="144" t="s">
        <v>2017</v>
      </c>
      <c r="E158" s="144"/>
      <c r="F158" s="144"/>
      <c r="G158" s="144"/>
      <c r="H158" s="144"/>
      <c r="I158" s="144"/>
      <c r="J158" s="144"/>
      <c r="K158" s="144"/>
      <c r="L158" s="144"/>
      <c r="M158" s="144"/>
      <c r="N158" s="233">
        <f>BK158</f>
        <v>0</v>
      </c>
      <c r="O158" s="234"/>
      <c r="P158" s="234"/>
      <c r="Q158" s="234"/>
      <c r="R158" s="137"/>
      <c r="T158" s="138"/>
      <c r="U158" s="135"/>
      <c r="V158" s="135"/>
      <c r="W158" s="139">
        <f>W159</f>
        <v>0</v>
      </c>
      <c r="X158" s="135"/>
      <c r="Y158" s="139">
        <f>Y159</f>
        <v>8.1000000000000006E-4</v>
      </c>
      <c r="Z158" s="135"/>
      <c r="AA158" s="140">
        <f>AA159</f>
        <v>0</v>
      </c>
      <c r="AC158" s="1"/>
      <c r="AD158" s="169"/>
      <c r="AR158" s="141" t="s">
        <v>86</v>
      </c>
      <c r="AT158" s="142" t="s">
        <v>73</v>
      </c>
      <c r="AU158" s="142" t="s">
        <v>81</v>
      </c>
      <c r="AY158" s="141" t="s">
        <v>188</v>
      </c>
      <c r="BK158" s="143">
        <f>BK159</f>
        <v>0</v>
      </c>
    </row>
    <row r="159" spans="2:65" s="1" customFormat="1" ht="25.5" customHeight="1">
      <c r="B159" s="145"/>
      <c r="C159" s="146" t="s">
        <v>304</v>
      </c>
      <c r="D159" s="146" t="s">
        <v>189</v>
      </c>
      <c r="E159" s="147" t="s">
        <v>2039</v>
      </c>
      <c r="F159" s="228" t="s">
        <v>2040</v>
      </c>
      <c r="G159" s="228"/>
      <c r="H159" s="228"/>
      <c r="I159" s="228"/>
      <c r="J159" s="148" t="s">
        <v>203</v>
      </c>
      <c r="K159" s="149">
        <v>9</v>
      </c>
      <c r="L159" s="229"/>
      <c r="M159" s="229"/>
      <c r="N159" s="229">
        <f>ROUND(L159*K159,2)</f>
        <v>0</v>
      </c>
      <c r="O159" s="229"/>
      <c r="P159" s="229"/>
      <c r="Q159" s="229"/>
      <c r="R159" s="150"/>
      <c r="T159" s="151" t="s">
        <v>5</v>
      </c>
      <c r="U159" s="159" t="s">
        <v>41</v>
      </c>
      <c r="V159" s="160">
        <v>0</v>
      </c>
      <c r="W159" s="160">
        <f>V159*K159</f>
        <v>0</v>
      </c>
      <c r="X159" s="160">
        <v>9.0000000000000006E-5</v>
      </c>
      <c r="Y159" s="160">
        <f>X159*K159</f>
        <v>8.1000000000000006E-4</v>
      </c>
      <c r="Z159" s="160">
        <v>0</v>
      </c>
      <c r="AA159" s="161">
        <f>Z159*K159</f>
        <v>0</v>
      </c>
      <c r="AD159" s="169"/>
      <c r="AR159" s="19" t="s">
        <v>250</v>
      </c>
      <c r="AT159" s="19" t="s">
        <v>189</v>
      </c>
      <c r="AU159" s="19" t="s">
        <v>86</v>
      </c>
      <c r="AY159" s="19" t="s">
        <v>188</v>
      </c>
      <c r="BE159" s="154">
        <f>IF(U159="základná",N159,0)</f>
        <v>0</v>
      </c>
      <c r="BF159" s="154">
        <f>IF(U159="znížená",N159,0)</f>
        <v>0</v>
      </c>
      <c r="BG159" s="154">
        <f>IF(U159="zákl. prenesená",N159,0)</f>
        <v>0</v>
      </c>
      <c r="BH159" s="154">
        <f>IF(U159="zníž. prenesená",N159,0)</f>
        <v>0</v>
      </c>
      <c r="BI159" s="154">
        <f>IF(U159="nulová",N159,0)</f>
        <v>0</v>
      </c>
      <c r="BJ159" s="19" t="s">
        <v>86</v>
      </c>
      <c r="BK159" s="154">
        <f>ROUND(L159*K159,2)</f>
        <v>0</v>
      </c>
      <c r="BL159" s="19" t="s">
        <v>250</v>
      </c>
      <c r="BM159" s="19" t="s">
        <v>420</v>
      </c>
    </row>
    <row r="160" spans="2:65" s="1" customFormat="1" ht="6.95" customHeight="1">
      <c r="B160" s="56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8"/>
      <c r="AD160" s="169"/>
    </row>
  </sheetData>
  <mergeCells count="161">
    <mergeCell ref="H1:K1"/>
    <mergeCell ref="S2:AC2"/>
    <mergeCell ref="F159:I159"/>
    <mergeCell ref="L159:M159"/>
    <mergeCell ref="N159:Q159"/>
    <mergeCell ref="N121:Q121"/>
    <mergeCell ref="N122:Q122"/>
    <mergeCell ref="N123:Q123"/>
    <mergeCell ref="N125:Q125"/>
    <mergeCell ref="N126:Q126"/>
    <mergeCell ref="N128:Q128"/>
    <mergeCell ref="N142:Q142"/>
    <mergeCell ref="N144:Q144"/>
    <mergeCell ref="N148:Q148"/>
    <mergeCell ref="N158:Q158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0:I140"/>
    <mergeCell ref="L140:M140"/>
    <mergeCell ref="N140:Q140"/>
    <mergeCell ref="F141:I141"/>
    <mergeCell ref="L141:M141"/>
    <mergeCell ref="N141:Q141"/>
    <mergeCell ref="F143:I143"/>
    <mergeCell ref="L143:M143"/>
    <mergeCell ref="N143:Q143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7:I127"/>
    <mergeCell ref="L127:M127"/>
    <mergeCell ref="N127:Q127"/>
    <mergeCell ref="F129:I129"/>
    <mergeCell ref="L129:M129"/>
    <mergeCell ref="N129:Q129"/>
    <mergeCell ref="F130:I130"/>
    <mergeCell ref="L130:M130"/>
    <mergeCell ref="N130:Q130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N98:Q98"/>
    <mergeCell ref="N100:Q100"/>
    <mergeCell ref="D101:H101"/>
    <mergeCell ref="N101:Q101"/>
    <mergeCell ref="L103:Q103"/>
    <mergeCell ref="C109:Q109"/>
    <mergeCell ref="F111:P111"/>
    <mergeCell ref="F112:P112"/>
    <mergeCell ref="F113:P11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9"/>
  <sheetViews>
    <sheetView showGridLines="0" workbookViewId="0">
      <pane ySplit="1" topLeftCell="A212" activePane="bottomLeft" state="frozen"/>
      <selection pane="bottomLeft" activeCell="L130" sqref="L130:M22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2"/>
      <c r="C1" s="12"/>
      <c r="D1" s="13" t="s">
        <v>1</v>
      </c>
      <c r="E1" s="12"/>
      <c r="F1" s="14" t="s">
        <v>129</v>
      </c>
      <c r="G1" s="14"/>
      <c r="H1" s="237" t="s">
        <v>130</v>
      </c>
      <c r="I1" s="237"/>
      <c r="J1" s="237"/>
      <c r="K1" s="237"/>
      <c r="L1" s="14" t="s">
        <v>131</v>
      </c>
      <c r="M1" s="12"/>
      <c r="N1" s="12"/>
      <c r="O1" s="13" t="s">
        <v>132</v>
      </c>
      <c r="P1" s="12"/>
      <c r="Q1" s="12"/>
      <c r="R1" s="12"/>
      <c r="S1" s="14" t="s">
        <v>133</v>
      </c>
      <c r="T1" s="14"/>
      <c r="U1" s="110"/>
      <c r="V1" s="110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8" t="s">
        <v>8</v>
      </c>
      <c r="T2" s="209"/>
      <c r="U2" s="209"/>
      <c r="V2" s="209"/>
      <c r="W2" s="209"/>
      <c r="X2" s="209"/>
      <c r="Y2" s="209"/>
      <c r="Z2" s="209"/>
      <c r="AA2" s="209"/>
      <c r="AB2" s="209"/>
      <c r="AC2" s="209"/>
      <c r="AT2" s="19" t="s">
        <v>115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74</v>
      </c>
    </row>
    <row r="4" spans="1:66" ht="36.950000000000003" customHeight="1">
      <c r="B4" s="23"/>
      <c r="C4" s="172" t="s">
        <v>134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4"/>
      <c r="T4" s="18" t="s">
        <v>12</v>
      </c>
      <c r="AT4" s="19" t="s">
        <v>6</v>
      </c>
    </row>
    <row r="5" spans="1:66" ht="6.95" customHeight="1">
      <c r="B5" s="2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4"/>
    </row>
    <row r="6" spans="1:66" ht="25.35" customHeight="1">
      <c r="B6" s="23"/>
      <c r="C6" s="25"/>
      <c r="D6" s="29" t="s">
        <v>16</v>
      </c>
      <c r="E6" s="25"/>
      <c r="F6" s="212" t="str">
        <f>'Rekapitulácia stavby'!K6</f>
        <v>Komunitné centrum - Rekonštrukcia, prístavba ku kultúrnemu domu v obci Bačkov-(stupeň PSP)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5"/>
      <c r="R6" s="24"/>
    </row>
    <row r="7" spans="1:66" ht="25.35" customHeight="1">
      <c r="B7" s="23"/>
      <c r="C7" s="25"/>
      <c r="D7" s="29" t="s">
        <v>135</v>
      </c>
      <c r="E7" s="25"/>
      <c r="F7" s="212" t="s">
        <v>2103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25"/>
      <c r="R7" s="24"/>
    </row>
    <row r="8" spans="1:66" s="1" customFormat="1" ht="32.85" customHeight="1">
      <c r="B8" s="32"/>
      <c r="C8" s="33"/>
      <c r="D8" s="28" t="s">
        <v>137</v>
      </c>
      <c r="E8" s="33"/>
      <c r="F8" s="176" t="s">
        <v>2104</v>
      </c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3"/>
      <c r="R8" s="34"/>
    </row>
    <row r="9" spans="1:66" s="1" customFormat="1" ht="14.45" customHeight="1">
      <c r="B9" s="32"/>
      <c r="C9" s="33"/>
      <c r="D9" s="29" t="s">
        <v>18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19</v>
      </c>
      <c r="N9" s="33"/>
      <c r="O9" s="27" t="s">
        <v>5</v>
      </c>
      <c r="P9" s="33"/>
      <c r="Q9" s="33"/>
      <c r="R9" s="34"/>
    </row>
    <row r="10" spans="1:66" s="1" customFormat="1" ht="14.45" customHeight="1">
      <c r="B10" s="32"/>
      <c r="C10" s="33"/>
      <c r="D10" s="29" t="s">
        <v>20</v>
      </c>
      <c r="E10" s="33"/>
      <c r="F10" s="27" t="s">
        <v>21</v>
      </c>
      <c r="G10" s="33"/>
      <c r="H10" s="33"/>
      <c r="I10" s="33"/>
      <c r="J10" s="33"/>
      <c r="K10" s="33"/>
      <c r="L10" s="33"/>
      <c r="M10" s="29" t="s">
        <v>22</v>
      </c>
      <c r="N10" s="33"/>
      <c r="O10" s="215">
        <f>'Rekapitulácia stavby'!AN8</f>
        <v>43718</v>
      </c>
      <c r="P10" s="215"/>
      <c r="Q10" s="33"/>
      <c r="R10" s="34"/>
    </row>
    <row r="11" spans="1:66" s="1" customFormat="1" ht="10.9" customHeight="1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5" customHeight="1">
      <c r="B12" s="32"/>
      <c r="C12" s="33"/>
      <c r="D12" s="29" t="s">
        <v>23</v>
      </c>
      <c r="E12" s="33"/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174" t="s">
        <v>5</v>
      </c>
      <c r="P12" s="174"/>
      <c r="Q12" s="33"/>
      <c r="R12" s="34"/>
    </row>
    <row r="13" spans="1:66" s="1" customFormat="1" ht="18" customHeight="1">
      <c r="B13" s="32"/>
      <c r="C13" s="33"/>
      <c r="D13" s="33"/>
      <c r="E13" s="27" t="s">
        <v>25</v>
      </c>
      <c r="F13" s="33"/>
      <c r="G13" s="33"/>
      <c r="H13" s="33"/>
      <c r="I13" s="33"/>
      <c r="J13" s="33"/>
      <c r="K13" s="33"/>
      <c r="L13" s="33"/>
      <c r="M13" s="29" t="s">
        <v>26</v>
      </c>
      <c r="N13" s="33"/>
      <c r="O13" s="174" t="s">
        <v>5</v>
      </c>
      <c r="P13" s="174"/>
      <c r="Q13" s="33"/>
      <c r="R13" s="34"/>
    </row>
    <row r="14" spans="1:66" s="1" customFormat="1" ht="6.95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5" customHeight="1">
      <c r="B15" s="32"/>
      <c r="C15" s="33"/>
      <c r="D15" s="29" t="s">
        <v>27</v>
      </c>
      <c r="E15" s="33"/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174" t="str">
        <f>IF('Rekapitulácia stavby'!AN13="","",'Rekapitulácia stavby'!AN13)</f>
        <v/>
      </c>
      <c r="P15" s="174"/>
      <c r="Q15" s="33"/>
      <c r="R15" s="34"/>
    </row>
    <row r="16" spans="1:66" s="1" customFormat="1" ht="18" customHeight="1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26</v>
      </c>
      <c r="N16" s="33"/>
      <c r="O16" s="174" t="str">
        <f>IF('Rekapitulácia stavby'!AN14="","",'Rekapitulácia stavby'!AN14)</f>
        <v/>
      </c>
      <c r="P16" s="174"/>
      <c r="Q16" s="33"/>
      <c r="R16" s="34"/>
    </row>
    <row r="17" spans="2:18" s="1" customFormat="1" ht="6.95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5" customHeight="1">
      <c r="B18" s="32"/>
      <c r="C18" s="33"/>
      <c r="D18" s="29" t="s">
        <v>29</v>
      </c>
      <c r="E18" s="33"/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174" t="s">
        <v>5</v>
      </c>
      <c r="P18" s="174"/>
      <c r="Q18" s="33"/>
      <c r="R18" s="34"/>
    </row>
    <row r="19" spans="2:18" s="1" customFormat="1" ht="18" customHeight="1">
      <c r="B19" s="32"/>
      <c r="C19" s="33"/>
      <c r="D19" s="33"/>
      <c r="E19" s="27" t="s">
        <v>30</v>
      </c>
      <c r="F19" s="33"/>
      <c r="G19" s="33"/>
      <c r="H19" s="33"/>
      <c r="I19" s="33"/>
      <c r="J19" s="33"/>
      <c r="K19" s="33"/>
      <c r="L19" s="33"/>
      <c r="M19" s="29" t="s">
        <v>26</v>
      </c>
      <c r="N19" s="33"/>
      <c r="O19" s="174" t="s">
        <v>5</v>
      </c>
      <c r="P19" s="174"/>
      <c r="Q19" s="33"/>
      <c r="R19" s="34"/>
    </row>
    <row r="20" spans="2:18" s="1" customFormat="1" ht="6.95" customHeight="1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5" customHeight="1">
      <c r="B21" s="32"/>
      <c r="C21" s="33"/>
      <c r="D21" s="29" t="s">
        <v>32</v>
      </c>
      <c r="E21" s="33"/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174" t="s">
        <v>5</v>
      </c>
      <c r="P21" s="174"/>
      <c r="Q21" s="33"/>
      <c r="R21" s="34"/>
    </row>
    <row r="22" spans="2:18" s="1" customFormat="1" ht="18" customHeight="1">
      <c r="B22" s="32"/>
      <c r="C22" s="33"/>
      <c r="D22" s="33"/>
      <c r="E22" s="27" t="s">
        <v>33</v>
      </c>
      <c r="F22" s="33"/>
      <c r="G22" s="33"/>
      <c r="H22" s="33"/>
      <c r="I22" s="33"/>
      <c r="J22" s="33"/>
      <c r="K22" s="33"/>
      <c r="L22" s="33"/>
      <c r="M22" s="29" t="s">
        <v>26</v>
      </c>
      <c r="N22" s="33"/>
      <c r="O22" s="174" t="s">
        <v>5</v>
      </c>
      <c r="P22" s="174"/>
      <c r="Q22" s="33"/>
      <c r="R22" s="34"/>
    </row>
    <row r="23" spans="2:18" s="1" customFormat="1" ht="6.95" customHeight="1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5" customHeight="1">
      <c r="B24" s="32"/>
      <c r="C24" s="33"/>
      <c r="D24" s="29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16.5" customHeight="1">
      <c r="B25" s="32"/>
      <c r="C25" s="33"/>
      <c r="D25" s="33"/>
      <c r="E25" s="177" t="s">
        <v>5</v>
      </c>
      <c r="F25" s="177"/>
      <c r="G25" s="177"/>
      <c r="H25" s="177"/>
      <c r="I25" s="177"/>
      <c r="J25" s="177"/>
      <c r="K25" s="177"/>
      <c r="L25" s="177"/>
      <c r="M25" s="33"/>
      <c r="N25" s="33"/>
      <c r="O25" s="33"/>
      <c r="P25" s="33"/>
      <c r="Q25" s="33"/>
      <c r="R25" s="34"/>
    </row>
    <row r="26" spans="2:18" s="1" customFormat="1" ht="6.95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5" customHeight="1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5" customHeight="1">
      <c r="B28" s="32"/>
      <c r="C28" s="33"/>
      <c r="D28" s="111" t="s">
        <v>139</v>
      </c>
      <c r="E28" s="33"/>
      <c r="F28" s="33"/>
      <c r="G28" s="33"/>
      <c r="H28" s="33"/>
      <c r="I28" s="33"/>
      <c r="J28" s="33"/>
      <c r="K28" s="33"/>
      <c r="L28" s="33"/>
      <c r="M28" s="178">
        <f>N89</f>
        <v>0</v>
      </c>
      <c r="N28" s="178"/>
      <c r="O28" s="178"/>
      <c r="P28" s="178"/>
      <c r="Q28" s="33"/>
      <c r="R28" s="34"/>
    </row>
    <row r="29" spans="2:18" s="1" customFormat="1" ht="14.45" customHeight="1">
      <c r="B29" s="32"/>
      <c r="C29" s="33"/>
      <c r="D29" s="31" t="s">
        <v>140</v>
      </c>
      <c r="E29" s="33"/>
      <c r="F29" s="33"/>
      <c r="G29" s="33"/>
      <c r="H29" s="33"/>
      <c r="I29" s="33"/>
      <c r="J29" s="33"/>
      <c r="K29" s="33"/>
      <c r="L29" s="33"/>
      <c r="M29" s="178">
        <f>N107</f>
        <v>0</v>
      </c>
      <c r="N29" s="178"/>
      <c r="O29" s="178"/>
      <c r="P29" s="178"/>
      <c r="Q29" s="33"/>
      <c r="R29" s="34"/>
    </row>
    <row r="30" spans="2:18" s="1" customFormat="1" ht="6.95" customHeight="1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>
      <c r="B31" s="32"/>
      <c r="C31" s="33"/>
      <c r="D31" s="112" t="s">
        <v>37</v>
      </c>
      <c r="E31" s="33"/>
      <c r="F31" s="33"/>
      <c r="G31" s="33"/>
      <c r="H31" s="33"/>
      <c r="I31" s="33"/>
      <c r="J31" s="33"/>
      <c r="K31" s="33"/>
      <c r="L31" s="33"/>
      <c r="M31" s="216">
        <f>ROUND(M28+M29,2)</f>
        <v>0</v>
      </c>
      <c r="N31" s="214"/>
      <c r="O31" s="214"/>
      <c r="P31" s="214"/>
      <c r="Q31" s="33"/>
      <c r="R31" s="34"/>
    </row>
    <row r="32" spans="2:18" s="1" customFormat="1" ht="6.95" customHeight="1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5" customHeight="1">
      <c r="B33" s="32"/>
      <c r="C33" s="33"/>
      <c r="D33" s="39" t="s">
        <v>38</v>
      </c>
      <c r="E33" s="39" t="s">
        <v>39</v>
      </c>
      <c r="F33" s="40">
        <v>0.2</v>
      </c>
      <c r="G33" s="113" t="s">
        <v>40</v>
      </c>
      <c r="H33" s="217">
        <f>ROUND((SUM(BE107:BE108)+SUM(BE127:BE228)), 2)</f>
        <v>0</v>
      </c>
      <c r="I33" s="214"/>
      <c r="J33" s="214"/>
      <c r="K33" s="33"/>
      <c r="L33" s="33"/>
      <c r="M33" s="217">
        <f>ROUND(ROUND((SUM(BE107:BE108)+SUM(BE127:BE228)), 2)*F33, 2)</f>
        <v>0</v>
      </c>
      <c r="N33" s="214"/>
      <c r="O33" s="214"/>
      <c r="P33" s="214"/>
      <c r="Q33" s="33"/>
      <c r="R33" s="34"/>
    </row>
    <row r="34" spans="2:18" s="1" customFormat="1" ht="14.45" customHeight="1">
      <c r="B34" s="32"/>
      <c r="C34" s="33"/>
      <c r="D34" s="33"/>
      <c r="E34" s="39" t="s">
        <v>41</v>
      </c>
      <c r="F34" s="40">
        <v>0.2</v>
      </c>
      <c r="G34" s="113" t="s">
        <v>40</v>
      </c>
      <c r="H34" s="217">
        <f>ROUND((SUM(BF107:BF108)+SUM(BF127:BF228)), 2)</f>
        <v>0</v>
      </c>
      <c r="I34" s="214"/>
      <c r="J34" s="214"/>
      <c r="K34" s="33"/>
      <c r="L34" s="33"/>
      <c r="M34" s="217">
        <f>ROUND(ROUND((SUM(BF107:BF108)+SUM(BF127:BF228)), 2)*F34, 2)</f>
        <v>0</v>
      </c>
      <c r="N34" s="214"/>
      <c r="O34" s="214"/>
      <c r="P34" s="214"/>
      <c r="Q34" s="33"/>
      <c r="R34" s="34"/>
    </row>
    <row r="35" spans="2:18" s="1" customFormat="1" ht="14.45" hidden="1" customHeight="1">
      <c r="B35" s="32"/>
      <c r="C35" s="33"/>
      <c r="D35" s="33"/>
      <c r="E35" s="39" t="s">
        <v>42</v>
      </c>
      <c r="F35" s="40">
        <v>0.2</v>
      </c>
      <c r="G35" s="113" t="s">
        <v>40</v>
      </c>
      <c r="H35" s="217">
        <f>ROUND((SUM(BG107:BG108)+SUM(BG127:BG228)), 2)</f>
        <v>0</v>
      </c>
      <c r="I35" s="214"/>
      <c r="J35" s="214"/>
      <c r="K35" s="33"/>
      <c r="L35" s="33"/>
      <c r="M35" s="217">
        <v>0</v>
      </c>
      <c r="N35" s="214"/>
      <c r="O35" s="214"/>
      <c r="P35" s="214"/>
      <c r="Q35" s="33"/>
      <c r="R35" s="34"/>
    </row>
    <row r="36" spans="2:18" s="1" customFormat="1" ht="14.45" hidden="1" customHeight="1">
      <c r="B36" s="32"/>
      <c r="C36" s="33"/>
      <c r="D36" s="33"/>
      <c r="E36" s="39" t="s">
        <v>43</v>
      </c>
      <c r="F36" s="40">
        <v>0.2</v>
      </c>
      <c r="G36" s="113" t="s">
        <v>40</v>
      </c>
      <c r="H36" s="217">
        <f>ROUND((SUM(BH107:BH108)+SUM(BH127:BH228)), 2)</f>
        <v>0</v>
      </c>
      <c r="I36" s="214"/>
      <c r="J36" s="214"/>
      <c r="K36" s="33"/>
      <c r="L36" s="33"/>
      <c r="M36" s="217">
        <v>0</v>
      </c>
      <c r="N36" s="214"/>
      <c r="O36" s="214"/>
      <c r="P36" s="214"/>
      <c r="Q36" s="33"/>
      <c r="R36" s="34"/>
    </row>
    <row r="37" spans="2:18" s="1" customFormat="1" ht="14.45" hidden="1" customHeight="1">
      <c r="B37" s="32"/>
      <c r="C37" s="33"/>
      <c r="D37" s="33"/>
      <c r="E37" s="39" t="s">
        <v>44</v>
      </c>
      <c r="F37" s="40">
        <v>0</v>
      </c>
      <c r="G37" s="113" t="s">
        <v>40</v>
      </c>
      <c r="H37" s="217">
        <f>ROUND((SUM(BI107:BI108)+SUM(BI127:BI228)), 2)</f>
        <v>0</v>
      </c>
      <c r="I37" s="214"/>
      <c r="J37" s="214"/>
      <c r="K37" s="33"/>
      <c r="L37" s="33"/>
      <c r="M37" s="217">
        <v>0</v>
      </c>
      <c r="N37" s="214"/>
      <c r="O37" s="214"/>
      <c r="P37" s="214"/>
      <c r="Q37" s="33"/>
      <c r="R37" s="34"/>
    </row>
    <row r="38" spans="2:18" s="1" customFormat="1" ht="6.9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>
      <c r="B39" s="32"/>
      <c r="C39" s="109"/>
      <c r="D39" s="114" t="s">
        <v>45</v>
      </c>
      <c r="E39" s="72"/>
      <c r="F39" s="72"/>
      <c r="G39" s="115" t="s">
        <v>46</v>
      </c>
      <c r="H39" s="116" t="s">
        <v>47</v>
      </c>
      <c r="I39" s="72"/>
      <c r="J39" s="72"/>
      <c r="K39" s="72"/>
      <c r="L39" s="218">
        <f>SUM(M31:M37)</f>
        <v>0</v>
      </c>
      <c r="M39" s="218"/>
      <c r="N39" s="218"/>
      <c r="O39" s="218"/>
      <c r="P39" s="219"/>
      <c r="Q39" s="109"/>
      <c r="R39" s="34"/>
    </row>
    <row r="40" spans="2:18" s="1" customFormat="1" ht="14.4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4"/>
    </row>
    <row r="43" spans="2:18">
      <c r="B43" s="2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4"/>
    </row>
    <row r="44" spans="2:18"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4"/>
    </row>
    <row r="45" spans="2:18"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4"/>
    </row>
    <row r="46" spans="2:18"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4"/>
    </row>
    <row r="47" spans="2:18"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4"/>
    </row>
    <row r="48" spans="2:18">
      <c r="B48" s="2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4"/>
    </row>
    <row r="49" spans="2:18"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4"/>
    </row>
    <row r="50" spans="2:18" s="1" customFormat="1" ht="15">
      <c r="B50" s="32"/>
      <c r="C50" s="33"/>
      <c r="D50" s="47" t="s">
        <v>48</v>
      </c>
      <c r="E50" s="48"/>
      <c r="F50" s="48"/>
      <c r="G50" s="48"/>
      <c r="H50" s="49"/>
      <c r="I50" s="33"/>
      <c r="J50" s="47" t="s">
        <v>49</v>
      </c>
      <c r="K50" s="48"/>
      <c r="L50" s="48"/>
      <c r="M50" s="48"/>
      <c r="N50" s="48"/>
      <c r="O50" s="48"/>
      <c r="P50" s="49"/>
      <c r="Q50" s="33"/>
      <c r="R50" s="34"/>
    </row>
    <row r="51" spans="2:18">
      <c r="B51" s="23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4"/>
    </row>
    <row r="52" spans="2:18">
      <c r="B52" s="23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4"/>
    </row>
    <row r="53" spans="2:18">
      <c r="B53" s="23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4"/>
    </row>
    <row r="54" spans="2:18">
      <c r="B54" s="23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4"/>
    </row>
    <row r="55" spans="2:18">
      <c r="B55" s="23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4"/>
    </row>
    <row r="56" spans="2:18">
      <c r="B56" s="23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4"/>
    </row>
    <row r="57" spans="2:18">
      <c r="B57" s="23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4"/>
    </row>
    <row r="58" spans="2:18">
      <c r="B58" s="23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4"/>
    </row>
    <row r="59" spans="2:18" s="1" customFormat="1" ht="15">
      <c r="B59" s="32"/>
      <c r="C59" s="33"/>
      <c r="D59" s="52" t="s">
        <v>50</v>
      </c>
      <c r="E59" s="53"/>
      <c r="F59" s="53"/>
      <c r="G59" s="54" t="s">
        <v>51</v>
      </c>
      <c r="H59" s="55"/>
      <c r="I59" s="33"/>
      <c r="J59" s="52" t="s">
        <v>50</v>
      </c>
      <c r="K59" s="53"/>
      <c r="L59" s="53"/>
      <c r="M59" s="53"/>
      <c r="N59" s="54" t="s">
        <v>51</v>
      </c>
      <c r="O59" s="53"/>
      <c r="P59" s="55"/>
      <c r="Q59" s="33"/>
      <c r="R59" s="34"/>
    </row>
    <row r="60" spans="2:18">
      <c r="B60" s="2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4"/>
    </row>
    <row r="61" spans="2:18" s="1" customFormat="1" ht="15">
      <c r="B61" s="32"/>
      <c r="C61" s="33"/>
      <c r="D61" s="47" t="s">
        <v>52</v>
      </c>
      <c r="E61" s="48"/>
      <c r="F61" s="48"/>
      <c r="G61" s="48"/>
      <c r="H61" s="49"/>
      <c r="I61" s="33"/>
      <c r="J61" s="47" t="s">
        <v>53</v>
      </c>
      <c r="K61" s="48"/>
      <c r="L61" s="48"/>
      <c r="M61" s="48"/>
      <c r="N61" s="48"/>
      <c r="O61" s="48"/>
      <c r="P61" s="49"/>
      <c r="Q61" s="33"/>
      <c r="R61" s="34"/>
    </row>
    <row r="62" spans="2:18">
      <c r="B62" s="23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4"/>
    </row>
    <row r="63" spans="2:18">
      <c r="B63" s="23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4"/>
    </row>
    <row r="64" spans="2:18">
      <c r="B64" s="23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4"/>
    </row>
    <row r="65" spans="2:18">
      <c r="B65" s="23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4"/>
    </row>
    <row r="66" spans="2:18">
      <c r="B66" s="23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4"/>
    </row>
    <row r="67" spans="2:18">
      <c r="B67" s="23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4"/>
    </row>
    <row r="68" spans="2:18">
      <c r="B68" s="23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4"/>
    </row>
    <row r="69" spans="2:18">
      <c r="B69" s="23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4"/>
    </row>
    <row r="70" spans="2:18" s="1" customFormat="1" ht="15">
      <c r="B70" s="32"/>
      <c r="C70" s="33"/>
      <c r="D70" s="52" t="s">
        <v>50</v>
      </c>
      <c r="E70" s="53"/>
      <c r="F70" s="53"/>
      <c r="G70" s="54" t="s">
        <v>51</v>
      </c>
      <c r="H70" s="55"/>
      <c r="I70" s="33"/>
      <c r="J70" s="52" t="s">
        <v>50</v>
      </c>
      <c r="K70" s="53"/>
      <c r="L70" s="53"/>
      <c r="M70" s="53"/>
      <c r="N70" s="54" t="s">
        <v>51</v>
      </c>
      <c r="O70" s="53"/>
      <c r="P70" s="55"/>
      <c r="Q70" s="33"/>
      <c r="R70" s="34"/>
    </row>
    <row r="71" spans="2:18" s="1" customFormat="1" ht="14.45" customHeight="1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>
      <c r="B76" s="32"/>
      <c r="C76" s="172" t="s">
        <v>141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4"/>
    </row>
    <row r="77" spans="2:18" s="1" customFormat="1" ht="6.9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>
      <c r="B78" s="32"/>
      <c r="C78" s="29" t="s">
        <v>16</v>
      </c>
      <c r="D78" s="33"/>
      <c r="E78" s="33"/>
      <c r="F78" s="212" t="str">
        <f>F6</f>
        <v>Komunitné centrum - Rekonštrukcia, prístavba ku kultúrnemu domu v obci Bačkov-(stupeň PSP)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3"/>
      <c r="R78" s="34"/>
    </row>
    <row r="79" spans="2:18" ht="30" customHeight="1">
      <c r="B79" s="23"/>
      <c r="C79" s="29" t="s">
        <v>135</v>
      </c>
      <c r="D79" s="25"/>
      <c r="E79" s="25"/>
      <c r="F79" s="212" t="s">
        <v>2103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25"/>
      <c r="R79" s="24"/>
    </row>
    <row r="80" spans="2:18" s="1" customFormat="1" ht="36.950000000000003" customHeight="1">
      <c r="B80" s="32"/>
      <c r="C80" s="66" t="s">
        <v>137</v>
      </c>
      <c r="D80" s="33"/>
      <c r="E80" s="33"/>
      <c r="F80" s="188" t="str">
        <f>F8</f>
        <v>002.1 - 1. časť ASR + ST - jestvujúci objekt</v>
      </c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33"/>
      <c r="R80" s="34"/>
    </row>
    <row r="81" spans="2:47" s="1" customFormat="1" ht="6.9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>
      <c r="B82" s="32"/>
      <c r="C82" s="29" t="s">
        <v>20</v>
      </c>
      <c r="D82" s="33"/>
      <c r="E82" s="33"/>
      <c r="F82" s="27" t="str">
        <f>F10</f>
        <v>Bačkov</v>
      </c>
      <c r="G82" s="33"/>
      <c r="H82" s="33"/>
      <c r="I82" s="33"/>
      <c r="J82" s="33"/>
      <c r="K82" s="29" t="s">
        <v>22</v>
      </c>
      <c r="L82" s="33"/>
      <c r="M82" s="215">
        <f>IF(O10="","",O10)</f>
        <v>43718</v>
      </c>
      <c r="N82" s="215"/>
      <c r="O82" s="215"/>
      <c r="P82" s="215"/>
      <c r="Q82" s="33"/>
      <c r="R82" s="34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5">
      <c r="B84" s="32"/>
      <c r="C84" s="29" t="s">
        <v>23</v>
      </c>
      <c r="D84" s="33"/>
      <c r="E84" s="33"/>
      <c r="F84" s="27" t="str">
        <f>E13</f>
        <v>obec Bačkov</v>
      </c>
      <c r="G84" s="33"/>
      <c r="H84" s="33"/>
      <c r="I84" s="33"/>
      <c r="J84" s="33"/>
      <c r="K84" s="29" t="s">
        <v>29</v>
      </c>
      <c r="L84" s="33"/>
      <c r="M84" s="174" t="str">
        <f>E19</f>
        <v>Ing.arch.Lorinc, Ing.Soták</v>
      </c>
      <c r="N84" s="174"/>
      <c r="O84" s="174"/>
      <c r="P84" s="174"/>
      <c r="Q84" s="174"/>
      <c r="R84" s="34"/>
    </row>
    <row r="85" spans="2:47" s="1" customFormat="1" ht="14.45" customHeight="1">
      <c r="B85" s="32"/>
      <c r="C85" s="29" t="s">
        <v>27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32</v>
      </c>
      <c r="L85" s="33"/>
      <c r="M85" s="174" t="str">
        <f>E22</f>
        <v>Ing.Ivana Brecková</v>
      </c>
      <c r="N85" s="174"/>
      <c r="O85" s="174"/>
      <c r="P85" s="174"/>
      <c r="Q85" s="174"/>
      <c r="R85" s="34"/>
    </row>
    <row r="86" spans="2:47" s="1" customFormat="1" ht="10.3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>
      <c r="B87" s="32"/>
      <c r="C87" s="220" t="s">
        <v>142</v>
      </c>
      <c r="D87" s="221"/>
      <c r="E87" s="221"/>
      <c r="F87" s="221"/>
      <c r="G87" s="221"/>
      <c r="H87" s="109"/>
      <c r="I87" s="109"/>
      <c r="J87" s="109"/>
      <c r="K87" s="109"/>
      <c r="L87" s="109"/>
      <c r="M87" s="109"/>
      <c r="N87" s="220" t="s">
        <v>143</v>
      </c>
      <c r="O87" s="221"/>
      <c r="P87" s="221"/>
      <c r="Q87" s="221"/>
      <c r="R87" s="34"/>
    </row>
    <row r="88" spans="2:47" s="1" customFormat="1" ht="10.3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>
      <c r="B89" s="32"/>
      <c r="C89" s="11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1">
        <f>N127</f>
        <v>0</v>
      </c>
      <c r="O89" s="222"/>
      <c r="P89" s="222"/>
      <c r="Q89" s="222"/>
      <c r="R89" s="34"/>
      <c r="AU89" s="19" t="s">
        <v>145</v>
      </c>
    </row>
    <row r="90" spans="2:47" s="7" customFormat="1" ht="24.95" customHeight="1">
      <c r="B90" s="118"/>
      <c r="C90" s="119"/>
      <c r="D90" s="120" t="s">
        <v>146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23">
        <f>N128</f>
        <v>0</v>
      </c>
      <c r="O90" s="224"/>
      <c r="P90" s="224"/>
      <c r="Q90" s="224"/>
      <c r="R90" s="121"/>
    </row>
    <row r="91" spans="2:47" s="8" customFormat="1" ht="19.899999999999999" customHeight="1">
      <c r="B91" s="122"/>
      <c r="C91" s="96"/>
      <c r="D91" s="123" t="s">
        <v>149</v>
      </c>
      <c r="E91" s="96"/>
      <c r="F91" s="96"/>
      <c r="G91" s="96"/>
      <c r="H91" s="96"/>
      <c r="I91" s="96"/>
      <c r="J91" s="96"/>
      <c r="K91" s="96"/>
      <c r="L91" s="96"/>
      <c r="M91" s="96"/>
      <c r="N91" s="203">
        <f>N129</f>
        <v>0</v>
      </c>
      <c r="O91" s="204"/>
      <c r="P91" s="204"/>
      <c r="Q91" s="204"/>
      <c r="R91" s="124"/>
    </row>
    <row r="92" spans="2:47" s="8" customFormat="1" ht="19.899999999999999" customHeight="1">
      <c r="B92" s="122"/>
      <c r="C92" s="96"/>
      <c r="D92" s="123" t="s">
        <v>152</v>
      </c>
      <c r="E92" s="96"/>
      <c r="F92" s="96"/>
      <c r="G92" s="96"/>
      <c r="H92" s="96"/>
      <c r="I92" s="96"/>
      <c r="J92" s="96"/>
      <c r="K92" s="96"/>
      <c r="L92" s="96"/>
      <c r="M92" s="96"/>
      <c r="N92" s="203">
        <f>N135</f>
        <v>0</v>
      </c>
      <c r="O92" s="204"/>
      <c r="P92" s="204"/>
      <c r="Q92" s="204"/>
      <c r="R92" s="124"/>
    </row>
    <row r="93" spans="2:47" s="8" customFormat="1" ht="19.899999999999999" customHeight="1">
      <c r="B93" s="122"/>
      <c r="C93" s="96"/>
      <c r="D93" s="123" t="s">
        <v>153</v>
      </c>
      <c r="E93" s="96"/>
      <c r="F93" s="96"/>
      <c r="G93" s="96"/>
      <c r="H93" s="96"/>
      <c r="I93" s="96"/>
      <c r="J93" s="96"/>
      <c r="K93" s="96"/>
      <c r="L93" s="96"/>
      <c r="M93" s="96"/>
      <c r="N93" s="203">
        <f>N144</f>
        <v>0</v>
      </c>
      <c r="O93" s="204"/>
      <c r="P93" s="204"/>
      <c r="Q93" s="204"/>
      <c r="R93" s="124"/>
    </row>
    <row r="94" spans="2:47" s="8" customFormat="1" ht="19.899999999999999" customHeight="1">
      <c r="B94" s="122"/>
      <c r="C94" s="96"/>
      <c r="D94" s="123" t="s">
        <v>154</v>
      </c>
      <c r="E94" s="96"/>
      <c r="F94" s="96"/>
      <c r="G94" s="96"/>
      <c r="H94" s="96"/>
      <c r="I94" s="96"/>
      <c r="J94" s="96"/>
      <c r="K94" s="96"/>
      <c r="L94" s="96"/>
      <c r="M94" s="96"/>
      <c r="N94" s="203">
        <f>N161</f>
        <v>0</v>
      </c>
      <c r="O94" s="204"/>
      <c r="P94" s="204"/>
      <c r="Q94" s="204"/>
      <c r="R94" s="124"/>
    </row>
    <row r="95" spans="2:47" s="7" customFormat="1" ht="24.95" customHeight="1">
      <c r="B95" s="118"/>
      <c r="C95" s="119"/>
      <c r="D95" s="120" t="s">
        <v>155</v>
      </c>
      <c r="E95" s="119"/>
      <c r="F95" s="119"/>
      <c r="G95" s="119"/>
      <c r="H95" s="119"/>
      <c r="I95" s="119"/>
      <c r="J95" s="119"/>
      <c r="K95" s="119"/>
      <c r="L95" s="119"/>
      <c r="M95" s="119"/>
      <c r="N95" s="223">
        <f>N163</f>
        <v>0</v>
      </c>
      <c r="O95" s="224"/>
      <c r="P95" s="224"/>
      <c r="Q95" s="224"/>
      <c r="R95" s="121"/>
    </row>
    <row r="96" spans="2:47" s="8" customFormat="1" ht="19.899999999999999" customHeight="1">
      <c r="B96" s="122"/>
      <c r="C96" s="96"/>
      <c r="D96" s="123" t="s">
        <v>158</v>
      </c>
      <c r="E96" s="96"/>
      <c r="F96" s="96"/>
      <c r="G96" s="96"/>
      <c r="H96" s="96"/>
      <c r="I96" s="96"/>
      <c r="J96" s="96"/>
      <c r="K96" s="96"/>
      <c r="L96" s="96"/>
      <c r="M96" s="96"/>
      <c r="N96" s="203">
        <f>N164</f>
        <v>0</v>
      </c>
      <c r="O96" s="204"/>
      <c r="P96" s="204"/>
      <c r="Q96" s="204"/>
      <c r="R96" s="124"/>
    </row>
    <row r="97" spans="2:21" s="8" customFormat="1" ht="19.899999999999999" customHeight="1">
      <c r="B97" s="122"/>
      <c r="C97" s="96"/>
      <c r="D97" s="123" t="s">
        <v>160</v>
      </c>
      <c r="E97" s="96"/>
      <c r="F97" s="96"/>
      <c r="G97" s="96"/>
      <c r="H97" s="96"/>
      <c r="I97" s="96"/>
      <c r="J97" s="96"/>
      <c r="K97" s="96"/>
      <c r="L97" s="96"/>
      <c r="M97" s="96"/>
      <c r="N97" s="203">
        <f>N170</f>
        <v>0</v>
      </c>
      <c r="O97" s="204"/>
      <c r="P97" s="204"/>
      <c r="Q97" s="204"/>
      <c r="R97" s="124"/>
    </row>
    <row r="98" spans="2:21" s="8" customFormat="1" ht="19.899999999999999" customHeight="1">
      <c r="B98" s="122"/>
      <c r="C98" s="96"/>
      <c r="D98" s="123" t="s">
        <v>163</v>
      </c>
      <c r="E98" s="96"/>
      <c r="F98" s="96"/>
      <c r="G98" s="96"/>
      <c r="H98" s="96"/>
      <c r="I98" s="96"/>
      <c r="J98" s="96"/>
      <c r="K98" s="96"/>
      <c r="L98" s="96"/>
      <c r="M98" s="96"/>
      <c r="N98" s="203">
        <f>N175</f>
        <v>0</v>
      </c>
      <c r="O98" s="204"/>
      <c r="P98" s="204"/>
      <c r="Q98" s="204"/>
      <c r="R98" s="124"/>
    </row>
    <row r="99" spans="2:21" s="8" customFormat="1" ht="19.899999999999999" customHeight="1">
      <c r="B99" s="122"/>
      <c r="C99" s="96"/>
      <c r="D99" s="123" t="s">
        <v>164</v>
      </c>
      <c r="E99" s="96"/>
      <c r="F99" s="96"/>
      <c r="G99" s="96"/>
      <c r="H99" s="96"/>
      <c r="I99" s="96"/>
      <c r="J99" s="96"/>
      <c r="K99" s="96"/>
      <c r="L99" s="96"/>
      <c r="M99" s="96"/>
      <c r="N99" s="203">
        <f>N178</f>
        <v>0</v>
      </c>
      <c r="O99" s="204"/>
      <c r="P99" s="204"/>
      <c r="Q99" s="204"/>
      <c r="R99" s="124"/>
    </row>
    <row r="100" spans="2:21" s="8" customFormat="1" ht="19.899999999999999" customHeight="1">
      <c r="B100" s="122"/>
      <c r="C100" s="96"/>
      <c r="D100" s="123" t="s">
        <v>165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203">
        <f>N182</f>
        <v>0</v>
      </c>
      <c r="O100" s="204"/>
      <c r="P100" s="204"/>
      <c r="Q100" s="204"/>
      <c r="R100" s="124"/>
    </row>
    <row r="101" spans="2:21" s="8" customFormat="1" ht="19.899999999999999" customHeight="1">
      <c r="B101" s="122"/>
      <c r="C101" s="96"/>
      <c r="D101" s="123" t="s">
        <v>2105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203">
        <f>N207</f>
        <v>0</v>
      </c>
      <c r="O101" s="204"/>
      <c r="P101" s="204"/>
      <c r="Q101" s="204"/>
      <c r="R101" s="124"/>
    </row>
    <row r="102" spans="2:21" s="8" customFormat="1" ht="19.899999999999999" customHeight="1">
      <c r="B102" s="122"/>
      <c r="C102" s="96"/>
      <c r="D102" s="123" t="s">
        <v>170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203">
        <f>N218</f>
        <v>0</v>
      </c>
      <c r="O102" s="204"/>
      <c r="P102" s="204"/>
      <c r="Q102" s="204"/>
      <c r="R102" s="124"/>
    </row>
    <row r="103" spans="2:21" s="8" customFormat="1" ht="19.899999999999999" customHeight="1">
      <c r="B103" s="122"/>
      <c r="C103" s="96"/>
      <c r="D103" s="123" t="s">
        <v>171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203">
        <f>N221</f>
        <v>0</v>
      </c>
      <c r="O103" s="204"/>
      <c r="P103" s="204"/>
      <c r="Q103" s="204"/>
      <c r="R103" s="124"/>
    </row>
    <row r="104" spans="2:21" s="8" customFormat="1" ht="19.899999999999999" customHeight="1">
      <c r="B104" s="122"/>
      <c r="C104" s="96"/>
      <c r="D104" s="123" t="s">
        <v>2106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203">
        <f>N224</f>
        <v>0</v>
      </c>
      <c r="O104" s="204"/>
      <c r="P104" s="204"/>
      <c r="Q104" s="204"/>
      <c r="R104" s="124"/>
    </row>
    <row r="105" spans="2:21" s="7" customFormat="1" ht="24.95" customHeight="1">
      <c r="B105" s="118"/>
      <c r="C105" s="119"/>
      <c r="D105" s="120" t="s">
        <v>172</v>
      </c>
      <c r="E105" s="119"/>
      <c r="F105" s="119"/>
      <c r="G105" s="119"/>
      <c r="H105" s="119"/>
      <c r="I105" s="119"/>
      <c r="J105" s="119"/>
      <c r="K105" s="119"/>
      <c r="L105" s="119"/>
      <c r="M105" s="119"/>
      <c r="N105" s="223">
        <f>N227</f>
        <v>0</v>
      </c>
      <c r="O105" s="224"/>
      <c r="P105" s="224"/>
      <c r="Q105" s="224"/>
      <c r="R105" s="121"/>
    </row>
    <row r="106" spans="2:21" s="1" customFormat="1" ht="21.75" customHeight="1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/>
    </row>
    <row r="107" spans="2:21" s="1" customFormat="1" ht="29.25" customHeight="1">
      <c r="B107" s="32"/>
      <c r="C107" s="117" t="s">
        <v>173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222">
        <v>0</v>
      </c>
      <c r="O107" s="225"/>
      <c r="P107" s="225"/>
      <c r="Q107" s="225"/>
      <c r="R107" s="34"/>
      <c r="T107" s="125"/>
      <c r="U107" s="126" t="s">
        <v>38</v>
      </c>
    </row>
    <row r="108" spans="2:21" s="1" customFormat="1" ht="18" customHeight="1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21" s="1" customFormat="1" ht="29.25" customHeight="1">
      <c r="B109" s="32"/>
      <c r="C109" s="108" t="s">
        <v>128</v>
      </c>
      <c r="D109" s="109"/>
      <c r="E109" s="109"/>
      <c r="F109" s="109"/>
      <c r="G109" s="109"/>
      <c r="H109" s="109"/>
      <c r="I109" s="109"/>
      <c r="J109" s="109"/>
      <c r="K109" s="109"/>
      <c r="L109" s="207">
        <f>ROUND(SUM(N89+N107),2)</f>
        <v>0</v>
      </c>
      <c r="M109" s="207"/>
      <c r="N109" s="207"/>
      <c r="O109" s="207"/>
      <c r="P109" s="207"/>
      <c r="Q109" s="207"/>
      <c r="R109" s="34"/>
    </row>
    <row r="110" spans="2:21" s="1" customFormat="1" ht="6.95" customHeight="1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  <row r="114" spans="2:63" s="1" customFormat="1" ht="6.95" customHeight="1"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  <row r="115" spans="2:63" s="1" customFormat="1" ht="36.950000000000003" customHeight="1">
      <c r="B115" s="32"/>
      <c r="C115" s="172" t="s">
        <v>174</v>
      </c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34"/>
    </row>
    <row r="116" spans="2:63" s="1" customFormat="1" ht="6.9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3" s="1" customFormat="1" ht="30" customHeight="1">
      <c r="B117" s="32"/>
      <c r="C117" s="29" t="s">
        <v>16</v>
      </c>
      <c r="D117" s="33"/>
      <c r="E117" s="33"/>
      <c r="F117" s="212" t="str">
        <f>F6</f>
        <v>Komunitné centrum - Rekonštrukcia, prístavba ku kultúrnemu domu v obci Bačkov-(stupeň PSP)</v>
      </c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33"/>
      <c r="R117" s="34"/>
    </row>
    <row r="118" spans="2:63" ht="30" customHeight="1">
      <c r="B118" s="23"/>
      <c r="C118" s="29" t="s">
        <v>135</v>
      </c>
      <c r="D118" s="25"/>
      <c r="E118" s="25"/>
      <c r="F118" s="212" t="s">
        <v>2103</v>
      </c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25"/>
      <c r="R118" s="24"/>
    </row>
    <row r="119" spans="2:63" s="1" customFormat="1" ht="36.950000000000003" customHeight="1">
      <c r="B119" s="32"/>
      <c r="C119" s="66" t="s">
        <v>137</v>
      </c>
      <c r="D119" s="33"/>
      <c r="E119" s="33"/>
      <c r="F119" s="188" t="str">
        <f>F8</f>
        <v>002.1 - 1. časť ASR + ST - jestvujúci objekt</v>
      </c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33"/>
      <c r="R119" s="34"/>
    </row>
    <row r="120" spans="2:63" s="1" customFormat="1" ht="6.95" customHeight="1"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4"/>
    </row>
    <row r="121" spans="2:63" s="1" customFormat="1" ht="18" customHeight="1">
      <c r="B121" s="32"/>
      <c r="C121" s="29" t="s">
        <v>20</v>
      </c>
      <c r="D121" s="33"/>
      <c r="E121" s="33"/>
      <c r="F121" s="27" t="str">
        <f>F10</f>
        <v>Bačkov</v>
      </c>
      <c r="G121" s="33"/>
      <c r="H121" s="33"/>
      <c r="I121" s="33"/>
      <c r="J121" s="33"/>
      <c r="K121" s="29" t="s">
        <v>22</v>
      </c>
      <c r="L121" s="33"/>
      <c r="M121" s="215">
        <f>IF(O10="","",O10)</f>
        <v>43718</v>
      </c>
      <c r="N121" s="215"/>
      <c r="O121" s="215"/>
      <c r="P121" s="215"/>
      <c r="Q121" s="33"/>
      <c r="R121" s="34"/>
    </row>
    <row r="122" spans="2:63" s="1" customFormat="1" ht="6.95" customHeight="1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</row>
    <row r="123" spans="2:63" s="1" customFormat="1" ht="15">
      <c r="B123" s="32"/>
      <c r="C123" s="29" t="s">
        <v>23</v>
      </c>
      <c r="D123" s="33"/>
      <c r="E123" s="33"/>
      <c r="F123" s="27" t="str">
        <f>E13</f>
        <v>obec Bačkov</v>
      </c>
      <c r="G123" s="33"/>
      <c r="H123" s="33"/>
      <c r="I123" s="33"/>
      <c r="J123" s="33"/>
      <c r="K123" s="29" t="s">
        <v>29</v>
      </c>
      <c r="L123" s="33"/>
      <c r="M123" s="174" t="str">
        <f>E19</f>
        <v>Ing.arch.Lorinc, Ing.Soták</v>
      </c>
      <c r="N123" s="174"/>
      <c r="O123" s="174"/>
      <c r="P123" s="174"/>
      <c r="Q123" s="174"/>
      <c r="R123" s="34"/>
    </row>
    <row r="124" spans="2:63" s="1" customFormat="1" ht="14.45" customHeight="1">
      <c r="B124" s="32"/>
      <c r="C124" s="29" t="s">
        <v>27</v>
      </c>
      <c r="D124" s="33"/>
      <c r="E124" s="33"/>
      <c r="F124" s="27" t="str">
        <f>IF(E16="","",E16)</f>
        <v xml:space="preserve"> </v>
      </c>
      <c r="G124" s="33"/>
      <c r="H124" s="33"/>
      <c r="I124" s="33"/>
      <c r="J124" s="33"/>
      <c r="K124" s="29" t="s">
        <v>32</v>
      </c>
      <c r="L124" s="33"/>
      <c r="M124" s="174" t="str">
        <f>E22</f>
        <v>Ing.Ivana Brecková</v>
      </c>
      <c r="N124" s="174"/>
      <c r="O124" s="174"/>
      <c r="P124" s="174"/>
      <c r="Q124" s="174"/>
      <c r="R124" s="34"/>
    </row>
    <row r="125" spans="2:63" s="1" customFormat="1" ht="10.35" customHeight="1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63" s="9" customFormat="1" ht="29.25" customHeight="1">
      <c r="B126" s="127"/>
      <c r="C126" s="128" t="s">
        <v>175</v>
      </c>
      <c r="D126" s="129" t="s">
        <v>176</v>
      </c>
      <c r="E126" s="129" t="s">
        <v>56</v>
      </c>
      <c r="F126" s="226" t="s">
        <v>177</v>
      </c>
      <c r="G126" s="226"/>
      <c r="H126" s="226"/>
      <c r="I126" s="226"/>
      <c r="J126" s="129" t="s">
        <v>178</v>
      </c>
      <c r="K126" s="129" t="s">
        <v>179</v>
      </c>
      <c r="L126" s="226" t="s">
        <v>180</v>
      </c>
      <c r="M126" s="226"/>
      <c r="N126" s="226" t="s">
        <v>143</v>
      </c>
      <c r="O126" s="226"/>
      <c r="P126" s="226"/>
      <c r="Q126" s="227"/>
      <c r="R126" s="130"/>
      <c r="T126" s="73" t="s">
        <v>181</v>
      </c>
      <c r="U126" s="74" t="s">
        <v>38</v>
      </c>
      <c r="V126" s="74" t="s">
        <v>182</v>
      </c>
      <c r="W126" s="74" t="s">
        <v>183</v>
      </c>
      <c r="X126" s="74" t="s">
        <v>184</v>
      </c>
      <c r="Y126" s="74" t="s">
        <v>185</v>
      </c>
      <c r="Z126" s="74" t="s">
        <v>186</v>
      </c>
      <c r="AA126" s="75" t="s">
        <v>187</v>
      </c>
    </row>
    <row r="127" spans="2:63" s="1" customFormat="1" ht="29.25" customHeight="1">
      <c r="B127" s="32"/>
      <c r="C127" s="77" t="s">
        <v>139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238">
        <f>BK127</f>
        <v>0</v>
      </c>
      <c r="O127" s="239"/>
      <c r="P127" s="239"/>
      <c r="Q127" s="239"/>
      <c r="R127" s="34"/>
      <c r="T127" s="76"/>
      <c r="U127" s="48"/>
      <c r="V127" s="48"/>
      <c r="W127" s="131">
        <f>W128+W163+W227</f>
        <v>574.21832039000003</v>
      </c>
      <c r="X127" s="48"/>
      <c r="Y127" s="131">
        <f>Y128+Y163+Y227</f>
        <v>10.28548488</v>
      </c>
      <c r="Z127" s="48"/>
      <c r="AA127" s="132">
        <f>AA128+AA163+AA227</f>
        <v>4.1209760000000006</v>
      </c>
      <c r="AT127" s="19" t="s">
        <v>73</v>
      </c>
      <c r="AU127" s="19" t="s">
        <v>145</v>
      </c>
      <c r="BK127" s="133">
        <f>BK128+BK163+BK227</f>
        <v>0</v>
      </c>
    </row>
    <row r="128" spans="2:63" s="10" customFormat="1" ht="37.35" customHeight="1">
      <c r="B128" s="134"/>
      <c r="C128" s="135"/>
      <c r="D128" s="136" t="s">
        <v>146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240">
        <f>BK128</f>
        <v>0</v>
      </c>
      <c r="O128" s="223"/>
      <c r="P128" s="223"/>
      <c r="Q128" s="223"/>
      <c r="R128" s="137"/>
      <c r="T128" s="138"/>
      <c r="U128" s="135"/>
      <c r="V128" s="135"/>
      <c r="W128" s="139">
        <f>W129+W135+W144+W161</f>
        <v>183.57969509</v>
      </c>
      <c r="X128" s="135"/>
      <c r="Y128" s="139">
        <f>Y129+Y135+Y144+Y161</f>
        <v>2.1330308200000001</v>
      </c>
      <c r="Z128" s="135"/>
      <c r="AA128" s="140">
        <f>AA129+AA135+AA144+AA161</f>
        <v>1.564746</v>
      </c>
      <c r="AR128" s="141" t="s">
        <v>81</v>
      </c>
      <c r="AT128" s="142" t="s">
        <v>73</v>
      </c>
      <c r="AU128" s="142" t="s">
        <v>74</v>
      </c>
      <c r="AY128" s="141" t="s">
        <v>188</v>
      </c>
      <c r="BK128" s="143">
        <f>BK129+BK135+BK144+BK161</f>
        <v>0</v>
      </c>
    </row>
    <row r="129" spans="2:65" s="10" customFormat="1" ht="19.899999999999999" customHeight="1">
      <c r="B129" s="134"/>
      <c r="C129" s="135"/>
      <c r="D129" s="144" t="s">
        <v>149</v>
      </c>
      <c r="E129" s="144"/>
      <c r="F129" s="144"/>
      <c r="G129" s="144"/>
      <c r="H129" s="144"/>
      <c r="I129" s="144"/>
      <c r="J129" s="144"/>
      <c r="K129" s="144"/>
      <c r="L129" s="144"/>
      <c r="M129" s="144"/>
      <c r="N129" s="241">
        <f>BK129</f>
        <v>0</v>
      </c>
      <c r="O129" s="242"/>
      <c r="P129" s="242"/>
      <c r="Q129" s="242"/>
      <c r="R129" s="137"/>
      <c r="T129" s="138"/>
      <c r="U129" s="135"/>
      <c r="V129" s="135"/>
      <c r="W129" s="139">
        <f>SUM(W130:W134)</f>
        <v>4.2246573399999994</v>
      </c>
      <c r="X129" s="135"/>
      <c r="Y129" s="139">
        <f>SUM(Y130:Y134)</f>
        <v>1.04891622</v>
      </c>
      <c r="Z129" s="135"/>
      <c r="AA129" s="140">
        <f>SUM(AA130:AA134)</f>
        <v>0</v>
      </c>
      <c r="AR129" s="141" t="s">
        <v>81</v>
      </c>
      <c r="AT129" s="142" t="s">
        <v>73</v>
      </c>
      <c r="AU129" s="142" t="s">
        <v>81</v>
      </c>
      <c r="AY129" s="141" t="s">
        <v>188</v>
      </c>
      <c r="BK129" s="143">
        <f>SUM(BK130:BK134)</f>
        <v>0</v>
      </c>
    </row>
    <row r="130" spans="2:65" s="1" customFormat="1" ht="38.25" customHeight="1">
      <c r="B130" s="145"/>
      <c r="C130" s="146" t="s">
        <v>81</v>
      </c>
      <c r="D130" s="146" t="s">
        <v>189</v>
      </c>
      <c r="E130" s="147" t="s">
        <v>373</v>
      </c>
      <c r="F130" s="228" t="s">
        <v>374</v>
      </c>
      <c r="G130" s="228"/>
      <c r="H130" s="228"/>
      <c r="I130" s="228"/>
      <c r="J130" s="148" t="s">
        <v>297</v>
      </c>
      <c r="K130" s="149">
        <v>6.3E-2</v>
      </c>
      <c r="L130" s="229"/>
      <c r="M130" s="229"/>
      <c r="N130" s="229">
        <f>ROUND(L130*K130,2)</f>
        <v>0</v>
      </c>
      <c r="O130" s="229"/>
      <c r="P130" s="229"/>
      <c r="Q130" s="229"/>
      <c r="R130" s="150"/>
      <c r="T130" s="151" t="s">
        <v>5</v>
      </c>
      <c r="U130" s="41" t="s">
        <v>41</v>
      </c>
      <c r="V130" s="152">
        <v>13.48</v>
      </c>
      <c r="W130" s="152">
        <f>V130*K130</f>
        <v>0.84923999999999999</v>
      </c>
      <c r="X130" s="152">
        <v>1.0900000000000001</v>
      </c>
      <c r="Y130" s="152">
        <f>X130*K130</f>
        <v>6.8670000000000009E-2</v>
      </c>
      <c r="Z130" s="152">
        <v>0</v>
      </c>
      <c r="AA130" s="153">
        <f>Z130*K130</f>
        <v>0</v>
      </c>
      <c r="AD130" s="154"/>
      <c r="AR130" s="19" t="s">
        <v>193</v>
      </c>
      <c r="AT130" s="19" t="s">
        <v>189</v>
      </c>
      <c r="AU130" s="19" t="s">
        <v>86</v>
      </c>
      <c r="AY130" s="19" t="s">
        <v>188</v>
      </c>
      <c r="BE130" s="154">
        <f>IF(U130="základná",N130,0)</f>
        <v>0</v>
      </c>
      <c r="BF130" s="154">
        <f>IF(U130="znížená",N130,0)</f>
        <v>0</v>
      </c>
      <c r="BG130" s="154">
        <f>IF(U130="zákl. prenesená",N130,0)</f>
        <v>0</v>
      </c>
      <c r="BH130" s="154">
        <f>IF(U130="zníž. prenesená",N130,0)</f>
        <v>0</v>
      </c>
      <c r="BI130" s="154">
        <f>IF(U130="nulová",N130,0)</f>
        <v>0</v>
      </c>
      <c r="BJ130" s="19" t="s">
        <v>86</v>
      </c>
      <c r="BK130" s="154">
        <f>ROUND(L130*K130,2)</f>
        <v>0</v>
      </c>
      <c r="BL130" s="19" t="s">
        <v>193</v>
      </c>
      <c r="BM130" s="19" t="s">
        <v>2107</v>
      </c>
    </row>
    <row r="131" spans="2:65" s="1" customFormat="1" ht="25.5" customHeight="1">
      <c r="B131" s="145"/>
      <c r="C131" s="146" t="s">
        <v>86</v>
      </c>
      <c r="D131" s="146" t="s">
        <v>189</v>
      </c>
      <c r="E131" s="147" t="s">
        <v>2108</v>
      </c>
      <c r="F131" s="228" t="s">
        <v>2109</v>
      </c>
      <c r="G131" s="228"/>
      <c r="H131" s="228"/>
      <c r="I131" s="228"/>
      <c r="J131" s="148" t="s">
        <v>192</v>
      </c>
      <c r="K131" s="149">
        <v>1.7370000000000001</v>
      </c>
      <c r="L131" s="229"/>
      <c r="M131" s="229"/>
      <c r="N131" s="229">
        <f>ROUND(L131*K131,2)</f>
        <v>0</v>
      </c>
      <c r="O131" s="229"/>
      <c r="P131" s="229"/>
      <c r="Q131" s="229"/>
      <c r="R131" s="150"/>
      <c r="T131" s="151" t="s">
        <v>5</v>
      </c>
      <c r="U131" s="41" t="s">
        <v>41</v>
      </c>
      <c r="V131" s="152">
        <v>0.45700000000000002</v>
      </c>
      <c r="W131" s="152">
        <f>V131*K131</f>
        <v>0.7938090000000001</v>
      </c>
      <c r="X131" s="152">
        <v>0.10172</v>
      </c>
      <c r="Y131" s="152">
        <f>X131*K131</f>
        <v>0.17668764000000001</v>
      </c>
      <c r="Z131" s="152">
        <v>0</v>
      </c>
      <c r="AA131" s="153">
        <f>Z131*K131</f>
        <v>0</v>
      </c>
      <c r="AD131" s="154"/>
      <c r="AR131" s="19" t="s">
        <v>193</v>
      </c>
      <c r="AT131" s="19" t="s">
        <v>189</v>
      </c>
      <c r="AU131" s="19" t="s">
        <v>86</v>
      </c>
      <c r="AY131" s="19" t="s">
        <v>188</v>
      </c>
      <c r="BE131" s="154">
        <f>IF(U131="základná",N131,0)</f>
        <v>0</v>
      </c>
      <c r="BF131" s="154">
        <f>IF(U131="znížená",N131,0)</f>
        <v>0</v>
      </c>
      <c r="BG131" s="154">
        <f>IF(U131="zákl. prenesená",N131,0)</f>
        <v>0</v>
      </c>
      <c r="BH131" s="154">
        <f>IF(U131="zníž. prenesená",N131,0)</f>
        <v>0</v>
      </c>
      <c r="BI131" s="154">
        <f>IF(U131="nulová",N131,0)</f>
        <v>0</v>
      </c>
      <c r="BJ131" s="19" t="s">
        <v>86</v>
      </c>
      <c r="BK131" s="154">
        <f>ROUND(L131*K131,2)</f>
        <v>0</v>
      </c>
      <c r="BL131" s="19" t="s">
        <v>193</v>
      </c>
      <c r="BM131" s="19" t="s">
        <v>2110</v>
      </c>
    </row>
    <row r="132" spans="2:65" s="1" customFormat="1" ht="25.5" customHeight="1">
      <c r="B132" s="145"/>
      <c r="C132" s="146" t="s">
        <v>93</v>
      </c>
      <c r="D132" s="146" t="s">
        <v>189</v>
      </c>
      <c r="E132" s="147" t="s">
        <v>389</v>
      </c>
      <c r="F132" s="228" t="s">
        <v>390</v>
      </c>
      <c r="G132" s="228"/>
      <c r="H132" s="228"/>
      <c r="I132" s="228"/>
      <c r="J132" s="148" t="s">
        <v>192</v>
      </c>
      <c r="K132" s="149">
        <v>1.8480000000000001</v>
      </c>
      <c r="L132" s="229"/>
      <c r="M132" s="229"/>
      <c r="N132" s="229">
        <f>ROUND(L132*K132,2)</f>
        <v>0</v>
      </c>
      <c r="O132" s="229"/>
      <c r="P132" s="229"/>
      <c r="Q132" s="229"/>
      <c r="R132" s="150"/>
      <c r="T132" s="151" t="s">
        <v>5</v>
      </c>
      <c r="U132" s="41" t="s">
        <v>41</v>
      </c>
      <c r="V132" s="152">
        <v>0.54100000000000004</v>
      </c>
      <c r="W132" s="152">
        <f>V132*K132</f>
        <v>0.9997680000000001</v>
      </c>
      <c r="X132" s="152">
        <v>0.13619999999999999</v>
      </c>
      <c r="Y132" s="152">
        <f>X132*K132</f>
        <v>0.25169759999999997</v>
      </c>
      <c r="Z132" s="152">
        <v>0</v>
      </c>
      <c r="AA132" s="153">
        <f>Z132*K132</f>
        <v>0</v>
      </c>
      <c r="AD132" s="154"/>
      <c r="AR132" s="19" t="s">
        <v>193</v>
      </c>
      <c r="AT132" s="19" t="s">
        <v>189</v>
      </c>
      <c r="AU132" s="19" t="s">
        <v>86</v>
      </c>
      <c r="AY132" s="19" t="s">
        <v>188</v>
      </c>
      <c r="BE132" s="154">
        <f>IF(U132="základná",N132,0)</f>
        <v>0</v>
      </c>
      <c r="BF132" s="154">
        <f>IF(U132="znížená",N132,0)</f>
        <v>0</v>
      </c>
      <c r="BG132" s="154">
        <f>IF(U132="zákl. prenesená",N132,0)</f>
        <v>0</v>
      </c>
      <c r="BH132" s="154">
        <f>IF(U132="zníž. prenesená",N132,0)</f>
        <v>0</v>
      </c>
      <c r="BI132" s="154">
        <f>IF(U132="nulová",N132,0)</f>
        <v>0</v>
      </c>
      <c r="BJ132" s="19" t="s">
        <v>86</v>
      </c>
      <c r="BK132" s="154">
        <f>ROUND(L132*K132,2)</f>
        <v>0</v>
      </c>
      <c r="BL132" s="19" t="s">
        <v>193</v>
      </c>
      <c r="BM132" s="19" t="s">
        <v>391</v>
      </c>
    </row>
    <row r="133" spans="2:65" s="1" customFormat="1" ht="25.5" customHeight="1">
      <c r="B133" s="145"/>
      <c r="C133" s="146" t="s">
        <v>193</v>
      </c>
      <c r="D133" s="146" t="s">
        <v>189</v>
      </c>
      <c r="E133" s="147" t="s">
        <v>2111</v>
      </c>
      <c r="F133" s="228" t="s">
        <v>2112</v>
      </c>
      <c r="G133" s="228"/>
      <c r="H133" s="228"/>
      <c r="I133" s="228"/>
      <c r="J133" s="148" t="s">
        <v>192</v>
      </c>
      <c r="K133" s="149">
        <v>2.0579999999999998</v>
      </c>
      <c r="L133" s="229"/>
      <c r="M133" s="229"/>
      <c r="N133" s="229">
        <f>ROUND(L133*K133,2)</f>
        <v>0</v>
      </c>
      <c r="O133" s="229"/>
      <c r="P133" s="229"/>
      <c r="Q133" s="229"/>
      <c r="R133" s="150"/>
      <c r="T133" s="151" t="s">
        <v>5</v>
      </c>
      <c r="U133" s="41" t="s">
        <v>41</v>
      </c>
      <c r="V133" s="152">
        <v>0.66173000000000004</v>
      </c>
      <c r="W133" s="152">
        <f>V133*K133</f>
        <v>1.3618403399999999</v>
      </c>
      <c r="X133" s="152">
        <v>0.26795999999999998</v>
      </c>
      <c r="Y133" s="152">
        <f>X133*K133</f>
        <v>0.55146167999999995</v>
      </c>
      <c r="Z133" s="152">
        <v>0</v>
      </c>
      <c r="AA133" s="153">
        <f>Z133*K133</f>
        <v>0</v>
      </c>
      <c r="AD133" s="154"/>
      <c r="AR133" s="19" t="s">
        <v>193</v>
      </c>
      <c r="AT133" s="19" t="s">
        <v>189</v>
      </c>
      <c r="AU133" s="19" t="s">
        <v>86</v>
      </c>
      <c r="AY133" s="19" t="s">
        <v>188</v>
      </c>
      <c r="BE133" s="154">
        <f>IF(U133="základná",N133,0)</f>
        <v>0</v>
      </c>
      <c r="BF133" s="154">
        <f>IF(U133="znížená",N133,0)</f>
        <v>0</v>
      </c>
      <c r="BG133" s="154">
        <f>IF(U133="zákl. prenesená",N133,0)</f>
        <v>0</v>
      </c>
      <c r="BH133" s="154">
        <f>IF(U133="zníž. prenesená",N133,0)</f>
        <v>0</v>
      </c>
      <c r="BI133" s="154">
        <f>IF(U133="nulová",N133,0)</f>
        <v>0</v>
      </c>
      <c r="BJ133" s="19" t="s">
        <v>86</v>
      </c>
      <c r="BK133" s="154">
        <f>ROUND(L133*K133,2)</f>
        <v>0</v>
      </c>
      <c r="BL133" s="19" t="s">
        <v>193</v>
      </c>
      <c r="BM133" s="19" t="s">
        <v>2113</v>
      </c>
    </row>
    <row r="134" spans="2:65" s="1" customFormat="1" ht="25.5" customHeight="1">
      <c r="B134" s="145"/>
      <c r="C134" s="146" t="s">
        <v>205</v>
      </c>
      <c r="D134" s="146" t="s">
        <v>189</v>
      </c>
      <c r="E134" s="147" t="s">
        <v>417</v>
      </c>
      <c r="F134" s="228" t="s">
        <v>418</v>
      </c>
      <c r="G134" s="228"/>
      <c r="H134" s="228"/>
      <c r="I134" s="228"/>
      <c r="J134" s="148" t="s">
        <v>192</v>
      </c>
      <c r="K134" s="149">
        <v>0.22</v>
      </c>
      <c r="L134" s="229"/>
      <c r="M134" s="229"/>
      <c r="N134" s="229">
        <f>ROUND(L134*K134,2)</f>
        <v>0</v>
      </c>
      <c r="O134" s="229"/>
      <c r="P134" s="229"/>
      <c r="Q134" s="229"/>
      <c r="R134" s="150"/>
      <c r="T134" s="151" t="s">
        <v>5</v>
      </c>
      <c r="U134" s="41" t="s">
        <v>41</v>
      </c>
      <c r="V134" s="152">
        <v>1</v>
      </c>
      <c r="W134" s="152">
        <f>V134*K134</f>
        <v>0.22</v>
      </c>
      <c r="X134" s="152">
        <v>1.815E-3</v>
      </c>
      <c r="Y134" s="152">
        <f>X134*K134</f>
        <v>3.993E-4</v>
      </c>
      <c r="Z134" s="152">
        <v>0</v>
      </c>
      <c r="AA134" s="153">
        <f>Z134*K134</f>
        <v>0</v>
      </c>
      <c r="AD134" s="154"/>
      <c r="AR134" s="19" t="s">
        <v>193</v>
      </c>
      <c r="AT134" s="19" t="s">
        <v>189</v>
      </c>
      <c r="AU134" s="19" t="s">
        <v>86</v>
      </c>
      <c r="AY134" s="19" t="s">
        <v>188</v>
      </c>
      <c r="BE134" s="154">
        <f>IF(U134="základná",N134,0)</f>
        <v>0</v>
      </c>
      <c r="BF134" s="154">
        <f>IF(U134="znížená",N134,0)</f>
        <v>0</v>
      </c>
      <c r="BG134" s="154">
        <f>IF(U134="zákl. prenesená",N134,0)</f>
        <v>0</v>
      </c>
      <c r="BH134" s="154">
        <f>IF(U134="zníž. prenesená",N134,0)</f>
        <v>0</v>
      </c>
      <c r="BI134" s="154">
        <f>IF(U134="nulová",N134,0)</f>
        <v>0</v>
      </c>
      <c r="BJ134" s="19" t="s">
        <v>86</v>
      </c>
      <c r="BK134" s="154">
        <f>ROUND(L134*K134,2)</f>
        <v>0</v>
      </c>
      <c r="BL134" s="19" t="s">
        <v>193</v>
      </c>
      <c r="BM134" s="19" t="s">
        <v>2114</v>
      </c>
    </row>
    <row r="135" spans="2:65" s="10" customFormat="1" ht="29.85" customHeight="1">
      <c r="B135" s="134"/>
      <c r="C135" s="135"/>
      <c r="D135" s="144" t="s">
        <v>152</v>
      </c>
      <c r="E135" s="144"/>
      <c r="F135" s="144"/>
      <c r="G135" s="144"/>
      <c r="H135" s="144"/>
      <c r="I135" s="144"/>
      <c r="J135" s="144"/>
      <c r="K135" s="144"/>
      <c r="L135" s="144"/>
      <c r="M135" s="144"/>
      <c r="N135" s="233">
        <f>BK135</f>
        <v>0</v>
      </c>
      <c r="O135" s="234"/>
      <c r="P135" s="234"/>
      <c r="Q135" s="234"/>
      <c r="R135" s="137"/>
      <c r="T135" s="138"/>
      <c r="U135" s="135"/>
      <c r="V135" s="135"/>
      <c r="W135" s="139">
        <f>SUM(W136:W143)</f>
        <v>57.994912349999993</v>
      </c>
      <c r="X135" s="135"/>
      <c r="Y135" s="139">
        <f>SUM(Y136:Y143)</f>
        <v>0.71501459999999994</v>
      </c>
      <c r="Z135" s="135"/>
      <c r="AA135" s="140">
        <f>SUM(AA136:AA143)</f>
        <v>0</v>
      </c>
      <c r="AC135" s="1"/>
      <c r="AD135" s="154"/>
      <c r="AR135" s="141" t="s">
        <v>81</v>
      </c>
      <c r="AT135" s="142" t="s">
        <v>73</v>
      </c>
      <c r="AU135" s="142" t="s">
        <v>81</v>
      </c>
      <c r="AY135" s="141" t="s">
        <v>188</v>
      </c>
      <c r="BK135" s="143">
        <f>SUM(BK136:BK143)</f>
        <v>0</v>
      </c>
    </row>
    <row r="136" spans="2:65" s="1" customFormat="1" ht="38.25" customHeight="1">
      <c r="B136" s="145"/>
      <c r="C136" s="146" t="s">
        <v>209</v>
      </c>
      <c r="D136" s="146" t="s">
        <v>189</v>
      </c>
      <c r="E136" s="147" t="s">
        <v>2115</v>
      </c>
      <c r="F136" s="228" t="s">
        <v>2116</v>
      </c>
      <c r="G136" s="228"/>
      <c r="H136" s="228"/>
      <c r="I136" s="228"/>
      <c r="J136" s="148" t="s">
        <v>192</v>
      </c>
      <c r="K136" s="149">
        <v>6.93</v>
      </c>
      <c r="L136" s="229"/>
      <c r="M136" s="229"/>
      <c r="N136" s="229">
        <f t="shared" ref="N136:N143" si="0">ROUND(L136*K136,2)</f>
        <v>0</v>
      </c>
      <c r="O136" s="229"/>
      <c r="P136" s="229"/>
      <c r="Q136" s="229"/>
      <c r="R136" s="150"/>
      <c r="T136" s="151" t="s">
        <v>5</v>
      </c>
      <c r="U136" s="41" t="s">
        <v>41</v>
      </c>
      <c r="V136" s="152">
        <v>0.30399999999999999</v>
      </c>
      <c r="W136" s="152">
        <f t="shared" ref="W136:W143" si="1">V136*K136</f>
        <v>2.1067199999999997</v>
      </c>
      <c r="X136" s="152">
        <v>1.7239999999999998E-2</v>
      </c>
      <c r="Y136" s="152">
        <f t="shared" ref="Y136:Y143" si="2">X136*K136</f>
        <v>0.11947319999999999</v>
      </c>
      <c r="Z136" s="152">
        <v>0</v>
      </c>
      <c r="AA136" s="153">
        <f t="shared" ref="AA136:AA143" si="3">Z136*K136</f>
        <v>0</v>
      </c>
      <c r="AD136" s="154"/>
      <c r="AR136" s="19" t="s">
        <v>193</v>
      </c>
      <c r="AT136" s="19" t="s">
        <v>189</v>
      </c>
      <c r="AU136" s="19" t="s">
        <v>86</v>
      </c>
      <c r="AY136" s="19" t="s">
        <v>188</v>
      </c>
      <c r="BE136" s="154">
        <f t="shared" ref="BE136:BE143" si="4">IF(U136="základná",N136,0)</f>
        <v>0</v>
      </c>
      <c r="BF136" s="154">
        <f t="shared" ref="BF136:BF143" si="5">IF(U136="znížená",N136,0)</f>
        <v>0</v>
      </c>
      <c r="BG136" s="154">
        <f t="shared" ref="BG136:BG143" si="6">IF(U136="zákl. prenesená",N136,0)</f>
        <v>0</v>
      </c>
      <c r="BH136" s="154">
        <f t="shared" ref="BH136:BH143" si="7">IF(U136="zníž. prenesená",N136,0)</f>
        <v>0</v>
      </c>
      <c r="BI136" s="154">
        <f t="shared" ref="BI136:BI143" si="8">IF(U136="nulová",N136,0)</f>
        <v>0</v>
      </c>
      <c r="BJ136" s="19" t="s">
        <v>86</v>
      </c>
      <c r="BK136" s="154">
        <f t="shared" ref="BK136:BK143" si="9">ROUND(L136*K136,2)</f>
        <v>0</v>
      </c>
      <c r="BL136" s="19" t="s">
        <v>193</v>
      </c>
      <c r="BM136" s="19" t="s">
        <v>2117</v>
      </c>
    </row>
    <row r="137" spans="2:65" s="1" customFormat="1" ht="25.5" customHeight="1">
      <c r="B137" s="145"/>
      <c r="C137" s="146" t="s">
        <v>213</v>
      </c>
      <c r="D137" s="146" t="s">
        <v>189</v>
      </c>
      <c r="E137" s="147" t="s">
        <v>497</v>
      </c>
      <c r="F137" s="228" t="s">
        <v>498</v>
      </c>
      <c r="G137" s="228"/>
      <c r="H137" s="228"/>
      <c r="I137" s="228"/>
      <c r="J137" s="148" t="s">
        <v>192</v>
      </c>
      <c r="K137" s="149">
        <v>11.654999999999999</v>
      </c>
      <c r="L137" s="229"/>
      <c r="M137" s="229"/>
      <c r="N137" s="229">
        <f t="shared" si="0"/>
        <v>0</v>
      </c>
      <c r="O137" s="229"/>
      <c r="P137" s="229"/>
      <c r="Q137" s="229"/>
      <c r="R137" s="150"/>
      <c r="T137" s="151" t="s">
        <v>5</v>
      </c>
      <c r="U137" s="41" t="s">
        <v>41</v>
      </c>
      <c r="V137" s="152">
        <v>5.1999999999999998E-2</v>
      </c>
      <c r="W137" s="152">
        <f t="shared" si="1"/>
        <v>0.60605999999999993</v>
      </c>
      <c r="X137" s="152">
        <v>4.2000000000000002E-4</v>
      </c>
      <c r="Y137" s="152">
        <f t="shared" si="2"/>
        <v>4.8951000000000003E-3</v>
      </c>
      <c r="Z137" s="152">
        <v>0</v>
      </c>
      <c r="AA137" s="153">
        <f t="shared" si="3"/>
        <v>0</v>
      </c>
      <c r="AD137" s="154"/>
      <c r="AR137" s="19" t="s">
        <v>193</v>
      </c>
      <c r="AT137" s="19" t="s">
        <v>189</v>
      </c>
      <c r="AU137" s="19" t="s">
        <v>86</v>
      </c>
      <c r="AY137" s="19" t="s">
        <v>188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9" t="s">
        <v>86</v>
      </c>
      <c r="BK137" s="154">
        <f t="shared" si="9"/>
        <v>0</v>
      </c>
      <c r="BL137" s="19" t="s">
        <v>193</v>
      </c>
      <c r="BM137" s="19" t="s">
        <v>2118</v>
      </c>
    </row>
    <row r="138" spans="2:65" s="1" customFormat="1" ht="25.5" customHeight="1">
      <c r="B138" s="145"/>
      <c r="C138" s="146" t="s">
        <v>218</v>
      </c>
      <c r="D138" s="146" t="s">
        <v>189</v>
      </c>
      <c r="E138" s="147" t="s">
        <v>2119</v>
      </c>
      <c r="F138" s="228" t="s">
        <v>2120</v>
      </c>
      <c r="G138" s="228"/>
      <c r="H138" s="228"/>
      <c r="I138" s="228"/>
      <c r="J138" s="148" t="s">
        <v>192</v>
      </c>
      <c r="K138" s="149">
        <v>11.654999999999999</v>
      </c>
      <c r="L138" s="229"/>
      <c r="M138" s="229"/>
      <c r="N138" s="229">
        <f t="shared" si="0"/>
        <v>0</v>
      </c>
      <c r="O138" s="229"/>
      <c r="P138" s="229"/>
      <c r="Q138" s="229"/>
      <c r="R138" s="150"/>
      <c r="T138" s="151" t="s">
        <v>5</v>
      </c>
      <c r="U138" s="41" t="s">
        <v>41</v>
      </c>
      <c r="V138" s="152">
        <v>0.31796999999999997</v>
      </c>
      <c r="W138" s="152">
        <f t="shared" si="1"/>
        <v>3.7059403499999997</v>
      </c>
      <c r="X138" s="152">
        <v>4.7200000000000002E-3</v>
      </c>
      <c r="Y138" s="152">
        <f t="shared" si="2"/>
        <v>5.5011600000000001E-2</v>
      </c>
      <c r="Z138" s="152">
        <v>0</v>
      </c>
      <c r="AA138" s="153">
        <f t="shared" si="3"/>
        <v>0</v>
      </c>
      <c r="AD138" s="154"/>
      <c r="AR138" s="19" t="s">
        <v>193</v>
      </c>
      <c r="AT138" s="19" t="s">
        <v>189</v>
      </c>
      <c r="AU138" s="19" t="s">
        <v>86</v>
      </c>
      <c r="AY138" s="19" t="s">
        <v>188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9" t="s">
        <v>86</v>
      </c>
      <c r="BK138" s="154">
        <f t="shared" si="9"/>
        <v>0</v>
      </c>
      <c r="BL138" s="19" t="s">
        <v>193</v>
      </c>
      <c r="BM138" s="19" t="s">
        <v>2121</v>
      </c>
    </row>
    <row r="139" spans="2:65" s="1" customFormat="1" ht="25.5" customHeight="1">
      <c r="B139" s="145"/>
      <c r="C139" s="146" t="s">
        <v>222</v>
      </c>
      <c r="D139" s="146" t="s">
        <v>189</v>
      </c>
      <c r="E139" s="147" t="s">
        <v>505</v>
      </c>
      <c r="F139" s="228" t="s">
        <v>506</v>
      </c>
      <c r="G139" s="228"/>
      <c r="H139" s="228"/>
      <c r="I139" s="228"/>
      <c r="J139" s="148" t="s">
        <v>192</v>
      </c>
      <c r="K139" s="149">
        <v>11.654999999999999</v>
      </c>
      <c r="L139" s="229"/>
      <c r="M139" s="229"/>
      <c r="N139" s="229">
        <f t="shared" si="0"/>
        <v>0</v>
      </c>
      <c r="O139" s="229"/>
      <c r="P139" s="229"/>
      <c r="Q139" s="229"/>
      <c r="R139" s="150"/>
      <c r="T139" s="151" t="s">
        <v>5</v>
      </c>
      <c r="U139" s="41" t="s">
        <v>41</v>
      </c>
      <c r="V139" s="152">
        <v>0.2944</v>
      </c>
      <c r="W139" s="152">
        <f t="shared" si="1"/>
        <v>3.4312319999999996</v>
      </c>
      <c r="X139" s="152">
        <v>5.7600000000000004E-3</v>
      </c>
      <c r="Y139" s="152">
        <f t="shared" si="2"/>
        <v>6.7132800000000006E-2</v>
      </c>
      <c r="Z139" s="152">
        <v>0</v>
      </c>
      <c r="AA139" s="153">
        <f t="shared" si="3"/>
        <v>0</v>
      </c>
      <c r="AD139" s="154"/>
      <c r="AR139" s="19" t="s">
        <v>193</v>
      </c>
      <c r="AT139" s="19" t="s">
        <v>189</v>
      </c>
      <c r="AU139" s="19" t="s">
        <v>86</v>
      </c>
      <c r="AY139" s="19" t="s">
        <v>188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9" t="s">
        <v>86</v>
      </c>
      <c r="BK139" s="154">
        <f t="shared" si="9"/>
        <v>0</v>
      </c>
      <c r="BL139" s="19" t="s">
        <v>193</v>
      </c>
      <c r="BM139" s="19" t="s">
        <v>2122</v>
      </c>
    </row>
    <row r="140" spans="2:65" s="1" customFormat="1" ht="25.5" customHeight="1">
      <c r="B140" s="145"/>
      <c r="C140" s="146" t="s">
        <v>226</v>
      </c>
      <c r="D140" s="146" t="s">
        <v>189</v>
      </c>
      <c r="E140" s="147" t="s">
        <v>2123</v>
      </c>
      <c r="F140" s="228" t="s">
        <v>2124</v>
      </c>
      <c r="G140" s="228"/>
      <c r="H140" s="228"/>
      <c r="I140" s="228"/>
      <c r="J140" s="148" t="s">
        <v>192</v>
      </c>
      <c r="K140" s="149">
        <v>1.44</v>
      </c>
      <c r="L140" s="229"/>
      <c r="M140" s="229"/>
      <c r="N140" s="229">
        <f t="shared" si="0"/>
        <v>0</v>
      </c>
      <c r="O140" s="229"/>
      <c r="P140" s="229"/>
      <c r="Q140" s="229"/>
      <c r="R140" s="150"/>
      <c r="T140" s="151" t="s">
        <v>5</v>
      </c>
      <c r="U140" s="41" t="s">
        <v>41</v>
      </c>
      <c r="V140" s="152">
        <v>1.3260000000000001</v>
      </c>
      <c r="W140" s="152">
        <f t="shared" si="1"/>
        <v>1.90944</v>
      </c>
      <c r="X140" s="152">
        <v>1.566E-2</v>
      </c>
      <c r="Y140" s="152">
        <f t="shared" si="2"/>
        <v>2.2550399999999998E-2</v>
      </c>
      <c r="Z140" s="152">
        <v>0</v>
      </c>
      <c r="AA140" s="153">
        <f t="shared" si="3"/>
        <v>0</v>
      </c>
      <c r="AD140" s="154"/>
      <c r="AR140" s="19" t="s">
        <v>193</v>
      </c>
      <c r="AT140" s="19" t="s">
        <v>189</v>
      </c>
      <c r="AU140" s="19" t="s">
        <v>86</v>
      </c>
      <c r="AY140" s="19" t="s">
        <v>188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9" t="s">
        <v>86</v>
      </c>
      <c r="BK140" s="154">
        <f t="shared" si="9"/>
        <v>0</v>
      </c>
      <c r="BL140" s="19" t="s">
        <v>193</v>
      </c>
      <c r="BM140" s="19" t="s">
        <v>2125</v>
      </c>
    </row>
    <row r="141" spans="2:65" s="1" customFormat="1" ht="38.25" customHeight="1">
      <c r="B141" s="145"/>
      <c r="C141" s="146" t="s">
        <v>230</v>
      </c>
      <c r="D141" s="146" t="s">
        <v>189</v>
      </c>
      <c r="E141" s="147" t="s">
        <v>565</v>
      </c>
      <c r="F141" s="228" t="s">
        <v>566</v>
      </c>
      <c r="G141" s="228"/>
      <c r="H141" s="228"/>
      <c r="I141" s="228"/>
      <c r="J141" s="148" t="s">
        <v>203</v>
      </c>
      <c r="K141" s="149">
        <v>1.2</v>
      </c>
      <c r="L141" s="229"/>
      <c r="M141" s="229"/>
      <c r="N141" s="229">
        <f t="shared" si="0"/>
        <v>0</v>
      </c>
      <c r="O141" s="229"/>
      <c r="P141" s="229"/>
      <c r="Q141" s="229"/>
      <c r="R141" s="150"/>
      <c r="T141" s="151" t="s">
        <v>5</v>
      </c>
      <c r="U141" s="41" t="s">
        <v>41</v>
      </c>
      <c r="V141" s="152">
        <v>8.6999999999999994E-2</v>
      </c>
      <c r="W141" s="152">
        <f t="shared" si="1"/>
        <v>0.10439999999999999</v>
      </c>
      <c r="X141" s="152">
        <v>9.3200000000000002E-3</v>
      </c>
      <c r="Y141" s="152">
        <f t="shared" si="2"/>
        <v>1.1183999999999999E-2</v>
      </c>
      <c r="Z141" s="152">
        <v>0</v>
      </c>
      <c r="AA141" s="153">
        <f t="shared" si="3"/>
        <v>0</v>
      </c>
      <c r="AD141" s="154"/>
      <c r="AR141" s="19" t="s">
        <v>193</v>
      </c>
      <c r="AT141" s="19" t="s">
        <v>189</v>
      </c>
      <c r="AU141" s="19" t="s">
        <v>86</v>
      </c>
      <c r="AY141" s="19" t="s">
        <v>188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9" t="s">
        <v>86</v>
      </c>
      <c r="BK141" s="154">
        <f t="shared" si="9"/>
        <v>0</v>
      </c>
      <c r="BL141" s="19" t="s">
        <v>193</v>
      </c>
      <c r="BM141" s="19" t="s">
        <v>2126</v>
      </c>
    </row>
    <row r="142" spans="2:65" s="1" customFormat="1" ht="16.5" customHeight="1">
      <c r="B142" s="145"/>
      <c r="C142" s="146" t="s">
        <v>234</v>
      </c>
      <c r="D142" s="146" t="s">
        <v>189</v>
      </c>
      <c r="E142" s="147" t="s">
        <v>2127</v>
      </c>
      <c r="F142" s="228" t="s">
        <v>592</v>
      </c>
      <c r="G142" s="228"/>
      <c r="H142" s="228"/>
      <c r="I142" s="228"/>
      <c r="J142" s="148" t="s">
        <v>192</v>
      </c>
      <c r="K142" s="149">
        <v>91.53</v>
      </c>
      <c r="L142" s="229"/>
      <c r="M142" s="229"/>
      <c r="N142" s="229">
        <f t="shared" si="0"/>
        <v>0</v>
      </c>
      <c r="O142" s="229"/>
      <c r="P142" s="229"/>
      <c r="Q142" s="229"/>
      <c r="R142" s="150"/>
      <c r="T142" s="151" t="s">
        <v>5</v>
      </c>
      <c r="U142" s="41" t="s">
        <v>41</v>
      </c>
      <c r="V142" s="152">
        <v>3.4000000000000002E-2</v>
      </c>
      <c r="W142" s="152">
        <f t="shared" si="1"/>
        <v>3.1120200000000002</v>
      </c>
      <c r="X142" s="152">
        <v>1.4999999999999999E-4</v>
      </c>
      <c r="Y142" s="152">
        <f t="shared" si="2"/>
        <v>1.3729499999999999E-2</v>
      </c>
      <c r="Z142" s="152">
        <v>0</v>
      </c>
      <c r="AA142" s="153">
        <f t="shared" si="3"/>
        <v>0</v>
      </c>
      <c r="AD142" s="154"/>
      <c r="AR142" s="19" t="s">
        <v>193</v>
      </c>
      <c r="AT142" s="19" t="s">
        <v>189</v>
      </c>
      <c r="AU142" s="19" t="s">
        <v>86</v>
      </c>
      <c r="AY142" s="19" t="s">
        <v>188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9" t="s">
        <v>86</v>
      </c>
      <c r="BK142" s="154">
        <f t="shared" si="9"/>
        <v>0</v>
      </c>
      <c r="BL142" s="19" t="s">
        <v>193</v>
      </c>
      <c r="BM142" s="19" t="s">
        <v>2128</v>
      </c>
    </row>
    <row r="143" spans="2:65" s="1" customFormat="1" ht="16.5" customHeight="1">
      <c r="B143" s="145"/>
      <c r="C143" s="146" t="s">
        <v>238</v>
      </c>
      <c r="D143" s="146" t="s">
        <v>189</v>
      </c>
      <c r="E143" s="147" t="s">
        <v>2129</v>
      </c>
      <c r="F143" s="228" t="s">
        <v>2130</v>
      </c>
      <c r="G143" s="228"/>
      <c r="H143" s="228"/>
      <c r="I143" s="228"/>
      <c r="J143" s="148" t="s">
        <v>192</v>
      </c>
      <c r="K143" s="149">
        <v>91.53</v>
      </c>
      <c r="L143" s="229"/>
      <c r="M143" s="229"/>
      <c r="N143" s="229">
        <f t="shared" si="0"/>
        <v>0</v>
      </c>
      <c r="O143" s="229"/>
      <c r="P143" s="229"/>
      <c r="Q143" s="229"/>
      <c r="R143" s="150"/>
      <c r="T143" s="151" t="s">
        <v>5</v>
      </c>
      <c r="U143" s="41" t="s">
        <v>41</v>
      </c>
      <c r="V143" s="152">
        <v>0.47</v>
      </c>
      <c r="W143" s="152">
        <f t="shared" si="1"/>
        <v>43.019099999999995</v>
      </c>
      <c r="X143" s="152">
        <v>4.5999999999999999E-3</v>
      </c>
      <c r="Y143" s="152">
        <f t="shared" si="2"/>
        <v>0.42103800000000002</v>
      </c>
      <c r="Z143" s="152">
        <v>0</v>
      </c>
      <c r="AA143" s="153">
        <f t="shared" si="3"/>
        <v>0</v>
      </c>
      <c r="AD143" s="154"/>
      <c r="AR143" s="19" t="s">
        <v>193</v>
      </c>
      <c r="AT143" s="19" t="s">
        <v>189</v>
      </c>
      <c r="AU143" s="19" t="s">
        <v>86</v>
      </c>
      <c r="AY143" s="19" t="s">
        <v>188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9" t="s">
        <v>86</v>
      </c>
      <c r="BK143" s="154">
        <f t="shared" si="9"/>
        <v>0</v>
      </c>
      <c r="BL143" s="19" t="s">
        <v>193</v>
      </c>
      <c r="BM143" s="19" t="s">
        <v>2131</v>
      </c>
    </row>
    <row r="144" spans="2:65" s="10" customFormat="1" ht="29.85" customHeight="1">
      <c r="B144" s="134"/>
      <c r="C144" s="135"/>
      <c r="D144" s="144" t="s">
        <v>153</v>
      </c>
      <c r="E144" s="144"/>
      <c r="F144" s="144"/>
      <c r="G144" s="144"/>
      <c r="H144" s="144"/>
      <c r="I144" s="144"/>
      <c r="J144" s="144"/>
      <c r="K144" s="144"/>
      <c r="L144" s="144"/>
      <c r="M144" s="144"/>
      <c r="N144" s="233">
        <f>BK144</f>
        <v>0</v>
      </c>
      <c r="O144" s="234"/>
      <c r="P144" s="234"/>
      <c r="Q144" s="234"/>
      <c r="R144" s="137"/>
      <c r="T144" s="138"/>
      <c r="U144" s="135"/>
      <c r="V144" s="135"/>
      <c r="W144" s="139">
        <f>SUM(W145:W160)</f>
        <v>116.1065464</v>
      </c>
      <c r="X144" s="135"/>
      <c r="Y144" s="139">
        <f>SUM(Y145:Y160)</f>
        <v>0.36910000000000004</v>
      </c>
      <c r="Z144" s="135"/>
      <c r="AA144" s="140">
        <f>SUM(AA145:AA160)</f>
        <v>1.564746</v>
      </c>
      <c r="AC144" s="1"/>
      <c r="AD144" s="154"/>
      <c r="AR144" s="141" t="s">
        <v>81</v>
      </c>
      <c r="AT144" s="142" t="s">
        <v>73</v>
      </c>
      <c r="AU144" s="142" t="s">
        <v>81</v>
      </c>
      <c r="AY144" s="141" t="s">
        <v>188</v>
      </c>
      <c r="BK144" s="143">
        <f>SUM(BK145:BK160)</f>
        <v>0</v>
      </c>
    </row>
    <row r="145" spans="2:65" s="1" customFormat="1" ht="25.5" customHeight="1">
      <c r="B145" s="145"/>
      <c r="C145" s="146" t="s">
        <v>242</v>
      </c>
      <c r="D145" s="146" t="s">
        <v>189</v>
      </c>
      <c r="E145" s="147" t="s">
        <v>627</v>
      </c>
      <c r="F145" s="228" t="s">
        <v>628</v>
      </c>
      <c r="G145" s="228"/>
      <c r="H145" s="228"/>
      <c r="I145" s="228"/>
      <c r="J145" s="148" t="s">
        <v>192</v>
      </c>
      <c r="K145" s="149">
        <v>233.51</v>
      </c>
      <c r="L145" s="229"/>
      <c r="M145" s="229"/>
      <c r="N145" s="229">
        <f t="shared" ref="N145:N160" si="10">ROUND(L145*K145,2)</f>
        <v>0</v>
      </c>
      <c r="O145" s="229"/>
      <c r="P145" s="229"/>
      <c r="Q145" s="229"/>
      <c r="R145" s="150"/>
      <c r="T145" s="151" t="s">
        <v>5</v>
      </c>
      <c r="U145" s="41" t="s">
        <v>41</v>
      </c>
      <c r="V145" s="152">
        <v>9.9000000000000005E-2</v>
      </c>
      <c r="W145" s="152">
        <f t="shared" ref="W145:W160" si="11">V145*K145</f>
        <v>23.11749</v>
      </c>
      <c r="X145" s="152">
        <v>1.5299999999999999E-3</v>
      </c>
      <c r="Y145" s="152">
        <f t="shared" ref="Y145:Y160" si="12">X145*K145</f>
        <v>0.35727029999999999</v>
      </c>
      <c r="Z145" s="152">
        <v>0</v>
      </c>
      <c r="AA145" s="153">
        <f t="shared" ref="AA145:AA160" si="13">Z145*K145</f>
        <v>0</v>
      </c>
      <c r="AD145" s="154"/>
      <c r="AR145" s="19" t="s">
        <v>193</v>
      </c>
      <c r="AT145" s="19" t="s">
        <v>189</v>
      </c>
      <c r="AU145" s="19" t="s">
        <v>86</v>
      </c>
      <c r="AY145" s="19" t="s">
        <v>188</v>
      </c>
      <c r="BE145" s="154">
        <f t="shared" ref="BE145:BE160" si="14">IF(U145="základná",N145,0)</f>
        <v>0</v>
      </c>
      <c r="BF145" s="154">
        <f t="shared" ref="BF145:BF160" si="15">IF(U145="znížená",N145,0)</f>
        <v>0</v>
      </c>
      <c r="BG145" s="154">
        <f t="shared" ref="BG145:BG160" si="16">IF(U145="zákl. prenesená",N145,0)</f>
        <v>0</v>
      </c>
      <c r="BH145" s="154">
        <f t="shared" ref="BH145:BH160" si="17">IF(U145="zníž. prenesená",N145,0)</f>
        <v>0</v>
      </c>
      <c r="BI145" s="154">
        <f t="shared" ref="BI145:BI160" si="18">IF(U145="nulová",N145,0)</f>
        <v>0</v>
      </c>
      <c r="BJ145" s="19" t="s">
        <v>86</v>
      </c>
      <c r="BK145" s="154">
        <f t="shared" ref="BK145:BK160" si="19">ROUND(L145*K145,2)</f>
        <v>0</v>
      </c>
      <c r="BL145" s="19" t="s">
        <v>193</v>
      </c>
      <c r="BM145" s="19" t="s">
        <v>2132</v>
      </c>
    </row>
    <row r="146" spans="2:65" s="1" customFormat="1" ht="16.5" customHeight="1">
      <c r="B146" s="145"/>
      <c r="C146" s="146" t="s">
        <v>246</v>
      </c>
      <c r="D146" s="146" t="s">
        <v>189</v>
      </c>
      <c r="E146" s="147" t="s">
        <v>639</v>
      </c>
      <c r="F146" s="228" t="s">
        <v>640</v>
      </c>
      <c r="G146" s="228"/>
      <c r="H146" s="228"/>
      <c r="I146" s="228"/>
      <c r="J146" s="148" t="s">
        <v>192</v>
      </c>
      <c r="K146" s="149">
        <v>233.51</v>
      </c>
      <c r="L146" s="229"/>
      <c r="M146" s="229"/>
      <c r="N146" s="229">
        <f t="shared" si="10"/>
        <v>0</v>
      </c>
      <c r="O146" s="229"/>
      <c r="P146" s="229"/>
      <c r="Q146" s="229"/>
      <c r="R146" s="150"/>
      <c r="T146" s="151" t="s">
        <v>5</v>
      </c>
      <c r="U146" s="41" t="s">
        <v>41</v>
      </c>
      <c r="V146" s="152">
        <v>0.32400000000000001</v>
      </c>
      <c r="W146" s="152">
        <f t="shared" si="11"/>
        <v>75.657240000000002</v>
      </c>
      <c r="X146" s="152">
        <v>5.0000000000000002E-5</v>
      </c>
      <c r="Y146" s="152">
        <f t="shared" si="12"/>
        <v>1.16755E-2</v>
      </c>
      <c r="Z146" s="152">
        <v>0</v>
      </c>
      <c r="AA146" s="153">
        <f t="shared" si="13"/>
        <v>0</v>
      </c>
      <c r="AD146" s="154"/>
      <c r="AR146" s="19" t="s">
        <v>193</v>
      </c>
      <c r="AT146" s="19" t="s">
        <v>189</v>
      </c>
      <c r="AU146" s="19" t="s">
        <v>86</v>
      </c>
      <c r="AY146" s="19" t="s">
        <v>188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9" t="s">
        <v>86</v>
      </c>
      <c r="BK146" s="154">
        <f t="shared" si="19"/>
        <v>0</v>
      </c>
      <c r="BL146" s="19" t="s">
        <v>193</v>
      </c>
      <c r="BM146" s="19" t="s">
        <v>2133</v>
      </c>
    </row>
    <row r="147" spans="2:65" s="1" customFormat="1" ht="16.5" customHeight="1">
      <c r="B147" s="145"/>
      <c r="C147" s="146" t="s">
        <v>250</v>
      </c>
      <c r="D147" s="146" t="s">
        <v>189</v>
      </c>
      <c r="E147" s="147" t="s">
        <v>655</v>
      </c>
      <c r="F147" s="228" t="s">
        <v>656</v>
      </c>
      <c r="G147" s="228"/>
      <c r="H147" s="228"/>
      <c r="I147" s="228"/>
      <c r="J147" s="148" t="s">
        <v>203</v>
      </c>
      <c r="K147" s="149">
        <v>4.34</v>
      </c>
      <c r="L147" s="229"/>
      <c r="M147" s="229"/>
      <c r="N147" s="229">
        <f t="shared" si="10"/>
        <v>0</v>
      </c>
      <c r="O147" s="229"/>
      <c r="P147" s="229"/>
      <c r="Q147" s="229"/>
      <c r="R147" s="150"/>
      <c r="T147" s="151" t="s">
        <v>5</v>
      </c>
      <c r="U147" s="41" t="s">
        <v>41</v>
      </c>
      <c r="V147" s="152">
        <v>9.4009999999999996E-2</v>
      </c>
      <c r="W147" s="152">
        <f t="shared" si="11"/>
        <v>0.40800339999999996</v>
      </c>
      <c r="X147" s="152">
        <v>3.0000000000000001E-5</v>
      </c>
      <c r="Y147" s="152">
        <f t="shared" si="12"/>
        <v>1.3019999999999999E-4</v>
      </c>
      <c r="Z147" s="152">
        <v>0</v>
      </c>
      <c r="AA147" s="153">
        <f t="shared" si="13"/>
        <v>0</v>
      </c>
      <c r="AD147" s="154"/>
      <c r="AR147" s="19" t="s">
        <v>193</v>
      </c>
      <c r="AT147" s="19" t="s">
        <v>189</v>
      </c>
      <c r="AU147" s="19" t="s">
        <v>86</v>
      </c>
      <c r="AY147" s="19" t="s">
        <v>188</v>
      </c>
      <c r="BE147" s="154">
        <f t="shared" si="14"/>
        <v>0</v>
      </c>
      <c r="BF147" s="154">
        <f t="shared" si="15"/>
        <v>0</v>
      </c>
      <c r="BG147" s="154">
        <f t="shared" si="16"/>
        <v>0</v>
      </c>
      <c r="BH147" s="154">
        <f t="shared" si="17"/>
        <v>0</v>
      </c>
      <c r="BI147" s="154">
        <f t="shared" si="18"/>
        <v>0</v>
      </c>
      <c r="BJ147" s="19" t="s">
        <v>86</v>
      </c>
      <c r="BK147" s="154">
        <f t="shared" si="19"/>
        <v>0</v>
      </c>
      <c r="BL147" s="19" t="s">
        <v>193</v>
      </c>
      <c r="BM147" s="19" t="s">
        <v>2134</v>
      </c>
    </row>
    <row r="148" spans="2:65" s="1" customFormat="1" ht="25.5" customHeight="1">
      <c r="B148" s="145"/>
      <c r="C148" s="146" t="s">
        <v>255</v>
      </c>
      <c r="D148" s="146" t="s">
        <v>189</v>
      </c>
      <c r="E148" s="147" t="s">
        <v>659</v>
      </c>
      <c r="F148" s="228" t="s">
        <v>660</v>
      </c>
      <c r="G148" s="228"/>
      <c r="H148" s="228"/>
      <c r="I148" s="228"/>
      <c r="J148" s="148" t="s">
        <v>203</v>
      </c>
      <c r="K148" s="149">
        <v>1.2</v>
      </c>
      <c r="L148" s="229"/>
      <c r="M148" s="229"/>
      <c r="N148" s="229">
        <f t="shared" si="10"/>
        <v>0</v>
      </c>
      <c r="O148" s="229"/>
      <c r="P148" s="229"/>
      <c r="Q148" s="229"/>
      <c r="R148" s="150"/>
      <c r="T148" s="151" t="s">
        <v>5</v>
      </c>
      <c r="U148" s="41" t="s">
        <v>41</v>
      </c>
      <c r="V148" s="152">
        <v>9.4E-2</v>
      </c>
      <c r="W148" s="152">
        <f t="shared" si="11"/>
        <v>0.1128</v>
      </c>
      <c r="X148" s="152">
        <v>2.0000000000000002E-5</v>
      </c>
      <c r="Y148" s="152">
        <f t="shared" si="12"/>
        <v>2.4000000000000001E-5</v>
      </c>
      <c r="Z148" s="152">
        <v>0</v>
      </c>
      <c r="AA148" s="153">
        <f t="shared" si="13"/>
        <v>0</v>
      </c>
      <c r="AD148" s="154"/>
      <c r="AR148" s="19" t="s">
        <v>193</v>
      </c>
      <c r="AT148" s="19" t="s">
        <v>189</v>
      </c>
      <c r="AU148" s="19" t="s">
        <v>86</v>
      </c>
      <c r="AY148" s="19" t="s">
        <v>188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9" t="s">
        <v>86</v>
      </c>
      <c r="BK148" s="154">
        <f t="shared" si="19"/>
        <v>0</v>
      </c>
      <c r="BL148" s="19" t="s">
        <v>193</v>
      </c>
      <c r="BM148" s="19" t="s">
        <v>2135</v>
      </c>
    </row>
    <row r="149" spans="2:65" s="1" customFormat="1" ht="25.5" customHeight="1">
      <c r="B149" s="145"/>
      <c r="C149" s="146" t="s">
        <v>259</v>
      </c>
      <c r="D149" s="146" t="s">
        <v>189</v>
      </c>
      <c r="E149" s="147" t="s">
        <v>695</v>
      </c>
      <c r="F149" s="228" t="s">
        <v>696</v>
      </c>
      <c r="G149" s="228"/>
      <c r="H149" s="228"/>
      <c r="I149" s="228"/>
      <c r="J149" s="148" t="s">
        <v>302</v>
      </c>
      <c r="K149" s="149">
        <v>7</v>
      </c>
      <c r="L149" s="229"/>
      <c r="M149" s="229"/>
      <c r="N149" s="229">
        <f t="shared" si="10"/>
        <v>0</v>
      </c>
      <c r="O149" s="229"/>
      <c r="P149" s="229"/>
      <c r="Q149" s="229"/>
      <c r="R149" s="150"/>
      <c r="T149" s="151" t="s">
        <v>5</v>
      </c>
      <c r="U149" s="41" t="s">
        <v>41</v>
      </c>
      <c r="V149" s="152">
        <v>4.9000000000000002E-2</v>
      </c>
      <c r="W149" s="152">
        <f t="shared" si="11"/>
        <v>0.34300000000000003</v>
      </c>
      <c r="X149" s="152">
        <v>0</v>
      </c>
      <c r="Y149" s="152">
        <f t="shared" si="12"/>
        <v>0</v>
      </c>
      <c r="Z149" s="152">
        <v>2.4E-2</v>
      </c>
      <c r="AA149" s="153">
        <f t="shared" si="13"/>
        <v>0.16800000000000001</v>
      </c>
      <c r="AD149" s="154"/>
      <c r="AR149" s="19" t="s">
        <v>193</v>
      </c>
      <c r="AT149" s="19" t="s">
        <v>189</v>
      </c>
      <c r="AU149" s="19" t="s">
        <v>86</v>
      </c>
      <c r="AY149" s="19" t="s">
        <v>188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9" t="s">
        <v>86</v>
      </c>
      <c r="BK149" s="154">
        <f t="shared" si="19"/>
        <v>0</v>
      </c>
      <c r="BL149" s="19" t="s">
        <v>193</v>
      </c>
      <c r="BM149" s="19" t="s">
        <v>697</v>
      </c>
    </row>
    <row r="150" spans="2:65" s="1" customFormat="1" ht="25.5" customHeight="1">
      <c r="B150" s="145"/>
      <c r="C150" s="146" t="s">
        <v>263</v>
      </c>
      <c r="D150" s="146" t="s">
        <v>189</v>
      </c>
      <c r="E150" s="147" t="s">
        <v>707</v>
      </c>
      <c r="F150" s="228" t="s">
        <v>708</v>
      </c>
      <c r="G150" s="228"/>
      <c r="H150" s="228"/>
      <c r="I150" s="228"/>
      <c r="J150" s="148" t="s">
        <v>192</v>
      </c>
      <c r="K150" s="149">
        <v>2.9550000000000001</v>
      </c>
      <c r="L150" s="229"/>
      <c r="M150" s="229"/>
      <c r="N150" s="229">
        <f t="shared" si="10"/>
        <v>0</v>
      </c>
      <c r="O150" s="229"/>
      <c r="P150" s="229"/>
      <c r="Q150" s="229"/>
      <c r="R150" s="150"/>
      <c r="T150" s="151" t="s">
        <v>5</v>
      </c>
      <c r="U150" s="41" t="s">
        <v>41</v>
      </c>
      <c r="V150" s="152">
        <v>0.48499999999999999</v>
      </c>
      <c r="W150" s="152">
        <f t="shared" si="11"/>
        <v>1.4331750000000001</v>
      </c>
      <c r="X150" s="152">
        <v>0</v>
      </c>
      <c r="Y150" s="152">
        <f t="shared" si="12"/>
        <v>0</v>
      </c>
      <c r="Z150" s="152">
        <v>8.7999999999999995E-2</v>
      </c>
      <c r="AA150" s="153">
        <f t="shared" si="13"/>
        <v>0.26003999999999999</v>
      </c>
      <c r="AD150" s="154"/>
      <c r="AR150" s="19" t="s">
        <v>193</v>
      </c>
      <c r="AT150" s="19" t="s">
        <v>189</v>
      </c>
      <c r="AU150" s="19" t="s">
        <v>86</v>
      </c>
      <c r="AY150" s="19" t="s">
        <v>188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9" t="s">
        <v>86</v>
      </c>
      <c r="BK150" s="154">
        <f t="shared" si="19"/>
        <v>0</v>
      </c>
      <c r="BL150" s="19" t="s">
        <v>193</v>
      </c>
      <c r="BM150" s="19" t="s">
        <v>709</v>
      </c>
    </row>
    <row r="151" spans="2:65" s="1" customFormat="1" ht="25.5" customHeight="1">
      <c r="B151" s="145"/>
      <c r="C151" s="146" t="s">
        <v>10</v>
      </c>
      <c r="D151" s="146" t="s">
        <v>189</v>
      </c>
      <c r="E151" s="147" t="s">
        <v>711</v>
      </c>
      <c r="F151" s="228" t="s">
        <v>712</v>
      </c>
      <c r="G151" s="228"/>
      <c r="H151" s="228"/>
      <c r="I151" s="228"/>
      <c r="J151" s="148" t="s">
        <v>192</v>
      </c>
      <c r="K151" s="149">
        <v>3.234</v>
      </c>
      <c r="L151" s="229"/>
      <c r="M151" s="229"/>
      <c r="N151" s="229">
        <f t="shared" si="10"/>
        <v>0</v>
      </c>
      <c r="O151" s="229"/>
      <c r="P151" s="229"/>
      <c r="Q151" s="229"/>
      <c r="R151" s="150"/>
      <c r="T151" s="151" t="s">
        <v>5</v>
      </c>
      <c r="U151" s="41" t="s">
        <v>41</v>
      </c>
      <c r="V151" s="152">
        <v>0.47599999999999998</v>
      </c>
      <c r="W151" s="152">
        <f t="shared" si="11"/>
        <v>1.5393839999999999</v>
      </c>
      <c r="X151" s="152">
        <v>0</v>
      </c>
      <c r="Y151" s="152">
        <f t="shared" si="12"/>
        <v>0</v>
      </c>
      <c r="Z151" s="152">
        <v>6.7000000000000004E-2</v>
      </c>
      <c r="AA151" s="153">
        <f t="shared" si="13"/>
        <v>0.21667800000000001</v>
      </c>
      <c r="AD151" s="154"/>
      <c r="AR151" s="19" t="s">
        <v>193</v>
      </c>
      <c r="AT151" s="19" t="s">
        <v>189</v>
      </c>
      <c r="AU151" s="19" t="s">
        <v>86</v>
      </c>
      <c r="AY151" s="19" t="s">
        <v>188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9" t="s">
        <v>86</v>
      </c>
      <c r="BK151" s="154">
        <f t="shared" si="19"/>
        <v>0</v>
      </c>
      <c r="BL151" s="19" t="s">
        <v>193</v>
      </c>
      <c r="BM151" s="19" t="s">
        <v>713</v>
      </c>
    </row>
    <row r="152" spans="2:65" s="1" customFormat="1" ht="25.5" customHeight="1">
      <c r="B152" s="145"/>
      <c r="C152" s="146" t="s">
        <v>270</v>
      </c>
      <c r="D152" s="146" t="s">
        <v>189</v>
      </c>
      <c r="E152" s="147" t="s">
        <v>715</v>
      </c>
      <c r="F152" s="228" t="s">
        <v>716</v>
      </c>
      <c r="G152" s="228"/>
      <c r="H152" s="228"/>
      <c r="I152" s="228"/>
      <c r="J152" s="148" t="s">
        <v>192</v>
      </c>
      <c r="K152" s="149">
        <v>4.7279999999999998</v>
      </c>
      <c r="L152" s="229"/>
      <c r="M152" s="229"/>
      <c r="N152" s="229">
        <f t="shared" si="10"/>
        <v>0</v>
      </c>
      <c r="O152" s="229"/>
      <c r="P152" s="229"/>
      <c r="Q152" s="229"/>
      <c r="R152" s="150"/>
      <c r="T152" s="151" t="s">
        <v>5</v>
      </c>
      <c r="U152" s="41" t="s">
        <v>41</v>
      </c>
      <c r="V152" s="152">
        <v>0.81</v>
      </c>
      <c r="W152" s="152">
        <f t="shared" si="11"/>
        <v>3.8296800000000002</v>
      </c>
      <c r="X152" s="152">
        <v>0</v>
      </c>
      <c r="Y152" s="152">
        <f t="shared" si="12"/>
        <v>0</v>
      </c>
      <c r="Z152" s="152">
        <v>7.5999999999999998E-2</v>
      </c>
      <c r="AA152" s="153">
        <f t="shared" si="13"/>
        <v>0.35932799999999998</v>
      </c>
      <c r="AD152" s="154"/>
      <c r="AR152" s="19" t="s">
        <v>193</v>
      </c>
      <c r="AT152" s="19" t="s">
        <v>189</v>
      </c>
      <c r="AU152" s="19" t="s">
        <v>86</v>
      </c>
      <c r="AY152" s="19" t="s">
        <v>188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9" t="s">
        <v>86</v>
      </c>
      <c r="BK152" s="154">
        <f t="shared" si="19"/>
        <v>0</v>
      </c>
      <c r="BL152" s="19" t="s">
        <v>193</v>
      </c>
      <c r="BM152" s="19" t="s">
        <v>717</v>
      </c>
    </row>
    <row r="153" spans="2:65" s="1" customFormat="1" ht="25.5" customHeight="1">
      <c r="B153" s="145"/>
      <c r="C153" s="146" t="s">
        <v>274</v>
      </c>
      <c r="D153" s="146" t="s">
        <v>189</v>
      </c>
      <c r="E153" s="147" t="s">
        <v>2136</v>
      </c>
      <c r="F153" s="228" t="s">
        <v>2137</v>
      </c>
      <c r="G153" s="228"/>
      <c r="H153" s="228"/>
      <c r="I153" s="228"/>
      <c r="J153" s="148" t="s">
        <v>192</v>
      </c>
      <c r="K153" s="149">
        <v>1.89</v>
      </c>
      <c r="L153" s="229"/>
      <c r="M153" s="229"/>
      <c r="N153" s="229">
        <f t="shared" si="10"/>
        <v>0</v>
      </c>
      <c r="O153" s="229"/>
      <c r="P153" s="229"/>
      <c r="Q153" s="229"/>
      <c r="R153" s="150"/>
      <c r="T153" s="151" t="s">
        <v>5</v>
      </c>
      <c r="U153" s="41" t="s">
        <v>41</v>
      </c>
      <c r="V153" s="152">
        <v>0.35899999999999999</v>
      </c>
      <c r="W153" s="152">
        <f t="shared" si="11"/>
        <v>0.67850999999999995</v>
      </c>
      <c r="X153" s="152">
        <v>0</v>
      </c>
      <c r="Y153" s="152">
        <f t="shared" si="12"/>
        <v>0</v>
      </c>
      <c r="Z153" s="152">
        <v>0.27</v>
      </c>
      <c r="AA153" s="153">
        <f t="shared" si="13"/>
        <v>0.51029999999999998</v>
      </c>
      <c r="AD153" s="154"/>
      <c r="AR153" s="19" t="s">
        <v>193</v>
      </c>
      <c r="AT153" s="19" t="s">
        <v>189</v>
      </c>
      <c r="AU153" s="19" t="s">
        <v>86</v>
      </c>
      <c r="AY153" s="19" t="s">
        <v>188</v>
      </c>
      <c r="BE153" s="154">
        <f t="shared" si="14"/>
        <v>0</v>
      </c>
      <c r="BF153" s="154">
        <f t="shared" si="15"/>
        <v>0</v>
      </c>
      <c r="BG153" s="154">
        <f t="shared" si="16"/>
        <v>0</v>
      </c>
      <c r="BH153" s="154">
        <f t="shared" si="17"/>
        <v>0</v>
      </c>
      <c r="BI153" s="154">
        <f t="shared" si="18"/>
        <v>0</v>
      </c>
      <c r="BJ153" s="19" t="s">
        <v>86</v>
      </c>
      <c r="BK153" s="154">
        <f t="shared" si="19"/>
        <v>0</v>
      </c>
      <c r="BL153" s="19" t="s">
        <v>193</v>
      </c>
      <c r="BM153" s="19" t="s">
        <v>2138</v>
      </c>
    </row>
    <row r="154" spans="2:65" s="1" customFormat="1" ht="38.25" customHeight="1">
      <c r="B154" s="145"/>
      <c r="C154" s="146" t="s">
        <v>278</v>
      </c>
      <c r="D154" s="146" t="s">
        <v>189</v>
      </c>
      <c r="E154" s="147" t="s">
        <v>2139</v>
      </c>
      <c r="F154" s="228" t="s">
        <v>2140</v>
      </c>
      <c r="G154" s="228"/>
      <c r="H154" s="228"/>
      <c r="I154" s="228"/>
      <c r="J154" s="148" t="s">
        <v>203</v>
      </c>
      <c r="K154" s="149">
        <v>1.2</v>
      </c>
      <c r="L154" s="229"/>
      <c r="M154" s="229"/>
      <c r="N154" s="229">
        <f t="shared" si="10"/>
        <v>0</v>
      </c>
      <c r="O154" s="229"/>
      <c r="P154" s="229"/>
      <c r="Q154" s="229"/>
      <c r="R154" s="150"/>
      <c r="T154" s="151" t="s">
        <v>5</v>
      </c>
      <c r="U154" s="41" t="s">
        <v>41</v>
      </c>
      <c r="V154" s="152">
        <v>0.67600000000000005</v>
      </c>
      <c r="W154" s="152">
        <f t="shared" si="11"/>
        <v>0.81120000000000003</v>
      </c>
      <c r="X154" s="152">
        <v>0</v>
      </c>
      <c r="Y154" s="152">
        <f t="shared" si="12"/>
        <v>0</v>
      </c>
      <c r="Z154" s="152">
        <v>4.2000000000000003E-2</v>
      </c>
      <c r="AA154" s="153">
        <f t="shared" si="13"/>
        <v>5.04E-2</v>
      </c>
      <c r="AD154" s="154"/>
      <c r="AR154" s="19" t="s">
        <v>193</v>
      </c>
      <c r="AT154" s="19" t="s">
        <v>189</v>
      </c>
      <c r="AU154" s="19" t="s">
        <v>86</v>
      </c>
      <c r="AY154" s="19" t="s">
        <v>188</v>
      </c>
      <c r="BE154" s="154">
        <f t="shared" si="14"/>
        <v>0</v>
      </c>
      <c r="BF154" s="154">
        <f t="shared" si="15"/>
        <v>0</v>
      </c>
      <c r="BG154" s="154">
        <f t="shared" si="16"/>
        <v>0</v>
      </c>
      <c r="BH154" s="154">
        <f t="shared" si="17"/>
        <v>0</v>
      </c>
      <c r="BI154" s="154">
        <f t="shared" si="18"/>
        <v>0</v>
      </c>
      <c r="BJ154" s="19" t="s">
        <v>86</v>
      </c>
      <c r="BK154" s="154">
        <f t="shared" si="19"/>
        <v>0</v>
      </c>
      <c r="BL154" s="19" t="s">
        <v>193</v>
      </c>
      <c r="BM154" s="19" t="s">
        <v>2141</v>
      </c>
    </row>
    <row r="155" spans="2:65" s="1" customFormat="1" ht="25.5" customHeight="1">
      <c r="B155" s="145"/>
      <c r="C155" s="146" t="s">
        <v>282</v>
      </c>
      <c r="D155" s="146" t="s">
        <v>189</v>
      </c>
      <c r="E155" s="147" t="s">
        <v>735</v>
      </c>
      <c r="F155" s="228" t="s">
        <v>736</v>
      </c>
      <c r="G155" s="228"/>
      <c r="H155" s="228"/>
      <c r="I155" s="228"/>
      <c r="J155" s="148" t="s">
        <v>297</v>
      </c>
      <c r="K155" s="149">
        <v>4.1210000000000004</v>
      </c>
      <c r="L155" s="229"/>
      <c r="M155" s="229"/>
      <c r="N155" s="229">
        <f t="shared" si="10"/>
        <v>0</v>
      </c>
      <c r="O155" s="229"/>
      <c r="P155" s="229"/>
      <c r="Q155" s="229"/>
      <c r="R155" s="150"/>
      <c r="T155" s="151" t="s">
        <v>5</v>
      </c>
      <c r="U155" s="41" t="s">
        <v>41</v>
      </c>
      <c r="V155" s="152">
        <v>0.59799999999999998</v>
      </c>
      <c r="W155" s="152">
        <f t="shared" si="11"/>
        <v>2.4643580000000003</v>
      </c>
      <c r="X155" s="152">
        <v>0</v>
      </c>
      <c r="Y155" s="152">
        <f t="shared" si="12"/>
        <v>0</v>
      </c>
      <c r="Z155" s="152">
        <v>0</v>
      </c>
      <c r="AA155" s="153">
        <f t="shared" si="13"/>
        <v>0</v>
      </c>
      <c r="AD155" s="154"/>
      <c r="AR155" s="19" t="s">
        <v>193</v>
      </c>
      <c r="AT155" s="19" t="s">
        <v>189</v>
      </c>
      <c r="AU155" s="19" t="s">
        <v>86</v>
      </c>
      <c r="AY155" s="19" t="s">
        <v>188</v>
      </c>
      <c r="BE155" s="154">
        <f t="shared" si="14"/>
        <v>0</v>
      </c>
      <c r="BF155" s="154">
        <f t="shared" si="15"/>
        <v>0</v>
      </c>
      <c r="BG155" s="154">
        <f t="shared" si="16"/>
        <v>0</v>
      </c>
      <c r="BH155" s="154">
        <f t="shared" si="17"/>
        <v>0</v>
      </c>
      <c r="BI155" s="154">
        <f t="shared" si="18"/>
        <v>0</v>
      </c>
      <c r="BJ155" s="19" t="s">
        <v>86</v>
      </c>
      <c r="BK155" s="154">
        <f t="shared" si="19"/>
        <v>0</v>
      </c>
      <c r="BL155" s="19" t="s">
        <v>193</v>
      </c>
      <c r="BM155" s="19" t="s">
        <v>2142</v>
      </c>
    </row>
    <row r="156" spans="2:65" s="1" customFormat="1" ht="25.5" customHeight="1">
      <c r="B156" s="145"/>
      <c r="C156" s="146" t="s">
        <v>286</v>
      </c>
      <c r="D156" s="146" t="s">
        <v>189</v>
      </c>
      <c r="E156" s="147" t="s">
        <v>739</v>
      </c>
      <c r="F156" s="228" t="s">
        <v>740</v>
      </c>
      <c r="G156" s="228"/>
      <c r="H156" s="228"/>
      <c r="I156" s="228"/>
      <c r="J156" s="148" t="s">
        <v>297</v>
      </c>
      <c r="K156" s="149">
        <v>78.299000000000007</v>
      </c>
      <c r="L156" s="229"/>
      <c r="M156" s="229"/>
      <c r="N156" s="229">
        <f t="shared" si="10"/>
        <v>0</v>
      </c>
      <c r="O156" s="229"/>
      <c r="P156" s="229"/>
      <c r="Q156" s="229"/>
      <c r="R156" s="150"/>
      <c r="T156" s="151" t="s">
        <v>5</v>
      </c>
      <c r="U156" s="41" t="s">
        <v>41</v>
      </c>
      <c r="V156" s="152">
        <v>7.0000000000000001E-3</v>
      </c>
      <c r="W156" s="152">
        <f t="shared" si="11"/>
        <v>0.54809300000000005</v>
      </c>
      <c r="X156" s="152">
        <v>0</v>
      </c>
      <c r="Y156" s="152">
        <f t="shared" si="12"/>
        <v>0</v>
      </c>
      <c r="Z156" s="152">
        <v>0</v>
      </c>
      <c r="AA156" s="153">
        <f t="shared" si="13"/>
        <v>0</v>
      </c>
      <c r="AD156" s="154"/>
      <c r="AR156" s="19" t="s">
        <v>193</v>
      </c>
      <c r="AT156" s="19" t="s">
        <v>189</v>
      </c>
      <c r="AU156" s="19" t="s">
        <v>86</v>
      </c>
      <c r="AY156" s="19" t="s">
        <v>188</v>
      </c>
      <c r="BE156" s="154">
        <f t="shared" si="14"/>
        <v>0</v>
      </c>
      <c r="BF156" s="154">
        <f t="shared" si="15"/>
        <v>0</v>
      </c>
      <c r="BG156" s="154">
        <f t="shared" si="16"/>
        <v>0</v>
      </c>
      <c r="BH156" s="154">
        <f t="shared" si="17"/>
        <v>0</v>
      </c>
      <c r="BI156" s="154">
        <f t="shared" si="18"/>
        <v>0</v>
      </c>
      <c r="BJ156" s="19" t="s">
        <v>86</v>
      </c>
      <c r="BK156" s="154">
        <f t="shared" si="19"/>
        <v>0</v>
      </c>
      <c r="BL156" s="19" t="s">
        <v>193</v>
      </c>
      <c r="BM156" s="19" t="s">
        <v>2143</v>
      </c>
    </row>
    <row r="157" spans="2:65" s="1" customFormat="1" ht="25.5" customHeight="1">
      <c r="B157" s="145"/>
      <c r="C157" s="146" t="s">
        <v>290</v>
      </c>
      <c r="D157" s="146" t="s">
        <v>189</v>
      </c>
      <c r="E157" s="147" t="s">
        <v>743</v>
      </c>
      <c r="F157" s="228" t="s">
        <v>744</v>
      </c>
      <c r="G157" s="228"/>
      <c r="H157" s="228"/>
      <c r="I157" s="228"/>
      <c r="J157" s="148" t="s">
        <v>297</v>
      </c>
      <c r="K157" s="149">
        <v>4.1210000000000004</v>
      </c>
      <c r="L157" s="229"/>
      <c r="M157" s="229"/>
      <c r="N157" s="229">
        <f t="shared" si="10"/>
        <v>0</v>
      </c>
      <c r="O157" s="229"/>
      <c r="P157" s="229"/>
      <c r="Q157" s="229"/>
      <c r="R157" s="150"/>
      <c r="T157" s="151" t="s">
        <v>5</v>
      </c>
      <c r="U157" s="41" t="s">
        <v>41</v>
      </c>
      <c r="V157" s="152">
        <v>0.89</v>
      </c>
      <c r="W157" s="152">
        <f t="shared" si="11"/>
        <v>3.6676900000000003</v>
      </c>
      <c r="X157" s="152">
        <v>0</v>
      </c>
      <c r="Y157" s="152">
        <f t="shared" si="12"/>
        <v>0</v>
      </c>
      <c r="Z157" s="152">
        <v>0</v>
      </c>
      <c r="AA157" s="153">
        <f t="shared" si="13"/>
        <v>0</v>
      </c>
      <c r="AD157" s="154"/>
      <c r="AR157" s="19" t="s">
        <v>193</v>
      </c>
      <c r="AT157" s="19" t="s">
        <v>189</v>
      </c>
      <c r="AU157" s="19" t="s">
        <v>86</v>
      </c>
      <c r="AY157" s="19" t="s">
        <v>188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9" t="s">
        <v>86</v>
      </c>
      <c r="BK157" s="154">
        <f t="shared" si="19"/>
        <v>0</v>
      </c>
      <c r="BL157" s="19" t="s">
        <v>193</v>
      </c>
      <c r="BM157" s="19" t="s">
        <v>2144</v>
      </c>
    </row>
    <row r="158" spans="2:65" s="1" customFormat="1" ht="25.5" customHeight="1">
      <c r="B158" s="145"/>
      <c r="C158" s="146" t="s">
        <v>294</v>
      </c>
      <c r="D158" s="146" t="s">
        <v>189</v>
      </c>
      <c r="E158" s="147" t="s">
        <v>747</v>
      </c>
      <c r="F158" s="228" t="s">
        <v>748</v>
      </c>
      <c r="G158" s="228"/>
      <c r="H158" s="228"/>
      <c r="I158" s="228"/>
      <c r="J158" s="148" t="s">
        <v>297</v>
      </c>
      <c r="K158" s="149">
        <v>4.1210000000000004</v>
      </c>
      <c r="L158" s="229"/>
      <c r="M158" s="229"/>
      <c r="N158" s="229">
        <f t="shared" si="10"/>
        <v>0</v>
      </c>
      <c r="O158" s="229"/>
      <c r="P158" s="229"/>
      <c r="Q158" s="229"/>
      <c r="R158" s="150"/>
      <c r="T158" s="151" t="s">
        <v>5</v>
      </c>
      <c r="U158" s="41" t="s">
        <v>41</v>
      </c>
      <c r="V158" s="152">
        <v>0.1</v>
      </c>
      <c r="W158" s="152">
        <f t="shared" si="11"/>
        <v>0.41210000000000008</v>
      </c>
      <c r="X158" s="152">
        <v>0</v>
      </c>
      <c r="Y158" s="152">
        <f t="shared" si="12"/>
        <v>0</v>
      </c>
      <c r="Z158" s="152">
        <v>0</v>
      </c>
      <c r="AA158" s="153">
        <f t="shared" si="13"/>
        <v>0</v>
      </c>
      <c r="AD158" s="154"/>
      <c r="AR158" s="19" t="s">
        <v>193</v>
      </c>
      <c r="AT158" s="19" t="s">
        <v>189</v>
      </c>
      <c r="AU158" s="19" t="s">
        <v>86</v>
      </c>
      <c r="AY158" s="19" t="s">
        <v>188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9" t="s">
        <v>86</v>
      </c>
      <c r="BK158" s="154">
        <f t="shared" si="19"/>
        <v>0</v>
      </c>
      <c r="BL158" s="19" t="s">
        <v>193</v>
      </c>
      <c r="BM158" s="19" t="s">
        <v>2145</v>
      </c>
    </row>
    <row r="159" spans="2:65" s="1" customFormat="1" ht="38.25" customHeight="1">
      <c r="B159" s="145"/>
      <c r="C159" s="146" t="s">
        <v>299</v>
      </c>
      <c r="D159" s="146" t="s">
        <v>189</v>
      </c>
      <c r="E159" s="147" t="s">
        <v>751</v>
      </c>
      <c r="F159" s="228" t="s">
        <v>752</v>
      </c>
      <c r="G159" s="228"/>
      <c r="H159" s="228"/>
      <c r="I159" s="228"/>
      <c r="J159" s="148" t="s">
        <v>297</v>
      </c>
      <c r="K159" s="149">
        <v>4.1210000000000004</v>
      </c>
      <c r="L159" s="229"/>
      <c r="M159" s="229"/>
      <c r="N159" s="229">
        <f t="shared" si="10"/>
        <v>0</v>
      </c>
      <c r="O159" s="229"/>
      <c r="P159" s="229"/>
      <c r="Q159" s="229"/>
      <c r="R159" s="150"/>
      <c r="T159" s="151" t="s">
        <v>5</v>
      </c>
      <c r="U159" s="41" t="s">
        <v>41</v>
      </c>
      <c r="V159" s="152">
        <v>0.26300000000000001</v>
      </c>
      <c r="W159" s="152">
        <f t="shared" si="11"/>
        <v>1.0838230000000002</v>
      </c>
      <c r="X159" s="152">
        <v>0</v>
      </c>
      <c r="Y159" s="152">
        <f t="shared" si="12"/>
        <v>0</v>
      </c>
      <c r="Z159" s="152">
        <v>0</v>
      </c>
      <c r="AA159" s="153">
        <f t="shared" si="13"/>
        <v>0</v>
      </c>
      <c r="AD159" s="154"/>
      <c r="AR159" s="19" t="s">
        <v>193</v>
      </c>
      <c r="AT159" s="19" t="s">
        <v>189</v>
      </c>
      <c r="AU159" s="19" t="s">
        <v>86</v>
      </c>
      <c r="AY159" s="19" t="s">
        <v>188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9" t="s">
        <v>86</v>
      </c>
      <c r="BK159" s="154">
        <f t="shared" si="19"/>
        <v>0</v>
      </c>
      <c r="BL159" s="19" t="s">
        <v>193</v>
      </c>
      <c r="BM159" s="19" t="s">
        <v>2146</v>
      </c>
    </row>
    <row r="160" spans="2:65" s="1" customFormat="1" ht="25.5" customHeight="1">
      <c r="B160" s="145"/>
      <c r="C160" s="146" t="s">
        <v>304</v>
      </c>
      <c r="D160" s="146" t="s">
        <v>189</v>
      </c>
      <c r="E160" s="147" t="s">
        <v>755</v>
      </c>
      <c r="F160" s="228" t="s">
        <v>756</v>
      </c>
      <c r="G160" s="228"/>
      <c r="H160" s="228"/>
      <c r="I160" s="228"/>
      <c r="J160" s="148" t="s">
        <v>297</v>
      </c>
      <c r="K160" s="149">
        <v>4.1210000000000004</v>
      </c>
      <c r="L160" s="229"/>
      <c r="M160" s="229"/>
      <c r="N160" s="229">
        <f t="shared" si="10"/>
        <v>0</v>
      </c>
      <c r="O160" s="229"/>
      <c r="P160" s="229"/>
      <c r="Q160" s="229"/>
      <c r="R160" s="150"/>
      <c r="T160" s="151" t="s">
        <v>5</v>
      </c>
      <c r="U160" s="41" t="s">
        <v>41</v>
      </c>
      <c r="V160" s="152">
        <v>0</v>
      </c>
      <c r="W160" s="152">
        <f t="shared" si="11"/>
        <v>0</v>
      </c>
      <c r="X160" s="152">
        <v>0</v>
      </c>
      <c r="Y160" s="152">
        <f t="shared" si="12"/>
        <v>0</v>
      </c>
      <c r="Z160" s="152">
        <v>0</v>
      </c>
      <c r="AA160" s="153">
        <f t="shared" si="13"/>
        <v>0</v>
      </c>
      <c r="AD160" s="154"/>
      <c r="AR160" s="19" t="s">
        <v>193</v>
      </c>
      <c r="AT160" s="19" t="s">
        <v>189</v>
      </c>
      <c r="AU160" s="19" t="s">
        <v>86</v>
      </c>
      <c r="AY160" s="19" t="s">
        <v>188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9" t="s">
        <v>86</v>
      </c>
      <c r="BK160" s="154">
        <f t="shared" si="19"/>
        <v>0</v>
      </c>
      <c r="BL160" s="19" t="s">
        <v>193</v>
      </c>
      <c r="BM160" s="19" t="s">
        <v>2147</v>
      </c>
    </row>
    <row r="161" spans="2:65" s="10" customFormat="1" ht="29.85" customHeight="1">
      <c r="B161" s="134"/>
      <c r="C161" s="135"/>
      <c r="D161" s="144" t="s">
        <v>154</v>
      </c>
      <c r="E161" s="144"/>
      <c r="F161" s="144"/>
      <c r="G161" s="144"/>
      <c r="H161" s="144"/>
      <c r="I161" s="144"/>
      <c r="J161" s="144"/>
      <c r="K161" s="144"/>
      <c r="L161" s="144"/>
      <c r="M161" s="144"/>
      <c r="N161" s="233">
        <f>BK161</f>
        <v>0</v>
      </c>
      <c r="O161" s="234"/>
      <c r="P161" s="234"/>
      <c r="Q161" s="234"/>
      <c r="R161" s="137"/>
      <c r="T161" s="138"/>
      <c r="U161" s="135"/>
      <c r="V161" s="135"/>
      <c r="W161" s="139">
        <f>W162</f>
        <v>5.2535790000000002</v>
      </c>
      <c r="X161" s="135"/>
      <c r="Y161" s="139">
        <f>Y162</f>
        <v>0</v>
      </c>
      <c r="Z161" s="135"/>
      <c r="AA161" s="140">
        <f>AA162</f>
        <v>0</v>
      </c>
      <c r="AC161" s="1"/>
      <c r="AD161" s="154"/>
      <c r="AR161" s="141" t="s">
        <v>81</v>
      </c>
      <c r="AT161" s="142" t="s">
        <v>73</v>
      </c>
      <c r="AU161" s="142" t="s">
        <v>81</v>
      </c>
      <c r="AY161" s="141" t="s">
        <v>188</v>
      </c>
      <c r="BK161" s="143">
        <f>BK162</f>
        <v>0</v>
      </c>
    </row>
    <row r="162" spans="2:65" s="1" customFormat="1" ht="38.25" customHeight="1">
      <c r="B162" s="145"/>
      <c r="C162" s="146" t="s">
        <v>308</v>
      </c>
      <c r="D162" s="146" t="s">
        <v>189</v>
      </c>
      <c r="E162" s="147" t="s">
        <v>759</v>
      </c>
      <c r="F162" s="228" t="s">
        <v>760</v>
      </c>
      <c r="G162" s="228"/>
      <c r="H162" s="228"/>
      <c r="I162" s="228"/>
      <c r="J162" s="148" t="s">
        <v>297</v>
      </c>
      <c r="K162" s="149">
        <v>2.133</v>
      </c>
      <c r="L162" s="229"/>
      <c r="M162" s="229"/>
      <c r="N162" s="229">
        <f>ROUND(L162*K162,2)</f>
        <v>0</v>
      </c>
      <c r="O162" s="229"/>
      <c r="P162" s="229"/>
      <c r="Q162" s="229"/>
      <c r="R162" s="150"/>
      <c r="T162" s="151" t="s">
        <v>5</v>
      </c>
      <c r="U162" s="41" t="s">
        <v>41</v>
      </c>
      <c r="V162" s="152">
        <v>2.4630000000000001</v>
      </c>
      <c r="W162" s="152">
        <f>V162*K162</f>
        <v>5.2535790000000002</v>
      </c>
      <c r="X162" s="152">
        <v>0</v>
      </c>
      <c r="Y162" s="152">
        <f>X162*K162</f>
        <v>0</v>
      </c>
      <c r="Z162" s="152">
        <v>0</v>
      </c>
      <c r="AA162" s="153">
        <f>Z162*K162</f>
        <v>0</v>
      </c>
      <c r="AD162" s="154"/>
      <c r="AR162" s="19" t="s">
        <v>193</v>
      </c>
      <c r="AT162" s="19" t="s">
        <v>189</v>
      </c>
      <c r="AU162" s="19" t="s">
        <v>86</v>
      </c>
      <c r="AY162" s="19" t="s">
        <v>188</v>
      </c>
      <c r="BE162" s="154">
        <f>IF(U162="základná",N162,0)</f>
        <v>0</v>
      </c>
      <c r="BF162" s="154">
        <f>IF(U162="znížená",N162,0)</f>
        <v>0</v>
      </c>
      <c r="BG162" s="154">
        <f>IF(U162="zákl. prenesená",N162,0)</f>
        <v>0</v>
      </c>
      <c r="BH162" s="154">
        <f>IF(U162="zníž. prenesená",N162,0)</f>
        <v>0</v>
      </c>
      <c r="BI162" s="154">
        <f>IF(U162="nulová",N162,0)</f>
        <v>0</v>
      </c>
      <c r="BJ162" s="19" t="s">
        <v>86</v>
      </c>
      <c r="BK162" s="154">
        <f>ROUND(L162*K162,2)</f>
        <v>0</v>
      </c>
      <c r="BL162" s="19" t="s">
        <v>193</v>
      </c>
      <c r="BM162" s="19" t="s">
        <v>2148</v>
      </c>
    </row>
    <row r="163" spans="2:65" s="10" customFormat="1" ht="37.35" customHeight="1">
      <c r="B163" s="134"/>
      <c r="C163" s="135"/>
      <c r="D163" s="136" t="s">
        <v>155</v>
      </c>
      <c r="E163" s="136"/>
      <c r="F163" s="136"/>
      <c r="G163" s="136"/>
      <c r="H163" s="136"/>
      <c r="I163" s="136"/>
      <c r="J163" s="136"/>
      <c r="K163" s="136"/>
      <c r="L163" s="136"/>
      <c r="M163" s="136"/>
      <c r="N163" s="243">
        <f>BK163</f>
        <v>0</v>
      </c>
      <c r="O163" s="244"/>
      <c r="P163" s="244"/>
      <c r="Q163" s="244"/>
      <c r="R163" s="137"/>
      <c r="T163" s="138"/>
      <c r="U163" s="135"/>
      <c r="V163" s="135"/>
      <c r="W163" s="139">
        <f>W164+W170+W175+W178+W182+W207+W218+W221+W224</f>
        <v>318.55862530000002</v>
      </c>
      <c r="X163" s="135"/>
      <c r="Y163" s="139">
        <f>Y164+Y170+Y175+Y178+Y182+Y207+Y218+Y221+Y224</f>
        <v>8.1524540600000002</v>
      </c>
      <c r="Z163" s="135"/>
      <c r="AA163" s="140">
        <f>AA164+AA170+AA175+AA178+AA182+AA207+AA218+AA221+AA224</f>
        <v>2.5562300000000002</v>
      </c>
      <c r="AC163" s="1"/>
      <c r="AD163" s="154"/>
      <c r="AR163" s="141" t="s">
        <v>86</v>
      </c>
      <c r="AT163" s="142" t="s">
        <v>73</v>
      </c>
      <c r="AU163" s="142" t="s">
        <v>74</v>
      </c>
      <c r="AY163" s="141" t="s">
        <v>188</v>
      </c>
      <c r="BK163" s="143">
        <f>BK164+BK170+BK175+BK178+BK182+BK207+BK218+BK221+BK224</f>
        <v>0</v>
      </c>
    </row>
    <row r="164" spans="2:65" s="10" customFormat="1" ht="19.899999999999999" customHeight="1">
      <c r="B164" s="134"/>
      <c r="C164" s="135"/>
      <c r="D164" s="144" t="s">
        <v>158</v>
      </c>
      <c r="E164" s="144"/>
      <c r="F164" s="144"/>
      <c r="G164" s="144"/>
      <c r="H164" s="144"/>
      <c r="I164" s="144"/>
      <c r="J164" s="144"/>
      <c r="K164" s="144"/>
      <c r="L164" s="144"/>
      <c r="M164" s="144"/>
      <c r="N164" s="241">
        <f>BK164</f>
        <v>0</v>
      </c>
      <c r="O164" s="242"/>
      <c r="P164" s="242"/>
      <c r="Q164" s="242"/>
      <c r="R164" s="137"/>
      <c r="T164" s="138"/>
      <c r="U164" s="135"/>
      <c r="V164" s="135"/>
      <c r="W164" s="139">
        <f>SUM(W165:W169)</f>
        <v>56.12</v>
      </c>
      <c r="X164" s="135"/>
      <c r="Y164" s="139">
        <f>SUM(Y165:Y169)</f>
        <v>6.047784</v>
      </c>
      <c r="Z164" s="135"/>
      <c r="AA164" s="140">
        <f>SUM(AA165:AA169)</f>
        <v>0</v>
      </c>
      <c r="AC164" s="1"/>
      <c r="AD164" s="154"/>
      <c r="AR164" s="141" t="s">
        <v>86</v>
      </c>
      <c r="AT164" s="142" t="s">
        <v>73</v>
      </c>
      <c r="AU164" s="142" t="s">
        <v>81</v>
      </c>
      <c r="AY164" s="141" t="s">
        <v>188</v>
      </c>
      <c r="BK164" s="143">
        <f>SUM(BK165:BK169)</f>
        <v>0</v>
      </c>
    </row>
    <row r="165" spans="2:65" s="1" customFormat="1" ht="25.5" customHeight="1">
      <c r="B165" s="145"/>
      <c r="C165" s="146" t="s">
        <v>312</v>
      </c>
      <c r="D165" s="146" t="s">
        <v>189</v>
      </c>
      <c r="E165" s="147" t="s">
        <v>877</v>
      </c>
      <c r="F165" s="228" t="s">
        <v>878</v>
      </c>
      <c r="G165" s="228"/>
      <c r="H165" s="228"/>
      <c r="I165" s="228"/>
      <c r="J165" s="148" t="s">
        <v>192</v>
      </c>
      <c r="K165" s="149">
        <v>305</v>
      </c>
      <c r="L165" s="229"/>
      <c r="M165" s="229"/>
      <c r="N165" s="229">
        <f>ROUND(L165*K165,2)</f>
        <v>0</v>
      </c>
      <c r="O165" s="229"/>
      <c r="P165" s="229"/>
      <c r="Q165" s="229"/>
      <c r="R165" s="150"/>
      <c r="T165" s="151" t="s">
        <v>5</v>
      </c>
      <c r="U165" s="41" t="s">
        <v>41</v>
      </c>
      <c r="V165" s="152">
        <v>9.1999999999999998E-2</v>
      </c>
      <c r="W165" s="152">
        <f>V165*K165</f>
        <v>28.06</v>
      </c>
      <c r="X165" s="152">
        <v>0</v>
      </c>
      <c r="Y165" s="152">
        <f>X165*K165</f>
        <v>0</v>
      </c>
      <c r="Z165" s="152">
        <v>0</v>
      </c>
      <c r="AA165" s="153">
        <f>Z165*K165</f>
        <v>0</v>
      </c>
      <c r="AD165" s="154"/>
      <c r="AR165" s="19" t="s">
        <v>250</v>
      </c>
      <c r="AT165" s="19" t="s">
        <v>189</v>
      </c>
      <c r="AU165" s="19" t="s">
        <v>86</v>
      </c>
      <c r="AY165" s="19" t="s">
        <v>188</v>
      </c>
      <c r="BE165" s="154">
        <f>IF(U165="základná",N165,0)</f>
        <v>0</v>
      </c>
      <c r="BF165" s="154">
        <f>IF(U165="znížená",N165,0)</f>
        <v>0</v>
      </c>
      <c r="BG165" s="154">
        <f>IF(U165="zákl. prenesená",N165,0)</f>
        <v>0</v>
      </c>
      <c r="BH165" s="154">
        <f>IF(U165="zníž. prenesená",N165,0)</f>
        <v>0</v>
      </c>
      <c r="BI165" s="154">
        <f>IF(U165="nulová",N165,0)</f>
        <v>0</v>
      </c>
      <c r="BJ165" s="19" t="s">
        <v>86</v>
      </c>
      <c r="BK165" s="154">
        <f>ROUND(L165*K165,2)</f>
        <v>0</v>
      </c>
      <c r="BL165" s="19" t="s">
        <v>250</v>
      </c>
      <c r="BM165" s="19" t="s">
        <v>879</v>
      </c>
    </row>
    <row r="166" spans="2:65" s="1" customFormat="1" ht="38.25" customHeight="1">
      <c r="B166" s="145"/>
      <c r="C166" s="155" t="s">
        <v>316</v>
      </c>
      <c r="D166" s="155" t="s">
        <v>251</v>
      </c>
      <c r="E166" s="156" t="s">
        <v>881</v>
      </c>
      <c r="F166" s="230" t="s">
        <v>882</v>
      </c>
      <c r="G166" s="230"/>
      <c r="H166" s="230"/>
      <c r="I166" s="230"/>
      <c r="J166" s="157" t="s">
        <v>192</v>
      </c>
      <c r="K166" s="158">
        <v>311.10000000000002</v>
      </c>
      <c r="L166" s="231"/>
      <c r="M166" s="231"/>
      <c r="N166" s="231">
        <f>ROUND(L166*K166,2)</f>
        <v>0</v>
      </c>
      <c r="O166" s="229"/>
      <c r="P166" s="229"/>
      <c r="Q166" s="229"/>
      <c r="R166" s="150"/>
      <c r="T166" s="151" t="s">
        <v>5</v>
      </c>
      <c r="U166" s="41" t="s">
        <v>41</v>
      </c>
      <c r="V166" s="152">
        <v>0</v>
      </c>
      <c r="W166" s="152">
        <f>V166*K166</f>
        <v>0</v>
      </c>
      <c r="X166" s="152">
        <v>8.6400000000000001E-3</v>
      </c>
      <c r="Y166" s="152">
        <f>X166*K166</f>
        <v>2.6879040000000001</v>
      </c>
      <c r="Z166" s="152">
        <v>0</v>
      </c>
      <c r="AA166" s="153">
        <f>Z166*K166</f>
        <v>0</v>
      </c>
      <c r="AD166" s="154"/>
      <c r="AR166" s="19" t="s">
        <v>316</v>
      </c>
      <c r="AT166" s="19" t="s">
        <v>251</v>
      </c>
      <c r="AU166" s="19" t="s">
        <v>86</v>
      </c>
      <c r="AY166" s="19" t="s">
        <v>188</v>
      </c>
      <c r="BE166" s="154">
        <f>IF(U166="základná",N166,0)</f>
        <v>0</v>
      </c>
      <c r="BF166" s="154">
        <f>IF(U166="znížená",N166,0)</f>
        <v>0</v>
      </c>
      <c r="BG166" s="154">
        <f>IF(U166="zákl. prenesená",N166,0)</f>
        <v>0</v>
      </c>
      <c r="BH166" s="154">
        <f>IF(U166="zníž. prenesená",N166,0)</f>
        <v>0</v>
      </c>
      <c r="BI166" s="154">
        <f>IF(U166="nulová",N166,0)</f>
        <v>0</v>
      </c>
      <c r="BJ166" s="19" t="s">
        <v>86</v>
      </c>
      <c r="BK166" s="154">
        <f>ROUND(L166*K166,2)</f>
        <v>0</v>
      </c>
      <c r="BL166" s="19" t="s">
        <v>250</v>
      </c>
      <c r="BM166" s="19" t="s">
        <v>883</v>
      </c>
    </row>
    <row r="167" spans="2:65" s="1" customFormat="1" ht="25.5" customHeight="1">
      <c r="B167" s="145"/>
      <c r="C167" s="146" t="s">
        <v>320</v>
      </c>
      <c r="D167" s="146" t="s">
        <v>189</v>
      </c>
      <c r="E167" s="147" t="s">
        <v>877</v>
      </c>
      <c r="F167" s="228" t="s">
        <v>878</v>
      </c>
      <c r="G167" s="228"/>
      <c r="H167" s="228"/>
      <c r="I167" s="228"/>
      <c r="J167" s="148" t="s">
        <v>192</v>
      </c>
      <c r="K167" s="149">
        <v>305</v>
      </c>
      <c r="L167" s="229"/>
      <c r="M167" s="229"/>
      <c r="N167" s="229">
        <f>ROUND(L167*K167,2)</f>
        <v>0</v>
      </c>
      <c r="O167" s="229"/>
      <c r="P167" s="229"/>
      <c r="Q167" s="229"/>
      <c r="R167" s="150"/>
      <c r="T167" s="151" t="s">
        <v>5</v>
      </c>
      <c r="U167" s="41" t="s">
        <v>41</v>
      </c>
      <c r="V167" s="152">
        <v>9.1999999999999998E-2</v>
      </c>
      <c r="W167" s="152">
        <f>V167*K167</f>
        <v>28.06</v>
      </c>
      <c r="X167" s="152">
        <v>0</v>
      </c>
      <c r="Y167" s="152">
        <f>X167*K167</f>
        <v>0</v>
      </c>
      <c r="Z167" s="152">
        <v>0</v>
      </c>
      <c r="AA167" s="153">
        <f>Z167*K167</f>
        <v>0</v>
      </c>
      <c r="AD167" s="154"/>
      <c r="AR167" s="19" t="s">
        <v>250</v>
      </c>
      <c r="AT167" s="19" t="s">
        <v>189</v>
      </c>
      <c r="AU167" s="19" t="s">
        <v>86</v>
      </c>
      <c r="AY167" s="19" t="s">
        <v>188</v>
      </c>
      <c r="BE167" s="154">
        <f>IF(U167="základná",N167,0)</f>
        <v>0</v>
      </c>
      <c r="BF167" s="154">
        <f>IF(U167="znížená",N167,0)</f>
        <v>0</v>
      </c>
      <c r="BG167" s="154">
        <f>IF(U167="zákl. prenesená",N167,0)</f>
        <v>0</v>
      </c>
      <c r="BH167" s="154">
        <f>IF(U167="zníž. prenesená",N167,0)</f>
        <v>0</v>
      </c>
      <c r="BI167" s="154">
        <f>IF(U167="nulová",N167,0)</f>
        <v>0</v>
      </c>
      <c r="BJ167" s="19" t="s">
        <v>86</v>
      </c>
      <c r="BK167" s="154">
        <f>ROUND(L167*K167,2)</f>
        <v>0</v>
      </c>
      <c r="BL167" s="19" t="s">
        <v>250</v>
      </c>
      <c r="BM167" s="19" t="s">
        <v>885</v>
      </c>
    </row>
    <row r="168" spans="2:65" s="1" customFormat="1" ht="38.25" customHeight="1">
      <c r="B168" s="145"/>
      <c r="C168" s="155" t="s">
        <v>324</v>
      </c>
      <c r="D168" s="155" t="s">
        <v>251</v>
      </c>
      <c r="E168" s="156" t="s">
        <v>887</v>
      </c>
      <c r="F168" s="230" t="s">
        <v>888</v>
      </c>
      <c r="G168" s="230"/>
      <c r="H168" s="230"/>
      <c r="I168" s="230"/>
      <c r="J168" s="157" t="s">
        <v>192</v>
      </c>
      <c r="K168" s="158">
        <v>311.10000000000002</v>
      </c>
      <c r="L168" s="231"/>
      <c r="M168" s="231"/>
      <c r="N168" s="231">
        <f>ROUND(L168*K168,2)</f>
        <v>0</v>
      </c>
      <c r="O168" s="229"/>
      <c r="P168" s="229"/>
      <c r="Q168" s="229"/>
      <c r="R168" s="150"/>
      <c r="T168" s="151" t="s">
        <v>5</v>
      </c>
      <c r="U168" s="41" t="s">
        <v>41</v>
      </c>
      <c r="V168" s="152">
        <v>0</v>
      </c>
      <c r="W168" s="152">
        <f>V168*K168</f>
        <v>0</v>
      </c>
      <c r="X168" s="152">
        <v>1.0800000000000001E-2</v>
      </c>
      <c r="Y168" s="152">
        <f>X168*K168</f>
        <v>3.3598800000000004</v>
      </c>
      <c r="Z168" s="152">
        <v>0</v>
      </c>
      <c r="AA168" s="153">
        <f>Z168*K168</f>
        <v>0</v>
      </c>
      <c r="AD168" s="154"/>
      <c r="AR168" s="19" t="s">
        <v>316</v>
      </c>
      <c r="AT168" s="19" t="s">
        <v>251</v>
      </c>
      <c r="AU168" s="19" t="s">
        <v>86</v>
      </c>
      <c r="AY168" s="19" t="s">
        <v>188</v>
      </c>
      <c r="BE168" s="154">
        <f>IF(U168="základná",N168,0)</f>
        <v>0</v>
      </c>
      <c r="BF168" s="154">
        <f>IF(U168="znížená",N168,0)</f>
        <v>0</v>
      </c>
      <c r="BG168" s="154">
        <f>IF(U168="zákl. prenesená",N168,0)</f>
        <v>0</v>
      </c>
      <c r="BH168" s="154">
        <f>IF(U168="zníž. prenesená",N168,0)</f>
        <v>0</v>
      </c>
      <c r="BI168" s="154">
        <f>IF(U168="nulová",N168,0)</f>
        <v>0</v>
      </c>
      <c r="BJ168" s="19" t="s">
        <v>86</v>
      </c>
      <c r="BK168" s="154">
        <f>ROUND(L168*K168,2)</f>
        <v>0</v>
      </c>
      <c r="BL168" s="19" t="s">
        <v>250</v>
      </c>
      <c r="BM168" s="19" t="s">
        <v>889</v>
      </c>
    </row>
    <row r="169" spans="2:65" s="1" customFormat="1" ht="25.5" customHeight="1">
      <c r="B169" s="145"/>
      <c r="C169" s="146" t="s">
        <v>328</v>
      </c>
      <c r="D169" s="146" t="s">
        <v>189</v>
      </c>
      <c r="E169" s="147" t="s">
        <v>955</v>
      </c>
      <c r="F169" s="228" t="s">
        <v>956</v>
      </c>
      <c r="G169" s="228"/>
      <c r="H169" s="228"/>
      <c r="I169" s="228"/>
      <c r="J169" s="148" t="s">
        <v>806</v>
      </c>
      <c r="K169" s="149">
        <v>1.4</v>
      </c>
      <c r="L169" s="229"/>
      <c r="M169" s="229"/>
      <c r="N169" s="229">
        <f>ROUND(L169*K169,2)</f>
        <v>0</v>
      </c>
      <c r="O169" s="229"/>
      <c r="P169" s="229"/>
      <c r="Q169" s="229"/>
      <c r="R169" s="150"/>
      <c r="T169" s="151" t="s">
        <v>5</v>
      </c>
      <c r="U169" s="41" t="s">
        <v>41</v>
      </c>
      <c r="V169" s="152">
        <v>0</v>
      </c>
      <c r="W169" s="152">
        <f>V169*K169</f>
        <v>0</v>
      </c>
      <c r="X169" s="152">
        <v>0</v>
      </c>
      <c r="Y169" s="152">
        <f>X169*K169</f>
        <v>0</v>
      </c>
      <c r="Z169" s="152">
        <v>0</v>
      </c>
      <c r="AA169" s="153">
        <f>Z169*K169</f>
        <v>0</v>
      </c>
      <c r="AD169" s="154"/>
      <c r="AR169" s="19" t="s">
        <v>250</v>
      </c>
      <c r="AT169" s="19" t="s">
        <v>189</v>
      </c>
      <c r="AU169" s="19" t="s">
        <v>86</v>
      </c>
      <c r="AY169" s="19" t="s">
        <v>188</v>
      </c>
      <c r="BE169" s="154">
        <f>IF(U169="základná",N169,0)</f>
        <v>0</v>
      </c>
      <c r="BF169" s="154">
        <f>IF(U169="znížená",N169,0)</f>
        <v>0</v>
      </c>
      <c r="BG169" s="154">
        <f>IF(U169="zákl. prenesená",N169,0)</f>
        <v>0</v>
      </c>
      <c r="BH169" s="154">
        <f>IF(U169="zníž. prenesená",N169,0)</f>
        <v>0</v>
      </c>
      <c r="BI169" s="154">
        <f>IF(U169="nulová",N169,0)</f>
        <v>0</v>
      </c>
      <c r="BJ169" s="19" t="s">
        <v>86</v>
      </c>
      <c r="BK169" s="154">
        <f>ROUND(L169*K169,2)</f>
        <v>0</v>
      </c>
      <c r="BL169" s="19" t="s">
        <v>250</v>
      </c>
      <c r="BM169" s="19" t="s">
        <v>2149</v>
      </c>
    </row>
    <row r="170" spans="2:65" s="10" customFormat="1" ht="29.85" customHeight="1">
      <c r="B170" s="134"/>
      <c r="C170" s="135"/>
      <c r="D170" s="144" t="s">
        <v>160</v>
      </c>
      <c r="E170" s="144"/>
      <c r="F170" s="144"/>
      <c r="G170" s="144"/>
      <c r="H170" s="144"/>
      <c r="I170" s="144"/>
      <c r="J170" s="144"/>
      <c r="K170" s="144"/>
      <c r="L170" s="144"/>
      <c r="M170" s="144"/>
      <c r="N170" s="233">
        <f>BK170</f>
        <v>0</v>
      </c>
      <c r="O170" s="234"/>
      <c r="P170" s="234"/>
      <c r="Q170" s="234"/>
      <c r="R170" s="137"/>
      <c r="T170" s="138"/>
      <c r="U170" s="135"/>
      <c r="V170" s="135"/>
      <c r="W170" s="139">
        <f>SUM(W171:W174)</f>
        <v>2.2200000000000002</v>
      </c>
      <c r="X170" s="135"/>
      <c r="Y170" s="139">
        <f>SUM(Y171:Y174)</f>
        <v>0</v>
      </c>
      <c r="Z170" s="135"/>
      <c r="AA170" s="140">
        <f>SUM(AA171:AA174)</f>
        <v>8.2780000000000006E-2</v>
      </c>
      <c r="AC170" s="1"/>
      <c r="AD170" s="154"/>
      <c r="AR170" s="141" t="s">
        <v>86</v>
      </c>
      <c r="AT170" s="142" t="s">
        <v>73</v>
      </c>
      <c r="AU170" s="142" t="s">
        <v>81</v>
      </c>
      <c r="AY170" s="141" t="s">
        <v>188</v>
      </c>
      <c r="BK170" s="143">
        <f>SUM(BK171:BK174)</f>
        <v>0</v>
      </c>
    </row>
    <row r="171" spans="2:65" s="1" customFormat="1" ht="38.25" customHeight="1">
      <c r="B171" s="145"/>
      <c r="C171" s="146" t="s">
        <v>332</v>
      </c>
      <c r="D171" s="146" t="s">
        <v>189</v>
      </c>
      <c r="E171" s="147" t="s">
        <v>967</v>
      </c>
      <c r="F171" s="228" t="s">
        <v>968</v>
      </c>
      <c r="G171" s="228"/>
      <c r="H171" s="228"/>
      <c r="I171" s="228"/>
      <c r="J171" s="148" t="s">
        <v>969</v>
      </c>
      <c r="K171" s="149">
        <v>2</v>
      </c>
      <c r="L171" s="229"/>
      <c r="M171" s="229"/>
      <c r="N171" s="229">
        <f>ROUND(L171*K171,2)</f>
        <v>0</v>
      </c>
      <c r="O171" s="229"/>
      <c r="P171" s="229"/>
      <c r="Q171" s="229"/>
      <c r="R171" s="150"/>
      <c r="T171" s="151" t="s">
        <v>5</v>
      </c>
      <c r="U171" s="41" t="s">
        <v>41</v>
      </c>
      <c r="V171" s="152">
        <v>0.51800000000000002</v>
      </c>
      <c r="W171" s="152">
        <f>V171*K171</f>
        <v>1.036</v>
      </c>
      <c r="X171" s="152">
        <v>0</v>
      </c>
      <c r="Y171" s="152">
        <f>X171*K171</f>
        <v>0</v>
      </c>
      <c r="Z171" s="152">
        <v>1.933E-2</v>
      </c>
      <c r="AA171" s="153">
        <f>Z171*K171</f>
        <v>3.866E-2</v>
      </c>
      <c r="AD171" s="154"/>
      <c r="AR171" s="19" t="s">
        <v>250</v>
      </c>
      <c r="AT171" s="19" t="s">
        <v>189</v>
      </c>
      <c r="AU171" s="19" t="s">
        <v>86</v>
      </c>
      <c r="AY171" s="19" t="s">
        <v>188</v>
      </c>
      <c r="BE171" s="154">
        <f>IF(U171="základná",N171,0)</f>
        <v>0</v>
      </c>
      <c r="BF171" s="154">
        <f>IF(U171="znížená",N171,0)</f>
        <v>0</v>
      </c>
      <c r="BG171" s="154">
        <f>IF(U171="zákl. prenesená",N171,0)</f>
        <v>0</v>
      </c>
      <c r="BH171" s="154">
        <f>IF(U171="zníž. prenesená",N171,0)</f>
        <v>0</v>
      </c>
      <c r="BI171" s="154">
        <f>IF(U171="nulová",N171,0)</f>
        <v>0</v>
      </c>
      <c r="BJ171" s="19" t="s">
        <v>86</v>
      </c>
      <c r="BK171" s="154">
        <f>ROUND(L171*K171,2)</f>
        <v>0</v>
      </c>
      <c r="BL171" s="19" t="s">
        <v>250</v>
      </c>
      <c r="BM171" s="19" t="s">
        <v>970</v>
      </c>
    </row>
    <row r="172" spans="2:65" s="1" customFormat="1" ht="25.5" customHeight="1">
      <c r="B172" s="145"/>
      <c r="C172" s="146" t="s">
        <v>336</v>
      </c>
      <c r="D172" s="146" t="s">
        <v>189</v>
      </c>
      <c r="E172" s="147" t="s">
        <v>972</v>
      </c>
      <c r="F172" s="228" t="s">
        <v>973</v>
      </c>
      <c r="G172" s="228"/>
      <c r="H172" s="228"/>
      <c r="I172" s="228"/>
      <c r="J172" s="148" t="s">
        <v>969</v>
      </c>
      <c r="K172" s="149">
        <v>0</v>
      </c>
      <c r="L172" s="229"/>
      <c r="M172" s="229"/>
      <c r="N172" s="229">
        <f>ROUND(L172*K172,2)</f>
        <v>0</v>
      </c>
      <c r="O172" s="229"/>
      <c r="P172" s="229"/>
      <c r="Q172" s="229"/>
      <c r="R172" s="150"/>
      <c r="T172" s="151" t="s">
        <v>5</v>
      </c>
      <c r="U172" s="41" t="s">
        <v>41</v>
      </c>
      <c r="V172" s="152">
        <v>0.70299999999999996</v>
      </c>
      <c r="W172" s="152">
        <f>V172*K172</f>
        <v>0</v>
      </c>
      <c r="X172" s="152">
        <v>0</v>
      </c>
      <c r="Y172" s="152">
        <f>X172*K172</f>
        <v>0</v>
      </c>
      <c r="Z172" s="152">
        <v>3.968E-2</v>
      </c>
      <c r="AA172" s="153">
        <f>Z172*K172</f>
        <v>0</v>
      </c>
      <c r="AD172" s="154"/>
      <c r="AR172" s="19" t="s">
        <v>250</v>
      </c>
      <c r="AT172" s="19" t="s">
        <v>189</v>
      </c>
      <c r="AU172" s="19" t="s">
        <v>86</v>
      </c>
      <c r="AY172" s="19" t="s">
        <v>188</v>
      </c>
      <c r="BE172" s="154">
        <f>IF(U172="základná",N172,0)</f>
        <v>0</v>
      </c>
      <c r="BF172" s="154">
        <f>IF(U172="znížená",N172,0)</f>
        <v>0</v>
      </c>
      <c r="BG172" s="154">
        <f>IF(U172="zákl. prenesená",N172,0)</f>
        <v>0</v>
      </c>
      <c r="BH172" s="154">
        <f>IF(U172="zníž. prenesená",N172,0)</f>
        <v>0</v>
      </c>
      <c r="BI172" s="154">
        <f>IF(U172="nulová",N172,0)</f>
        <v>0</v>
      </c>
      <c r="BJ172" s="19" t="s">
        <v>86</v>
      </c>
      <c r="BK172" s="154">
        <f>ROUND(L172*K172,2)</f>
        <v>0</v>
      </c>
      <c r="BL172" s="19" t="s">
        <v>250</v>
      </c>
      <c r="BM172" s="19" t="s">
        <v>974</v>
      </c>
    </row>
    <row r="173" spans="2:65" s="1" customFormat="1" ht="25.5" customHeight="1">
      <c r="B173" s="145"/>
      <c r="C173" s="146" t="s">
        <v>340</v>
      </c>
      <c r="D173" s="146" t="s">
        <v>189</v>
      </c>
      <c r="E173" s="147" t="s">
        <v>976</v>
      </c>
      <c r="F173" s="228" t="s">
        <v>977</v>
      </c>
      <c r="G173" s="228"/>
      <c r="H173" s="228"/>
      <c r="I173" s="228"/>
      <c r="J173" s="148" t="s">
        <v>969</v>
      </c>
      <c r="K173" s="149">
        <v>2</v>
      </c>
      <c r="L173" s="229"/>
      <c r="M173" s="229"/>
      <c r="N173" s="229">
        <f>ROUND(L173*K173,2)</f>
        <v>0</v>
      </c>
      <c r="O173" s="229"/>
      <c r="P173" s="229"/>
      <c r="Q173" s="229"/>
      <c r="R173" s="150"/>
      <c r="T173" s="151" t="s">
        <v>5</v>
      </c>
      <c r="U173" s="41" t="s">
        <v>41</v>
      </c>
      <c r="V173" s="152">
        <v>0.34200000000000003</v>
      </c>
      <c r="W173" s="152">
        <f>V173*K173</f>
        <v>0.68400000000000005</v>
      </c>
      <c r="X173" s="152">
        <v>0</v>
      </c>
      <c r="Y173" s="152">
        <f>X173*K173</f>
        <v>0</v>
      </c>
      <c r="Z173" s="152">
        <v>1.9460000000000002E-2</v>
      </c>
      <c r="AA173" s="153">
        <f>Z173*K173</f>
        <v>3.8920000000000003E-2</v>
      </c>
      <c r="AD173" s="154"/>
      <c r="AR173" s="19" t="s">
        <v>250</v>
      </c>
      <c r="AT173" s="19" t="s">
        <v>189</v>
      </c>
      <c r="AU173" s="19" t="s">
        <v>86</v>
      </c>
      <c r="AY173" s="19" t="s">
        <v>188</v>
      </c>
      <c r="BE173" s="154">
        <f>IF(U173="základná",N173,0)</f>
        <v>0</v>
      </c>
      <c r="BF173" s="154">
        <f>IF(U173="znížená",N173,0)</f>
        <v>0</v>
      </c>
      <c r="BG173" s="154">
        <f>IF(U173="zákl. prenesená",N173,0)</f>
        <v>0</v>
      </c>
      <c r="BH173" s="154">
        <f>IF(U173="zníž. prenesená",N173,0)</f>
        <v>0</v>
      </c>
      <c r="BI173" s="154">
        <f>IF(U173="nulová",N173,0)</f>
        <v>0</v>
      </c>
      <c r="BJ173" s="19" t="s">
        <v>86</v>
      </c>
      <c r="BK173" s="154">
        <f>ROUND(L173*K173,2)</f>
        <v>0</v>
      </c>
      <c r="BL173" s="19" t="s">
        <v>250</v>
      </c>
      <c r="BM173" s="19" t="s">
        <v>978</v>
      </c>
    </row>
    <row r="174" spans="2:65" s="1" customFormat="1" ht="25.5" customHeight="1">
      <c r="B174" s="145"/>
      <c r="C174" s="146" t="s">
        <v>344</v>
      </c>
      <c r="D174" s="146" t="s">
        <v>189</v>
      </c>
      <c r="E174" s="147" t="s">
        <v>980</v>
      </c>
      <c r="F174" s="228" t="s">
        <v>981</v>
      </c>
      <c r="G174" s="228"/>
      <c r="H174" s="228"/>
      <c r="I174" s="228"/>
      <c r="J174" s="148" t="s">
        <v>969</v>
      </c>
      <c r="K174" s="149">
        <v>2</v>
      </c>
      <c r="L174" s="229"/>
      <c r="M174" s="229"/>
      <c r="N174" s="229">
        <f>ROUND(L174*K174,2)</f>
        <v>0</v>
      </c>
      <c r="O174" s="229"/>
      <c r="P174" s="229"/>
      <c r="Q174" s="229"/>
      <c r="R174" s="150"/>
      <c r="T174" s="151" t="s">
        <v>5</v>
      </c>
      <c r="U174" s="41" t="s">
        <v>41</v>
      </c>
      <c r="V174" s="152">
        <v>0.25</v>
      </c>
      <c r="W174" s="152">
        <f>V174*K174</f>
        <v>0.5</v>
      </c>
      <c r="X174" s="152">
        <v>0</v>
      </c>
      <c r="Y174" s="152">
        <f>X174*K174</f>
        <v>0</v>
      </c>
      <c r="Z174" s="152">
        <v>2.5999999999999999E-3</v>
      </c>
      <c r="AA174" s="153">
        <f>Z174*K174</f>
        <v>5.1999999999999998E-3</v>
      </c>
      <c r="AD174" s="154"/>
      <c r="AR174" s="19" t="s">
        <v>250</v>
      </c>
      <c r="AT174" s="19" t="s">
        <v>189</v>
      </c>
      <c r="AU174" s="19" t="s">
        <v>86</v>
      </c>
      <c r="AY174" s="19" t="s">
        <v>188</v>
      </c>
      <c r="BE174" s="154">
        <f>IF(U174="základná",N174,0)</f>
        <v>0</v>
      </c>
      <c r="BF174" s="154">
        <f>IF(U174="znížená",N174,0)</f>
        <v>0</v>
      </c>
      <c r="BG174" s="154">
        <f>IF(U174="zákl. prenesená",N174,0)</f>
        <v>0</v>
      </c>
      <c r="BH174" s="154">
        <f>IF(U174="zníž. prenesená",N174,0)</f>
        <v>0</v>
      </c>
      <c r="BI174" s="154">
        <f>IF(U174="nulová",N174,0)</f>
        <v>0</v>
      </c>
      <c r="BJ174" s="19" t="s">
        <v>86</v>
      </c>
      <c r="BK174" s="154">
        <f>ROUND(L174*K174,2)</f>
        <v>0</v>
      </c>
      <c r="BL174" s="19" t="s">
        <v>250</v>
      </c>
      <c r="BM174" s="19" t="s">
        <v>982</v>
      </c>
    </row>
    <row r="175" spans="2:65" s="10" customFormat="1" ht="29.85" customHeight="1">
      <c r="B175" s="134"/>
      <c r="C175" s="135"/>
      <c r="D175" s="144" t="s">
        <v>163</v>
      </c>
      <c r="E175" s="144"/>
      <c r="F175" s="144"/>
      <c r="G175" s="144"/>
      <c r="H175" s="144"/>
      <c r="I175" s="144"/>
      <c r="J175" s="144"/>
      <c r="K175" s="144"/>
      <c r="L175" s="144"/>
      <c r="M175" s="144"/>
      <c r="N175" s="233">
        <f>BK175</f>
        <v>0</v>
      </c>
      <c r="O175" s="234"/>
      <c r="P175" s="234"/>
      <c r="Q175" s="234"/>
      <c r="R175" s="137"/>
      <c r="T175" s="138"/>
      <c r="U175" s="135"/>
      <c r="V175" s="135"/>
      <c r="W175" s="139">
        <f>SUM(W176:W177)</f>
        <v>0.40879199999999999</v>
      </c>
      <c r="X175" s="135"/>
      <c r="Y175" s="139">
        <f>SUM(Y176:Y177)</f>
        <v>2.2919999999999998E-3</v>
      </c>
      <c r="Z175" s="135"/>
      <c r="AA175" s="140">
        <f>SUM(AA176:AA177)</f>
        <v>0</v>
      </c>
      <c r="AC175" s="1"/>
      <c r="AD175" s="154"/>
      <c r="AR175" s="141" t="s">
        <v>86</v>
      </c>
      <c r="AT175" s="142" t="s">
        <v>73</v>
      </c>
      <c r="AU175" s="142" t="s">
        <v>81</v>
      </c>
      <c r="AY175" s="141" t="s">
        <v>188</v>
      </c>
      <c r="BK175" s="143">
        <f>SUM(BK176:BK177)</f>
        <v>0</v>
      </c>
    </row>
    <row r="176" spans="2:65" s="1" customFormat="1" ht="25.5" customHeight="1">
      <c r="B176" s="145"/>
      <c r="C176" s="146" t="s">
        <v>360</v>
      </c>
      <c r="D176" s="146" t="s">
        <v>189</v>
      </c>
      <c r="E176" s="147" t="s">
        <v>1098</v>
      </c>
      <c r="F176" s="228" t="s">
        <v>1099</v>
      </c>
      <c r="G176" s="228"/>
      <c r="H176" s="228"/>
      <c r="I176" s="228"/>
      <c r="J176" s="148" t="s">
        <v>203</v>
      </c>
      <c r="K176" s="149">
        <v>1.2</v>
      </c>
      <c r="L176" s="229"/>
      <c r="M176" s="229"/>
      <c r="N176" s="229">
        <f>ROUND(L176*K176,2)</f>
        <v>0</v>
      </c>
      <c r="O176" s="229"/>
      <c r="P176" s="229"/>
      <c r="Q176" s="229"/>
      <c r="R176" s="150"/>
      <c r="T176" s="151" t="s">
        <v>5</v>
      </c>
      <c r="U176" s="41" t="s">
        <v>41</v>
      </c>
      <c r="V176" s="152">
        <v>0.34066000000000002</v>
      </c>
      <c r="W176" s="152">
        <f>V176*K176</f>
        <v>0.40879199999999999</v>
      </c>
      <c r="X176" s="152">
        <v>1.91E-3</v>
      </c>
      <c r="Y176" s="152">
        <f>X176*K176</f>
        <v>2.2919999999999998E-3</v>
      </c>
      <c r="Z176" s="152">
        <v>0</v>
      </c>
      <c r="AA176" s="153">
        <f>Z176*K176</f>
        <v>0</v>
      </c>
      <c r="AD176" s="154"/>
      <c r="AR176" s="19" t="s">
        <v>250</v>
      </c>
      <c r="AT176" s="19" t="s">
        <v>189</v>
      </c>
      <c r="AU176" s="19" t="s">
        <v>86</v>
      </c>
      <c r="AY176" s="19" t="s">
        <v>188</v>
      </c>
      <c r="BE176" s="154">
        <f>IF(U176="základná",N176,0)</f>
        <v>0</v>
      </c>
      <c r="BF176" s="154">
        <f>IF(U176="znížená",N176,0)</f>
        <v>0</v>
      </c>
      <c r="BG176" s="154">
        <f>IF(U176="zákl. prenesená",N176,0)</f>
        <v>0</v>
      </c>
      <c r="BH176" s="154">
        <f>IF(U176="zníž. prenesená",N176,0)</f>
        <v>0</v>
      </c>
      <c r="BI176" s="154">
        <f>IF(U176="nulová",N176,0)</f>
        <v>0</v>
      </c>
      <c r="BJ176" s="19" t="s">
        <v>86</v>
      </c>
      <c r="BK176" s="154">
        <f>ROUND(L176*K176,2)</f>
        <v>0</v>
      </c>
      <c r="BL176" s="19" t="s">
        <v>250</v>
      </c>
      <c r="BM176" s="19" t="s">
        <v>2150</v>
      </c>
    </row>
    <row r="177" spans="2:65" s="1" customFormat="1" ht="25.5" customHeight="1">
      <c r="B177" s="145"/>
      <c r="C177" s="146" t="s">
        <v>364</v>
      </c>
      <c r="D177" s="146" t="s">
        <v>189</v>
      </c>
      <c r="E177" s="147" t="s">
        <v>1102</v>
      </c>
      <c r="F177" s="228" t="s">
        <v>1103</v>
      </c>
      <c r="G177" s="228"/>
      <c r="H177" s="228"/>
      <c r="I177" s="228"/>
      <c r="J177" s="148" t="s">
        <v>806</v>
      </c>
      <c r="K177" s="149">
        <v>1.9</v>
      </c>
      <c r="L177" s="229"/>
      <c r="M177" s="229"/>
      <c r="N177" s="229">
        <f>ROUND(L177*K177,2)</f>
        <v>0</v>
      </c>
      <c r="O177" s="229"/>
      <c r="P177" s="229"/>
      <c r="Q177" s="229"/>
      <c r="R177" s="150"/>
      <c r="T177" s="151" t="s">
        <v>5</v>
      </c>
      <c r="U177" s="41" t="s">
        <v>41</v>
      </c>
      <c r="V177" s="152">
        <v>0</v>
      </c>
      <c r="W177" s="152">
        <f>V177*K177</f>
        <v>0</v>
      </c>
      <c r="X177" s="152">
        <v>0</v>
      </c>
      <c r="Y177" s="152">
        <f>X177*K177</f>
        <v>0</v>
      </c>
      <c r="Z177" s="152">
        <v>0</v>
      </c>
      <c r="AA177" s="153">
        <f>Z177*K177</f>
        <v>0</v>
      </c>
      <c r="AD177" s="154"/>
      <c r="AR177" s="19" t="s">
        <v>250</v>
      </c>
      <c r="AT177" s="19" t="s">
        <v>189</v>
      </c>
      <c r="AU177" s="19" t="s">
        <v>86</v>
      </c>
      <c r="AY177" s="19" t="s">
        <v>188</v>
      </c>
      <c r="BE177" s="154">
        <f>IF(U177="základná",N177,0)</f>
        <v>0</v>
      </c>
      <c r="BF177" s="154">
        <f>IF(U177="znížená",N177,0)</f>
        <v>0</v>
      </c>
      <c r="BG177" s="154">
        <f>IF(U177="zákl. prenesená",N177,0)</f>
        <v>0</v>
      </c>
      <c r="BH177" s="154">
        <f>IF(U177="zníž. prenesená",N177,0)</f>
        <v>0</v>
      </c>
      <c r="BI177" s="154">
        <f>IF(U177="nulová",N177,0)</f>
        <v>0</v>
      </c>
      <c r="BJ177" s="19" t="s">
        <v>86</v>
      </c>
      <c r="BK177" s="154">
        <f>ROUND(L177*K177,2)</f>
        <v>0</v>
      </c>
      <c r="BL177" s="19" t="s">
        <v>250</v>
      </c>
      <c r="BM177" s="19" t="s">
        <v>2151</v>
      </c>
    </row>
    <row r="178" spans="2:65" s="10" customFormat="1" ht="29.85" customHeight="1">
      <c r="B178" s="134"/>
      <c r="C178" s="135"/>
      <c r="D178" s="144" t="s">
        <v>164</v>
      </c>
      <c r="E178" s="144"/>
      <c r="F178" s="144"/>
      <c r="G178" s="144"/>
      <c r="H178" s="144"/>
      <c r="I178" s="144"/>
      <c r="J178" s="144"/>
      <c r="K178" s="144"/>
      <c r="L178" s="144"/>
      <c r="M178" s="144"/>
      <c r="N178" s="233">
        <f>BK178</f>
        <v>0</v>
      </c>
      <c r="O178" s="234"/>
      <c r="P178" s="234"/>
      <c r="Q178" s="234"/>
      <c r="R178" s="137"/>
      <c r="T178" s="138"/>
      <c r="U178" s="135"/>
      <c r="V178" s="135"/>
      <c r="W178" s="139">
        <f>SUM(W179:W181)</f>
        <v>27.471349999999997</v>
      </c>
      <c r="X178" s="135"/>
      <c r="Y178" s="139">
        <f>SUM(Y179:Y181)</f>
        <v>5.8254999999999994E-2</v>
      </c>
      <c r="Z178" s="135"/>
      <c r="AA178" s="140">
        <f>SUM(AA179:AA181)</f>
        <v>0</v>
      </c>
      <c r="AC178" s="1"/>
      <c r="AD178" s="154"/>
      <c r="AR178" s="141" t="s">
        <v>86</v>
      </c>
      <c r="AT178" s="142" t="s">
        <v>73</v>
      </c>
      <c r="AU178" s="142" t="s">
        <v>81</v>
      </c>
      <c r="AY178" s="141" t="s">
        <v>188</v>
      </c>
      <c r="BK178" s="143">
        <f>SUM(BK179:BK181)</f>
        <v>0</v>
      </c>
    </row>
    <row r="179" spans="2:65" s="1" customFormat="1" ht="16.5" customHeight="1">
      <c r="B179" s="145"/>
      <c r="C179" s="146" t="s">
        <v>368</v>
      </c>
      <c r="D179" s="146" t="s">
        <v>189</v>
      </c>
      <c r="E179" s="147" t="s">
        <v>1119</v>
      </c>
      <c r="F179" s="228" t="s">
        <v>1120</v>
      </c>
      <c r="G179" s="228"/>
      <c r="H179" s="228"/>
      <c r="I179" s="228"/>
      <c r="J179" s="148" t="s">
        <v>192</v>
      </c>
      <c r="K179" s="149">
        <v>305</v>
      </c>
      <c r="L179" s="229"/>
      <c r="M179" s="229"/>
      <c r="N179" s="229">
        <f>ROUND(L179*K179,2)</f>
        <v>0</v>
      </c>
      <c r="O179" s="229"/>
      <c r="P179" s="229"/>
      <c r="Q179" s="229"/>
      <c r="R179" s="150"/>
      <c r="T179" s="151" t="s">
        <v>5</v>
      </c>
      <c r="U179" s="41" t="s">
        <v>41</v>
      </c>
      <c r="V179" s="152">
        <v>9.0069999999999997E-2</v>
      </c>
      <c r="W179" s="152">
        <f>V179*K179</f>
        <v>27.471349999999997</v>
      </c>
      <c r="X179" s="152">
        <v>3.0000000000000001E-5</v>
      </c>
      <c r="Y179" s="152">
        <f>X179*K179</f>
        <v>9.1500000000000001E-3</v>
      </c>
      <c r="Z179" s="152">
        <v>0</v>
      </c>
      <c r="AA179" s="153">
        <f>Z179*K179</f>
        <v>0</v>
      </c>
      <c r="AD179" s="154"/>
      <c r="AR179" s="19" t="s">
        <v>250</v>
      </c>
      <c r="AT179" s="19" t="s">
        <v>189</v>
      </c>
      <c r="AU179" s="19" t="s">
        <v>86</v>
      </c>
      <c r="AY179" s="19" t="s">
        <v>188</v>
      </c>
      <c r="BE179" s="154">
        <f>IF(U179="základná",N179,0)</f>
        <v>0</v>
      </c>
      <c r="BF179" s="154">
        <f>IF(U179="znížená",N179,0)</f>
        <v>0</v>
      </c>
      <c r="BG179" s="154">
        <f>IF(U179="zákl. prenesená",N179,0)</f>
        <v>0</v>
      </c>
      <c r="BH179" s="154">
        <f>IF(U179="zníž. prenesená",N179,0)</f>
        <v>0</v>
      </c>
      <c r="BI179" s="154">
        <f>IF(U179="nulová",N179,0)</f>
        <v>0</v>
      </c>
      <c r="BJ179" s="19" t="s">
        <v>86</v>
      </c>
      <c r="BK179" s="154">
        <f>ROUND(L179*K179,2)</f>
        <v>0</v>
      </c>
      <c r="BL179" s="19" t="s">
        <v>250</v>
      </c>
      <c r="BM179" s="19" t="s">
        <v>1121</v>
      </c>
    </row>
    <row r="180" spans="2:65" s="1" customFormat="1" ht="16.5" customHeight="1">
      <c r="B180" s="145"/>
      <c r="C180" s="155" t="s">
        <v>372</v>
      </c>
      <c r="D180" s="155" t="s">
        <v>251</v>
      </c>
      <c r="E180" s="156" t="s">
        <v>1123</v>
      </c>
      <c r="F180" s="230" t="s">
        <v>904</v>
      </c>
      <c r="G180" s="230"/>
      <c r="H180" s="230"/>
      <c r="I180" s="230"/>
      <c r="J180" s="157" t="s">
        <v>192</v>
      </c>
      <c r="K180" s="158">
        <v>350.75</v>
      </c>
      <c r="L180" s="231"/>
      <c r="M180" s="231"/>
      <c r="N180" s="231">
        <f>ROUND(L180*K180,2)</f>
        <v>0</v>
      </c>
      <c r="O180" s="229"/>
      <c r="P180" s="229"/>
      <c r="Q180" s="229"/>
      <c r="R180" s="150"/>
      <c r="T180" s="151" t="s">
        <v>5</v>
      </c>
      <c r="U180" s="41" t="s">
        <v>41</v>
      </c>
      <c r="V180" s="152">
        <v>0</v>
      </c>
      <c r="W180" s="152">
        <f>V180*K180</f>
        <v>0</v>
      </c>
      <c r="X180" s="152">
        <v>1.3999999999999999E-4</v>
      </c>
      <c r="Y180" s="152">
        <f>X180*K180</f>
        <v>4.9104999999999996E-2</v>
      </c>
      <c r="Z180" s="152">
        <v>0</v>
      </c>
      <c r="AA180" s="153">
        <f>Z180*K180</f>
        <v>0</v>
      </c>
      <c r="AD180" s="154"/>
      <c r="AR180" s="19" t="s">
        <v>316</v>
      </c>
      <c r="AT180" s="19" t="s">
        <v>251</v>
      </c>
      <c r="AU180" s="19" t="s">
        <v>86</v>
      </c>
      <c r="AY180" s="19" t="s">
        <v>188</v>
      </c>
      <c r="BE180" s="154">
        <f>IF(U180="základná",N180,0)</f>
        <v>0</v>
      </c>
      <c r="BF180" s="154">
        <f>IF(U180="znížená",N180,0)</f>
        <v>0</v>
      </c>
      <c r="BG180" s="154">
        <f>IF(U180="zákl. prenesená",N180,0)</f>
        <v>0</v>
      </c>
      <c r="BH180" s="154">
        <f>IF(U180="zníž. prenesená",N180,0)</f>
        <v>0</v>
      </c>
      <c r="BI180" s="154">
        <f>IF(U180="nulová",N180,0)</f>
        <v>0</v>
      </c>
      <c r="BJ180" s="19" t="s">
        <v>86</v>
      </c>
      <c r="BK180" s="154">
        <f>ROUND(L180*K180,2)</f>
        <v>0</v>
      </c>
      <c r="BL180" s="19" t="s">
        <v>250</v>
      </c>
      <c r="BM180" s="19" t="s">
        <v>1124</v>
      </c>
    </row>
    <row r="181" spans="2:65" s="1" customFormat="1" ht="25.5" customHeight="1">
      <c r="B181" s="145"/>
      <c r="C181" s="146" t="s">
        <v>376</v>
      </c>
      <c r="D181" s="146" t="s">
        <v>189</v>
      </c>
      <c r="E181" s="147" t="s">
        <v>1134</v>
      </c>
      <c r="F181" s="228" t="s">
        <v>1135</v>
      </c>
      <c r="G181" s="228"/>
      <c r="H181" s="228"/>
      <c r="I181" s="228"/>
      <c r="J181" s="148" t="s">
        <v>806</v>
      </c>
      <c r="K181" s="149">
        <v>6.1</v>
      </c>
      <c r="L181" s="229"/>
      <c r="M181" s="229"/>
      <c r="N181" s="229">
        <f>ROUND(L181*K181,2)</f>
        <v>0</v>
      </c>
      <c r="O181" s="229"/>
      <c r="P181" s="229"/>
      <c r="Q181" s="229"/>
      <c r="R181" s="150"/>
      <c r="T181" s="151" t="s">
        <v>5</v>
      </c>
      <c r="U181" s="41" t="s">
        <v>41</v>
      </c>
      <c r="V181" s="152">
        <v>0</v>
      </c>
      <c r="W181" s="152">
        <f>V181*K181</f>
        <v>0</v>
      </c>
      <c r="X181" s="152">
        <v>0</v>
      </c>
      <c r="Y181" s="152">
        <f>X181*K181</f>
        <v>0</v>
      </c>
      <c r="Z181" s="152">
        <v>0</v>
      </c>
      <c r="AA181" s="153">
        <f>Z181*K181</f>
        <v>0</v>
      </c>
      <c r="AD181" s="154"/>
      <c r="AR181" s="19" t="s">
        <v>250</v>
      </c>
      <c r="AT181" s="19" t="s">
        <v>189</v>
      </c>
      <c r="AU181" s="19" t="s">
        <v>86</v>
      </c>
      <c r="AY181" s="19" t="s">
        <v>188</v>
      </c>
      <c r="BE181" s="154">
        <f>IF(U181="základná",N181,0)</f>
        <v>0</v>
      </c>
      <c r="BF181" s="154">
        <f>IF(U181="znížená",N181,0)</f>
        <v>0</v>
      </c>
      <c r="BG181" s="154">
        <f>IF(U181="zákl. prenesená",N181,0)</f>
        <v>0</v>
      </c>
      <c r="BH181" s="154">
        <f>IF(U181="zníž. prenesená",N181,0)</f>
        <v>0</v>
      </c>
      <c r="BI181" s="154">
        <f>IF(U181="nulová",N181,0)</f>
        <v>0</v>
      </c>
      <c r="BJ181" s="19" t="s">
        <v>86</v>
      </c>
      <c r="BK181" s="154">
        <f>ROUND(L181*K181,2)</f>
        <v>0</v>
      </c>
      <c r="BL181" s="19" t="s">
        <v>250</v>
      </c>
      <c r="BM181" s="19" t="s">
        <v>2152</v>
      </c>
    </row>
    <row r="182" spans="2:65" s="10" customFormat="1" ht="29.85" customHeight="1">
      <c r="B182" s="134"/>
      <c r="C182" s="135"/>
      <c r="D182" s="144" t="s">
        <v>165</v>
      </c>
      <c r="E182" s="144"/>
      <c r="F182" s="144"/>
      <c r="G182" s="144"/>
      <c r="H182" s="144"/>
      <c r="I182" s="144"/>
      <c r="J182" s="144"/>
      <c r="K182" s="144"/>
      <c r="L182" s="144"/>
      <c r="M182" s="144"/>
      <c r="N182" s="233">
        <f>BK182</f>
        <v>0</v>
      </c>
      <c r="O182" s="234"/>
      <c r="P182" s="234"/>
      <c r="Q182" s="234"/>
      <c r="R182" s="137"/>
      <c r="T182" s="138"/>
      <c r="U182" s="135"/>
      <c r="V182" s="135"/>
      <c r="W182" s="139">
        <f>SUM(W183:W206)</f>
        <v>88.918728300000012</v>
      </c>
      <c r="X182" s="135"/>
      <c r="Y182" s="139">
        <f>SUM(Y183:Y206)</f>
        <v>0.98563625000000021</v>
      </c>
      <c r="Z182" s="135"/>
      <c r="AA182" s="140">
        <f>SUM(AA183:AA206)</f>
        <v>4.0000000000000001E-3</v>
      </c>
      <c r="AC182" s="1"/>
      <c r="AD182" s="154"/>
      <c r="AR182" s="141" t="s">
        <v>86</v>
      </c>
      <c r="AT182" s="142" t="s">
        <v>73</v>
      </c>
      <c r="AU182" s="142" t="s">
        <v>81</v>
      </c>
      <c r="AY182" s="141" t="s">
        <v>188</v>
      </c>
      <c r="BK182" s="143">
        <f>SUM(BK183:BK206)</f>
        <v>0</v>
      </c>
    </row>
    <row r="183" spans="2:65" s="1" customFormat="1" ht="25.5" customHeight="1">
      <c r="B183" s="145"/>
      <c r="C183" s="146" t="s">
        <v>392</v>
      </c>
      <c r="D183" s="146" t="s">
        <v>189</v>
      </c>
      <c r="E183" s="147" t="s">
        <v>2153</v>
      </c>
      <c r="F183" s="228" t="s">
        <v>2154</v>
      </c>
      <c r="G183" s="228"/>
      <c r="H183" s="228"/>
      <c r="I183" s="228"/>
      <c r="J183" s="148" t="s">
        <v>192</v>
      </c>
      <c r="K183" s="149">
        <v>54.005000000000003</v>
      </c>
      <c r="L183" s="229"/>
      <c r="M183" s="229"/>
      <c r="N183" s="229">
        <f t="shared" ref="N183:N206" si="20">ROUND(L183*K183,2)</f>
        <v>0</v>
      </c>
      <c r="O183" s="229"/>
      <c r="P183" s="229"/>
      <c r="Q183" s="229"/>
      <c r="R183" s="150"/>
      <c r="T183" s="151" t="s">
        <v>5</v>
      </c>
      <c r="U183" s="41" t="s">
        <v>41</v>
      </c>
      <c r="V183" s="152">
        <v>0.755</v>
      </c>
      <c r="W183" s="152">
        <f t="shared" ref="W183:W206" si="21">V183*K183</f>
        <v>40.773775000000001</v>
      </c>
      <c r="X183" s="152">
        <v>3.0000000000000001E-5</v>
      </c>
      <c r="Y183" s="152">
        <f t="shared" ref="Y183:Y206" si="22">X183*K183</f>
        <v>1.6201500000000001E-3</v>
      </c>
      <c r="Z183" s="152">
        <v>0</v>
      </c>
      <c r="AA183" s="153">
        <f t="shared" ref="AA183:AA206" si="23">Z183*K183</f>
        <v>0</v>
      </c>
      <c r="AD183" s="154"/>
      <c r="AR183" s="19" t="s">
        <v>250</v>
      </c>
      <c r="AT183" s="19" t="s">
        <v>189</v>
      </c>
      <c r="AU183" s="19" t="s">
        <v>86</v>
      </c>
      <c r="AY183" s="19" t="s">
        <v>188</v>
      </c>
      <c r="BE183" s="154">
        <f t="shared" ref="BE183:BE206" si="24">IF(U183="základná",N183,0)</f>
        <v>0</v>
      </c>
      <c r="BF183" s="154">
        <f t="shared" ref="BF183:BF206" si="25">IF(U183="znížená",N183,0)</f>
        <v>0</v>
      </c>
      <c r="BG183" s="154">
        <f t="shared" ref="BG183:BG206" si="26">IF(U183="zákl. prenesená",N183,0)</f>
        <v>0</v>
      </c>
      <c r="BH183" s="154">
        <f t="shared" ref="BH183:BH206" si="27">IF(U183="zníž. prenesená",N183,0)</f>
        <v>0</v>
      </c>
      <c r="BI183" s="154">
        <f t="shared" ref="BI183:BI206" si="28">IF(U183="nulová",N183,0)</f>
        <v>0</v>
      </c>
      <c r="BJ183" s="19" t="s">
        <v>86</v>
      </c>
      <c r="BK183" s="154">
        <f t="shared" ref="BK183:BK206" si="29">ROUND(L183*K183,2)</f>
        <v>0</v>
      </c>
      <c r="BL183" s="19" t="s">
        <v>250</v>
      </c>
      <c r="BM183" s="19" t="s">
        <v>2155</v>
      </c>
    </row>
    <row r="184" spans="2:65" s="1" customFormat="1" ht="25.5" customHeight="1">
      <c r="B184" s="145"/>
      <c r="C184" s="155" t="s">
        <v>396</v>
      </c>
      <c r="D184" s="155" t="s">
        <v>251</v>
      </c>
      <c r="E184" s="156" t="s">
        <v>2156</v>
      </c>
      <c r="F184" s="230" t="s">
        <v>2157</v>
      </c>
      <c r="G184" s="230"/>
      <c r="H184" s="230"/>
      <c r="I184" s="230"/>
      <c r="J184" s="157" t="s">
        <v>192</v>
      </c>
      <c r="K184" s="158">
        <v>112.33</v>
      </c>
      <c r="L184" s="231"/>
      <c r="M184" s="231"/>
      <c r="N184" s="231">
        <f t="shared" si="20"/>
        <v>0</v>
      </c>
      <c r="O184" s="229"/>
      <c r="P184" s="229"/>
      <c r="Q184" s="229"/>
      <c r="R184" s="150"/>
      <c r="T184" s="151" t="s">
        <v>5</v>
      </c>
      <c r="U184" s="41" t="s">
        <v>41</v>
      </c>
      <c r="V184" s="152">
        <v>0</v>
      </c>
      <c r="W184" s="152">
        <f t="shared" si="21"/>
        <v>0</v>
      </c>
      <c r="X184" s="152">
        <v>5.0000000000000001E-3</v>
      </c>
      <c r="Y184" s="152">
        <f t="shared" si="22"/>
        <v>0.56164999999999998</v>
      </c>
      <c r="Z184" s="152">
        <v>0</v>
      </c>
      <c r="AA184" s="153">
        <f t="shared" si="23"/>
        <v>0</v>
      </c>
      <c r="AD184" s="154"/>
      <c r="AR184" s="19" t="s">
        <v>316</v>
      </c>
      <c r="AT184" s="19" t="s">
        <v>251</v>
      </c>
      <c r="AU184" s="19" t="s">
        <v>86</v>
      </c>
      <c r="AY184" s="19" t="s">
        <v>188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9" t="s">
        <v>86</v>
      </c>
      <c r="BK184" s="154">
        <f t="shared" si="29"/>
        <v>0</v>
      </c>
      <c r="BL184" s="19" t="s">
        <v>250</v>
      </c>
      <c r="BM184" s="19" t="s">
        <v>2158</v>
      </c>
    </row>
    <row r="185" spans="2:65" s="1" customFormat="1" ht="25.5" customHeight="1">
      <c r="B185" s="145"/>
      <c r="C185" s="146" t="s">
        <v>400</v>
      </c>
      <c r="D185" s="146" t="s">
        <v>189</v>
      </c>
      <c r="E185" s="147" t="s">
        <v>2159</v>
      </c>
      <c r="F185" s="228" t="s">
        <v>2160</v>
      </c>
      <c r="G185" s="228"/>
      <c r="H185" s="228"/>
      <c r="I185" s="228"/>
      <c r="J185" s="148" t="s">
        <v>203</v>
      </c>
      <c r="K185" s="149">
        <v>108.01</v>
      </c>
      <c r="L185" s="229"/>
      <c r="M185" s="229"/>
      <c r="N185" s="229">
        <f t="shared" si="20"/>
        <v>0</v>
      </c>
      <c r="O185" s="229"/>
      <c r="P185" s="229"/>
      <c r="Q185" s="229"/>
      <c r="R185" s="150"/>
      <c r="T185" s="151" t="s">
        <v>5</v>
      </c>
      <c r="U185" s="41" t="s">
        <v>41</v>
      </c>
      <c r="V185" s="152">
        <v>0.22935</v>
      </c>
      <c r="W185" s="152">
        <f t="shared" si="21"/>
        <v>24.7720935</v>
      </c>
      <c r="X185" s="152">
        <v>3.0000000000000001E-5</v>
      </c>
      <c r="Y185" s="152">
        <f t="shared" si="22"/>
        <v>3.2403000000000002E-3</v>
      </c>
      <c r="Z185" s="152">
        <v>0</v>
      </c>
      <c r="AA185" s="153">
        <f t="shared" si="23"/>
        <v>0</v>
      </c>
      <c r="AD185" s="154"/>
      <c r="AR185" s="19" t="s">
        <v>250</v>
      </c>
      <c r="AT185" s="19" t="s">
        <v>189</v>
      </c>
      <c r="AU185" s="19" t="s">
        <v>86</v>
      </c>
      <c r="AY185" s="19" t="s">
        <v>188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9" t="s">
        <v>86</v>
      </c>
      <c r="BK185" s="154">
        <f t="shared" si="29"/>
        <v>0</v>
      </c>
      <c r="BL185" s="19" t="s">
        <v>250</v>
      </c>
      <c r="BM185" s="19" t="s">
        <v>2161</v>
      </c>
    </row>
    <row r="186" spans="2:65" s="1" customFormat="1" ht="16.5" customHeight="1">
      <c r="B186" s="145"/>
      <c r="C186" s="155" t="s">
        <v>404</v>
      </c>
      <c r="D186" s="155" t="s">
        <v>251</v>
      </c>
      <c r="E186" s="156" t="s">
        <v>2162</v>
      </c>
      <c r="F186" s="230" t="s">
        <v>2163</v>
      </c>
      <c r="G186" s="230"/>
      <c r="H186" s="230"/>
      <c r="I186" s="230"/>
      <c r="J186" s="157" t="s">
        <v>203</v>
      </c>
      <c r="K186" s="158">
        <v>112.33</v>
      </c>
      <c r="L186" s="231"/>
      <c r="M186" s="231"/>
      <c r="N186" s="231">
        <f t="shared" si="20"/>
        <v>0</v>
      </c>
      <c r="O186" s="229"/>
      <c r="P186" s="229"/>
      <c r="Q186" s="229"/>
      <c r="R186" s="150"/>
      <c r="T186" s="151" t="s">
        <v>5</v>
      </c>
      <c r="U186" s="41" t="s">
        <v>41</v>
      </c>
      <c r="V186" s="152">
        <v>0</v>
      </c>
      <c r="W186" s="152">
        <f t="shared" si="21"/>
        <v>0</v>
      </c>
      <c r="X186" s="152">
        <v>1.32E-3</v>
      </c>
      <c r="Y186" s="152">
        <f t="shared" si="22"/>
        <v>0.14827560000000001</v>
      </c>
      <c r="Z186" s="152">
        <v>0</v>
      </c>
      <c r="AA186" s="153">
        <f t="shared" si="23"/>
        <v>0</v>
      </c>
      <c r="AD186" s="154"/>
      <c r="AR186" s="19" t="s">
        <v>316</v>
      </c>
      <c r="AT186" s="19" t="s">
        <v>251</v>
      </c>
      <c r="AU186" s="19" t="s">
        <v>86</v>
      </c>
      <c r="AY186" s="19" t="s">
        <v>188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9" t="s">
        <v>86</v>
      </c>
      <c r="BK186" s="154">
        <f t="shared" si="29"/>
        <v>0</v>
      </c>
      <c r="BL186" s="19" t="s">
        <v>250</v>
      </c>
      <c r="BM186" s="19" t="s">
        <v>2164</v>
      </c>
    </row>
    <row r="187" spans="2:65" s="1" customFormat="1" ht="25.5" customHeight="1">
      <c r="B187" s="145"/>
      <c r="C187" s="146" t="s">
        <v>408</v>
      </c>
      <c r="D187" s="146" t="s">
        <v>189</v>
      </c>
      <c r="E187" s="147" t="s">
        <v>1154</v>
      </c>
      <c r="F187" s="228" t="s">
        <v>1155</v>
      </c>
      <c r="G187" s="228"/>
      <c r="H187" s="228"/>
      <c r="I187" s="228"/>
      <c r="J187" s="148" t="s">
        <v>203</v>
      </c>
      <c r="K187" s="149">
        <v>5.54</v>
      </c>
      <c r="L187" s="229"/>
      <c r="M187" s="229"/>
      <c r="N187" s="229">
        <f t="shared" si="20"/>
        <v>0</v>
      </c>
      <c r="O187" s="229"/>
      <c r="P187" s="229"/>
      <c r="Q187" s="229"/>
      <c r="R187" s="150"/>
      <c r="T187" s="151" t="s">
        <v>5</v>
      </c>
      <c r="U187" s="41" t="s">
        <v>41</v>
      </c>
      <c r="V187" s="152">
        <v>0.64368999999999998</v>
      </c>
      <c r="W187" s="152">
        <f t="shared" si="21"/>
        <v>3.5660425999999998</v>
      </c>
      <c r="X187" s="152">
        <v>1E-4</v>
      </c>
      <c r="Y187" s="152">
        <f t="shared" si="22"/>
        <v>5.5400000000000002E-4</v>
      </c>
      <c r="Z187" s="152">
        <v>0</v>
      </c>
      <c r="AA187" s="153">
        <f t="shared" si="23"/>
        <v>0</v>
      </c>
      <c r="AD187" s="154"/>
      <c r="AR187" s="19" t="s">
        <v>250</v>
      </c>
      <c r="AT187" s="19" t="s">
        <v>189</v>
      </c>
      <c r="AU187" s="19" t="s">
        <v>86</v>
      </c>
      <c r="AY187" s="19" t="s">
        <v>188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9" t="s">
        <v>86</v>
      </c>
      <c r="BK187" s="154">
        <f t="shared" si="29"/>
        <v>0</v>
      </c>
      <c r="BL187" s="19" t="s">
        <v>250</v>
      </c>
      <c r="BM187" s="19" t="s">
        <v>2165</v>
      </c>
    </row>
    <row r="188" spans="2:65" s="1" customFormat="1" ht="51" customHeight="1">
      <c r="B188" s="145"/>
      <c r="C188" s="155" t="s">
        <v>412</v>
      </c>
      <c r="D188" s="155" t="s">
        <v>251</v>
      </c>
      <c r="E188" s="156" t="s">
        <v>2166</v>
      </c>
      <c r="F188" s="230" t="s">
        <v>2167</v>
      </c>
      <c r="G188" s="230"/>
      <c r="H188" s="230"/>
      <c r="I188" s="230"/>
      <c r="J188" s="157" t="s">
        <v>302</v>
      </c>
      <c r="K188" s="158">
        <v>1</v>
      </c>
      <c r="L188" s="231"/>
      <c r="M188" s="231"/>
      <c r="N188" s="231">
        <f t="shared" si="20"/>
        <v>0</v>
      </c>
      <c r="O188" s="229"/>
      <c r="P188" s="229"/>
      <c r="Q188" s="229"/>
      <c r="R188" s="150"/>
      <c r="T188" s="151" t="s">
        <v>5</v>
      </c>
      <c r="U188" s="41" t="s">
        <v>41</v>
      </c>
      <c r="V188" s="152">
        <v>0</v>
      </c>
      <c r="W188" s="152">
        <f t="shared" si="21"/>
        <v>0</v>
      </c>
      <c r="X188" s="152">
        <v>4.0849999999999997E-2</v>
      </c>
      <c r="Y188" s="152">
        <f t="shared" si="22"/>
        <v>4.0849999999999997E-2</v>
      </c>
      <c r="Z188" s="152">
        <v>0</v>
      </c>
      <c r="AA188" s="153">
        <f t="shared" si="23"/>
        <v>0</v>
      </c>
      <c r="AD188" s="154"/>
      <c r="AR188" s="19" t="s">
        <v>316</v>
      </c>
      <c r="AT188" s="19" t="s">
        <v>251</v>
      </c>
      <c r="AU188" s="19" t="s">
        <v>86</v>
      </c>
      <c r="AY188" s="19" t="s">
        <v>188</v>
      </c>
      <c r="BE188" s="154">
        <f t="shared" si="24"/>
        <v>0</v>
      </c>
      <c r="BF188" s="154">
        <f t="shared" si="25"/>
        <v>0</v>
      </c>
      <c r="BG188" s="154">
        <f t="shared" si="26"/>
        <v>0</v>
      </c>
      <c r="BH188" s="154">
        <f t="shared" si="27"/>
        <v>0</v>
      </c>
      <c r="BI188" s="154">
        <f t="shared" si="28"/>
        <v>0</v>
      </c>
      <c r="BJ188" s="19" t="s">
        <v>86</v>
      </c>
      <c r="BK188" s="154">
        <f t="shared" si="29"/>
        <v>0</v>
      </c>
      <c r="BL188" s="19" t="s">
        <v>250</v>
      </c>
      <c r="BM188" s="19" t="s">
        <v>2168</v>
      </c>
    </row>
    <row r="189" spans="2:65" s="1" customFormat="1" ht="38.25" customHeight="1">
      <c r="B189" s="145"/>
      <c r="C189" s="146" t="s">
        <v>424</v>
      </c>
      <c r="D189" s="146" t="s">
        <v>189</v>
      </c>
      <c r="E189" s="147" t="s">
        <v>1186</v>
      </c>
      <c r="F189" s="228" t="s">
        <v>1187</v>
      </c>
      <c r="G189" s="228"/>
      <c r="H189" s="228"/>
      <c r="I189" s="228"/>
      <c r="J189" s="148" t="s">
        <v>203</v>
      </c>
      <c r="K189" s="149">
        <v>7.34</v>
      </c>
      <c r="L189" s="229"/>
      <c r="M189" s="229"/>
      <c r="N189" s="229">
        <f t="shared" si="20"/>
        <v>0</v>
      </c>
      <c r="O189" s="229"/>
      <c r="P189" s="229"/>
      <c r="Q189" s="229"/>
      <c r="R189" s="150"/>
      <c r="T189" s="151" t="s">
        <v>5</v>
      </c>
      <c r="U189" s="41" t="s">
        <v>41</v>
      </c>
      <c r="V189" s="152">
        <v>0.60707999999999995</v>
      </c>
      <c r="W189" s="152">
        <f t="shared" si="21"/>
        <v>4.4559671999999999</v>
      </c>
      <c r="X189" s="152">
        <v>1.1E-4</v>
      </c>
      <c r="Y189" s="152">
        <f t="shared" si="22"/>
        <v>8.074E-4</v>
      </c>
      <c r="Z189" s="152">
        <v>0</v>
      </c>
      <c r="AA189" s="153">
        <f t="shared" si="23"/>
        <v>0</v>
      </c>
      <c r="AD189" s="154"/>
      <c r="AR189" s="19" t="s">
        <v>250</v>
      </c>
      <c r="AT189" s="19" t="s">
        <v>189</v>
      </c>
      <c r="AU189" s="19" t="s">
        <v>86</v>
      </c>
      <c r="AY189" s="19" t="s">
        <v>188</v>
      </c>
      <c r="BE189" s="154">
        <f t="shared" si="24"/>
        <v>0</v>
      </c>
      <c r="BF189" s="154">
        <f t="shared" si="25"/>
        <v>0</v>
      </c>
      <c r="BG189" s="154">
        <f t="shared" si="26"/>
        <v>0</v>
      </c>
      <c r="BH189" s="154">
        <f t="shared" si="27"/>
        <v>0</v>
      </c>
      <c r="BI189" s="154">
        <f t="shared" si="28"/>
        <v>0</v>
      </c>
      <c r="BJ189" s="19" t="s">
        <v>86</v>
      </c>
      <c r="BK189" s="154">
        <f t="shared" si="29"/>
        <v>0</v>
      </c>
      <c r="BL189" s="19" t="s">
        <v>250</v>
      </c>
      <c r="BM189" s="19" t="s">
        <v>2169</v>
      </c>
    </row>
    <row r="190" spans="2:65" s="1" customFormat="1" ht="63.75" customHeight="1">
      <c r="B190" s="145"/>
      <c r="C190" s="155" t="s">
        <v>428</v>
      </c>
      <c r="D190" s="155" t="s">
        <v>251</v>
      </c>
      <c r="E190" s="156" t="s">
        <v>2170</v>
      </c>
      <c r="F190" s="230" t="s">
        <v>2171</v>
      </c>
      <c r="G190" s="230"/>
      <c r="H190" s="230"/>
      <c r="I190" s="230"/>
      <c r="J190" s="157" t="s">
        <v>302</v>
      </c>
      <c r="K190" s="158">
        <v>1</v>
      </c>
      <c r="L190" s="231"/>
      <c r="M190" s="231"/>
      <c r="N190" s="231">
        <f t="shared" si="20"/>
        <v>0</v>
      </c>
      <c r="O190" s="229"/>
      <c r="P190" s="229"/>
      <c r="Q190" s="229"/>
      <c r="R190" s="150"/>
      <c r="T190" s="151" t="s">
        <v>5</v>
      </c>
      <c r="U190" s="41" t="s">
        <v>41</v>
      </c>
      <c r="V190" s="152">
        <v>0</v>
      </c>
      <c r="W190" s="152">
        <f t="shared" si="21"/>
        <v>0</v>
      </c>
      <c r="X190" s="152">
        <v>5.5019999999999999E-2</v>
      </c>
      <c r="Y190" s="152">
        <f t="shared" si="22"/>
        <v>5.5019999999999999E-2</v>
      </c>
      <c r="Z190" s="152">
        <v>0</v>
      </c>
      <c r="AA190" s="153">
        <f t="shared" si="23"/>
        <v>0</v>
      </c>
      <c r="AD190" s="154"/>
      <c r="AR190" s="19" t="s">
        <v>316</v>
      </c>
      <c r="AT190" s="19" t="s">
        <v>251</v>
      </c>
      <c r="AU190" s="19" t="s">
        <v>86</v>
      </c>
      <c r="AY190" s="19" t="s">
        <v>188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9" t="s">
        <v>86</v>
      </c>
      <c r="BK190" s="154">
        <f t="shared" si="29"/>
        <v>0</v>
      </c>
      <c r="BL190" s="19" t="s">
        <v>250</v>
      </c>
      <c r="BM190" s="19" t="s">
        <v>2172</v>
      </c>
    </row>
    <row r="191" spans="2:65" s="1" customFormat="1" ht="25.5" customHeight="1">
      <c r="B191" s="145"/>
      <c r="C191" s="146" t="s">
        <v>432</v>
      </c>
      <c r="D191" s="146" t="s">
        <v>189</v>
      </c>
      <c r="E191" s="147" t="s">
        <v>1214</v>
      </c>
      <c r="F191" s="228" t="s">
        <v>1215</v>
      </c>
      <c r="G191" s="228"/>
      <c r="H191" s="228"/>
      <c r="I191" s="228"/>
      <c r="J191" s="148" t="s">
        <v>302</v>
      </c>
      <c r="K191" s="149">
        <v>4</v>
      </c>
      <c r="L191" s="229"/>
      <c r="M191" s="229"/>
      <c r="N191" s="229">
        <f t="shared" si="20"/>
        <v>0</v>
      </c>
      <c r="O191" s="229"/>
      <c r="P191" s="229"/>
      <c r="Q191" s="229"/>
      <c r="R191" s="150"/>
      <c r="T191" s="151" t="s">
        <v>5</v>
      </c>
      <c r="U191" s="41" t="s">
        <v>41</v>
      </c>
      <c r="V191" s="152">
        <v>0.40799999999999997</v>
      </c>
      <c r="W191" s="152">
        <f t="shared" si="21"/>
        <v>1.6319999999999999</v>
      </c>
      <c r="X191" s="152">
        <v>0</v>
      </c>
      <c r="Y191" s="152">
        <f t="shared" si="22"/>
        <v>0</v>
      </c>
      <c r="Z191" s="152">
        <v>0</v>
      </c>
      <c r="AA191" s="153">
        <f t="shared" si="23"/>
        <v>0</v>
      </c>
      <c r="AD191" s="154"/>
      <c r="AR191" s="19" t="s">
        <v>250</v>
      </c>
      <c r="AT191" s="19" t="s">
        <v>189</v>
      </c>
      <c r="AU191" s="19" t="s">
        <v>86</v>
      </c>
      <c r="AY191" s="19" t="s">
        <v>188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9" t="s">
        <v>86</v>
      </c>
      <c r="BK191" s="154">
        <f t="shared" si="29"/>
        <v>0</v>
      </c>
      <c r="BL191" s="19" t="s">
        <v>250</v>
      </c>
      <c r="BM191" s="19" t="s">
        <v>2173</v>
      </c>
    </row>
    <row r="192" spans="2:65" s="1" customFormat="1" ht="38.25" customHeight="1">
      <c r="B192" s="145"/>
      <c r="C192" s="155" t="s">
        <v>436</v>
      </c>
      <c r="D192" s="155" t="s">
        <v>251</v>
      </c>
      <c r="E192" s="156" t="s">
        <v>1218</v>
      </c>
      <c r="F192" s="230" t="s">
        <v>2174</v>
      </c>
      <c r="G192" s="230"/>
      <c r="H192" s="230"/>
      <c r="I192" s="230"/>
      <c r="J192" s="157" t="s">
        <v>302</v>
      </c>
      <c r="K192" s="158">
        <v>2</v>
      </c>
      <c r="L192" s="231"/>
      <c r="M192" s="231"/>
      <c r="N192" s="231">
        <f t="shared" si="20"/>
        <v>0</v>
      </c>
      <c r="O192" s="229"/>
      <c r="P192" s="229"/>
      <c r="Q192" s="229"/>
      <c r="R192" s="150"/>
      <c r="T192" s="151" t="s">
        <v>5</v>
      </c>
      <c r="U192" s="41" t="s">
        <v>41</v>
      </c>
      <c r="V192" s="152">
        <v>0</v>
      </c>
      <c r="W192" s="152">
        <f t="shared" si="21"/>
        <v>0</v>
      </c>
      <c r="X192" s="152">
        <v>2.5000000000000001E-2</v>
      </c>
      <c r="Y192" s="152">
        <f t="shared" si="22"/>
        <v>0.05</v>
      </c>
      <c r="Z192" s="152">
        <v>0</v>
      </c>
      <c r="AA192" s="153">
        <f t="shared" si="23"/>
        <v>0</v>
      </c>
      <c r="AD192" s="154"/>
      <c r="AR192" s="19" t="s">
        <v>316</v>
      </c>
      <c r="AT192" s="19" t="s">
        <v>251</v>
      </c>
      <c r="AU192" s="19" t="s">
        <v>86</v>
      </c>
      <c r="AY192" s="19" t="s">
        <v>188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9" t="s">
        <v>86</v>
      </c>
      <c r="BK192" s="154">
        <f t="shared" si="29"/>
        <v>0</v>
      </c>
      <c r="BL192" s="19" t="s">
        <v>250</v>
      </c>
      <c r="BM192" s="19" t="s">
        <v>2175</v>
      </c>
    </row>
    <row r="193" spans="2:65" s="1" customFormat="1" ht="38.25" customHeight="1">
      <c r="B193" s="145"/>
      <c r="C193" s="155" t="s">
        <v>440</v>
      </c>
      <c r="D193" s="155" t="s">
        <v>251</v>
      </c>
      <c r="E193" s="156" t="s">
        <v>2176</v>
      </c>
      <c r="F193" s="230" t="s">
        <v>2177</v>
      </c>
      <c r="G193" s="230"/>
      <c r="H193" s="230"/>
      <c r="I193" s="230"/>
      <c r="J193" s="157" t="s">
        <v>302</v>
      </c>
      <c r="K193" s="158">
        <v>2</v>
      </c>
      <c r="L193" s="231"/>
      <c r="M193" s="231"/>
      <c r="N193" s="231">
        <f t="shared" si="20"/>
        <v>0</v>
      </c>
      <c r="O193" s="229"/>
      <c r="P193" s="229"/>
      <c r="Q193" s="229"/>
      <c r="R193" s="150"/>
      <c r="T193" s="151" t="s">
        <v>5</v>
      </c>
      <c r="U193" s="41" t="s">
        <v>41</v>
      </c>
      <c r="V193" s="152">
        <v>0</v>
      </c>
      <c r="W193" s="152">
        <f t="shared" si="21"/>
        <v>0</v>
      </c>
      <c r="X193" s="152">
        <v>2.5000000000000001E-2</v>
      </c>
      <c r="Y193" s="152">
        <f t="shared" si="22"/>
        <v>0.05</v>
      </c>
      <c r="Z193" s="152">
        <v>0</v>
      </c>
      <c r="AA193" s="153">
        <f t="shared" si="23"/>
        <v>0</v>
      </c>
      <c r="AD193" s="154"/>
      <c r="AR193" s="19" t="s">
        <v>316</v>
      </c>
      <c r="AT193" s="19" t="s">
        <v>251</v>
      </c>
      <c r="AU193" s="19" t="s">
        <v>86</v>
      </c>
      <c r="AY193" s="19" t="s">
        <v>188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9" t="s">
        <v>86</v>
      </c>
      <c r="BK193" s="154">
        <f t="shared" si="29"/>
        <v>0</v>
      </c>
      <c r="BL193" s="19" t="s">
        <v>250</v>
      </c>
      <c r="BM193" s="19" t="s">
        <v>2178</v>
      </c>
    </row>
    <row r="194" spans="2:65" s="1" customFormat="1" ht="25.5" customHeight="1">
      <c r="B194" s="145"/>
      <c r="C194" s="146" t="s">
        <v>452</v>
      </c>
      <c r="D194" s="146" t="s">
        <v>189</v>
      </c>
      <c r="E194" s="147" t="s">
        <v>1230</v>
      </c>
      <c r="F194" s="228" t="s">
        <v>1231</v>
      </c>
      <c r="G194" s="228"/>
      <c r="H194" s="228"/>
      <c r="I194" s="228"/>
      <c r="J194" s="148" t="s">
        <v>302</v>
      </c>
      <c r="K194" s="149">
        <v>4</v>
      </c>
      <c r="L194" s="229"/>
      <c r="M194" s="229"/>
      <c r="N194" s="229">
        <f t="shared" si="20"/>
        <v>0</v>
      </c>
      <c r="O194" s="229"/>
      <c r="P194" s="229"/>
      <c r="Q194" s="229"/>
      <c r="R194" s="150"/>
      <c r="T194" s="151" t="s">
        <v>5</v>
      </c>
      <c r="U194" s="41" t="s">
        <v>41</v>
      </c>
      <c r="V194" s="152">
        <v>0.115</v>
      </c>
      <c r="W194" s="152">
        <f t="shared" si="21"/>
        <v>0.46</v>
      </c>
      <c r="X194" s="152">
        <v>0</v>
      </c>
      <c r="Y194" s="152">
        <f t="shared" si="22"/>
        <v>0</v>
      </c>
      <c r="Z194" s="152">
        <v>1E-3</v>
      </c>
      <c r="AA194" s="153">
        <f t="shared" si="23"/>
        <v>4.0000000000000001E-3</v>
      </c>
      <c r="AD194" s="154"/>
      <c r="AR194" s="19" t="s">
        <v>250</v>
      </c>
      <c r="AT194" s="19" t="s">
        <v>189</v>
      </c>
      <c r="AU194" s="19" t="s">
        <v>86</v>
      </c>
      <c r="AY194" s="19" t="s">
        <v>188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9" t="s">
        <v>86</v>
      </c>
      <c r="BK194" s="154">
        <f t="shared" si="29"/>
        <v>0</v>
      </c>
      <c r="BL194" s="19" t="s">
        <v>250</v>
      </c>
      <c r="BM194" s="19" t="s">
        <v>2179</v>
      </c>
    </row>
    <row r="195" spans="2:65" s="1" customFormat="1" ht="38.25" customHeight="1">
      <c r="B195" s="145"/>
      <c r="C195" s="146" t="s">
        <v>460</v>
      </c>
      <c r="D195" s="146" t="s">
        <v>189</v>
      </c>
      <c r="E195" s="147" t="s">
        <v>1238</v>
      </c>
      <c r="F195" s="228" t="s">
        <v>1239</v>
      </c>
      <c r="G195" s="228"/>
      <c r="H195" s="228"/>
      <c r="I195" s="228"/>
      <c r="J195" s="148" t="s">
        <v>302</v>
      </c>
      <c r="K195" s="149">
        <v>4</v>
      </c>
      <c r="L195" s="229"/>
      <c r="M195" s="229"/>
      <c r="N195" s="229">
        <f t="shared" si="20"/>
        <v>0</v>
      </c>
      <c r="O195" s="229"/>
      <c r="P195" s="229"/>
      <c r="Q195" s="229"/>
      <c r="R195" s="150"/>
      <c r="T195" s="151" t="s">
        <v>5</v>
      </c>
      <c r="U195" s="41" t="s">
        <v>41</v>
      </c>
      <c r="V195" s="152">
        <v>0.312</v>
      </c>
      <c r="W195" s="152">
        <f t="shared" si="21"/>
        <v>1.248</v>
      </c>
      <c r="X195" s="152">
        <v>0</v>
      </c>
      <c r="Y195" s="152">
        <f t="shared" si="22"/>
        <v>0</v>
      </c>
      <c r="Z195" s="152">
        <v>0</v>
      </c>
      <c r="AA195" s="153">
        <f t="shared" si="23"/>
        <v>0</v>
      </c>
      <c r="AD195" s="154"/>
      <c r="AR195" s="19" t="s">
        <v>250</v>
      </c>
      <c r="AT195" s="19" t="s">
        <v>189</v>
      </c>
      <c r="AU195" s="19" t="s">
        <v>86</v>
      </c>
      <c r="AY195" s="19" t="s">
        <v>188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9" t="s">
        <v>86</v>
      </c>
      <c r="BK195" s="154">
        <f t="shared" si="29"/>
        <v>0</v>
      </c>
      <c r="BL195" s="19" t="s">
        <v>250</v>
      </c>
      <c r="BM195" s="19" t="s">
        <v>1240</v>
      </c>
    </row>
    <row r="196" spans="2:65" s="1" customFormat="1" ht="38.25" customHeight="1">
      <c r="B196" s="145"/>
      <c r="C196" s="155" t="s">
        <v>464</v>
      </c>
      <c r="D196" s="155" t="s">
        <v>251</v>
      </c>
      <c r="E196" s="156" t="s">
        <v>1242</v>
      </c>
      <c r="F196" s="230" t="s">
        <v>1243</v>
      </c>
      <c r="G196" s="230"/>
      <c r="H196" s="230"/>
      <c r="I196" s="230"/>
      <c r="J196" s="157" t="s">
        <v>302</v>
      </c>
      <c r="K196" s="158">
        <v>4</v>
      </c>
      <c r="L196" s="231"/>
      <c r="M196" s="231"/>
      <c r="N196" s="231">
        <f t="shared" si="20"/>
        <v>0</v>
      </c>
      <c r="O196" s="229"/>
      <c r="P196" s="229"/>
      <c r="Q196" s="229"/>
      <c r="R196" s="150"/>
      <c r="T196" s="151" t="s">
        <v>5</v>
      </c>
      <c r="U196" s="41" t="s">
        <v>41</v>
      </c>
      <c r="V196" s="152">
        <v>0</v>
      </c>
      <c r="W196" s="152">
        <f t="shared" si="21"/>
        <v>0</v>
      </c>
      <c r="X196" s="152">
        <v>2.9E-4</v>
      </c>
      <c r="Y196" s="152">
        <f t="shared" si="22"/>
        <v>1.16E-3</v>
      </c>
      <c r="Z196" s="152">
        <v>0</v>
      </c>
      <c r="AA196" s="153">
        <f t="shared" si="23"/>
        <v>0</v>
      </c>
      <c r="AD196" s="154"/>
      <c r="AR196" s="19" t="s">
        <v>316</v>
      </c>
      <c r="AT196" s="19" t="s">
        <v>251</v>
      </c>
      <c r="AU196" s="19" t="s">
        <v>86</v>
      </c>
      <c r="AY196" s="19" t="s">
        <v>188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9" t="s">
        <v>86</v>
      </c>
      <c r="BK196" s="154">
        <f t="shared" si="29"/>
        <v>0</v>
      </c>
      <c r="BL196" s="19" t="s">
        <v>250</v>
      </c>
      <c r="BM196" s="19" t="s">
        <v>1244</v>
      </c>
    </row>
    <row r="197" spans="2:65" s="1" customFormat="1" ht="25.5" customHeight="1">
      <c r="B197" s="145"/>
      <c r="C197" s="146" t="s">
        <v>476</v>
      </c>
      <c r="D197" s="146" t="s">
        <v>189</v>
      </c>
      <c r="E197" s="147" t="s">
        <v>1266</v>
      </c>
      <c r="F197" s="228" t="s">
        <v>1267</v>
      </c>
      <c r="G197" s="228"/>
      <c r="H197" s="228"/>
      <c r="I197" s="228"/>
      <c r="J197" s="148" t="s">
        <v>302</v>
      </c>
      <c r="K197" s="149">
        <v>1</v>
      </c>
      <c r="L197" s="229"/>
      <c r="M197" s="229"/>
      <c r="N197" s="229">
        <f t="shared" si="20"/>
        <v>0</v>
      </c>
      <c r="O197" s="229"/>
      <c r="P197" s="229"/>
      <c r="Q197" s="229"/>
      <c r="R197" s="150"/>
      <c r="T197" s="151" t="s">
        <v>5</v>
      </c>
      <c r="U197" s="41" t="s">
        <v>41</v>
      </c>
      <c r="V197" s="152">
        <v>0.46184999999999998</v>
      </c>
      <c r="W197" s="152">
        <f t="shared" si="21"/>
        <v>0.46184999999999998</v>
      </c>
      <c r="X197" s="152">
        <v>2.5999999999999998E-4</v>
      </c>
      <c r="Y197" s="152">
        <f t="shared" si="22"/>
        <v>2.5999999999999998E-4</v>
      </c>
      <c r="Z197" s="152">
        <v>0</v>
      </c>
      <c r="AA197" s="153">
        <f t="shared" si="23"/>
        <v>0</v>
      </c>
      <c r="AD197" s="154"/>
      <c r="AR197" s="19" t="s">
        <v>250</v>
      </c>
      <c r="AT197" s="19" t="s">
        <v>189</v>
      </c>
      <c r="AU197" s="19" t="s">
        <v>86</v>
      </c>
      <c r="AY197" s="19" t="s">
        <v>188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9" t="s">
        <v>86</v>
      </c>
      <c r="BK197" s="154">
        <f t="shared" si="29"/>
        <v>0</v>
      </c>
      <c r="BL197" s="19" t="s">
        <v>250</v>
      </c>
      <c r="BM197" s="19" t="s">
        <v>2180</v>
      </c>
    </row>
    <row r="198" spans="2:65" s="1" customFormat="1" ht="38.25" customHeight="1">
      <c r="B198" s="145"/>
      <c r="C198" s="155" t="s">
        <v>480</v>
      </c>
      <c r="D198" s="155" t="s">
        <v>251</v>
      </c>
      <c r="E198" s="156" t="s">
        <v>1274</v>
      </c>
      <c r="F198" s="230" t="s">
        <v>1275</v>
      </c>
      <c r="G198" s="230"/>
      <c r="H198" s="230"/>
      <c r="I198" s="230"/>
      <c r="J198" s="157" t="s">
        <v>203</v>
      </c>
      <c r="K198" s="158">
        <v>1.92</v>
      </c>
      <c r="L198" s="231"/>
      <c r="M198" s="231"/>
      <c r="N198" s="231">
        <f t="shared" si="20"/>
        <v>0</v>
      </c>
      <c r="O198" s="229"/>
      <c r="P198" s="229"/>
      <c r="Q198" s="229"/>
      <c r="R198" s="150"/>
      <c r="T198" s="151" t="s">
        <v>5</v>
      </c>
      <c r="U198" s="41" t="s">
        <v>41</v>
      </c>
      <c r="V198" s="152">
        <v>0</v>
      </c>
      <c r="W198" s="152">
        <f t="shared" si="21"/>
        <v>0</v>
      </c>
      <c r="X198" s="152">
        <v>1.14E-3</v>
      </c>
      <c r="Y198" s="152">
        <f t="shared" si="22"/>
        <v>2.1887999999999999E-3</v>
      </c>
      <c r="Z198" s="152">
        <v>0</v>
      </c>
      <c r="AA198" s="153">
        <f t="shared" si="23"/>
        <v>0</v>
      </c>
      <c r="AD198" s="154"/>
      <c r="AR198" s="19" t="s">
        <v>316</v>
      </c>
      <c r="AT198" s="19" t="s">
        <v>251</v>
      </c>
      <c r="AU198" s="19" t="s">
        <v>86</v>
      </c>
      <c r="AY198" s="19" t="s">
        <v>188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9" t="s">
        <v>86</v>
      </c>
      <c r="BK198" s="154">
        <f t="shared" si="29"/>
        <v>0</v>
      </c>
      <c r="BL198" s="19" t="s">
        <v>250</v>
      </c>
      <c r="BM198" s="19" t="s">
        <v>2181</v>
      </c>
    </row>
    <row r="199" spans="2:65" s="1" customFormat="1" ht="38.25" customHeight="1">
      <c r="B199" s="145"/>
      <c r="C199" s="155" t="s">
        <v>484</v>
      </c>
      <c r="D199" s="155" t="s">
        <v>251</v>
      </c>
      <c r="E199" s="156" t="s">
        <v>1278</v>
      </c>
      <c r="F199" s="230" t="s">
        <v>1279</v>
      </c>
      <c r="G199" s="230"/>
      <c r="H199" s="230"/>
      <c r="I199" s="230"/>
      <c r="J199" s="157" t="s">
        <v>302</v>
      </c>
      <c r="K199" s="158">
        <v>1.6</v>
      </c>
      <c r="L199" s="231"/>
      <c r="M199" s="231"/>
      <c r="N199" s="231">
        <f t="shared" si="20"/>
        <v>0</v>
      </c>
      <c r="O199" s="229"/>
      <c r="P199" s="229"/>
      <c r="Q199" s="229"/>
      <c r="R199" s="150"/>
      <c r="T199" s="151" t="s">
        <v>5</v>
      </c>
      <c r="U199" s="41" t="s">
        <v>41</v>
      </c>
      <c r="V199" s="152">
        <v>0</v>
      </c>
      <c r="W199" s="152">
        <f t="shared" si="21"/>
        <v>0</v>
      </c>
      <c r="X199" s="152">
        <v>1E-4</v>
      </c>
      <c r="Y199" s="152">
        <f t="shared" si="22"/>
        <v>1.6000000000000001E-4</v>
      </c>
      <c r="Z199" s="152">
        <v>0</v>
      </c>
      <c r="AA199" s="153">
        <f t="shared" si="23"/>
        <v>0</v>
      </c>
      <c r="AD199" s="154"/>
      <c r="AR199" s="19" t="s">
        <v>316</v>
      </c>
      <c r="AT199" s="19" t="s">
        <v>251</v>
      </c>
      <c r="AU199" s="19" t="s">
        <v>86</v>
      </c>
      <c r="AY199" s="19" t="s">
        <v>188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9" t="s">
        <v>86</v>
      </c>
      <c r="BK199" s="154">
        <f t="shared" si="29"/>
        <v>0</v>
      </c>
      <c r="BL199" s="19" t="s">
        <v>250</v>
      </c>
      <c r="BM199" s="19" t="s">
        <v>2182</v>
      </c>
    </row>
    <row r="200" spans="2:65" s="1" customFormat="1" ht="16.5" customHeight="1">
      <c r="B200" s="145"/>
      <c r="C200" s="146" t="s">
        <v>488</v>
      </c>
      <c r="D200" s="146" t="s">
        <v>189</v>
      </c>
      <c r="E200" s="147" t="s">
        <v>1282</v>
      </c>
      <c r="F200" s="228" t="s">
        <v>1283</v>
      </c>
      <c r="G200" s="228"/>
      <c r="H200" s="228"/>
      <c r="I200" s="228"/>
      <c r="J200" s="148" t="s">
        <v>302</v>
      </c>
      <c r="K200" s="149">
        <v>4</v>
      </c>
      <c r="L200" s="229"/>
      <c r="M200" s="229"/>
      <c r="N200" s="229">
        <f t="shared" si="20"/>
        <v>0</v>
      </c>
      <c r="O200" s="229"/>
      <c r="P200" s="229"/>
      <c r="Q200" s="229"/>
      <c r="R200" s="150"/>
      <c r="T200" s="151" t="s">
        <v>5</v>
      </c>
      <c r="U200" s="41" t="s">
        <v>41</v>
      </c>
      <c r="V200" s="152">
        <v>0.25600000000000001</v>
      </c>
      <c r="W200" s="152">
        <f t="shared" si="21"/>
        <v>1.024</v>
      </c>
      <c r="X200" s="152">
        <v>1.0000000000000001E-5</v>
      </c>
      <c r="Y200" s="152">
        <f t="shared" si="22"/>
        <v>4.0000000000000003E-5</v>
      </c>
      <c r="Z200" s="152">
        <v>0</v>
      </c>
      <c r="AA200" s="153">
        <f t="shared" si="23"/>
        <v>0</v>
      </c>
      <c r="AD200" s="154"/>
      <c r="AR200" s="19" t="s">
        <v>250</v>
      </c>
      <c r="AT200" s="19" t="s">
        <v>189</v>
      </c>
      <c r="AU200" s="19" t="s">
        <v>86</v>
      </c>
      <c r="AY200" s="19" t="s">
        <v>188</v>
      </c>
      <c r="BE200" s="154">
        <f t="shared" si="24"/>
        <v>0</v>
      </c>
      <c r="BF200" s="154">
        <f t="shared" si="25"/>
        <v>0</v>
      </c>
      <c r="BG200" s="154">
        <f t="shared" si="26"/>
        <v>0</v>
      </c>
      <c r="BH200" s="154">
        <f t="shared" si="27"/>
        <v>0</v>
      </c>
      <c r="BI200" s="154">
        <f t="shared" si="28"/>
        <v>0</v>
      </c>
      <c r="BJ200" s="19" t="s">
        <v>86</v>
      </c>
      <c r="BK200" s="154">
        <f t="shared" si="29"/>
        <v>0</v>
      </c>
      <c r="BL200" s="19" t="s">
        <v>250</v>
      </c>
      <c r="BM200" s="19" t="s">
        <v>2183</v>
      </c>
    </row>
    <row r="201" spans="2:65" s="1" customFormat="1" ht="16.5" customHeight="1">
      <c r="B201" s="145"/>
      <c r="C201" s="155" t="s">
        <v>492</v>
      </c>
      <c r="D201" s="155" t="s">
        <v>251</v>
      </c>
      <c r="E201" s="156" t="s">
        <v>1286</v>
      </c>
      <c r="F201" s="230" t="s">
        <v>1287</v>
      </c>
      <c r="G201" s="230"/>
      <c r="H201" s="230"/>
      <c r="I201" s="230"/>
      <c r="J201" s="157" t="s">
        <v>302</v>
      </c>
      <c r="K201" s="158">
        <v>4</v>
      </c>
      <c r="L201" s="231"/>
      <c r="M201" s="231"/>
      <c r="N201" s="231">
        <f t="shared" si="20"/>
        <v>0</v>
      </c>
      <c r="O201" s="229"/>
      <c r="P201" s="229"/>
      <c r="Q201" s="229"/>
      <c r="R201" s="150"/>
      <c r="T201" s="151" t="s">
        <v>5</v>
      </c>
      <c r="U201" s="41" t="s">
        <v>41</v>
      </c>
      <c r="V201" s="152">
        <v>0</v>
      </c>
      <c r="W201" s="152">
        <f t="shared" si="21"/>
        <v>0</v>
      </c>
      <c r="X201" s="152">
        <v>1.8500000000000001E-3</v>
      </c>
      <c r="Y201" s="152">
        <f t="shared" si="22"/>
        <v>7.4000000000000003E-3</v>
      </c>
      <c r="Z201" s="152">
        <v>0</v>
      </c>
      <c r="AA201" s="153">
        <f t="shared" si="23"/>
        <v>0</v>
      </c>
      <c r="AD201" s="154"/>
      <c r="AR201" s="19" t="s">
        <v>316</v>
      </c>
      <c r="AT201" s="19" t="s">
        <v>251</v>
      </c>
      <c r="AU201" s="19" t="s">
        <v>86</v>
      </c>
      <c r="AY201" s="19" t="s">
        <v>188</v>
      </c>
      <c r="BE201" s="154">
        <f t="shared" si="24"/>
        <v>0</v>
      </c>
      <c r="BF201" s="154">
        <f t="shared" si="25"/>
        <v>0</v>
      </c>
      <c r="BG201" s="154">
        <f t="shared" si="26"/>
        <v>0</v>
      </c>
      <c r="BH201" s="154">
        <f t="shared" si="27"/>
        <v>0</v>
      </c>
      <c r="BI201" s="154">
        <f t="shared" si="28"/>
        <v>0</v>
      </c>
      <c r="BJ201" s="19" t="s">
        <v>86</v>
      </c>
      <c r="BK201" s="154">
        <f t="shared" si="29"/>
        <v>0</v>
      </c>
      <c r="BL201" s="19" t="s">
        <v>250</v>
      </c>
      <c r="BM201" s="19" t="s">
        <v>2184</v>
      </c>
    </row>
    <row r="202" spans="2:65" s="1" customFormat="1" ht="25.5" customHeight="1">
      <c r="B202" s="145"/>
      <c r="C202" s="146" t="s">
        <v>504</v>
      </c>
      <c r="D202" s="146" t="s">
        <v>189</v>
      </c>
      <c r="E202" s="147" t="s">
        <v>1302</v>
      </c>
      <c r="F202" s="228" t="s">
        <v>1303</v>
      </c>
      <c r="G202" s="228"/>
      <c r="H202" s="228"/>
      <c r="I202" s="228"/>
      <c r="J202" s="148" t="s">
        <v>302</v>
      </c>
      <c r="K202" s="149">
        <v>3</v>
      </c>
      <c r="L202" s="229"/>
      <c r="M202" s="229"/>
      <c r="N202" s="229">
        <f t="shared" si="20"/>
        <v>0</v>
      </c>
      <c r="O202" s="229"/>
      <c r="P202" s="229"/>
      <c r="Q202" s="229"/>
      <c r="R202" s="150"/>
      <c r="T202" s="151" t="s">
        <v>5</v>
      </c>
      <c r="U202" s="41" t="s">
        <v>41</v>
      </c>
      <c r="V202" s="152">
        <v>2.5510000000000002</v>
      </c>
      <c r="W202" s="152">
        <f t="shared" si="21"/>
        <v>7.6530000000000005</v>
      </c>
      <c r="X202" s="152">
        <v>4.4999999999999999E-4</v>
      </c>
      <c r="Y202" s="152">
        <f t="shared" si="22"/>
        <v>1.3500000000000001E-3</v>
      </c>
      <c r="Z202" s="152">
        <v>0</v>
      </c>
      <c r="AA202" s="153">
        <f t="shared" si="23"/>
        <v>0</v>
      </c>
      <c r="AD202" s="154"/>
      <c r="AR202" s="19" t="s">
        <v>250</v>
      </c>
      <c r="AT202" s="19" t="s">
        <v>189</v>
      </c>
      <c r="AU202" s="19" t="s">
        <v>86</v>
      </c>
      <c r="AY202" s="19" t="s">
        <v>188</v>
      </c>
      <c r="BE202" s="154">
        <f t="shared" si="24"/>
        <v>0</v>
      </c>
      <c r="BF202" s="154">
        <f t="shared" si="25"/>
        <v>0</v>
      </c>
      <c r="BG202" s="154">
        <f t="shared" si="26"/>
        <v>0</v>
      </c>
      <c r="BH202" s="154">
        <f t="shared" si="27"/>
        <v>0</v>
      </c>
      <c r="BI202" s="154">
        <f t="shared" si="28"/>
        <v>0</v>
      </c>
      <c r="BJ202" s="19" t="s">
        <v>86</v>
      </c>
      <c r="BK202" s="154">
        <f t="shared" si="29"/>
        <v>0</v>
      </c>
      <c r="BL202" s="19" t="s">
        <v>250</v>
      </c>
      <c r="BM202" s="19" t="s">
        <v>2185</v>
      </c>
    </row>
    <row r="203" spans="2:65" s="1" customFormat="1" ht="51" customHeight="1">
      <c r="B203" s="145"/>
      <c r="C203" s="155" t="s">
        <v>508</v>
      </c>
      <c r="D203" s="155" t="s">
        <v>251</v>
      </c>
      <c r="E203" s="156" t="s">
        <v>2186</v>
      </c>
      <c r="F203" s="230" t="s">
        <v>2187</v>
      </c>
      <c r="G203" s="230"/>
      <c r="H203" s="230"/>
      <c r="I203" s="230"/>
      <c r="J203" s="157" t="s">
        <v>302</v>
      </c>
      <c r="K203" s="158">
        <v>3</v>
      </c>
      <c r="L203" s="231"/>
      <c r="M203" s="231"/>
      <c r="N203" s="231">
        <f t="shared" si="20"/>
        <v>0</v>
      </c>
      <c r="O203" s="229"/>
      <c r="P203" s="229"/>
      <c r="Q203" s="229"/>
      <c r="R203" s="150"/>
      <c r="T203" s="151" t="s">
        <v>5</v>
      </c>
      <c r="U203" s="41" t="s">
        <v>41</v>
      </c>
      <c r="V203" s="152">
        <v>0</v>
      </c>
      <c r="W203" s="152">
        <f t="shared" si="21"/>
        <v>0</v>
      </c>
      <c r="X203" s="152">
        <v>1.4999999999999999E-2</v>
      </c>
      <c r="Y203" s="152">
        <f t="shared" si="22"/>
        <v>4.4999999999999998E-2</v>
      </c>
      <c r="Z203" s="152">
        <v>0</v>
      </c>
      <c r="AA203" s="153">
        <f t="shared" si="23"/>
        <v>0</v>
      </c>
      <c r="AD203" s="154"/>
      <c r="AR203" s="19" t="s">
        <v>316</v>
      </c>
      <c r="AT203" s="19" t="s">
        <v>251</v>
      </c>
      <c r="AU203" s="19" t="s">
        <v>86</v>
      </c>
      <c r="AY203" s="19" t="s">
        <v>188</v>
      </c>
      <c r="BE203" s="154">
        <f t="shared" si="24"/>
        <v>0</v>
      </c>
      <c r="BF203" s="154">
        <f t="shared" si="25"/>
        <v>0</v>
      </c>
      <c r="BG203" s="154">
        <f t="shared" si="26"/>
        <v>0</v>
      </c>
      <c r="BH203" s="154">
        <f t="shared" si="27"/>
        <v>0</v>
      </c>
      <c r="BI203" s="154">
        <f t="shared" si="28"/>
        <v>0</v>
      </c>
      <c r="BJ203" s="19" t="s">
        <v>86</v>
      </c>
      <c r="BK203" s="154">
        <f t="shared" si="29"/>
        <v>0</v>
      </c>
      <c r="BL203" s="19" t="s">
        <v>250</v>
      </c>
      <c r="BM203" s="19" t="s">
        <v>2188</v>
      </c>
    </row>
    <row r="204" spans="2:65" s="1" customFormat="1" ht="38.25" customHeight="1">
      <c r="B204" s="145"/>
      <c r="C204" s="146" t="s">
        <v>512</v>
      </c>
      <c r="D204" s="146" t="s">
        <v>189</v>
      </c>
      <c r="E204" s="147" t="s">
        <v>1310</v>
      </c>
      <c r="F204" s="228" t="s">
        <v>1311</v>
      </c>
      <c r="G204" s="228"/>
      <c r="H204" s="228"/>
      <c r="I204" s="228"/>
      <c r="J204" s="148" t="s">
        <v>302</v>
      </c>
      <c r="K204" s="149">
        <v>1</v>
      </c>
      <c r="L204" s="229"/>
      <c r="M204" s="229"/>
      <c r="N204" s="229">
        <f t="shared" si="20"/>
        <v>0</v>
      </c>
      <c r="O204" s="229"/>
      <c r="P204" s="229"/>
      <c r="Q204" s="229"/>
      <c r="R204" s="150"/>
      <c r="T204" s="151" t="s">
        <v>5</v>
      </c>
      <c r="U204" s="41" t="s">
        <v>41</v>
      </c>
      <c r="V204" s="152">
        <v>2.8719999999999999</v>
      </c>
      <c r="W204" s="152">
        <f t="shared" si="21"/>
        <v>2.8719999999999999</v>
      </c>
      <c r="X204" s="152">
        <v>1.06E-3</v>
      </c>
      <c r="Y204" s="152">
        <f t="shared" si="22"/>
        <v>1.06E-3</v>
      </c>
      <c r="Z204" s="152">
        <v>0</v>
      </c>
      <c r="AA204" s="153">
        <f t="shared" si="23"/>
        <v>0</v>
      </c>
      <c r="AD204" s="154"/>
      <c r="AR204" s="19" t="s">
        <v>250</v>
      </c>
      <c r="AT204" s="19" t="s">
        <v>189</v>
      </c>
      <c r="AU204" s="19" t="s">
        <v>86</v>
      </c>
      <c r="AY204" s="19" t="s">
        <v>188</v>
      </c>
      <c r="BE204" s="154">
        <f t="shared" si="24"/>
        <v>0</v>
      </c>
      <c r="BF204" s="154">
        <f t="shared" si="25"/>
        <v>0</v>
      </c>
      <c r="BG204" s="154">
        <f t="shared" si="26"/>
        <v>0</v>
      </c>
      <c r="BH204" s="154">
        <f t="shared" si="27"/>
        <v>0</v>
      </c>
      <c r="BI204" s="154">
        <f t="shared" si="28"/>
        <v>0</v>
      </c>
      <c r="BJ204" s="19" t="s">
        <v>86</v>
      </c>
      <c r="BK204" s="154">
        <f t="shared" si="29"/>
        <v>0</v>
      </c>
      <c r="BL204" s="19" t="s">
        <v>250</v>
      </c>
      <c r="BM204" s="19" t="s">
        <v>2189</v>
      </c>
    </row>
    <row r="205" spans="2:65" s="1" customFormat="1" ht="51" customHeight="1">
      <c r="B205" s="145"/>
      <c r="C205" s="155" t="s">
        <v>516</v>
      </c>
      <c r="D205" s="155" t="s">
        <v>251</v>
      </c>
      <c r="E205" s="156" t="s">
        <v>2190</v>
      </c>
      <c r="F205" s="230" t="s">
        <v>2191</v>
      </c>
      <c r="G205" s="230"/>
      <c r="H205" s="230"/>
      <c r="I205" s="230"/>
      <c r="J205" s="157" t="s">
        <v>302</v>
      </c>
      <c r="K205" s="158">
        <v>1</v>
      </c>
      <c r="L205" s="231"/>
      <c r="M205" s="231"/>
      <c r="N205" s="231">
        <f t="shared" si="20"/>
        <v>0</v>
      </c>
      <c r="O205" s="229"/>
      <c r="P205" s="229"/>
      <c r="Q205" s="229"/>
      <c r="R205" s="150"/>
      <c r="T205" s="151" t="s">
        <v>5</v>
      </c>
      <c r="U205" s="41" t="s">
        <v>41</v>
      </c>
      <c r="V205" s="152">
        <v>0</v>
      </c>
      <c r="W205" s="152">
        <f t="shared" si="21"/>
        <v>0</v>
      </c>
      <c r="X205" s="152">
        <v>1.4999999999999999E-2</v>
      </c>
      <c r="Y205" s="152">
        <f t="shared" si="22"/>
        <v>1.4999999999999999E-2</v>
      </c>
      <c r="Z205" s="152">
        <v>0</v>
      </c>
      <c r="AA205" s="153">
        <f t="shared" si="23"/>
        <v>0</v>
      </c>
      <c r="AD205" s="154"/>
      <c r="AR205" s="19" t="s">
        <v>316</v>
      </c>
      <c r="AT205" s="19" t="s">
        <v>251</v>
      </c>
      <c r="AU205" s="19" t="s">
        <v>86</v>
      </c>
      <c r="AY205" s="19" t="s">
        <v>188</v>
      </c>
      <c r="BE205" s="154">
        <f t="shared" si="24"/>
        <v>0</v>
      </c>
      <c r="BF205" s="154">
        <f t="shared" si="25"/>
        <v>0</v>
      </c>
      <c r="BG205" s="154">
        <f t="shared" si="26"/>
        <v>0</v>
      </c>
      <c r="BH205" s="154">
        <f t="shared" si="27"/>
        <v>0</v>
      </c>
      <c r="BI205" s="154">
        <f t="shared" si="28"/>
        <v>0</v>
      </c>
      <c r="BJ205" s="19" t="s">
        <v>86</v>
      </c>
      <c r="BK205" s="154">
        <f t="shared" si="29"/>
        <v>0</v>
      </c>
      <c r="BL205" s="19" t="s">
        <v>250</v>
      </c>
      <c r="BM205" s="19" t="s">
        <v>2192</v>
      </c>
    </row>
    <row r="206" spans="2:65" s="1" customFormat="1" ht="25.5" customHeight="1">
      <c r="B206" s="145"/>
      <c r="C206" s="146" t="s">
        <v>536</v>
      </c>
      <c r="D206" s="146" t="s">
        <v>189</v>
      </c>
      <c r="E206" s="147" t="s">
        <v>1334</v>
      </c>
      <c r="F206" s="228" t="s">
        <v>1335</v>
      </c>
      <c r="G206" s="228"/>
      <c r="H206" s="228"/>
      <c r="I206" s="228"/>
      <c r="J206" s="148" t="s">
        <v>806</v>
      </c>
      <c r="K206" s="149">
        <v>0.8</v>
      </c>
      <c r="L206" s="229"/>
      <c r="M206" s="229"/>
      <c r="N206" s="229">
        <f t="shared" si="20"/>
        <v>0</v>
      </c>
      <c r="O206" s="229"/>
      <c r="P206" s="229"/>
      <c r="Q206" s="229"/>
      <c r="R206" s="150"/>
      <c r="T206" s="151" t="s">
        <v>5</v>
      </c>
      <c r="U206" s="41" t="s">
        <v>41</v>
      </c>
      <c r="V206" s="152">
        <v>0</v>
      </c>
      <c r="W206" s="152">
        <f t="shared" si="21"/>
        <v>0</v>
      </c>
      <c r="X206" s="152">
        <v>0</v>
      </c>
      <c r="Y206" s="152">
        <f t="shared" si="22"/>
        <v>0</v>
      </c>
      <c r="Z206" s="152">
        <v>0</v>
      </c>
      <c r="AA206" s="153">
        <f t="shared" si="23"/>
        <v>0</v>
      </c>
      <c r="AD206" s="154"/>
      <c r="AR206" s="19" t="s">
        <v>250</v>
      </c>
      <c r="AT206" s="19" t="s">
        <v>189</v>
      </c>
      <c r="AU206" s="19" t="s">
        <v>86</v>
      </c>
      <c r="AY206" s="19" t="s">
        <v>188</v>
      </c>
      <c r="BE206" s="154">
        <f t="shared" si="24"/>
        <v>0</v>
      </c>
      <c r="BF206" s="154">
        <f t="shared" si="25"/>
        <v>0</v>
      </c>
      <c r="BG206" s="154">
        <f t="shared" si="26"/>
        <v>0</v>
      </c>
      <c r="BH206" s="154">
        <f t="shared" si="27"/>
        <v>0</v>
      </c>
      <c r="BI206" s="154">
        <f t="shared" si="28"/>
        <v>0</v>
      </c>
      <c r="BJ206" s="19" t="s">
        <v>86</v>
      </c>
      <c r="BK206" s="154">
        <f t="shared" si="29"/>
        <v>0</v>
      </c>
      <c r="BL206" s="19" t="s">
        <v>250</v>
      </c>
      <c r="BM206" s="19" t="s">
        <v>1336</v>
      </c>
    </row>
    <row r="207" spans="2:65" s="10" customFormat="1" ht="29.85" customHeight="1">
      <c r="B207" s="134"/>
      <c r="C207" s="135"/>
      <c r="D207" s="144" t="s">
        <v>2105</v>
      </c>
      <c r="E207" s="144"/>
      <c r="F207" s="144"/>
      <c r="G207" s="144"/>
      <c r="H207" s="144"/>
      <c r="I207" s="144"/>
      <c r="J207" s="144"/>
      <c r="K207" s="144"/>
      <c r="L207" s="144"/>
      <c r="M207" s="144"/>
      <c r="N207" s="233">
        <f>BK207</f>
        <v>0</v>
      </c>
      <c r="O207" s="234"/>
      <c r="P207" s="234"/>
      <c r="Q207" s="234"/>
      <c r="R207" s="137"/>
      <c r="T207" s="138"/>
      <c r="U207" s="135"/>
      <c r="V207" s="135"/>
      <c r="W207" s="139">
        <f>SUM(W208:W217)</f>
        <v>91.194642000000002</v>
      </c>
      <c r="X207" s="135"/>
      <c r="Y207" s="139">
        <f>SUM(Y208:Y217)</f>
        <v>1.0062512199999998</v>
      </c>
      <c r="Z207" s="135"/>
      <c r="AA207" s="140">
        <f>SUM(AA208:AA217)</f>
        <v>2.4694500000000001</v>
      </c>
      <c r="AC207" s="1"/>
      <c r="AD207" s="154"/>
      <c r="AR207" s="141" t="s">
        <v>86</v>
      </c>
      <c r="AT207" s="142" t="s">
        <v>73</v>
      </c>
      <c r="AU207" s="142" t="s">
        <v>81</v>
      </c>
      <c r="AY207" s="141" t="s">
        <v>188</v>
      </c>
      <c r="BK207" s="143">
        <f>SUM(BK208:BK217)</f>
        <v>0</v>
      </c>
    </row>
    <row r="208" spans="2:65" s="1" customFormat="1" ht="25.5" customHeight="1">
      <c r="B208" s="145"/>
      <c r="C208" s="146" t="s">
        <v>560</v>
      </c>
      <c r="D208" s="146" t="s">
        <v>189</v>
      </c>
      <c r="E208" s="147" t="s">
        <v>2193</v>
      </c>
      <c r="F208" s="228" t="s">
        <v>2194</v>
      </c>
      <c r="G208" s="228"/>
      <c r="H208" s="228"/>
      <c r="I208" s="228"/>
      <c r="J208" s="148" t="s">
        <v>203</v>
      </c>
      <c r="K208" s="149">
        <v>61.8</v>
      </c>
      <c r="L208" s="229"/>
      <c r="M208" s="229"/>
      <c r="N208" s="229">
        <f t="shared" ref="N208:N217" si="30">ROUND(L208*K208,2)</f>
        <v>0</v>
      </c>
      <c r="O208" s="229"/>
      <c r="P208" s="229"/>
      <c r="Q208" s="229"/>
      <c r="R208" s="150"/>
      <c r="T208" s="151" t="s">
        <v>5</v>
      </c>
      <c r="U208" s="41" t="s">
        <v>41</v>
      </c>
      <c r="V208" s="152">
        <v>5.1999999999999998E-2</v>
      </c>
      <c r="W208" s="152">
        <f t="shared" ref="W208:W217" si="31">V208*K208</f>
        <v>3.2135999999999996</v>
      </c>
      <c r="X208" s="152">
        <v>1.0000000000000001E-5</v>
      </c>
      <c r="Y208" s="152">
        <f t="shared" ref="Y208:Y217" si="32">X208*K208</f>
        <v>6.1800000000000006E-4</v>
      </c>
      <c r="Z208" s="152">
        <v>0</v>
      </c>
      <c r="AA208" s="153">
        <f t="shared" ref="AA208:AA217" si="33">Z208*K208</f>
        <v>0</v>
      </c>
      <c r="AD208" s="154"/>
      <c r="AR208" s="19" t="s">
        <v>250</v>
      </c>
      <c r="AT208" s="19" t="s">
        <v>189</v>
      </c>
      <c r="AU208" s="19" t="s">
        <v>86</v>
      </c>
      <c r="AY208" s="19" t="s">
        <v>188</v>
      </c>
      <c r="BE208" s="154">
        <f t="shared" ref="BE208:BE217" si="34">IF(U208="základná",N208,0)</f>
        <v>0</v>
      </c>
      <c r="BF208" s="154">
        <f t="shared" ref="BF208:BF217" si="35">IF(U208="znížená",N208,0)</f>
        <v>0</v>
      </c>
      <c r="BG208" s="154">
        <f t="shared" ref="BG208:BG217" si="36">IF(U208="zákl. prenesená",N208,0)</f>
        <v>0</v>
      </c>
      <c r="BH208" s="154">
        <f t="shared" ref="BH208:BH217" si="37">IF(U208="zníž. prenesená",N208,0)</f>
        <v>0</v>
      </c>
      <c r="BI208" s="154">
        <f t="shared" ref="BI208:BI217" si="38">IF(U208="nulová",N208,0)</f>
        <v>0</v>
      </c>
      <c r="BJ208" s="19" t="s">
        <v>86</v>
      </c>
      <c r="BK208" s="154">
        <f t="shared" ref="BK208:BK217" si="39">ROUND(L208*K208,2)</f>
        <v>0</v>
      </c>
      <c r="BL208" s="19" t="s">
        <v>250</v>
      </c>
      <c r="BM208" s="19" t="s">
        <v>2195</v>
      </c>
    </row>
    <row r="209" spans="2:65" s="1" customFormat="1" ht="38.25" customHeight="1">
      <c r="B209" s="145"/>
      <c r="C209" s="155" t="s">
        <v>564</v>
      </c>
      <c r="D209" s="155" t="s">
        <v>251</v>
      </c>
      <c r="E209" s="156" t="s">
        <v>2196</v>
      </c>
      <c r="F209" s="230" t="s">
        <v>2197</v>
      </c>
      <c r="G209" s="230"/>
      <c r="H209" s="230"/>
      <c r="I209" s="230"/>
      <c r="J209" s="157" t="s">
        <v>203</v>
      </c>
      <c r="K209" s="158">
        <v>62.417999999999999</v>
      </c>
      <c r="L209" s="231"/>
      <c r="M209" s="231"/>
      <c r="N209" s="231">
        <f t="shared" si="30"/>
        <v>0</v>
      </c>
      <c r="O209" s="229"/>
      <c r="P209" s="229"/>
      <c r="Q209" s="229"/>
      <c r="R209" s="150"/>
      <c r="T209" s="151" t="s">
        <v>5</v>
      </c>
      <c r="U209" s="41" t="s">
        <v>41</v>
      </c>
      <c r="V209" s="152">
        <v>0</v>
      </c>
      <c r="W209" s="152">
        <f t="shared" si="31"/>
        <v>0</v>
      </c>
      <c r="X209" s="152">
        <v>5.0000000000000001E-4</v>
      </c>
      <c r="Y209" s="152">
        <f t="shared" si="32"/>
        <v>3.1209000000000001E-2</v>
      </c>
      <c r="Z209" s="152">
        <v>0</v>
      </c>
      <c r="AA209" s="153">
        <f t="shared" si="33"/>
        <v>0</v>
      </c>
      <c r="AD209" s="154"/>
      <c r="AR209" s="19" t="s">
        <v>316</v>
      </c>
      <c r="AT209" s="19" t="s">
        <v>251</v>
      </c>
      <c r="AU209" s="19" t="s">
        <v>86</v>
      </c>
      <c r="AY209" s="19" t="s">
        <v>188</v>
      </c>
      <c r="BE209" s="154">
        <f t="shared" si="34"/>
        <v>0</v>
      </c>
      <c r="BF209" s="154">
        <f t="shared" si="35"/>
        <v>0</v>
      </c>
      <c r="BG209" s="154">
        <f t="shared" si="36"/>
        <v>0</v>
      </c>
      <c r="BH209" s="154">
        <f t="shared" si="37"/>
        <v>0</v>
      </c>
      <c r="BI209" s="154">
        <f t="shared" si="38"/>
        <v>0</v>
      </c>
      <c r="BJ209" s="19" t="s">
        <v>86</v>
      </c>
      <c r="BK209" s="154">
        <f t="shared" si="39"/>
        <v>0</v>
      </c>
      <c r="BL209" s="19" t="s">
        <v>250</v>
      </c>
      <c r="BM209" s="19" t="s">
        <v>2198</v>
      </c>
    </row>
    <row r="210" spans="2:65" s="1" customFormat="1" ht="25.5" customHeight="1">
      <c r="B210" s="145"/>
      <c r="C210" s="146" t="s">
        <v>568</v>
      </c>
      <c r="D210" s="146" t="s">
        <v>189</v>
      </c>
      <c r="E210" s="147" t="s">
        <v>2199</v>
      </c>
      <c r="F210" s="228" t="s">
        <v>2200</v>
      </c>
      <c r="G210" s="228"/>
      <c r="H210" s="228"/>
      <c r="I210" s="228"/>
      <c r="J210" s="148" t="s">
        <v>192</v>
      </c>
      <c r="K210" s="149">
        <v>98.778000000000006</v>
      </c>
      <c r="L210" s="229"/>
      <c r="M210" s="229"/>
      <c r="N210" s="229">
        <f t="shared" si="30"/>
        <v>0</v>
      </c>
      <c r="O210" s="229"/>
      <c r="P210" s="229"/>
      <c r="Q210" s="229"/>
      <c r="R210" s="150"/>
      <c r="T210" s="151" t="s">
        <v>5</v>
      </c>
      <c r="U210" s="41" t="s">
        <v>41</v>
      </c>
      <c r="V210" s="152">
        <v>0.189</v>
      </c>
      <c r="W210" s="152">
        <f t="shared" si="31"/>
        <v>18.669042000000001</v>
      </c>
      <c r="X210" s="152">
        <v>0</v>
      </c>
      <c r="Y210" s="152">
        <f t="shared" si="32"/>
        <v>0</v>
      </c>
      <c r="Z210" s="152">
        <v>2.5000000000000001E-2</v>
      </c>
      <c r="AA210" s="153">
        <f t="shared" si="33"/>
        <v>2.4694500000000001</v>
      </c>
      <c r="AD210" s="154"/>
      <c r="AR210" s="19" t="s">
        <v>250</v>
      </c>
      <c r="AT210" s="19" t="s">
        <v>189</v>
      </c>
      <c r="AU210" s="19" t="s">
        <v>86</v>
      </c>
      <c r="AY210" s="19" t="s">
        <v>188</v>
      </c>
      <c r="BE210" s="154">
        <f t="shared" si="34"/>
        <v>0</v>
      </c>
      <c r="BF210" s="154">
        <f t="shared" si="35"/>
        <v>0</v>
      </c>
      <c r="BG210" s="154">
        <f t="shared" si="36"/>
        <v>0</v>
      </c>
      <c r="BH210" s="154">
        <f t="shared" si="37"/>
        <v>0</v>
      </c>
      <c r="BI210" s="154">
        <f t="shared" si="38"/>
        <v>0</v>
      </c>
      <c r="BJ210" s="19" t="s">
        <v>86</v>
      </c>
      <c r="BK210" s="154">
        <f t="shared" si="39"/>
        <v>0</v>
      </c>
      <c r="BL210" s="19" t="s">
        <v>250</v>
      </c>
      <c r="BM210" s="19" t="s">
        <v>2201</v>
      </c>
    </row>
    <row r="211" spans="2:65" s="1" customFormat="1" ht="25.5" customHeight="1">
      <c r="B211" s="145"/>
      <c r="C211" s="146" t="s">
        <v>572</v>
      </c>
      <c r="D211" s="146" t="s">
        <v>189</v>
      </c>
      <c r="E211" s="147" t="s">
        <v>2202</v>
      </c>
      <c r="F211" s="228" t="s">
        <v>2203</v>
      </c>
      <c r="G211" s="228"/>
      <c r="H211" s="228"/>
      <c r="I211" s="228"/>
      <c r="J211" s="148" t="s">
        <v>302</v>
      </c>
      <c r="K211" s="149">
        <v>8</v>
      </c>
      <c r="L211" s="229"/>
      <c r="M211" s="229"/>
      <c r="N211" s="229">
        <f t="shared" si="30"/>
        <v>0</v>
      </c>
      <c r="O211" s="229"/>
      <c r="P211" s="229"/>
      <c r="Q211" s="229"/>
      <c r="R211" s="150"/>
      <c r="T211" s="151" t="s">
        <v>5</v>
      </c>
      <c r="U211" s="41" t="s">
        <v>41</v>
      </c>
      <c r="V211" s="152">
        <v>1.8517999999999999</v>
      </c>
      <c r="W211" s="152">
        <f t="shared" si="31"/>
        <v>14.814399999999999</v>
      </c>
      <c r="X211" s="152">
        <v>3.313E-2</v>
      </c>
      <c r="Y211" s="152">
        <f t="shared" si="32"/>
        <v>0.26504</v>
      </c>
      <c r="Z211" s="152">
        <v>0</v>
      </c>
      <c r="AA211" s="153">
        <f t="shared" si="33"/>
        <v>0</v>
      </c>
      <c r="AD211" s="154"/>
      <c r="AR211" s="19" t="s">
        <v>250</v>
      </c>
      <c r="AT211" s="19" t="s">
        <v>189</v>
      </c>
      <c r="AU211" s="19" t="s">
        <v>86</v>
      </c>
      <c r="AY211" s="19" t="s">
        <v>188</v>
      </c>
      <c r="BE211" s="154">
        <f t="shared" si="34"/>
        <v>0</v>
      </c>
      <c r="BF211" s="154">
        <f t="shared" si="35"/>
        <v>0</v>
      </c>
      <c r="BG211" s="154">
        <f t="shared" si="36"/>
        <v>0</v>
      </c>
      <c r="BH211" s="154">
        <f t="shared" si="37"/>
        <v>0</v>
      </c>
      <c r="BI211" s="154">
        <f t="shared" si="38"/>
        <v>0</v>
      </c>
      <c r="BJ211" s="19" t="s">
        <v>86</v>
      </c>
      <c r="BK211" s="154">
        <f t="shared" si="39"/>
        <v>0</v>
      </c>
      <c r="BL211" s="19" t="s">
        <v>250</v>
      </c>
      <c r="BM211" s="19" t="s">
        <v>2204</v>
      </c>
    </row>
    <row r="212" spans="2:65" s="1" customFormat="1" ht="38.25" customHeight="1">
      <c r="B212" s="145"/>
      <c r="C212" s="146" t="s">
        <v>576</v>
      </c>
      <c r="D212" s="146" t="s">
        <v>189</v>
      </c>
      <c r="E212" s="147" t="s">
        <v>2205</v>
      </c>
      <c r="F212" s="228" t="s">
        <v>2206</v>
      </c>
      <c r="G212" s="228"/>
      <c r="H212" s="228"/>
      <c r="I212" s="228"/>
      <c r="J212" s="148" t="s">
        <v>192</v>
      </c>
      <c r="K212" s="149">
        <v>84.64</v>
      </c>
      <c r="L212" s="229"/>
      <c r="M212" s="229"/>
      <c r="N212" s="229">
        <f t="shared" si="30"/>
        <v>0</v>
      </c>
      <c r="O212" s="229"/>
      <c r="P212" s="229"/>
      <c r="Q212" s="229"/>
      <c r="R212" s="150"/>
      <c r="T212" s="151" t="s">
        <v>5</v>
      </c>
      <c r="U212" s="41" t="s">
        <v>41</v>
      </c>
      <c r="V212" s="152">
        <v>0.41099999999999998</v>
      </c>
      <c r="W212" s="152">
        <f t="shared" si="31"/>
        <v>34.787039999999998</v>
      </c>
      <c r="X212" s="152">
        <v>2.0000000000000002E-5</v>
      </c>
      <c r="Y212" s="152">
        <f t="shared" si="32"/>
        <v>1.6928000000000002E-3</v>
      </c>
      <c r="Z212" s="152">
        <v>0</v>
      </c>
      <c r="AA212" s="153">
        <f t="shared" si="33"/>
        <v>0</v>
      </c>
      <c r="AD212" s="154"/>
      <c r="AR212" s="19" t="s">
        <v>250</v>
      </c>
      <c r="AT212" s="19" t="s">
        <v>189</v>
      </c>
      <c r="AU212" s="19" t="s">
        <v>86</v>
      </c>
      <c r="AY212" s="19" t="s">
        <v>188</v>
      </c>
      <c r="BE212" s="154">
        <f t="shared" si="34"/>
        <v>0</v>
      </c>
      <c r="BF212" s="154">
        <f t="shared" si="35"/>
        <v>0</v>
      </c>
      <c r="BG212" s="154">
        <f t="shared" si="36"/>
        <v>0</v>
      </c>
      <c r="BH212" s="154">
        <f t="shared" si="37"/>
        <v>0</v>
      </c>
      <c r="BI212" s="154">
        <f t="shared" si="38"/>
        <v>0</v>
      </c>
      <c r="BJ212" s="19" t="s">
        <v>86</v>
      </c>
      <c r="BK212" s="154">
        <f t="shared" si="39"/>
        <v>0</v>
      </c>
      <c r="BL212" s="19" t="s">
        <v>250</v>
      </c>
      <c r="BM212" s="19" t="s">
        <v>2207</v>
      </c>
    </row>
    <row r="213" spans="2:65" s="1" customFormat="1" ht="25.5" customHeight="1">
      <c r="B213" s="145"/>
      <c r="C213" s="155" t="s">
        <v>580</v>
      </c>
      <c r="D213" s="155" t="s">
        <v>251</v>
      </c>
      <c r="E213" s="156" t="s">
        <v>2208</v>
      </c>
      <c r="F213" s="230" t="s">
        <v>2209</v>
      </c>
      <c r="G213" s="230"/>
      <c r="H213" s="230"/>
      <c r="I213" s="230"/>
      <c r="J213" s="157" t="s">
        <v>192</v>
      </c>
      <c r="K213" s="158">
        <v>86.332999999999998</v>
      </c>
      <c r="L213" s="231"/>
      <c r="M213" s="231"/>
      <c r="N213" s="231">
        <f t="shared" si="30"/>
        <v>0</v>
      </c>
      <c r="O213" s="229"/>
      <c r="P213" s="229"/>
      <c r="Q213" s="229"/>
      <c r="R213" s="150"/>
      <c r="T213" s="151" t="s">
        <v>5</v>
      </c>
      <c r="U213" s="41" t="s">
        <v>41</v>
      </c>
      <c r="V213" s="152">
        <v>0</v>
      </c>
      <c r="W213" s="152">
        <f t="shared" si="31"/>
        <v>0</v>
      </c>
      <c r="X213" s="152">
        <v>8.0999999999999996E-3</v>
      </c>
      <c r="Y213" s="152">
        <f t="shared" si="32"/>
        <v>0.6992972999999999</v>
      </c>
      <c r="Z213" s="152">
        <v>0</v>
      </c>
      <c r="AA213" s="153">
        <f t="shared" si="33"/>
        <v>0</v>
      </c>
      <c r="AD213" s="154"/>
      <c r="AR213" s="19" t="s">
        <v>316</v>
      </c>
      <c r="AT213" s="19" t="s">
        <v>251</v>
      </c>
      <c r="AU213" s="19" t="s">
        <v>86</v>
      </c>
      <c r="AY213" s="19" t="s">
        <v>188</v>
      </c>
      <c r="BE213" s="154">
        <f t="shared" si="34"/>
        <v>0</v>
      </c>
      <c r="BF213" s="154">
        <f t="shared" si="35"/>
        <v>0</v>
      </c>
      <c r="BG213" s="154">
        <f t="shared" si="36"/>
        <v>0</v>
      </c>
      <c r="BH213" s="154">
        <f t="shared" si="37"/>
        <v>0</v>
      </c>
      <c r="BI213" s="154">
        <f t="shared" si="38"/>
        <v>0</v>
      </c>
      <c r="BJ213" s="19" t="s">
        <v>86</v>
      </c>
      <c r="BK213" s="154">
        <f t="shared" si="39"/>
        <v>0</v>
      </c>
      <c r="BL213" s="19" t="s">
        <v>250</v>
      </c>
      <c r="BM213" s="19" t="s">
        <v>2210</v>
      </c>
    </row>
    <row r="214" spans="2:65" s="1" customFormat="1" ht="25.5" customHeight="1">
      <c r="B214" s="145"/>
      <c r="C214" s="146" t="s">
        <v>584</v>
      </c>
      <c r="D214" s="146" t="s">
        <v>189</v>
      </c>
      <c r="E214" s="147" t="s">
        <v>2211</v>
      </c>
      <c r="F214" s="228" t="s">
        <v>2212</v>
      </c>
      <c r="G214" s="228"/>
      <c r="H214" s="228"/>
      <c r="I214" s="228"/>
      <c r="J214" s="148" t="s">
        <v>192</v>
      </c>
      <c r="K214" s="149">
        <v>141.97999999999999</v>
      </c>
      <c r="L214" s="229"/>
      <c r="M214" s="229"/>
      <c r="N214" s="229">
        <f t="shared" si="30"/>
        <v>0</v>
      </c>
      <c r="O214" s="229"/>
      <c r="P214" s="229"/>
      <c r="Q214" s="229"/>
      <c r="R214" s="150"/>
      <c r="T214" s="151" t="s">
        <v>5</v>
      </c>
      <c r="U214" s="41" t="s">
        <v>41</v>
      </c>
      <c r="V214" s="152">
        <v>0.112</v>
      </c>
      <c r="W214" s="152">
        <f t="shared" si="31"/>
        <v>15.901759999999999</v>
      </c>
      <c r="X214" s="152">
        <v>1.0000000000000001E-5</v>
      </c>
      <c r="Y214" s="152">
        <f t="shared" si="32"/>
        <v>1.4197999999999999E-3</v>
      </c>
      <c r="Z214" s="152">
        <v>0</v>
      </c>
      <c r="AA214" s="153">
        <f t="shared" si="33"/>
        <v>0</v>
      </c>
      <c r="AD214" s="154"/>
      <c r="AR214" s="19" t="s">
        <v>250</v>
      </c>
      <c r="AT214" s="19" t="s">
        <v>189</v>
      </c>
      <c r="AU214" s="19" t="s">
        <v>86</v>
      </c>
      <c r="AY214" s="19" t="s">
        <v>188</v>
      </c>
      <c r="BE214" s="154">
        <f t="shared" si="34"/>
        <v>0</v>
      </c>
      <c r="BF214" s="154">
        <f t="shared" si="35"/>
        <v>0</v>
      </c>
      <c r="BG214" s="154">
        <f t="shared" si="36"/>
        <v>0</v>
      </c>
      <c r="BH214" s="154">
        <f t="shared" si="37"/>
        <v>0</v>
      </c>
      <c r="BI214" s="154">
        <f t="shared" si="38"/>
        <v>0</v>
      </c>
      <c r="BJ214" s="19" t="s">
        <v>86</v>
      </c>
      <c r="BK214" s="154">
        <f t="shared" si="39"/>
        <v>0</v>
      </c>
      <c r="BL214" s="19" t="s">
        <v>250</v>
      </c>
      <c r="BM214" s="19" t="s">
        <v>2213</v>
      </c>
    </row>
    <row r="215" spans="2:65" s="1" customFormat="1" ht="25.5" customHeight="1">
      <c r="B215" s="145"/>
      <c r="C215" s="146" t="s">
        <v>586</v>
      </c>
      <c r="D215" s="146" t="s">
        <v>189</v>
      </c>
      <c r="E215" s="147" t="s">
        <v>2214</v>
      </c>
      <c r="F215" s="228" t="s">
        <v>2215</v>
      </c>
      <c r="G215" s="228"/>
      <c r="H215" s="228"/>
      <c r="I215" s="228"/>
      <c r="J215" s="148" t="s">
        <v>192</v>
      </c>
      <c r="K215" s="149">
        <v>84.64</v>
      </c>
      <c r="L215" s="229"/>
      <c r="M215" s="229"/>
      <c r="N215" s="229">
        <f t="shared" si="30"/>
        <v>0</v>
      </c>
      <c r="O215" s="229"/>
      <c r="P215" s="229"/>
      <c r="Q215" s="229"/>
      <c r="R215" s="150"/>
      <c r="T215" s="151" t="s">
        <v>5</v>
      </c>
      <c r="U215" s="41" t="s">
        <v>41</v>
      </c>
      <c r="V215" s="152">
        <v>4.4999999999999998E-2</v>
      </c>
      <c r="W215" s="152">
        <f t="shared" si="31"/>
        <v>3.8087999999999997</v>
      </c>
      <c r="X215" s="152">
        <v>0</v>
      </c>
      <c r="Y215" s="152">
        <f t="shared" si="32"/>
        <v>0</v>
      </c>
      <c r="Z215" s="152">
        <v>0</v>
      </c>
      <c r="AA215" s="153">
        <f t="shared" si="33"/>
        <v>0</v>
      </c>
      <c r="AD215" s="154"/>
      <c r="AR215" s="19" t="s">
        <v>250</v>
      </c>
      <c r="AT215" s="19" t="s">
        <v>189</v>
      </c>
      <c r="AU215" s="19" t="s">
        <v>86</v>
      </c>
      <c r="AY215" s="19" t="s">
        <v>188</v>
      </c>
      <c r="BE215" s="154">
        <f t="shared" si="34"/>
        <v>0</v>
      </c>
      <c r="BF215" s="154">
        <f t="shared" si="35"/>
        <v>0</v>
      </c>
      <c r="BG215" s="154">
        <f t="shared" si="36"/>
        <v>0</v>
      </c>
      <c r="BH215" s="154">
        <f t="shared" si="37"/>
        <v>0</v>
      </c>
      <c r="BI215" s="154">
        <f t="shared" si="38"/>
        <v>0</v>
      </c>
      <c r="BJ215" s="19" t="s">
        <v>86</v>
      </c>
      <c r="BK215" s="154">
        <f t="shared" si="39"/>
        <v>0</v>
      </c>
      <c r="BL215" s="19" t="s">
        <v>250</v>
      </c>
      <c r="BM215" s="19" t="s">
        <v>2216</v>
      </c>
    </row>
    <row r="216" spans="2:65" s="1" customFormat="1" ht="25.5" customHeight="1">
      <c r="B216" s="145"/>
      <c r="C216" s="155" t="s">
        <v>590</v>
      </c>
      <c r="D216" s="155" t="s">
        <v>251</v>
      </c>
      <c r="E216" s="156" t="s">
        <v>2217</v>
      </c>
      <c r="F216" s="230" t="s">
        <v>2218</v>
      </c>
      <c r="G216" s="230"/>
      <c r="H216" s="230"/>
      <c r="I216" s="230"/>
      <c r="J216" s="157" t="s">
        <v>192</v>
      </c>
      <c r="K216" s="158">
        <v>87.179000000000002</v>
      </c>
      <c r="L216" s="231"/>
      <c r="M216" s="231"/>
      <c r="N216" s="231">
        <f t="shared" si="30"/>
        <v>0</v>
      </c>
      <c r="O216" s="229"/>
      <c r="P216" s="229"/>
      <c r="Q216" s="229"/>
      <c r="R216" s="150"/>
      <c r="T216" s="151" t="s">
        <v>5</v>
      </c>
      <c r="U216" s="41" t="s">
        <v>41</v>
      </c>
      <c r="V216" s="152">
        <v>0</v>
      </c>
      <c r="W216" s="152">
        <f t="shared" si="31"/>
        <v>0</v>
      </c>
      <c r="X216" s="152">
        <v>8.0000000000000007E-5</v>
      </c>
      <c r="Y216" s="152">
        <f t="shared" si="32"/>
        <v>6.9743200000000009E-3</v>
      </c>
      <c r="Z216" s="152">
        <v>0</v>
      </c>
      <c r="AA216" s="153">
        <f t="shared" si="33"/>
        <v>0</v>
      </c>
      <c r="AD216" s="154"/>
      <c r="AR216" s="19" t="s">
        <v>316</v>
      </c>
      <c r="AT216" s="19" t="s">
        <v>251</v>
      </c>
      <c r="AU216" s="19" t="s">
        <v>86</v>
      </c>
      <c r="AY216" s="19" t="s">
        <v>188</v>
      </c>
      <c r="BE216" s="154">
        <f t="shared" si="34"/>
        <v>0</v>
      </c>
      <c r="BF216" s="154">
        <f t="shared" si="35"/>
        <v>0</v>
      </c>
      <c r="BG216" s="154">
        <f t="shared" si="36"/>
        <v>0</v>
      </c>
      <c r="BH216" s="154">
        <f t="shared" si="37"/>
        <v>0</v>
      </c>
      <c r="BI216" s="154">
        <f t="shared" si="38"/>
        <v>0</v>
      </c>
      <c r="BJ216" s="19" t="s">
        <v>86</v>
      </c>
      <c r="BK216" s="154">
        <f t="shared" si="39"/>
        <v>0</v>
      </c>
      <c r="BL216" s="19" t="s">
        <v>250</v>
      </c>
      <c r="BM216" s="19" t="s">
        <v>2219</v>
      </c>
    </row>
    <row r="217" spans="2:65" s="1" customFormat="1" ht="38.25" customHeight="1">
      <c r="B217" s="145"/>
      <c r="C217" s="146" t="s">
        <v>594</v>
      </c>
      <c r="D217" s="146" t="s">
        <v>189</v>
      </c>
      <c r="E217" s="147" t="s">
        <v>2220</v>
      </c>
      <c r="F217" s="228" t="s">
        <v>2221</v>
      </c>
      <c r="G217" s="228"/>
      <c r="H217" s="228"/>
      <c r="I217" s="228"/>
      <c r="J217" s="148" t="s">
        <v>806</v>
      </c>
      <c r="K217" s="149">
        <v>1.05</v>
      </c>
      <c r="L217" s="229"/>
      <c r="M217" s="229"/>
      <c r="N217" s="229">
        <f t="shared" si="30"/>
        <v>0</v>
      </c>
      <c r="O217" s="229"/>
      <c r="P217" s="229"/>
      <c r="Q217" s="229"/>
      <c r="R217" s="150"/>
      <c r="T217" s="151" t="s">
        <v>5</v>
      </c>
      <c r="U217" s="41" t="s">
        <v>41</v>
      </c>
      <c r="V217" s="152">
        <v>0</v>
      </c>
      <c r="W217" s="152">
        <f t="shared" si="31"/>
        <v>0</v>
      </c>
      <c r="X217" s="152">
        <v>0</v>
      </c>
      <c r="Y217" s="152">
        <f t="shared" si="32"/>
        <v>0</v>
      </c>
      <c r="Z217" s="152">
        <v>0</v>
      </c>
      <c r="AA217" s="153">
        <f t="shared" si="33"/>
        <v>0</v>
      </c>
      <c r="AD217" s="154"/>
      <c r="AR217" s="19" t="s">
        <v>250</v>
      </c>
      <c r="AT217" s="19" t="s">
        <v>189</v>
      </c>
      <c r="AU217" s="19" t="s">
        <v>86</v>
      </c>
      <c r="AY217" s="19" t="s">
        <v>188</v>
      </c>
      <c r="BE217" s="154">
        <f t="shared" si="34"/>
        <v>0</v>
      </c>
      <c r="BF217" s="154">
        <f t="shared" si="35"/>
        <v>0</v>
      </c>
      <c r="BG217" s="154">
        <f t="shared" si="36"/>
        <v>0</v>
      </c>
      <c r="BH217" s="154">
        <f t="shared" si="37"/>
        <v>0</v>
      </c>
      <c r="BI217" s="154">
        <f t="shared" si="38"/>
        <v>0</v>
      </c>
      <c r="BJ217" s="19" t="s">
        <v>86</v>
      </c>
      <c r="BK217" s="154">
        <f t="shared" si="39"/>
        <v>0</v>
      </c>
      <c r="BL217" s="19" t="s">
        <v>250</v>
      </c>
      <c r="BM217" s="19" t="s">
        <v>2222</v>
      </c>
    </row>
    <row r="218" spans="2:65" s="10" customFormat="1" ht="29.85" customHeight="1">
      <c r="B218" s="134"/>
      <c r="C218" s="135"/>
      <c r="D218" s="144" t="s">
        <v>170</v>
      </c>
      <c r="E218" s="144"/>
      <c r="F218" s="144"/>
      <c r="G218" s="144"/>
      <c r="H218" s="144"/>
      <c r="I218" s="144"/>
      <c r="J218" s="144"/>
      <c r="K218" s="144"/>
      <c r="L218" s="144"/>
      <c r="M218" s="144"/>
      <c r="N218" s="233">
        <f>BK218</f>
        <v>0</v>
      </c>
      <c r="O218" s="234"/>
      <c r="P218" s="234"/>
      <c r="Q218" s="234"/>
      <c r="R218" s="137"/>
      <c r="T218" s="138"/>
      <c r="U218" s="135"/>
      <c r="V218" s="135"/>
      <c r="W218" s="139">
        <f>SUM(W219:W220)</f>
        <v>49.970279999999995</v>
      </c>
      <c r="X218" s="135"/>
      <c r="Y218" s="139">
        <f>SUM(Y219:Y220)</f>
        <v>4.554184E-2</v>
      </c>
      <c r="Z218" s="135"/>
      <c r="AA218" s="140">
        <f>SUM(AA219:AA220)</f>
        <v>0</v>
      </c>
      <c r="AC218" s="1"/>
      <c r="AD218" s="154"/>
      <c r="AR218" s="141" t="s">
        <v>86</v>
      </c>
      <c r="AT218" s="142" t="s">
        <v>73</v>
      </c>
      <c r="AU218" s="142" t="s">
        <v>81</v>
      </c>
      <c r="AY218" s="141" t="s">
        <v>188</v>
      </c>
      <c r="BK218" s="143">
        <f>SUM(BK219:BK220)</f>
        <v>0</v>
      </c>
    </row>
    <row r="219" spans="2:65" s="1" customFormat="1" ht="25.5" customHeight="1">
      <c r="B219" s="145"/>
      <c r="C219" s="146" t="s">
        <v>598</v>
      </c>
      <c r="D219" s="146" t="s">
        <v>189</v>
      </c>
      <c r="E219" s="147" t="s">
        <v>1406</v>
      </c>
      <c r="F219" s="228" t="s">
        <v>1407</v>
      </c>
      <c r="G219" s="228"/>
      <c r="H219" s="228"/>
      <c r="I219" s="228"/>
      <c r="J219" s="148" t="s">
        <v>192</v>
      </c>
      <c r="K219" s="149">
        <v>0.49199999999999999</v>
      </c>
      <c r="L219" s="229"/>
      <c r="M219" s="229"/>
      <c r="N219" s="229">
        <f>ROUND(L219*K219,2)</f>
        <v>0</v>
      </c>
      <c r="O219" s="229"/>
      <c r="P219" s="229"/>
      <c r="Q219" s="229"/>
      <c r="R219" s="150"/>
      <c r="T219" s="151" t="s">
        <v>5</v>
      </c>
      <c r="U219" s="41" t="s">
        <v>41</v>
      </c>
      <c r="V219" s="152">
        <v>0.27500000000000002</v>
      </c>
      <c r="W219" s="152">
        <f>V219*K219</f>
        <v>0.1353</v>
      </c>
      <c r="X219" s="152">
        <v>2.2000000000000001E-4</v>
      </c>
      <c r="Y219" s="152">
        <f>X219*K219</f>
        <v>1.0824000000000001E-4</v>
      </c>
      <c r="Z219" s="152">
        <v>0</v>
      </c>
      <c r="AA219" s="153">
        <f>Z219*K219</f>
        <v>0</v>
      </c>
      <c r="AD219" s="154"/>
      <c r="AR219" s="19" t="s">
        <v>250</v>
      </c>
      <c r="AT219" s="19" t="s">
        <v>189</v>
      </c>
      <c r="AU219" s="19" t="s">
        <v>86</v>
      </c>
      <c r="AY219" s="19" t="s">
        <v>188</v>
      </c>
      <c r="BE219" s="154">
        <f>IF(U219="základná",N219,0)</f>
        <v>0</v>
      </c>
      <c r="BF219" s="154">
        <f>IF(U219="znížená",N219,0)</f>
        <v>0</v>
      </c>
      <c r="BG219" s="154">
        <f>IF(U219="zákl. prenesená",N219,0)</f>
        <v>0</v>
      </c>
      <c r="BH219" s="154">
        <f>IF(U219="zníž. prenesená",N219,0)</f>
        <v>0</v>
      </c>
      <c r="BI219" s="154">
        <f>IF(U219="nulová",N219,0)</f>
        <v>0</v>
      </c>
      <c r="BJ219" s="19" t="s">
        <v>86</v>
      </c>
      <c r="BK219" s="154">
        <f>ROUND(L219*K219,2)</f>
        <v>0</v>
      </c>
      <c r="BL219" s="19" t="s">
        <v>250</v>
      </c>
      <c r="BM219" s="19" t="s">
        <v>1408</v>
      </c>
    </row>
    <row r="220" spans="2:65" s="1" customFormat="1" ht="25.5" customHeight="1">
      <c r="B220" s="145"/>
      <c r="C220" s="146" t="s">
        <v>602</v>
      </c>
      <c r="D220" s="146" t="s">
        <v>189</v>
      </c>
      <c r="E220" s="147" t="s">
        <v>2223</v>
      </c>
      <c r="F220" s="228" t="s">
        <v>2224</v>
      </c>
      <c r="G220" s="228"/>
      <c r="H220" s="228"/>
      <c r="I220" s="228"/>
      <c r="J220" s="148" t="s">
        <v>192</v>
      </c>
      <c r="K220" s="149">
        <v>141.97999999999999</v>
      </c>
      <c r="L220" s="229"/>
      <c r="M220" s="229"/>
      <c r="N220" s="229">
        <f>ROUND(L220*K220,2)</f>
        <v>0</v>
      </c>
      <c r="O220" s="229"/>
      <c r="P220" s="229"/>
      <c r="Q220" s="229"/>
      <c r="R220" s="150"/>
      <c r="T220" s="151" t="s">
        <v>5</v>
      </c>
      <c r="U220" s="41" t="s">
        <v>41</v>
      </c>
      <c r="V220" s="152">
        <v>0.35099999999999998</v>
      </c>
      <c r="W220" s="152">
        <f>V220*K220</f>
        <v>49.834979999999995</v>
      </c>
      <c r="X220" s="152">
        <v>3.2000000000000003E-4</v>
      </c>
      <c r="Y220" s="152">
        <f>X220*K220</f>
        <v>4.5433599999999998E-2</v>
      </c>
      <c r="Z220" s="152">
        <v>0</v>
      </c>
      <c r="AA220" s="153">
        <f>Z220*K220</f>
        <v>0</v>
      </c>
      <c r="AD220" s="154"/>
      <c r="AR220" s="19" t="s">
        <v>250</v>
      </c>
      <c r="AT220" s="19" t="s">
        <v>189</v>
      </c>
      <c r="AU220" s="19" t="s">
        <v>86</v>
      </c>
      <c r="AY220" s="19" t="s">
        <v>188</v>
      </c>
      <c r="BE220" s="154">
        <f>IF(U220="základná",N220,0)</f>
        <v>0</v>
      </c>
      <c r="BF220" s="154">
        <f>IF(U220="znížená",N220,0)</f>
        <v>0</v>
      </c>
      <c r="BG220" s="154">
        <f>IF(U220="zákl. prenesená",N220,0)</f>
        <v>0</v>
      </c>
      <c r="BH220" s="154">
        <f>IF(U220="zníž. prenesená",N220,0)</f>
        <v>0</v>
      </c>
      <c r="BI220" s="154">
        <f>IF(U220="nulová",N220,0)</f>
        <v>0</v>
      </c>
      <c r="BJ220" s="19" t="s">
        <v>86</v>
      </c>
      <c r="BK220" s="154">
        <f>ROUND(L220*K220,2)</f>
        <v>0</v>
      </c>
      <c r="BL220" s="19" t="s">
        <v>250</v>
      </c>
      <c r="BM220" s="19" t="s">
        <v>2225</v>
      </c>
    </row>
    <row r="221" spans="2:65" s="10" customFormat="1" ht="29.85" customHeight="1">
      <c r="B221" s="134"/>
      <c r="C221" s="135"/>
      <c r="D221" s="144" t="s">
        <v>171</v>
      </c>
      <c r="E221" s="144"/>
      <c r="F221" s="144"/>
      <c r="G221" s="144"/>
      <c r="H221" s="144"/>
      <c r="I221" s="144"/>
      <c r="J221" s="144"/>
      <c r="K221" s="144"/>
      <c r="L221" s="144"/>
      <c r="M221" s="144"/>
      <c r="N221" s="233">
        <f>BK221</f>
        <v>0</v>
      </c>
      <c r="O221" s="234"/>
      <c r="P221" s="234"/>
      <c r="Q221" s="234"/>
      <c r="R221" s="137"/>
      <c r="T221" s="138"/>
      <c r="U221" s="135"/>
      <c r="V221" s="135"/>
      <c r="W221" s="139">
        <f>SUM(W222:W223)</f>
        <v>0.79953300000000005</v>
      </c>
      <c r="X221" s="135"/>
      <c r="Y221" s="139">
        <f>SUM(Y222:Y223)</f>
        <v>3.2634000000000005E-3</v>
      </c>
      <c r="Z221" s="135"/>
      <c r="AA221" s="140">
        <f>SUM(AA222:AA223)</f>
        <v>0</v>
      </c>
      <c r="AC221" s="1"/>
      <c r="AD221" s="154"/>
      <c r="AR221" s="141" t="s">
        <v>86</v>
      </c>
      <c r="AT221" s="142" t="s">
        <v>73</v>
      </c>
      <c r="AU221" s="142" t="s">
        <v>81</v>
      </c>
      <c r="AY221" s="141" t="s">
        <v>188</v>
      </c>
      <c r="BK221" s="143">
        <f>SUM(BK222:BK223)</f>
        <v>0</v>
      </c>
    </row>
    <row r="222" spans="2:65" s="1" customFormat="1" ht="38.25" customHeight="1">
      <c r="B222" s="145"/>
      <c r="C222" s="146" t="s">
        <v>606</v>
      </c>
      <c r="D222" s="146" t="s">
        <v>189</v>
      </c>
      <c r="E222" s="147" t="s">
        <v>1420</v>
      </c>
      <c r="F222" s="228" t="s">
        <v>1421</v>
      </c>
      <c r="G222" s="228"/>
      <c r="H222" s="228"/>
      <c r="I222" s="228"/>
      <c r="J222" s="148" t="s">
        <v>192</v>
      </c>
      <c r="K222" s="149">
        <v>11.654999999999999</v>
      </c>
      <c r="L222" s="229"/>
      <c r="M222" s="229"/>
      <c r="N222" s="229">
        <f>ROUND(L222*K222,2)</f>
        <v>0</v>
      </c>
      <c r="O222" s="229"/>
      <c r="P222" s="229"/>
      <c r="Q222" s="229"/>
      <c r="R222" s="150"/>
      <c r="T222" s="151" t="s">
        <v>5</v>
      </c>
      <c r="U222" s="41" t="s">
        <v>41</v>
      </c>
      <c r="V222" s="152">
        <v>3.4000000000000002E-2</v>
      </c>
      <c r="W222" s="152">
        <f>V222*K222</f>
        <v>0.39627000000000001</v>
      </c>
      <c r="X222" s="152">
        <v>1E-4</v>
      </c>
      <c r="Y222" s="152">
        <f>X222*K222</f>
        <v>1.1655000000000001E-3</v>
      </c>
      <c r="Z222" s="152">
        <v>0</v>
      </c>
      <c r="AA222" s="153">
        <f>Z222*K222</f>
        <v>0</v>
      </c>
      <c r="AD222" s="154"/>
      <c r="AR222" s="19" t="s">
        <v>250</v>
      </c>
      <c r="AT222" s="19" t="s">
        <v>189</v>
      </c>
      <c r="AU222" s="19" t="s">
        <v>86</v>
      </c>
      <c r="AY222" s="19" t="s">
        <v>188</v>
      </c>
      <c r="BE222" s="154">
        <f>IF(U222="základná",N222,0)</f>
        <v>0</v>
      </c>
      <c r="BF222" s="154">
        <f>IF(U222="znížená",N222,0)</f>
        <v>0</v>
      </c>
      <c r="BG222" s="154">
        <f>IF(U222="zákl. prenesená",N222,0)</f>
        <v>0</v>
      </c>
      <c r="BH222" s="154">
        <f>IF(U222="zníž. prenesená",N222,0)</f>
        <v>0</v>
      </c>
      <c r="BI222" s="154">
        <f>IF(U222="nulová",N222,0)</f>
        <v>0</v>
      </c>
      <c r="BJ222" s="19" t="s">
        <v>86</v>
      </c>
      <c r="BK222" s="154">
        <f>ROUND(L222*K222,2)</f>
        <v>0</v>
      </c>
      <c r="BL222" s="19" t="s">
        <v>250</v>
      </c>
      <c r="BM222" s="19" t="s">
        <v>1422</v>
      </c>
    </row>
    <row r="223" spans="2:65" s="1" customFormat="1" ht="38.25" customHeight="1">
      <c r="B223" s="145"/>
      <c r="C223" s="146" t="s">
        <v>610</v>
      </c>
      <c r="D223" s="146" t="s">
        <v>189</v>
      </c>
      <c r="E223" s="147" t="s">
        <v>1424</v>
      </c>
      <c r="F223" s="228" t="s">
        <v>1425</v>
      </c>
      <c r="G223" s="228"/>
      <c r="H223" s="228"/>
      <c r="I223" s="228"/>
      <c r="J223" s="148" t="s">
        <v>192</v>
      </c>
      <c r="K223" s="149">
        <v>11.654999999999999</v>
      </c>
      <c r="L223" s="229"/>
      <c r="M223" s="229"/>
      <c r="N223" s="229">
        <f>ROUND(L223*K223,2)</f>
        <v>0</v>
      </c>
      <c r="O223" s="229"/>
      <c r="P223" s="229"/>
      <c r="Q223" s="229"/>
      <c r="R223" s="150"/>
      <c r="T223" s="151" t="s">
        <v>5</v>
      </c>
      <c r="U223" s="41" t="s">
        <v>41</v>
      </c>
      <c r="V223" s="152">
        <v>3.4599999999999999E-2</v>
      </c>
      <c r="W223" s="152">
        <f>V223*K223</f>
        <v>0.40326299999999998</v>
      </c>
      <c r="X223" s="152">
        <v>1.8000000000000001E-4</v>
      </c>
      <c r="Y223" s="152">
        <f>X223*K223</f>
        <v>2.0979000000000002E-3</v>
      </c>
      <c r="Z223" s="152">
        <v>0</v>
      </c>
      <c r="AA223" s="153">
        <f>Z223*K223</f>
        <v>0</v>
      </c>
      <c r="AD223" s="154"/>
      <c r="AR223" s="19" t="s">
        <v>250</v>
      </c>
      <c r="AT223" s="19" t="s">
        <v>189</v>
      </c>
      <c r="AU223" s="19" t="s">
        <v>86</v>
      </c>
      <c r="AY223" s="19" t="s">
        <v>188</v>
      </c>
      <c r="BE223" s="154">
        <f>IF(U223="základná",N223,0)</f>
        <v>0</v>
      </c>
      <c r="BF223" s="154">
        <f>IF(U223="znížená",N223,0)</f>
        <v>0</v>
      </c>
      <c r="BG223" s="154">
        <f>IF(U223="zákl. prenesená",N223,0)</f>
        <v>0</v>
      </c>
      <c r="BH223" s="154">
        <f>IF(U223="zníž. prenesená",N223,0)</f>
        <v>0</v>
      </c>
      <c r="BI223" s="154">
        <f>IF(U223="nulová",N223,0)</f>
        <v>0</v>
      </c>
      <c r="BJ223" s="19" t="s">
        <v>86</v>
      </c>
      <c r="BK223" s="154">
        <f>ROUND(L223*K223,2)</f>
        <v>0</v>
      </c>
      <c r="BL223" s="19" t="s">
        <v>250</v>
      </c>
      <c r="BM223" s="19" t="s">
        <v>1426</v>
      </c>
    </row>
    <row r="224" spans="2:65" s="10" customFormat="1" ht="29.85" customHeight="1">
      <c r="B224" s="134"/>
      <c r="C224" s="135"/>
      <c r="D224" s="144" t="s">
        <v>2106</v>
      </c>
      <c r="E224" s="144"/>
      <c r="F224" s="144"/>
      <c r="G224" s="144"/>
      <c r="H224" s="144"/>
      <c r="I224" s="144"/>
      <c r="J224" s="144"/>
      <c r="K224" s="144"/>
      <c r="L224" s="144"/>
      <c r="M224" s="144"/>
      <c r="N224" s="233">
        <f>BK224</f>
        <v>0</v>
      </c>
      <c r="O224" s="234"/>
      <c r="P224" s="234"/>
      <c r="Q224" s="234"/>
      <c r="R224" s="137"/>
      <c r="T224" s="138"/>
      <c r="U224" s="135"/>
      <c r="V224" s="135"/>
      <c r="W224" s="139">
        <f>SUM(W225:W226)</f>
        <v>1.4552999999999998</v>
      </c>
      <c r="X224" s="135"/>
      <c r="Y224" s="139">
        <f>SUM(Y225:Y226)</f>
        <v>3.43035E-3</v>
      </c>
      <c r="Z224" s="135"/>
      <c r="AA224" s="140">
        <f>SUM(AA225:AA226)</f>
        <v>0</v>
      </c>
      <c r="AC224" s="1"/>
      <c r="AD224" s="154"/>
      <c r="AR224" s="141" t="s">
        <v>86</v>
      </c>
      <c r="AT224" s="142" t="s">
        <v>73</v>
      </c>
      <c r="AU224" s="142" t="s">
        <v>81</v>
      </c>
      <c r="AY224" s="141" t="s">
        <v>188</v>
      </c>
      <c r="BK224" s="143">
        <f>SUM(BK225:BK226)</f>
        <v>0</v>
      </c>
    </row>
    <row r="225" spans="2:65" s="1" customFormat="1" ht="16.5" customHeight="1">
      <c r="B225" s="145"/>
      <c r="C225" s="146" t="s">
        <v>614</v>
      </c>
      <c r="D225" s="146" t="s">
        <v>189</v>
      </c>
      <c r="E225" s="147" t="s">
        <v>2226</v>
      </c>
      <c r="F225" s="228" t="s">
        <v>2227</v>
      </c>
      <c r="G225" s="228"/>
      <c r="H225" s="228"/>
      <c r="I225" s="228"/>
      <c r="J225" s="148" t="s">
        <v>192</v>
      </c>
      <c r="K225" s="149">
        <v>6.93</v>
      </c>
      <c r="L225" s="229"/>
      <c r="M225" s="229"/>
      <c r="N225" s="229">
        <f>ROUND(L225*K225,2)</f>
        <v>0</v>
      </c>
      <c r="O225" s="229"/>
      <c r="P225" s="229"/>
      <c r="Q225" s="229"/>
      <c r="R225" s="150"/>
      <c r="T225" s="151" t="s">
        <v>5</v>
      </c>
      <c r="U225" s="41" t="s">
        <v>41</v>
      </c>
      <c r="V225" s="152">
        <v>0.21</v>
      </c>
      <c r="W225" s="152">
        <f>V225*K225</f>
        <v>1.4552999999999998</v>
      </c>
      <c r="X225" s="152">
        <v>0</v>
      </c>
      <c r="Y225" s="152">
        <f>X225*K225</f>
        <v>0</v>
      </c>
      <c r="Z225" s="152">
        <v>0</v>
      </c>
      <c r="AA225" s="153">
        <f>Z225*K225</f>
        <v>0</v>
      </c>
      <c r="AD225" s="154"/>
      <c r="AR225" s="19" t="s">
        <v>250</v>
      </c>
      <c r="AT225" s="19" t="s">
        <v>189</v>
      </c>
      <c r="AU225" s="19" t="s">
        <v>86</v>
      </c>
      <c r="AY225" s="19" t="s">
        <v>188</v>
      </c>
      <c r="BE225" s="154">
        <f>IF(U225="základná",N225,0)</f>
        <v>0</v>
      </c>
      <c r="BF225" s="154">
        <f>IF(U225="znížená",N225,0)</f>
        <v>0</v>
      </c>
      <c r="BG225" s="154">
        <f>IF(U225="zákl. prenesená",N225,0)</f>
        <v>0</v>
      </c>
      <c r="BH225" s="154">
        <f>IF(U225="zníž. prenesená",N225,0)</f>
        <v>0</v>
      </c>
      <c r="BI225" s="154">
        <f>IF(U225="nulová",N225,0)</f>
        <v>0</v>
      </c>
      <c r="BJ225" s="19" t="s">
        <v>86</v>
      </c>
      <c r="BK225" s="154">
        <f>ROUND(L225*K225,2)</f>
        <v>0</v>
      </c>
      <c r="BL225" s="19" t="s">
        <v>250</v>
      </c>
      <c r="BM225" s="19" t="s">
        <v>2228</v>
      </c>
    </row>
    <row r="226" spans="2:65" s="1" customFormat="1" ht="16.5" customHeight="1">
      <c r="B226" s="145"/>
      <c r="C226" s="155" t="s">
        <v>618</v>
      </c>
      <c r="D226" s="155" t="s">
        <v>251</v>
      </c>
      <c r="E226" s="156" t="s">
        <v>2229</v>
      </c>
      <c r="F226" s="230" t="s">
        <v>2230</v>
      </c>
      <c r="G226" s="230"/>
      <c r="H226" s="230"/>
      <c r="I226" s="230"/>
      <c r="J226" s="157" t="s">
        <v>192</v>
      </c>
      <c r="K226" s="158">
        <v>7.6230000000000002</v>
      </c>
      <c r="L226" s="231"/>
      <c r="M226" s="231"/>
      <c r="N226" s="231">
        <f>ROUND(L226*K226,2)</f>
        <v>0</v>
      </c>
      <c r="O226" s="229"/>
      <c r="P226" s="229"/>
      <c r="Q226" s="229"/>
      <c r="R226" s="150"/>
      <c r="T226" s="151" t="s">
        <v>5</v>
      </c>
      <c r="U226" s="41" t="s">
        <v>41</v>
      </c>
      <c r="V226" s="152">
        <v>0</v>
      </c>
      <c r="W226" s="152">
        <f>V226*K226</f>
        <v>0</v>
      </c>
      <c r="X226" s="152">
        <v>4.4999999999999999E-4</v>
      </c>
      <c r="Y226" s="152">
        <f>X226*K226</f>
        <v>3.43035E-3</v>
      </c>
      <c r="Z226" s="152">
        <v>0</v>
      </c>
      <c r="AA226" s="153">
        <f>Z226*K226</f>
        <v>0</v>
      </c>
      <c r="AD226" s="154"/>
      <c r="AR226" s="19" t="s">
        <v>316</v>
      </c>
      <c r="AT226" s="19" t="s">
        <v>251</v>
      </c>
      <c r="AU226" s="19" t="s">
        <v>86</v>
      </c>
      <c r="AY226" s="19" t="s">
        <v>188</v>
      </c>
      <c r="BE226" s="154">
        <f>IF(U226="základná",N226,0)</f>
        <v>0</v>
      </c>
      <c r="BF226" s="154">
        <f>IF(U226="znížená",N226,0)</f>
        <v>0</v>
      </c>
      <c r="BG226" s="154">
        <f>IF(U226="zákl. prenesená",N226,0)</f>
        <v>0</v>
      </c>
      <c r="BH226" s="154">
        <f>IF(U226="zníž. prenesená",N226,0)</f>
        <v>0</v>
      </c>
      <c r="BI226" s="154">
        <f>IF(U226="nulová",N226,0)</f>
        <v>0</v>
      </c>
      <c r="BJ226" s="19" t="s">
        <v>86</v>
      </c>
      <c r="BK226" s="154">
        <f>ROUND(L226*K226,2)</f>
        <v>0</v>
      </c>
      <c r="BL226" s="19" t="s">
        <v>250</v>
      </c>
      <c r="BM226" s="19" t="s">
        <v>2231</v>
      </c>
    </row>
    <row r="227" spans="2:65" s="10" customFormat="1" ht="37.35" customHeight="1">
      <c r="B227" s="134"/>
      <c r="C227" s="135"/>
      <c r="D227" s="136" t="s">
        <v>172</v>
      </c>
      <c r="E227" s="136"/>
      <c r="F227" s="136"/>
      <c r="G227" s="136"/>
      <c r="H227" s="136"/>
      <c r="I227" s="136"/>
      <c r="J227" s="136"/>
      <c r="K227" s="136"/>
      <c r="L227" s="136"/>
      <c r="M227" s="136"/>
      <c r="N227" s="235">
        <f>BK227</f>
        <v>0</v>
      </c>
      <c r="O227" s="236"/>
      <c r="P227" s="236"/>
      <c r="Q227" s="236"/>
      <c r="R227" s="137"/>
      <c r="T227" s="138"/>
      <c r="U227" s="135"/>
      <c r="V227" s="135"/>
      <c r="W227" s="139">
        <f>W228</f>
        <v>72.08</v>
      </c>
      <c r="X227" s="135"/>
      <c r="Y227" s="139">
        <f>Y228</f>
        <v>0</v>
      </c>
      <c r="Z227" s="135"/>
      <c r="AA227" s="140">
        <f>AA228</f>
        <v>0</v>
      </c>
      <c r="AC227" s="1"/>
      <c r="AD227" s="154"/>
      <c r="AR227" s="141" t="s">
        <v>193</v>
      </c>
      <c r="AT227" s="142" t="s">
        <v>73</v>
      </c>
      <c r="AU227" s="142" t="s">
        <v>74</v>
      </c>
      <c r="AY227" s="141" t="s">
        <v>188</v>
      </c>
      <c r="BK227" s="143">
        <f>BK228</f>
        <v>0</v>
      </c>
    </row>
    <row r="228" spans="2:65" s="1" customFormat="1" ht="16.5" customHeight="1">
      <c r="B228" s="145"/>
      <c r="C228" s="146" t="s">
        <v>622</v>
      </c>
      <c r="D228" s="146" t="s">
        <v>189</v>
      </c>
      <c r="E228" s="147" t="s">
        <v>1428</v>
      </c>
      <c r="F228" s="228" t="s">
        <v>1429</v>
      </c>
      <c r="G228" s="228"/>
      <c r="H228" s="228"/>
      <c r="I228" s="228"/>
      <c r="J228" s="148" t="s">
        <v>1108</v>
      </c>
      <c r="K228" s="149">
        <v>68</v>
      </c>
      <c r="L228" s="229"/>
      <c r="M228" s="229"/>
      <c r="N228" s="229">
        <f>ROUND(L228*K228,2)</f>
        <v>0</v>
      </c>
      <c r="O228" s="229"/>
      <c r="P228" s="229"/>
      <c r="Q228" s="229"/>
      <c r="R228" s="150"/>
      <c r="T228" s="151" t="s">
        <v>5</v>
      </c>
      <c r="U228" s="159" t="s">
        <v>41</v>
      </c>
      <c r="V228" s="160">
        <v>1.06</v>
      </c>
      <c r="W228" s="160">
        <f>V228*K228</f>
        <v>72.08</v>
      </c>
      <c r="X228" s="160">
        <v>0</v>
      </c>
      <c r="Y228" s="160">
        <f>X228*K228</f>
        <v>0</v>
      </c>
      <c r="Z228" s="160">
        <v>0</v>
      </c>
      <c r="AA228" s="161">
        <f>Z228*K228</f>
        <v>0</v>
      </c>
      <c r="AD228" s="154"/>
      <c r="AR228" s="19" t="s">
        <v>1430</v>
      </c>
      <c r="AT228" s="19" t="s">
        <v>189</v>
      </c>
      <c r="AU228" s="19" t="s">
        <v>81</v>
      </c>
      <c r="AY228" s="19" t="s">
        <v>188</v>
      </c>
      <c r="BE228" s="154">
        <f>IF(U228="základná",N228,0)</f>
        <v>0</v>
      </c>
      <c r="BF228" s="154">
        <f>IF(U228="znížená",N228,0)</f>
        <v>0</v>
      </c>
      <c r="BG228" s="154">
        <f>IF(U228="zákl. prenesená",N228,0)</f>
        <v>0</v>
      </c>
      <c r="BH228" s="154">
        <f>IF(U228="zníž. prenesená",N228,0)</f>
        <v>0</v>
      </c>
      <c r="BI228" s="154">
        <f>IF(U228="nulová",N228,0)</f>
        <v>0</v>
      </c>
      <c r="BJ228" s="19" t="s">
        <v>86</v>
      </c>
      <c r="BK228" s="154">
        <f>ROUND(L228*K228,2)</f>
        <v>0</v>
      </c>
      <c r="BL228" s="19" t="s">
        <v>1430</v>
      </c>
      <c r="BM228" s="19" t="s">
        <v>1431</v>
      </c>
    </row>
    <row r="229" spans="2:65" s="1" customFormat="1" ht="6.95" customHeight="1">
      <c r="B229" s="56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8"/>
    </row>
  </sheetData>
  <mergeCells count="341">
    <mergeCell ref="H1:K1"/>
    <mergeCell ref="S2:AC2"/>
    <mergeCell ref="F228:I228"/>
    <mergeCell ref="L228:M228"/>
    <mergeCell ref="N228:Q228"/>
    <mergeCell ref="N127:Q127"/>
    <mergeCell ref="N128:Q128"/>
    <mergeCell ref="N129:Q129"/>
    <mergeCell ref="N135:Q135"/>
    <mergeCell ref="N144:Q144"/>
    <mergeCell ref="N161:Q161"/>
    <mergeCell ref="N163:Q163"/>
    <mergeCell ref="N164:Q164"/>
    <mergeCell ref="N170:Q170"/>
    <mergeCell ref="N175:Q175"/>
    <mergeCell ref="N178:Q178"/>
    <mergeCell ref="N182:Q182"/>
    <mergeCell ref="N207:Q207"/>
    <mergeCell ref="N218:Q218"/>
    <mergeCell ref="N221:Q221"/>
    <mergeCell ref="N224:Q224"/>
    <mergeCell ref="N227:Q227"/>
    <mergeCell ref="F223:I223"/>
    <mergeCell ref="L223:M223"/>
    <mergeCell ref="N223:Q223"/>
    <mergeCell ref="F225:I225"/>
    <mergeCell ref="L225:M225"/>
    <mergeCell ref="N225:Q225"/>
    <mergeCell ref="F226:I226"/>
    <mergeCell ref="L226:M226"/>
    <mergeCell ref="N226:Q226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5:I205"/>
    <mergeCell ref="L205:M205"/>
    <mergeCell ref="N205:Q205"/>
    <mergeCell ref="F206:I206"/>
    <mergeCell ref="L206:M206"/>
    <mergeCell ref="N206:Q206"/>
    <mergeCell ref="F208:I208"/>
    <mergeCell ref="L208:M208"/>
    <mergeCell ref="N208:Q208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0:I180"/>
    <mergeCell ref="L180:M180"/>
    <mergeCell ref="N180:Q180"/>
    <mergeCell ref="F181:I181"/>
    <mergeCell ref="L181:M181"/>
    <mergeCell ref="N181:Q181"/>
    <mergeCell ref="F183:I183"/>
    <mergeCell ref="L183:M183"/>
    <mergeCell ref="N183:Q183"/>
    <mergeCell ref="F176:I176"/>
    <mergeCell ref="L176:M176"/>
    <mergeCell ref="N176:Q176"/>
    <mergeCell ref="F177:I177"/>
    <mergeCell ref="L177:M177"/>
    <mergeCell ref="N177:Q177"/>
    <mergeCell ref="F179:I179"/>
    <mergeCell ref="L179:M179"/>
    <mergeCell ref="N179:Q179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8:I168"/>
    <mergeCell ref="L168:M168"/>
    <mergeCell ref="N168:Q168"/>
    <mergeCell ref="F169:I169"/>
    <mergeCell ref="L169:M169"/>
    <mergeCell ref="N169:Q169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59:I159"/>
    <mergeCell ref="L159:M159"/>
    <mergeCell ref="N159:Q159"/>
    <mergeCell ref="F160:I160"/>
    <mergeCell ref="L160:M160"/>
    <mergeCell ref="N160:Q160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7:Q10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001.1 - 1. časť ASR + ST ...</vt:lpstr>
      <vt:lpstr>001.2.1 - Kanalizačná prí...</vt:lpstr>
      <vt:lpstr>001.2.2 - Vnútorné inštal...</vt:lpstr>
      <vt:lpstr>001.3 - 3. časť UVK</vt:lpstr>
      <vt:lpstr>001.4 - 4. časť ELI</vt:lpstr>
      <vt:lpstr>001.5 - 5. časť PL</vt:lpstr>
      <vt:lpstr>001.6 - 6. časť Kotolňa</vt:lpstr>
      <vt:lpstr>002.1 - 1. časť ASR + ST ...</vt:lpstr>
      <vt:lpstr>002.2.1 - Kanalizačná prí...</vt:lpstr>
      <vt:lpstr>002.2.2 - Vnútorné inštal...</vt:lpstr>
      <vt:lpstr>002.3 - 3. časť UVK</vt:lpstr>
      <vt:lpstr>'001.1 - 1. časť ASR + ST ...'!Názvy_tlače</vt:lpstr>
      <vt:lpstr>'001.2.1 - Kanalizačná prí...'!Názvy_tlače</vt:lpstr>
      <vt:lpstr>'001.2.2 - Vnútorné inštal...'!Názvy_tlače</vt:lpstr>
      <vt:lpstr>'001.3 - 3. časť UVK'!Názvy_tlače</vt:lpstr>
      <vt:lpstr>'001.4 - 4. časť ELI'!Názvy_tlače</vt:lpstr>
      <vt:lpstr>'001.5 - 5. časť PL'!Názvy_tlače</vt:lpstr>
      <vt:lpstr>'001.6 - 6. časť Kotolňa'!Názvy_tlače</vt:lpstr>
      <vt:lpstr>'002.1 - 1. časť ASR + ST ...'!Názvy_tlače</vt:lpstr>
      <vt:lpstr>'002.2.1 - Kanalizačná prí...'!Názvy_tlače</vt:lpstr>
      <vt:lpstr>'002.2.2 - Vnútorné inštal...'!Názvy_tlače</vt:lpstr>
      <vt:lpstr>'002.3 - 3. časť UVK'!Názvy_tlače</vt:lpstr>
      <vt:lpstr>'Rekapitulácia stavby'!Názvy_tlače</vt:lpstr>
      <vt:lpstr>'001.1 - 1. časť ASR + ST ...'!Oblasť_tlače</vt:lpstr>
      <vt:lpstr>'001.2.1 - Kanalizačná prí...'!Oblasť_tlače</vt:lpstr>
      <vt:lpstr>'001.2.2 - Vnútorné inštal...'!Oblasť_tlače</vt:lpstr>
      <vt:lpstr>'001.3 - 3. časť UVK'!Oblasť_tlače</vt:lpstr>
      <vt:lpstr>'001.4 - 4. časť ELI'!Oblasť_tlače</vt:lpstr>
      <vt:lpstr>'001.5 - 5. časť PL'!Oblasť_tlače</vt:lpstr>
      <vt:lpstr>'001.6 - 6. časť Kotolňa'!Oblasť_tlače</vt:lpstr>
      <vt:lpstr>'002.1 - 1. časť ASR + ST ...'!Oblasť_tlače</vt:lpstr>
      <vt:lpstr>'002.2.1 - Kanalizačná prí...'!Oblasť_tlače</vt:lpstr>
      <vt:lpstr>'002.2.2 - Vnútorné inštal...'!Oblasť_tlače</vt:lpstr>
      <vt:lpstr>'002.3 - 3. časť UVK'!Oblasť_tlače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DESKTOP-OHS1U8N\Ing. Ivana Brecková</dc:creator>
  <cp:lastModifiedBy>Ján Halgaš</cp:lastModifiedBy>
  <dcterms:created xsi:type="dcterms:W3CDTF">2018-01-13T09:55:01Z</dcterms:created>
  <dcterms:modified xsi:type="dcterms:W3CDTF">2019-09-10T13:05:21Z</dcterms:modified>
</cp:coreProperties>
</file>