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sers\Vít\Documents\PROFIX\Akce 2023\A23013 BpH Hasičská zbrojnice Strop (A08010)\2024 02 22-2023 10 10 PROJEKT\2024 04 29 Výměry SDK-Cetris\"/>
    </mc:Choice>
  </mc:AlternateContent>
  <xr:revisionPtr revIDLastSave="0" documentId="13_ncr:1_{BE33DA52-909E-439F-AA0F-7B5BAFC8DE99}" xr6:coauthVersionLast="47" xr6:coauthVersionMax="47" xr10:uidLastSave="{00000000-0000-0000-0000-000000000000}"/>
  <bookViews>
    <workbookView xWindow="-120" yWindow="-120" windowWidth="19440" windowHeight="15000" activeTab="3" xr2:uid="{00000000-000D-0000-FFFF-FFFF00000000}"/>
  </bookViews>
  <sheets>
    <sheet name="Pokyny pro vyplnění" sheetId="11" r:id="rId1"/>
    <sheet name="Stavba" sheetId="1" r:id="rId2"/>
    <sheet name="VzorPolozky" sheetId="10" state="hidden" r:id="rId3"/>
    <sheet name="Rozpočet Pol" sheetId="12" r:id="rId4"/>
  </sheets>
  <externalReferences>
    <externalReference r:id="rId5"/>
  </externalReferences>
  <definedNames>
    <definedName name="CelkemDPHVypocet" localSheetId="1">Stavba!$H$40</definedName>
    <definedName name="CenaCelkem">Stavba!$G$29</definedName>
    <definedName name="CenaCelkemBezDPH">Stavba!$G$28</definedName>
    <definedName name="CenaCelkemVypocet" localSheetId="1">Stavba!$I$40</definedName>
    <definedName name="cisloobjektu">Stavba!$C$3</definedName>
    <definedName name="CisloRozpoctu">'[1]Krycí list'!$C$2</definedName>
    <definedName name="CisloStavby" localSheetId="1">Stavba!$C$2</definedName>
    <definedName name="cislostavby">'[1]Krycí list'!$A$7</definedName>
    <definedName name="CisloStavebnihoRozpoctu">Stavba!$D$4</definedName>
    <definedName name="dadresa">Stavba!$D$12:$G$12</definedName>
    <definedName name="DIČ" localSheetId="1">Stavba!$I$12</definedName>
    <definedName name="dmisto">Stavba!$D$13:$G$13</definedName>
    <definedName name="DPHSni">Stavba!$G$24</definedName>
    <definedName name="DPHZakl">Stavba!$G$26</definedName>
    <definedName name="dpsc" localSheetId="1">Stavba!$C$13</definedName>
    <definedName name="IČO" localSheetId="1">Stavba!$I$11</definedName>
    <definedName name="Mena">Stavba!$J$29</definedName>
    <definedName name="MistoStavby">Stavba!$D$4</definedName>
    <definedName name="nazevobjektu">Stavba!$D$3</definedName>
    <definedName name="NazevRozpoctu">'[1]Krycí list'!$D$2</definedName>
    <definedName name="NazevStavby" localSheetId="1">Stavba!$D$2</definedName>
    <definedName name="nazevstavby">'[1]Krycí list'!$C$7</definedName>
    <definedName name="NazevStavebnihoRozpoctu">Stavba!$E$4</definedName>
    <definedName name="oadresa">Stavba!$D$6</definedName>
    <definedName name="Objednatel" localSheetId="1">Stavba!$D$5</definedName>
    <definedName name="Objekt" localSheetId="1">Stavba!$B$38</definedName>
    <definedName name="_xlnm.Print_Area" localSheetId="3">'Rozpočet Pol'!$A$1:$U$114</definedName>
    <definedName name="_xlnm.Print_Area" localSheetId="1">Stavba!$A$1:$J$62</definedName>
    <definedName name="odic" localSheetId="1">Stavba!$I$6</definedName>
    <definedName name="oico" localSheetId="1">Stavba!$I$5</definedName>
    <definedName name="omisto" localSheetId="1">Stavba!$D$7</definedName>
    <definedName name="onazev" localSheetId="1">Stavba!$D$6</definedName>
    <definedName name="opsc" localSheetId="1">Stavba!$C$7</definedName>
    <definedName name="padresa">Stavba!$D$9</definedName>
    <definedName name="pdic">Stavba!$I$9</definedName>
    <definedName name="pico">Stavba!$I$8</definedName>
    <definedName name="pmisto">Stavba!$D$10</definedName>
    <definedName name="PocetMJ">#REF!</definedName>
    <definedName name="PoptavkaID">Stavba!$A$1</definedName>
    <definedName name="pPSC">Stavba!$C$10</definedName>
    <definedName name="Projektant">Stavba!$D$8</definedName>
    <definedName name="SazbaDPH1" localSheetId="1">Stavba!$E$23</definedName>
    <definedName name="SazbaDPH1">'[1]Krycí list'!$C$30</definedName>
    <definedName name="SazbaDPH2" localSheetId="1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1" hidden="1">Stavba!$A:$A</definedName>
    <definedName name="Z_B7E7C763_C459_487D_8ABA_5CFDDFBD5A84_.wvu.PrintArea" localSheetId="1" hidden="1">Stavba!$B$1:$J$36</definedName>
    <definedName name="ZakladDPHSni">Stavba!$G$23</definedName>
    <definedName name="ZakladDPHSniVypocet" localSheetId="1">Stavba!$F$40</definedName>
    <definedName name="ZakladDPHZakl">Stavba!$G$25</definedName>
    <definedName name="ZakladDPHZaklVypocet" localSheetId="1">Stavba!$G$40</definedName>
    <definedName name="ZaObjednatele">Stavba!$G$34</definedName>
    <definedName name="Zaokrouhleni">Stavba!$G$27</definedName>
    <definedName name="ZaZhotovitele">Stavba!$D$34</definedName>
    <definedName name="Zhotovitel">Stavba!$D$11:$G$11</definedName>
  </definedNames>
  <calcPr calcId="191029"/>
  <customWorkbookViews>
    <customWorkbookView name="Radim" guid="{B7E7C763-C459-487D-8ABA-5CFDDFBD5A84}" maximized="1" xWindow="-8" yWindow="-8" windowWidth="1296" windowHeight="104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104" i="12" l="1"/>
  <c r="F39" i="1" s="1"/>
  <c r="F40" i="1" s="1"/>
  <c r="F9" i="12"/>
  <c r="G9" i="12"/>
  <c r="M9" i="12" s="1"/>
  <c r="I9" i="12"/>
  <c r="I8" i="12" s="1"/>
  <c r="K9" i="12"/>
  <c r="O9" i="12"/>
  <c r="Q9" i="12"/>
  <c r="Q8" i="12" s="1"/>
  <c r="U9" i="12"/>
  <c r="U8" i="12" s="1"/>
  <c r="F11" i="12"/>
  <c r="G11" i="12" s="1"/>
  <c r="I11" i="12"/>
  <c r="K11" i="12"/>
  <c r="O11" i="12"/>
  <c r="Q11" i="12"/>
  <c r="U11" i="12"/>
  <c r="F14" i="12"/>
  <c r="G14" i="12" s="1"/>
  <c r="I14" i="12"/>
  <c r="K14" i="12"/>
  <c r="O14" i="12"/>
  <c r="O13" i="12" s="1"/>
  <c r="Q14" i="12"/>
  <c r="U14" i="12"/>
  <c r="F16" i="12"/>
  <c r="G16" i="12"/>
  <c r="M16" i="12" s="1"/>
  <c r="I16" i="12"/>
  <c r="K16" i="12"/>
  <c r="O16" i="12"/>
  <c r="Q16" i="12"/>
  <c r="U16" i="12"/>
  <c r="F18" i="12"/>
  <c r="G18" i="12"/>
  <c r="M18" i="12" s="1"/>
  <c r="I18" i="12"/>
  <c r="K18" i="12"/>
  <c r="O18" i="12"/>
  <c r="Q18" i="12"/>
  <c r="U18" i="12"/>
  <c r="F20" i="12"/>
  <c r="G20" i="12" s="1"/>
  <c r="M20" i="12" s="1"/>
  <c r="I20" i="12"/>
  <c r="K20" i="12"/>
  <c r="O20" i="12"/>
  <c r="Q20" i="12"/>
  <c r="U20" i="12"/>
  <c r="F23" i="12"/>
  <c r="G23" i="12" s="1"/>
  <c r="I23" i="12"/>
  <c r="I22" i="12" s="1"/>
  <c r="K23" i="12"/>
  <c r="K22" i="12" s="1"/>
  <c r="O23" i="12"/>
  <c r="O22" i="12" s="1"/>
  <c r="Q23" i="12"/>
  <c r="Q22" i="12" s="1"/>
  <c r="U23" i="12"/>
  <c r="U22" i="12" s="1"/>
  <c r="F26" i="12"/>
  <c r="G26" i="12" s="1"/>
  <c r="I26" i="12"/>
  <c r="K26" i="12"/>
  <c r="K25" i="12" s="1"/>
  <c r="O26" i="12"/>
  <c r="O25" i="12" s="1"/>
  <c r="Q26" i="12"/>
  <c r="U26" i="12"/>
  <c r="F27" i="12"/>
  <c r="G27" i="12" s="1"/>
  <c r="M27" i="12" s="1"/>
  <c r="I27" i="12"/>
  <c r="K27" i="12"/>
  <c r="O27" i="12"/>
  <c r="Q27" i="12"/>
  <c r="U27" i="12"/>
  <c r="F29" i="12"/>
  <c r="G29" i="12"/>
  <c r="M29" i="12" s="1"/>
  <c r="M28" i="12" s="1"/>
  <c r="I29" i="12"/>
  <c r="I28" i="12" s="1"/>
  <c r="K29" i="12"/>
  <c r="K28" i="12" s="1"/>
  <c r="O29" i="12"/>
  <c r="O28" i="12" s="1"/>
  <c r="Q29" i="12"/>
  <c r="Q28" i="12" s="1"/>
  <c r="U29" i="12"/>
  <c r="U28" i="12" s="1"/>
  <c r="F32" i="12"/>
  <c r="G32" i="12"/>
  <c r="I32" i="12"/>
  <c r="I31" i="12" s="1"/>
  <c r="K32" i="12"/>
  <c r="O32" i="12"/>
  <c r="Q32" i="12"/>
  <c r="U32" i="12"/>
  <c r="U31" i="12" s="1"/>
  <c r="F34" i="12"/>
  <c r="G34" i="12" s="1"/>
  <c r="M34" i="12" s="1"/>
  <c r="I34" i="12"/>
  <c r="K34" i="12"/>
  <c r="O34" i="12"/>
  <c r="Q34" i="12"/>
  <c r="U34" i="12"/>
  <c r="F36" i="12"/>
  <c r="G36" i="12" s="1"/>
  <c r="M36" i="12" s="1"/>
  <c r="I36" i="12"/>
  <c r="K36" i="12"/>
  <c r="O36" i="12"/>
  <c r="Q36" i="12"/>
  <c r="U36" i="12"/>
  <c r="F38" i="12"/>
  <c r="G38" i="12"/>
  <c r="M38" i="12" s="1"/>
  <c r="I38" i="12"/>
  <c r="K38" i="12"/>
  <c r="O38" i="12"/>
  <c r="Q38" i="12"/>
  <c r="U38" i="12"/>
  <c r="F41" i="12"/>
  <c r="G41" i="12" s="1"/>
  <c r="I41" i="12"/>
  <c r="K41" i="12"/>
  <c r="O41" i="12"/>
  <c r="Q41" i="12"/>
  <c r="U41" i="12"/>
  <c r="F43" i="12"/>
  <c r="G43" i="12" s="1"/>
  <c r="M43" i="12" s="1"/>
  <c r="I43" i="12"/>
  <c r="K43" i="12"/>
  <c r="O43" i="12"/>
  <c r="Q43" i="12"/>
  <c r="U43" i="12"/>
  <c r="F45" i="12"/>
  <c r="G45" i="12" s="1"/>
  <c r="M45" i="12" s="1"/>
  <c r="I45" i="12"/>
  <c r="K45" i="12"/>
  <c r="O45" i="12"/>
  <c r="Q45" i="12"/>
  <c r="U45" i="12"/>
  <c r="F46" i="12"/>
  <c r="G46" i="12" s="1"/>
  <c r="M46" i="12" s="1"/>
  <c r="I46" i="12"/>
  <c r="K46" i="12"/>
  <c r="O46" i="12"/>
  <c r="Q46" i="12"/>
  <c r="U46" i="12"/>
  <c r="F48" i="12"/>
  <c r="G48" i="12" s="1"/>
  <c r="I48" i="12"/>
  <c r="I47" i="12" s="1"/>
  <c r="K48" i="12"/>
  <c r="K47" i="12" s="1"/>
  <c r="O48" i="12"/>
  <c r="O47" i="12" s="1"/>
  <c r="Q48" i="12"/>
  <c r="Q47" i="12" s="1"/>
  <c r="U48" i="12"/>
  <c r="U47" i="12" s="1"/>
  <c r="F50" i="12"/>
  <c r="G50" i="12" s="1"/>
  <c r="I50" i="12"/>
  <c r="K50" i="12"/>
  <c r="K49" i="12" s="1"/>
  <c r="O50" i="12"/>
  <c r="Q50" i="12"/>
  <c r="U50" i="12"/>
  <c r="F52" i="12"/>
  <c r="G52" i="12" s="1"/>
  <c r="M52" i="12" s="1"/>
  <c r="I52" i="12"/>
  <c r="K52" i="12"/>
  <c r="O52" i="12"/>
  <c r="Q52" i="12"/>
  <c r="U52" i="12"/>
  <c r="F53" i="12"/>
  <c r="G53" i="12"/>
  <c r="M53" i="12" s="1"/>
  <c r="I53" i="12"/>
  <c r="K53" i="12"/>
  <c r="O53" i="12"/>
  <c r="Q53" i="12"/>
  <c r="U53" i="12"/>
  <c r="F56" i="12"/>
  <c r="G56" i="12"/>
  <c r="I56" i="12"/>
  <c r="I55" i="12" s="1"/>
  <c r="K56" i="12"/>
  <c r="O56" i="12"/>
  <c r="Q56" i="12"/>
  <c r="U56" i="12"/>
  <c r="U55" i="12" s="1"/>
  <c r="F57" i="12"/>
  <c r="G57" i="12" s="1"/>
  <c r="M57" i="12" s="1"/>
  <c r="I57" i="12"/>
  <c r="K57" i="12"/>
  <c r="O57" i="12"/>
  <c r="Q57" i="12"/>
  <c r="U57" i="12"/>
  <c r="F58" i="12"/>
  <c r="G58" i="12" s="1"/>
  <c r="M58" i="12" s="1"/>
  <c r="I58" i="12"/>
  <c r="K58" i="12"/>
  <c r="O58" i="12"/>
  <c r="Q58" i="12"/>
  <c r="U58" i="12"/>
  <c r="F59" i="12"/>
  <c r="G59" i="12"/>
  <c r="M59" i="12" s="1"/>
  <c r="I59" i="12"/>
  <c r="K59" i="12"/>
  <c r="O59" i="12"/>
  <c r="Q59" i="12"/>
  <c r="U59" i="12"/>
  <c r="F61" i="12"/>
  <c r="G61" i="12" s="1"/>
  <c r="I61" i="12"/>
  <c r="K61" i="12"/>
  <c r="O61" i="12"/>
  <c r="Q61" i="12"/>
  <c r="U61" i="12"/>
  <c r="F62" i="12"/>
  <c r="G62" i="12" s="1"/>
  <c r="M62" i="12" s="1"/>
  <c r="I62" i="12"/>
  <c r="K62" i="12"/>
  <c r="O62" i="12"/>
  <c r="Q62" i="12"/>
  <c r="U62" i="12"/>
  <c r="F63" i="12"/>
  <c r="G63" i="12" s="1"/>
  <c r="M63" i="12" s="1"/>
  <c r="I63" i="12"/>
  <c r="K63" i="12"/>
  <c r="O63" i="12"/>
  <c r="Q63" i="12"/>
  <c r="U63" i="12"/>
  <c r="F65" i="12"/>
  <c r="G65" i="12" s="1"/>
  <c r="I65" i="12"/>
  <c r="K65" i="12"/>
  <c r="O65" i="12"/>
  <c r="Q65" i="12"/>
  <c r="U65" i="12"/>
  <c r="F67" i="12"/>
  <c r="G67" i="12" s="1"/>
  <c r="M67" i="12" s="1"/>
  <c r="I67" i="12"/>
  <c r="K67" i="12"/>
  <c r="O67" i="12"/>
  <c r="Q67" i="12"/>
  <c r="U67" i="12"/>
  <c r="F69" i="12"/>
  <c r="G69" i="12" s="1"/>
  <c r="M69" i="12" s="1"/>
  <c r="I69" i="12"/>
  <c r="K69" i="12"/>
  <c r="O69" i="12"/>
  <c r="Q69" i="12"/>
  <c r="U69" i="12"/>
  <c r="F72" i="12"/>
  <c r="G72" i="12" s="1"/>
  <c r="M72" i="12" s="1"/>
  <c r="I72" i="12"/>
  <c r="K72" i="12"/>
  <c r="O72" i="12"/>
  <c r="Q72" i="12"/>
  <c r="U72" i="12"/>
  <c r="F74" i="12"/>
  <c r="G74" i="12" s="1"/>
  <c r="M74" i="12" s="1"/>
  <c r="I74" i="12"/>
  <c r="K74" i="12"/>
  <c r="O74" i="12"/>
  <c r="Q74" i="12"/>
  <c r="U74" i="12"/>
  <c r="F76" i="12"/>
  <c r="G76" i="12" s="1"/>
  <c r="M76" i="12" s="1"/>
  <c r="I76" i="12"/>
  <c r="K76" i="12"/>
  <c r="O76" i="12"/>
  <c r="Q76" i="12"/>
  <c r="U76" i="12"/>
  <c r="F80" i="12"/>
  <c r="G80" i="12" s="1"/>
  <c r="I80" i="12"/>
  <c r="I79" i="12" s="1"/>
  <c r="K80" i="12"/>
  <c r="K79" i="12" s="1"/>
  <c r="O80" i="12"/>
  <c r="Q80" i="12"/>
  <c r="U80" i="12"/>
  <c r="U79" i="12" s="1"/>
  <c r="F82" i="12"/>
  <c r="G82" i="12" s="1"/>
  <c r="M82" i="12" s="1"/>
  <c r="I82" i="12"/>
  <c r="K82" i="12"/>
  <c r="O82" i="12"/>
  <c r="Q82" i="12"/>
  <c r="U82" i="12"/>
  <c r="F85" i="12"/>
  <c r="G85" i="12"/>
  <c r="I85" i="12"/>
  <c r="K85" i="12"/>
  <c r="O85" i="12"/>
  <c r="Q85" i="12"/>
  <c r="U85" i="12"/>
  <c r="F86" i="12"/>
  <c r="G86" i="12"/>
  <c r="M86" i="12" s="1"/>
  <c r="I86" i="12"/>
  <c r="K86" i="12"/>
  <c r="O86" i="12"/>
  <c r="Q86" i="12"/>
  <c r="U86" i="12"/>
  <c r="F87" i="12"/>
  <c r="G87" i="12" s="1"/>
  <c r="M87" i="12" s="1"/>
  <c r="I87" i="12"/>
  <c r="K87" i="12"/>
  <c r="O87" i="12"/>
  <c r="Q87" i="12"/>
  <c r="U87" i="12"/>
  <c r="F90" i="12"/>
  <c r="G90" i="12" s="1"/>
  <c r="M90" i="12" s="1"/>
  <c r="I90" i="12"/>
  <c r="K90" i="12"/>
  <c r="O90" i="12"/>
  <c r="Q90" i="12"/>
  <c r="U90" i="12"/>
  <c r="F91" i="12"/>
  <c r="G91" i="12"/>
  <c r="M91" i="12" s="1"/>
  <c r="I91" i="12"/>
  <c r="K91" i="12"/>
  <c r="O91" i="12"/>
  <c r="Q91" i="12"/>
  <c r="U91" i="12"/>
  <c r="F92" i="12"/>
  <c r="G92" i="12"/>
  <c r="M92" i="12" s="1"/>
  <c r="I92" i="12"/>
  <c r="K92" i="12"/>
  <c r="O92" i="12"/>
  <c r="Q92" i="12"/>
  <c r="U92" i="12"/>
  <c r="F93" i="12"/>
  <c r="G93" i="12" s="1"/>
  <c r="M93" i="12" s="1"/>
  <c r="I93" i="12"/>
  <c r="K93" i="12"/>
  <c r="O93" i="12"/>
  <c r="Q93" i="12"/>
  <c r="U93" i="12"/>
  <c r="F94" i="12"/>
  <c r="G94" i="12" s="1"/>
  <c r="M94" i="12" s="1"/>
  <c r="I94" i="12"/>
  <c r="K94" i="12"/>
  <c r="O94" i="12"/>
  <c r="Q94" i="12"/>
  <c r="U94" i="12"/>
  <c r="F96" i="12"/>
  <c r="G96" i="12"/>
  <c r="M96" i="12" s="1"/>
  <c r="I96" i="12"/>
  <c r="K96" i="12"/>
  <c r="O96" i="12"/>
  <c r="Q96" i="12"/>
  <c r="U96" i="12"/>
  <c r="F99" i="12"/>
  <c r="G99" i="12"/>
  <c r="M99" i="12" s="1"/>
  <c r="I99" i="12"/>
  <c r="K99" i="12"/>
  <c r="O99" i="12"/>
  <c r="Q99" i="12"/>
  <c r="U99" i="12"/>
  <c r="F100" i="12"/>
  <c r="G100" i="12" s="1"/>
  <c r="M100" i="12" s="1"/>
  <c r="I100" i="12"/>
  <c r="K100" i="12"/>
  <c r="O100" i="12"/>
  <c r="Q100" i="12"/>
  <c r="U100" i="12"/>
  <c r="F102" i="12"/>
  <c r="G102" i="12" s="1"/>
  <c r="I102" i="12"/>
  <c r="I101" i="12" s="1"/>
  <c r="K102" i="12"/>
  <c r="K101" i="12" s="1"/>
  <c r="O102" i="12"/>
  <c r="O101" i="12" s="1"/>
  <c r="Q102" i="12"/>
  <c r="Q101" i="12" s="1"/>
  <c r="U102" i="12"/>
  <c r="U101" i="12" s="1"/>
  <c r="I20" i="1"/>
  <c r="G27" i="1"/>
  <c r="J28" i="1"/>
  <c r="J26" i="1"/>
  <c r="G38" i="1"/>
  <c r="F38" i="1"/>
  <c r="H32" i="1"/>
  <c r="J23" i="1"/>
  <c r="J24" i="1"/>
  <c r="J25" i="1"/>
  <c r="J27" i="1"/>
  <c r="E24" i="1"/>
  <c r="E26" i="1"/>
  <c r="G13" i="12" l="1"/>
  <c r="I48" i="1" s="1"/>
  <c r="M50" i="12"/>
  <c r="G49" i="12"/>
  <c r="I55" i="1" s="1"/>
  <c r="I17" i="1" s="1"/>
  <c r="M80" i="12"/>
  <c r="G79" i="12"/>
  <c r="I59" i="1" s="1"/>
  <c r="M11" i="12"/>
  <c r="G8" i="12"/>
  <c r="AD104" i="12"/>
  <c r="G39" i="1" s="1"/>
  <c r="G40" i="1" s="1"/>
  <c r="G25" i="1" s="1"/>
  <c r="G26" i="1" s="1"/>
  <c r="K60" i="12"/>
  <c r="O84" i="12"/>
  <c r="O64" i="12"/>
  <c r="U60" i="12"/>
  <c r="I60" i="12"/>
  <c r="Q55" i="12"/>
  <c r="G55" i="12"/>
  <c r="I56" i="1" s="1"/>
  <c r="U49" i="12"/>
  <c r="I49" i="12"/>
  <c r="U40" i="12"/>
  <c r="I40" i="12"/>
  <c r="Q31" i="12"/>
  <c r="G31" i="12"/>
  <c r="I52" i="1" s="1"/>
  <c r="U25" i="12"/>
  <c r="I25" i="12"/>
  <c r="K13" i="12"/>
  <c r="Q84" i="12"/>
  <c r="Q64" i="12"/>
  <c r="K40" i="12"/>
  <c r="K84" i="12"/>
  <c r="Q79" i="12"/>
  <c r="K64" i="12"/>
  <c r="Q60" i="12"/>
  <c r="O55" i="12"/>
  <c r="Q49" i="12"/>
  <c r="Q40" i="12"/>
  <c r="O31" i="12"/>
  <c r="G28" i="12"/>
  <c r="I51" i="1" s="1"/>
  <c r="Q25" i="12"/>
  <c r="U13" i="12"/>
  <c r="I13" i="12"/>
  <c r="O8" i="12"/>
  <c r="G84" i="12"/>
  <c r="I60" i="1" s="1"/>
  <c r="I18" i="1" s="1"/>
  <c r="U84" i="12"/>
  <c r="I84" i="12"/>
  <c r="O79" i="12"/>
  <c r="U64" i="12"/>
  <c r="I64" i="12"/>
  <c r="O60" i="12"/>
  <c r="K55" i="12"/>
  <c r="O49" i="12"/>
  <c r="O40" i="12"/>
  <c r="K31" i="12"/>
  <c r="Q13" i="12"/>
  <c r="K8" i="12"/>
  <c r="G23" i="1"/>
  <c r="G25" i="12"/>
  <c r="I50" i="1" s="1"/>
  <c r="M26" i="12"/>
  <c r="M25" i="12" s="1"/>
  <c r="M49" i="12"/>
  <c r="M8" i="12"/>
  <c r="M61" i="12"/>
  <c r="M60" i="12" s="1"/>
  <c r="G60" i="12"/>
  <c r="I57" i="1" s="1"/>
  <c r="G47" i="12"/>
  <c r="I54" i="1" s="1"/>
  <c r="M48" i="12"/>
  <c r="M47" i="12" s="1"/>
  <c r="G40" i="12"/>
  <c r="I53" i="1" s="1"/>
  <c r="M41" i="12"/>
  <c r="M40" i="12" s="1"/>
  <c r="M102" i="12"/>
  <c r="M101" i="12" s="1"/>
  <c r="G101" i="12"/>
  <c r="I61" i="1" s="1"/>
  <c r="I19" i="1" s="1"/>
  <c r="G64" i="12"/>
  <c r="I58" i="1" s="1"/>
  <c r="M65" i="12"/>
  <c r="M64" i="12" s="1"/>
  <c r="G22" i="12"/>
  <c r="I49" i="1" s="1"/>
  <c r="M23" i="12"/>
  <c r="M22" i="12" s="1"/>
  <c r="M79" i="12"/>
  <c r="M85" i="12"/>
  <c r="M84" i="12" s="1"/>
  <c r="M56" i="12"/>
  <c r="M55" i="12" s="1"/>
  <c r="M32" i="12"/>
  <c r="M31" i="12" s="1"/>
  <c r="M14" i="12"/>
  <c r="M13" i="12" s="1"/>
  <c r="G104" i="12" l="1"/>
  <c r="I47" i="1"/>
  <c r="G28" i="1"/>
  <c r="H39" i="1"/>
  <c r="H40" i="1" s="1"/>
  <c r="I39" i="1"/>
  <c r="I40" i="1" s="1"/>
  <c r="J39" i="1" s="1"/>
  <c r="J40" i="1" s="1"/>
  <c r="G24" i="1"/>
  <c r="G29" i="1" s="1"/>
  <c r="I16" i="1" l="1"/>
  <c r="I21" i="1" s="1"/>
  <c r="I6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Radim Štěpánek</author>
  </authors>
  <commentList>
    <comment ref="D11" authorId="0" shapeId="0" xr:uid="{00000000-0006-0000-0100-000001000000}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 shapeId="0" xr:uid="{00000000-0006-0000-0100-000002000000}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 shapeId="0" xr:uid="{00000000-0006-0000-0100-000003000000}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 shapeId="0" xr:uid="{00000000-0006-0000-0100-000004000000}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C13" authorId="0" shapeId="0" xr:uid="{00000000-0006-0000-0100-000005000000}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D13" authorId="0" shapeId="0" xr:uid="{00000000-0006-0000-0100-000006000000}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</commentList>
</comments>
</file>

<file path=xl/sharedStrings.xml><?xml version="1.0" encoding="utf-8"?>
<sst xmlns="http://schemas.openxmlformats.org/spreadsheetml/2006/main" count="479" uniqueCount="249">
  <si>
    <t>%</t>
  </si>
  <si>
    <t>Cena celkem</t>
  </si>
  <si>
    <t>Za zhotovitele</t>
  </si>
  <si>
    <t>Za objednatele</t>
  </si>
  <si>
    <t>Zaokrouhlení</t>
  </si>
  <si>
    <t>Název</t>
  </si>
  <si>
    <t xml:space="preserve">Položkový rozpočet 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</si>
  <si>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</si>
  <si>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</si>
  <si>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</si>
  <si>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</si>
  <si>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</si>
  <si>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</si>
  <si>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</si>
  <si>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</si>
  <si>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</si>
  <si>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</si>
  <si>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</si>
  <si>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</si>
  <si>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</si>
  <si>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</si>
  <si>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Objednatel: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</si>
  <si>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</si>
  <si>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</si>
  <si>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</si>
  <si>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</si>
  <si>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</si>
  <si>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</si>
  <si>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</si>
  <si>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</si>
  <si>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</si>
  <si>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</si>
  <si>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</si>
  <si>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IČ:</t>
  </si>
  <si>
    <t>DIČ:</t>
  </si>
  <si>
    <t>Cena celkem s DPH</t>
  </si>
  <si>
    <t>#RTSROZP#</t>
  </si>
  <si>
    <t>#CASTI&gt;&gt;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</si>
  <si>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</si>
  <si>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</si>
  <si>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Zakázka:</t>
  </si>
  <si>
    <t>Z:</t>
  </si>
  <si>
    <t>Položkový rozpočet</t>
  </si>
  <si>
    <t>Bystřice pod Hostýnem, Kamenec 849</t>
  </si>
  <si>
    <t>Rozpočet:</t>
  </si>
  <si>
    <t>Misto</t>
  </si>
  <si>
    <t>Rekonstrukce stropu nad levou garáží hasičské zbrojnice</t>
  </si>
  <si>
    <t>Rozpočet</t>
  </si>
  <si>
    <t>Celkem za stavbu</t>
  </si>
  <si>
    <t>CZK</t>
  </si>
  <si>
    <t>Rekapitulace dílů</t>
  </si>
  <si>
    <t>Typ dílu</t>
  </si>
  <si>
    <t>3</t>
  </si>
  <si>
    <t>Svislé a kompletní konstrukce</t>
  </si>
  <si>
    <t>4</t>
  </si>
  <si>
    <t>Vodorovné konstrukce</t>
  </si>
  <si>
    <t>61</t>
  </si>
  <si>
    <t>Upravy povrchů vnitřní</t>
  </si>
  <si>
    <t>64</t>
  </si>
  <si>
    <t>Výplně otvorů</t>
  </si>
  <si>
    <t>95</t>
  </si>
  <si>
    <t>Dokončovací kce na pozem.stav.</t>
  </si>
  <si>
    <t>96</t>
  </si>
  <si>
    <t>Bourání konstrukcí</t>
  </si>
  <si>
    <t>97</t>
  </si>
  <si>
    <t>Prorážení otvorů</t>
  </si>
  <si>
    <t>99</t>
  </si>
  <si>
    <t>Staveništní přesun hmot</t>
  </si>
  <si>
    <t>713</t>
  </si>
  <si>
    <t>Izolace tepelné</t>
  </si>
  <si>
    <t>721</t>
  </si>
  <si>
    <t>Vnitřní kanalizace</t>
  </si>
  <si>
    <t>735</t>
  </si>
  <si>
    <t>Otopná tělesa</t>
  </si>
  <si>
    <t>762</t>
  </si>
  <si>
    <t>Konstrukce tesařské</t>
  </si>
  <si>
    <t>776</t>
  </si>
  <si>
    <t>Podlahy povlakové</t>
  </si>
  <si>
    <t>M65</t>
  </si>
  <si>
    <t>Elektroinstalace</t>
  </si>
  <si>
    <t>VN</t>
  </si>
  <si>
    <t>ON</t>
  </si>
  <si>
    <t>S:</t>
  </si>
  <si>
    <t>#TypZaznamu#</t>
  </si>
  <si>
    <t>STA</t>
  </si>
  <si>
    <t>OBJ</t>
  </si>
  <si>
    <t>ROZ</t>
  </si>
  <si>
    <t>C:</t>
  </si>
  <si>
    <t>CAS_STR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</si>
  <si>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</si>
  <si>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</si>
  <si>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</si>
  <si>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</si>
  <si>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</si>
  <si>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</si>
  <si>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</si>
  <si>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</si>
  <si>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</si>
  <si>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</si>
  <si>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</si>
  <si>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</si>
  <si>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</si>
  <si>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</si>
  <si>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</si>
  <si>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</t>
  </si>
  <si>
    <t>Nhod / MJ</t>
  </si>
  <si>
    <t>Nhod celk.</t>
  </si>
  <si>
    <t>Díl:</t>
  </si>
  <si>
    <t>DIL</t>
  </si>
  <si>
    <t>342280060RAB</t>
  </si>
  <si>
    <t>m2</t>
  </si>
  <si>
    <t>POL2_0</t>
  </si>
  <si>
    <t>101:53,5</t>
  </si>
  <si>
    <t>VV</t>
  </si>
  <si>
    <t>340300011RAA</t>
  </si>
  <si>
    <t>Příčka do stávajícího objektu, omítka vápenná, tl.10 cm, Ytong, vysekání kapes pro zavázání</t>
  </si>
  <si>
    <t>(5,55+1,32+4,22)*2,7-(0,6+0,8)*1,97</t>
  </si>
  <si>
    <t>413100010RA0</t>
  </si>
  <si>
    <t>Zazdívka zhlaví válcovaných nosníků cihlami</t>
  </si>
  <si>
    <t>kus</t>
  </si>
  <si>
    <t>I1-I14:14*2</t>
  </si>
  <si>
    <t>413941123RT4</t>
  </si>
  <si>
    <t>Osazení válcovaných nosníků ve stropech č. 14 - 22, včetně dodávky profilu I č. 18</t>
  </si>
  <si>
    <t>t</t>
  </si>
  <si>
    <t>POL1_0</t>
  </si>
  <si>
    <t>I1-I14:77,15*0,0219</t>
  </si>
  <si>
    <t>413941123RU2</t>
  </si>
  <si>
    <t>Osazení válcovaných nosníků ve stropech č. 14 - 22, včetně dodávky profilu U č. 14</t>
  </si>
  <si>
    <t>U1-U2:17,8*0,016</t>
  </si>
  <si>
    <t>413941001R00</t>
  </si>
  <si>
    <t>Nosné svary stropní konstr. nosníků tl. do 10 mm</t>
  </si>
  <si>
    <t>m</t>
  </si>
  <si>
    <t>I18 x U14:(11+14)*2*0,082</t>
  </si>
  <si>
    <t>612100033RAA</t>
  </si>
  <si>
    <t>Oprava omítek stěn vnitřních vápenocem. štukových, oprava z 50 %, malba</t>
  </si>
  <si>
    <t>101,201-203:108,4*2,5</t>
  </si>
  <si>
    <t>642940010RAA</t>
  </si>
  <si>
    <t>642940014RAB</t>
  </si>
  <si>
    <t>952901111R00</t>
  </si>
  <si>
    <t>Vyčištění budov o výšce podlaží do 4 m</t>
  </si>
  <si>
    <t>101, 201-203:53,5+13,4+35+6,5</t>
  </si>
  <si>
    <t>962200011RAA</t>
  </si>
  <si>
    <t>Bourání příček z cihel pálených tloušťka 10 cm, vč. dveří</t>
  </si>
  <si>
    <t>(5,55+1,32+4,22)*2,7</t>
  </si>
  <si>
    <t>965100021RAA</t>
  </si>
  <si>
    <t>Bourání podlah z cihel na plocho, bez podkladních vrstev</t>
  </si>
  <si>
    <t>203:6,5</t>
  </si>
  <si>
    <t>965100032RAB</t>
  </si>
  <si>
    <t>Bourání dlažeb keramických, bez podkladních vrstev, tloušťka přes 10 mm</t>
  </si>
  <si>
    <t>201:13,4</t>
  </si>
  <si>
    <t>965200021RAA</t>
  </si>
  <si>
    <t>Odstranění násypů pod podlahami a na střechách, tloušťka 10 cm</t>
  </si>
  <si>
    <t>m3</t>
  </si>
  <si>
    <t>201-203:(13,4+35,0+6,5)*0,1</t>
  </si>
  <si>
    <t>975300010RA0</t>
  </si>
  <si>
    <t>Podchycení stropu do výšky 3,5 m jednořadové</t>
  </si>
  <si>
    <t>Sloupek a příčka:6</t>
  </si>
  <si>
    <t>973100020RA0</t>
  </si>
  <si>
    <t>Vysekání kapes ve zdivu z cihel, 30 x 30 x 30 cm</t>
  </si>
  <si>
    <t>979100011RAB</t>
  </si>
  <si>
    <t>Odvoz suti a vyb.hmot do 10 km, vnitrost. 15 m, svislá doprava z 2.NP ručním nošením</t>
  </si>
  <si>
    <t>979990107R00</t>
  </si>
  <si>
    <t>Poplatek za uložení suti - směs betonu, cihel, dřeva, skupina odpadu 170904</t>
  </si>
  <si>
    <t>998011002R00</t>
  </si>
  <si>
    <t>Přesun hmot pro budovy zděné výšky do 12 m</t>
  </si>
  <si>
    <t>713103211R00</t>
  </si>
  <si>
    <t>Odstranění tepelné izolace stěn, kotvené, z desek EPS, tl. do 100 mm</t>
  </si>
  <si>
    <t>(4,75+0,25+1,18)*2,7+0,6*0,7</t>
  </si>
  <si>
    <t>713131616R00</t>
  </si>
  <si>
    <t>Izolace tepelná vnitřních stěn, na tmel, Multipor tl. 100 mm</t>
  </si>
  <si>
    <t>713100010RAD</t>
  </si>
  <si>
    <t>Izolace tepelné volně položené Isover UNI, tloušťka 16 cm</t>
  </si>
  <si>
    <t>strop 101:53,5</t>
  </si>
  <si>
    <t>721171803R00</t>
  </si>
  <si>
    <t>Demontáž potrubí z PVC do D 75 mm</t>
  </si>
  <si>
    <t>721173305R00</t>
  </si>
  <si>
    <t>Potrubí z PP připojovací, D 50 x 1,8 mm</t>
  </si>
  <si>
    <t>721194105RM1</t>
  </si>
  <si>
    <t>Vyvedení odpadních výpustek, D 50 x 1,8 mm, včetně podomítkové zápachové uzávěrky HL 404.1</t>
  </si>
  <si>
    <t>721290111R00</t>
  </si>
  <si>
    <t>Zkouška těsnosti kanalizace vodou DN 125 mm</t>
  </si>
  <si>
    <t>735151821R00</t>
  </si>
  <si>
    <t>Demontáž otopných těles panelových 2řadých,1500 mm</t>
  </si>
  <si>
    <t>735159220R00</t>
  </si>
  <si>
    <t>Montáž panelových těles dvouřadých do délky 1500 mm</t>
  </si>
  <si>
    <t>735158220R00</t>
  </si>
  <si>
    <t>Tlakové zkoušky panelových těles dvouřadých</t>
  </si>
  <si>
    <t>762900060RAB</t>
  </si>
  <si>
    <t>Demontáž dřevěných podlah z prken, s polštáři</t>
  </si>
  <si>
    <t>202:35,0</t>
  </si>
  <si>
    <t>762900080RA0</t>
  </si>
  <si>
    <t>Demontáž záklopu stropů</t>
  </si>
  <si>
    <t>762822830R00</t>
  </si>
  <si>
    <t>Demontáž stropnic z řeziva o pl.do 450 cm2</t>
  </si>
  <si>
    <t>201:4,45*(3/0,6+1)</t>
  </si>
  <si>
    <t>202+203:5,8*(7,45/0,6+1)</t>
  </si>
  <si>
    <t>762841812R00</t>
  </si>
  <si>
    <t>Demontáž podbití stropů z prken s omítkou</t>
  </si>
  <si>
    <t>762512255RT5</t>
  </si>
  <si>
    <t>Položení podlah pod PVC na rošt, včetně dodávky, deska Cetris tl. 30 mm</t>
  </si>
  <si>
    <t>201-203:13,4+35,0+6,5</t>
  </si>
  <si>
    <t>762343101R00</t>
  </si>
  <si>
    <t>Podlahový rošt vč. materiálu 60/60</t>
  </si>
  <si>
    <t>201:3*(4,15/0,414+1)</t>
  </si>
  <si>
    <t>202+203:7,45*(5,5/0,414+1)</t>
  </si>
  <si>
    <t>776510010RA0</t>
  </si>
  <si>
    <t>Demontáž povlakových podlah z nášlapné plochy</t>
  </si>
  <si>
    <t>202:35</t>
  </si>
  <si>
    <t>776520110RAG</t>
  </si>
  <si>
    <t>Podlaha povlaková z PVC pásů, soklík, stěrka, s pružnou podložkou</t>
  </si>
  <si>
    <t>650711621R00</t>
  </si>
  <si>
    <t>Demontáž elektroinstalační krabice pancéřové</t>
  </si>
  <si>
    <t>650710611R00</t>
  </si>
  <si>
    <t>Demontáž trubky ohebné plastové do 32 mm</t>
  </si>
  <si>
    <t>650801113R00</t>
  </si>
  <si>
    <t>Demontáž svítidla stropního přisazeného</t>
  </si>
  <si>
    <t>1.NP:4</t>
  </si>
  <si>
    <t>2.NP:1</t>
  </si>
  <si>
    <t>650012111RT8</t>
  </si>
  <si>
    <t xml:space="preserve">Uložení krabice kruhové pod omítku bez zapojení, včetně dodávky krabice </t>
  </si>
  <si>
    <t>650012211RT3</t>
  </si>
  <si>
    <t xml:space="preserve">Montáž krabice do zateplení bez zapojení, včetně dodávky krabice  </t>
  </si>
  <si>
    <t>650124671RT2</t>
  </si>
  <si>
    <t>Uložení kabelu Cu 4 x 1,5 mm2 pod omítku, včetně dodávky kabelu CYKY 4 x 1,5 mm2</t>
  </si>
  <si>
    <t>650124673RT2</t>
  </si>
  <si>
    <t>Uložení kabelu Cu 4 x 2,5 mm2 pod omítku, včetně dodávky kabelu CYKY 4 x 2,5 mm2</t>
  </si>
  <si>
    <t>727214521RT3</t>
  </si>
  <si>
    <t>Zásuvka čtvercová</t>
  </si>
  <si>
    <t>2.NP:5</t>
  </si>
  <si>
    <t>34535580R</t>
  </si>
  <si>
    <t>Vypínač velkoplošný</t>
  </si>
  <si>
    <t>POL3_0</t>
  </si>
  <si>
    <t>1.NP:2</t>
  </si>
  <si>
    <t>348360163R</t>
  </si>
  <si>
    <t>650516813R00</t>
  </si>
  <si>
    <t>Revize elektro zařízení</t>
  </si>
  <si>
    <t>1</t>
  </si>
  <si>
    <t>Zařízení staveniště</t>
  </si>
  <si>
    <t>soub</t>
  </si>
  <si>
    <t>POL99_0</t>
  </si>
  <si>
    <t/>
  </si>
  <si>
    <t>SUM</t>
  </si>
  <si>
    <t>Poznámky uchazeče k zadání</t>
  </si>
  <si>
    <t>POPUZIV</t>
  </si>
  <si>
    <t>END</t>
  </si>
  <si>
    <t>Podhled zavěšený z desek CETRIS tl. 12 mm, ocel. nosná kce</t>
  </si>
  <si>
    <t>Svítidlo LED, barva světla teplá bílá, 24W</t>
  </si>
  <si>
    <t>Dveře jednokřídlové 60/197, překlad, zárubeň ocel., práh, dřevěné hladké plné</t>
  </si>
  <si>
    <t>Dveře jednokřídlové 80/197, překlad, zárubeň ocel., práh, dřevěné hladké, ze 2/3 zasklené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</si>
</sst>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18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b/>
      <sz val="9"/>
      <name val="Arial CE"/>
      <charset val="238"/>
    </font>
    <font>
      <sz val="8"/>
      <name val="Arial CE"/>
      <charset val="238"/>
    </font>
    <font>
      <sz val="8"/>
      <color indexed="12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9">
    <xf numFmtId="0" fontId="0" fillId="0" borderId="0" xfId="0"/>
    <xf numFmtId="14" fontId="3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1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/>
    <xf numFmtId="0" fontId="0" fillId="0" borderId="2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" fontId="0" fillId="0" borderId="0" xfId="0" applyNumberFormat="1" applyAlignment="1">
      <alignment horizontal="left" vertical="center"/>
    </xf>
    <xf numFmtId="0" fontId="0" fillId="0" borderId="6" xfId="0" applyBorder="1" applyAlignment="1">
      <alignment horizontal="left" vertical="center"/>
    </xf>
    <xf numFmtId="1" fontId="0" fillId="0" borderId="0" xfId="0" applyNumberFormat="1" applyAlignment="1">
      <alignment horizontal="left" vertical="center"/>
    </xf>
    <xf numFmtId="0" fontId="0" fillId="0" borderId="1" xfId="0" applyBorder="1" applyAlignment="1">
      <alignment horizontal="right"/>
    </xf>
    <xf numFmtId="0" fontId="8" fillId="0" borderId="0" xfId="0" applyFont="1" applyAlignment="1">
      <alignment vertical="center"/>
    </xf>
    <xf numFmtId="0" fontId="8" fillId="0" borderId="6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8" fillId="0" borderId="1" xfId="0" applyFont="1" applyBorder="1"/>
    <xf numFmtId="0" fontId="8" fillId="0" borderId="0" xfId="0" applyFont="1"/>
    <xf numFmtId="0" fontId="8" fillId="0" borderId="0" xfId="0" applyFont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1" fontId="8" fillId="0" borderId="10" xfId="0" applyNumberFormat="1" applyFont="1" applyBorder="1" applyAlignment="1">
      <alignment horizontal="right" vertical="center"/>
    </xf>
    <xf numFmtId="0" fontId="0" fillId="0" borderId="6" xfId="0" applyBorder="1" applyAlignment="1">
      <alignment horizontal="left" vertical="center" indent="1"/>
    </xf>
    <xf numFmtId="0" fontId="8" fillId="0" borderId="6" xfId="0" applyFont="1" applyBorder="1" applyAlignment="1">
      <alignment horizontal="left" vertical="center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/>
    <xf numFmtId="0" fontId="0" fillId="0" borderId="9" xfId="0" applyBorder="1" applyAlignment="1">
      <alignment horizontal="left" indent="1"/>
    </xf>
    <xf numFmtId="0" fontId="0" fillId="0" borderId="6" xfId="0" applyBorder="1" applyAlignment="1">
      <alignment horizontal="right"/>
    </xf>
    <xf numFmtId="49" fontId="0" fillId="0" borderId="8" xfId="0" applyNumberForma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/>
    </xf>
    <xf numFmtId="0" fontId="0" fillId="0" borderId="12" xfId="0" applyBorder="1"/>
    <xf numFmtId="1" fontId="8" fillId="0" borderId="15" xfId="0" applyNumberFormat="1" applyFont="1" applyBorder="1" applyAlignment="1">
      <alignment horizontal="right" vertical="center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1" fontId="8" fillId="0" borderId="12" xfId="0" applyNumberFormat="1" applyFont="1" applyBorder="1" applyAlignment="1">
      <alignment horizontal="right" vertical="center"/>
    </xf>
    <xf numFmtId="0" fontId="0" fillId="0" borderId="14" xfId="0" applyBorder="1" applyAlignment="1">
      <alignment horizontal="left" indent="1"/>
    </xf>
    <xf numFmtId="0" fontId="0" fillId="0" borderId="17" xfId="0" applyBorder="1" applyAlignment="1">
      <alignment horizontal="left" vertical="top" indent="1"/>
    </xf>
    <xf numFmtId="0" fontId="0" fillId="0" borderId="18" xfId="0" applyBorder="1" applyAlignment="1">
      <alignment vertical="top"/>
    </xf>
    <xf numFmtId="0" fontId="8" fillId="0" borderId="18" xfId="0" applyFont="1" applyBorder="1" applyAlignment="1">
      <alignment horizontal="left" vertical="top"/>
    </xf>
    <xf numFmtId="0" fontId="8" fillId="0" borderId="18" xfId="0" applyFont="1" applyBorder="1" applyAlignment="1">
      <alignment vertical="center"/>
    </xf>
    <xf numFmtId="0" fontId="0" fillId="0" borderId="18" xfId="0" applyBorder="1" applyAlignment="1">
      <alignment horizontal="right" vertical="center"/>
    </xf>
    <xf numFmtId="0" fontId="0" fillId="0" borderId="19" xfId="0" applyBorder="1"/>
    <xf numFmtId="0" fontId="0" fillId="0" borderId="6" xfId="0" applyBorder="1" applyAlignment="1">
      <alignment horizontal="left"/>
    </xf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0" fontId="8" fillId="0" borderId="12" xfId="0" applyFont="1" applyBorder="1" applyAlignment="1">
      <alignment horizontal="left" vertical="center"/>
    </xf>
    <xf numFmtId="0" fontId="8" fillId="0" borderId="12" xfId="0" applyFont="1" applyBorder="1"/>
    <xf numFmtId="0" fontId="4" fillId="0" borderId="0" xfId="0" applyFont="1" applyAlignment="1">
      <alignment horizontal="left"/>
    </xf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49" fontId="8" fillId="0" borderId="6" xfId="0" applyNumberFormat="1" applyFont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 indent="1"/>
    </xf>
    <xf numFmtId="49" fontId="6" fillId="3" borderId="0" xfId="0" applyNumberFormat="1" applyFont="1" applyFill="1" applyAlignment="1">
      <alignment horizontal="left" vertical="center"/>
    </xf>
    <xf numFmtId="0" fontId="0" fillId="3" borderId="1" xfId="0" applyFill="1" applyBorder="1" applyAlignment="1">
      <alignment horizontal="left" vertical="center" indent="1"/>
    </xf>
    <xf numFmtId="0" fontId="8" fillId="3" borderId="0" xfId="0" applyFont="1" applyFill="1" applyAlignment="1">
      <alignment horizontal="left" vertical="center"/>
    </xf>
    <xf numFmtId="0" fontId="0" fillId="3" borderId="9" xfId="0" applyFill="1" applyBorder="1" applyAlignment="1">
      <alignment horizontal="left" vertical="center" indent="1"/>
    </xf>
    <xf numFmtId="0" fontId="0" fillId="3" borderId="6" xfId="0" applyFill="1" applyBorder="1"/>
    <xf numFmtId="49" fontId="8" fillId="3" borderId="6" xfId="0" applyNumberFormat="1" applyFont="1" applyFill="1" applyBorder="1" applyAlignment="1">
      <alignment horizontal="left" vertical="center"/>
    </xf>
    <xf numFmtId="0" fontId="8" fillId="3" borderId="6" xfId="0" applyFont="1" applyFill="1" applyBorder="1"/>
    <xf numFmtId="0" fontId="8" fillId="3" borderId="8" xfId="0" applyFont="1" applyFill="1" applyBorder="1"/>
    <xf numFmtId="49" fontId="8" fillId="0" borderId="0" xfId="0" applyNumberFormat="1" applyFont="1" applyAlignment="1">
      <alignment horizontal="left" vertical="center"/>
    </xf>
    <xf numFmtId="49" fontId="8" fillId="0" borderId="6" xfId="0" applyNumberFormat="1" applyFont="1" applyBorder="1" applyAlignment="1">
      <alignment horizontal="right" vertical="center"/>
    </xf>
    <xf numFmtId="49" fontId="8" fillId="4" borderId="0" xfId="0" applyNumberFormat="1" applyFont="1" applyFill="1" applyAlignment="1" applyProtection="1">
      <alignment horizontal="left" vertical="center"/>
      <protection locked="0"/>
    </xf>
    <xf numFmtId="49" fontId="8" fillId="4" borderId="6" xfId="0" applyNumberFormat="1" applyFont="1" applyFill="1" applyBorder="1" applyAlignment="1" applyProtection="1">
      <alignment horizontal="right" vertical="center"/>
      <protection locked="0"/>
    </xf>
    <xf numFmtId="49" fontId="0" fillId="0" borderId="0" xfId="0" applyNumberFormat="1"/>
    <xf numFmtId="4" fontId="0" fillId="0" borderId="0" xfId="0" applyNumberFormat="1"/>
    <xf numFmtId="3" fontId="0" fillId="0" borderId="26" xfId="0" applyNumberFormat="1" applyBorder="1"/>
    <xf numFmtId="3" fontId="0" fillId="5" borderId="30" xfId="0" applyNumberFormat="1" applyFill="1" applyBorder="1"/>
    <xf numFmtId="3" fontId="7" fillId="3" borderId="27" xfId="0" applyNumberFormat="1" applyFont="1" applyFill="1" applyBorder="1" applyAlignment="1">
      <alignment vertical="center"/>
    </xf>
    <xf numFmtId="3" fontId="7" fillId="3" borderId="18" xfId="0" applyNumberFormat="1" applyFont="1" applyFill="1" applyBorder="1" applyAlignment="1">
      <alignment vertical="center"/>
    </xf>
    <xf numFmtId="3" fontId="7" fillId="3" borderId="18" xfId="0" applyNumberFormat="1" applyFont="1" applyFill="1" applyBorder="1" applyAlignment="1">
      <alignment vertical="center" wrapText="1"/>
    </xf>
    <xf numFmtId="3" fontId="7" fillId="3" borderId="28" xfId="0" applyNumberFormat="1" applyFont="1" applyFill="1" applyBorder="1" applyAlignment="1">
      <alignment horizontal="center" vertical="center" wrapText="1"/>
    </xf>
    <xf numFmtId="3" fontId="0" fillId="0" borderId="31" xfId="0" applyNumberFormat="1" applyBorder="1"/>
    <xf numFmtId="3" fontId="0" fillId="0" borderId="29" xfId="0" applyNumberFormat="1" applyBorder="1"/>
    <xf numFmtId="0" fontId="2" fillId="0" borderId="0" xfId="0" applyFont="1" applyAlignment="1">
      <alignment horizontal="center" shrinkToFit="1"/>
    </xf>
    <xf numFmtId="3" fontId="10" fillId="3" borderId="28" xfId="0" applyNumberFormat="1" applyFont="1" applyFill="1" applyBorder="1" applyAlignment="1">
      <alignment horizontal="center" vertical="center" wrapText="1" shrinkToFit="1"/>
    </xf>
    <xf numFmtId="3" fontId="7" fillId="3" borderId="28" xfId="0" applyNumberFormat="1" applyFont="1" applyFill="1" applyBorder="1" applyAlignment="1">
      <alignment horizontal="center" vertical="center" wrapText="1" shrinkToFit="1"/>
    </xf>
    <xf numFmtId="3" fontId="3" fillId="0" borderId="29" xfId="0" applyNumberFormat="1" applyFont="1" applyBorder="1" applyAlignment="1">
      <alignment horizontal="right" wrapText="1" shrinkToFit="1"/>
    </xf>
    <xf numFmtId="3" fontId="3" fillId="0" borderId="29" xfId="0" applyNumberFormat="1" applyFont="1" applyBorder="1" applyAlignment="1">
      <alignment horizontal="right" shrinkToFit="1"/>
    </xf>
    <xf numFmtId="3" fontId="0" fillId="0" borderId="29" xfId="0" applyNumberFormat="1" applyBorder="1" applyAlignment="1">
      <alignment shrinkToFit="1"/>
    </xf>
    <xf numFmtId="3" fontId="0" fillId="5" borderId="30" xfId="0" applyNumberFormat="1" applyFill="1" applyBorder="1" applyAlignment="1">
      <alignment wrapText="1" shrinkToFit="1"/>
    </xf>
    <xf numFmtId="3" fontId="0" fillId="5" borderId="30" xfId="0" applyNumberFormat="1" applyFill="1" applyBorder="1" applyAlignment="1">
      <alignment shrinkToFit="1"/>
    </xf>
    <xf numFmtId="0" fontId="4" fillId="3" borderId="11" xfId="0" applyFont="1" applyFill="1" applyBorder="1" applyAlignment="1">
      <alignment horizontal="left" vertical="center" indent="1"/>
    </xf>
    <xf numFmtId="0" fontId="5" fillId="3" borderId="7" xfId="0" applyFont="1" applyFill="1" applyBorder="1" applyAlignment="1">
      <alignment horizontal="left" vertical="center"/>
    </xf>
    <xf numFmtId="0" fontId="0" fillId="3" borderId="7" xfId="0" applyFill="1" applyBorder="1" applyAlignment="1">
      <alignment horizontal="left" vertical="center"/>
    </xf>
    <xf numFmtId="4" fontId="4" fillId="3" borderId="7" xfId="0" applyNumberFormat="1" applyFont="1" applyFill="1" applyBorder="1" applyAlignment="1">
      <alignment horizontal="left" vertical="center"/>
    </xf>
    <xf numFmtId="49" fontId="0" fillId="3" borderId="13" xfId="0" applyNumberFormat="1" applyFill="1" applyBorder="1" applyAlignment="1">
      <alignment horizontal="left" vertical="center"/>
    </xf>
    <xf numFmtId="0" fontId="0" fillId="3" borderId="7" xfId="0" applyFill="1" applyBorder="1"/>
    <xf numFmtId="49" fontId="8" fillId="3" borderId="13" xfId="0" applyNumberFormat="1" applyFont="1" applyFill="1" applyBorder="1" applyAlignment="1">
      <alignment horizontal="left" vertical="center"/>
    </xf>
    <xf numFmtId="0" fontId="6" fillId="0" borderId="0" xfId="0" applyFont="1"/>
    <xf numFmtId="0" fontId="15" fillId="0" borderId="26" xfId="0" applyFont="1" applyBorder="1" applyAlignment="1">
      <alignment horizontal="center" vertical="center" wrapText="1"/>
    </xf>
    <xf numFmtId="0" fontId="7" fillId="0" borderId="26" xfId="0" applyFont="1" applyBorder="1" applyAlignment="1">
      <alignment vertical="center"/>
    </xf>
    <xf numFmtId="0" fontId="7" fillId="0" borderId="26" xfId="0" applyFont="1" applyBorder="1"/>
    <xf numFmtId="49" fontId="7" fillId="0" borderId="26" xfId="0" applyNumberFormat="1" applyFont="1" applyBorder="1" applyAlignment="1">
      <alignment vertical="center"/>
    </xf>
    <xf numFmtId="0" fontId="15" fillId="3" borderId="36" xfId="0" applyFont="1" applyFill="1" applyBorder="1" applyAlignment="1">
      <alignment horizontal="center" vertical="center" wrapText="1"/>
    </xf>
    <xf numFmtId="0" fontId="15" fillId="3" borderId="18" xfId="0" applyFont="1" applyFill="1" applyBorder="1" applyAlignment="1">
      <alignment horizontal="center" vertical="center" wrapText="1"/>
    </xf>
    <xf numFmtId="0" fontId="7" fillId="5" borderId="10" xfId="0" applyFont="1" applyFill="1" applyBorder="1"/>
    <xf numFmtId="0" fontId="7" fillId="5" borderId="6" xfId="0" applyFont="1" applyFill="1" applyBorder="1"/>
    <xf numFmtId="0" fontId="15" fillId="3" borderId="35" xfId="0" applyFont="1" applyFill="1" applyBorder="1" applyAlignment="1">
      <alignment horizontal="center" vertical="center" wrapText="1"/>
    </xf>
    <xf numFmtId="49" fontId="7" fillId="0" borderId="36" xfId="0" applyNumberFormat="1" applyFont="1" applyBorder="1" applyAlignment="1">
      <alignment vertical="center"/>
    </xf>
    <xf numFmtId="49" fontId="7" fillId="0" borderId="10" xfId="0" applyNumberFormat="1" applyFont="1" applyBorder="1" applyAlignment="1">
      <alignment vertical="center"/>
    </xf>
    <xf numFmtId="4" fontId="7" fillId="0" borderId="35" xfId="0" applyNumberFormat="1" applyFont="1" applyBorder="1" applyAlignment="1">
      <alignment horizontal="center" vertical="center"/>
    </xf>
    <xf numFmtId="4" fontId="7" fillId="0" borderId="35" xfId="0" applyNumberFormat="1" applyFont="1" applyBorder="1" applyAlignment="1">
      <alignment vertical="center"/>
    </xf>
    <xf numFmtId="4" fontId="7" fillId="0" borderId="33" xfId="0" applyNumberFormat="1" applyFont="1" applyBorder="1" applyAlignment="1">
      <alignment horizontal="center" vertical="center"/>
    </xf>
    <xf numFmtId="4" fontId="7" fillId="0" borderId="33" xfId="0" applyNumberFormat="1" applyFont="1" applyBorder="1" applyAlignment="1">
      <alignment vertical="center"/>
    </xf>
    <xf numFmtId="4" fontId="7" fillId="0" borderId="39" xfId="0" applyNumberFormat="1" applyFont="1" applyBorder="1" applyAlignment="1">
      <alignment horizontal="center" vertical="center"/>
    </xf>
    <xf numFmtId="4" fontId="7" fillId="0" borderId="39" xfId="0" applyNumberFormat="1" applyFont="1" applyBorder="1" applyAlignment="1">
      <alignment vertical="center"/>
    </xf>
    <xf numFmtId="4" fontId="7" fillId="5" borderId="39" xfId="0" applyNumberFormat="1" applyFont="1" applyFill="1" applyBorder="1" applyAlignment="1">
      <alignment horizontal="center"/>
    </xf>
    <xf numFmtId="4" fontId="7" fillId="5" borderId="39" xfId="0" applyNumberFormat="1" applyFont="1" applyFill="1" applyBorder="1"/>
    <xf numFmtId="49" fontId="0" fillId="0" borderId="1" xfId="0" applyNumberFormat="1" applyBorder="1"/>
    <xf numFmtId="49" fontId="0" fillId="0" borderId="14" xfId="0" applyNumberFormat="1" applyBorder="1" applyAlignment="1">
      <alignment horizontal="left" vertical="center" indent="1"/>
    </xf>
    <xf numFmtId="49" fontId="0" fillId="0" borderId="40" xfId="0" applyNumberFormat="1" applyBorder="1" applyAlignment="1">
      <alignment vertical="center"/>
    </xf>
    <xf numFmtId="49" fontId="0" fillId="0" borderId="41" xfId="0" applyNumberFormat="1" applyBorder="1" applyAlignment="1">
      <alignment vertical="center"/>
    </xf>
    <xf numFmtId="0" fontId="0" fillId="0" borderId="44" xfId="0" applyBorder="1" applyAlignment="1">
      <alignment vertical="center"/>
    </xf>
    <xf numFmtId="0" fontId="0" fillId="0" borderId="45" xfId="0" applyBorder="1" applyAlignment="1">
      <alignment vertical="center"/>
    </xf>
    <xf numFmtId="0" fontId="0" fillId="3" borderId="46" xfId="0" applyFill="1" applyBorder="1"/>
    <xf numFmtId="49" fontId="0" fillId="3" borderId="43" xfId="0" applyNumberFormat="1" applyFill="1" applyBorder="1"/>
    <xf numFmtId="0" fontId="0" fillId="3" borderId="43" xfId="0" applyFill="1" applyBorder="1"/>
    <xf numFmtId="0" fontId="0" fillId="3" borderId="42" xfId="0" applyFill="1" applyBorder="1"/>
    <xf numFmtId="0" fontId="0" fillId="3" borderId="36" xfId="0" applyFill="1" applyBorder="1"/>
    <xf numFmtId="0" fontId="16" fillId="0" borderId="0" xfId="0" applyFont="1"/>
    <xf numFmtId="0" fontId="16" fillId="0" borderId="26" xfId="0" applyFont="1" applyBorder="1" applyAlignment="1">
      <alignment vertical="top"/>
    </xf>
    <xf numFmtId="0" fontId="0" fillId="3" borderId="10" xfId="0" applyFill="1" applyBorder="1" applyAlignment="1">
      <alignment vertical="top"/>
    </xf>
    <xf numFmtId="0" fontId="0" fillId="3" borderId="35" xfId="0" applyFill="1" applyBorder="1"/>
    <xf numFmtId="49" fontId="0" fillId="3" borderId="35" xfId="0" applyNumberFormat="1" applyFill="1" applyBorder="1"/>
    <xf numFmtId="0" fontId="0" fillId="3" borderId="49" xfId="0" applyFill="1" applyBorder="1" applyAlignment="1">
      <alignment vertical="top"/>
    </xf>
    <xf numFmtId="0" fontId="0" fillId="3" borderId="50" xfId="0" applyFill="1" applyBorder="1" applyAlignment="1">
      <alignment wrapText="1"/>
    </xf>
    <xf numFmtId="0" fontId="16" fillId="0" borderId="34" xfId="0" applyFont="1" applyBorder="1" applyAlignment="1">
      <alignment vertical="top" shrinkToFit="1"/>
    </xf>
    <xf numFmtId="0" fontId="16" fillId="0" borderId="33" xfId="0" applyFont="1" applyBorder="1" applyAlignment="1">
      <alignment vertical="top" shrinkToFit="1"/>
    </xf>
    <xf numFmtId="0" fontId="16" fillId="0" borderId="26" xfId="0" applyFont="1" applyBorder="1" applyAlignment="1">
      <alignment vertical="top" shrinkToFit="1"/>
    </xf>
    <xf numFmtId="0" fontId="17" fillId="0" borderId="34" xfId="0" applyFont="1" applyBorder="1" applyAlignment="1">
      <alignment vertical="top" wrapText="1" shrinkToFit="1"/>
    </xf>
    <xf numFmtId="0" fontId="0" fillId="3" borderId="38" xfId="0" applyFill="1" applyBorder="1" applyAlignment="1">
      <alignment vertical="top" shrinkToFit="1"/>
    </xf>
    <xf numFmtId="0" fontId="0" fillId="3" borderId="39" xfId="0" applyFill="1" applyBorder="1" applyAlignment="1">
      <alignment vertical="top" shrinkToFit="1"/>
    </xf>
    <xf numFmtId="0" fontId="0" fillId="3" borderId="10" xfId="0" applyFill="1" applyBorder="1" applyAlignment="1">
      <alignment vertical="top" shrinkToFit="1"/>
    </xf>
    <xf numFmtId="164" fontId="16" fillId="0" borderId="33" xfId="0" applyNumberFormat="1" applyFont="1" applyBorder="1" applyAlignment="1">
      <alignment vertical="top" shrinkToFit="1"/>
    </xf>
    <xf numFmtId="164" fontId="17" fillId="0" borderId="33" xfId="0" applyNumberFormat="1" applyFont="1" applyBorder="1" applyAlignment="1">
      <alignment vertical="top" wrapText="1" shrinkToFit="1"/>
    </xf>
    <xf numFmtId="164" fontId="0" fillId="3" borderId="39" xfId="0" applyNumberFormat="1" applyFill="1" applyBorder="1" applyAlignment="1">
      <alignment vertical="top" shrinkToFit="1"/>
    </xf>
    <xf numFmtId="4" fontId="16" fillId="4" borderId="33" xfId="0" applyNumberFormat="1" applyFont="1" applyFill="1" applyBorder="1" applyAlignment="1" applyProtection="1">
      <alignment vertical="top" shrinkToFit="1"/>
      <protection locked="0"/>
    </xf>
    <xf numFmtId="4" fontId="16" fillId="0" borderId="33" xfId="0" applyNumberFormat="1" applyFont="1" applyBorder="1" applyAlignment="1">
      <alignment vertical="top" shrinkToFit="1"/>
    </xf>
    <xf numFmtId="4" fontId="0" fillId="3" borderId="39" xfId="0" applyNumberFormat="1" applyFill="1" applyBorder="1" applyAlignment="1">
      <alignment vertical="top" shrinkToFit="1"/>
    </xf>
    <xf numFmtId="0" fontId="0" fillId="3" borderId="51" xfId="0" applyFill="1" applyBorder="1"/>
    <xf numFmtId="0" fontId="0" fillId="3" borderId="52" xfId="0" applyFill="1" applyBorder="1" applyAlignment="1">
      <alignment wrapText="1"/>
    </xf>
    <xf numFmtId="0" fontId="0" fillId="3" borderId="53" xfId="0" applyFill="1" applyBorder="1" applyAlignment="1">
      <alignment vertical="top"/>
    </xf>
    <xf numFmtId="49" fontId="0" fillId="3" borderId="53" xfId="0" applyNumberFormat="1" applyFill="1" applyBorder="1" applyAlignment="1">
      <alignment vertical="top"/>
    </xf>
    <xf numFmtId="49" fontId="0" fillId="3" borderId="49" xfId="0" applyNumberFormat="1" applyFill="1" applyBorder="1" applyAlignment="1">
      <alignment vertical="top"/>
    </xf>
    <xf numFmtId="0" fontId="0" fillId="3" borderId="54" xfId="0" applyFill="1" applyBorder="1" applyAlignment="1">
      <alignment vertical="top"/>
    </xf>
    <xf numFmtId="164" fontId="0" fillId="3" borderId="49" xfId="0" applyNumberFormat="1" applyFill="1" applyBorder="1" applyAlignment="1">
      <alignment vertical="top"/>
    </xf>
    <xf numFmtId="4" fontId="0" fillId="3" borderId="49" xfId="0" applyNumberFormat="1" applyFill="1" applyBorder="1" applyAlignment="1">
      <alignment vertical="top"/>
    </xf>
    <xf numFmtId="0" fontId="16" fillId="0" borderId="10" xfId="0" applyFont="1" applyBorder="1" applyAlignment="1">
      <alignment vertical="top"/>
    </xf>
    <xf numFmtId="0" fontId="16" fillId="0" borderId="38" xfId="0" applyFont="1" applyBorder="1" applyAlignment="1">
      <alignment vertical="top" shrinkToFit="1"/>
    </xf>
    <xf numFmtId="164" fontId="16" fillId="0" borderId="39" xfId="0" applyNumberFormat="1" applyFont="1" applyBorder="1" applyAlignment="1">
      <alignment vertical="top" shrinkToFit="1"/>
    </xf>
    <xf numFmtId="4" fontId="16" fillId="4" borderId="39" xfId="0" applyNumberFormat="1" applyFont="1" applyFill="1" applyBorder="1" applyAlignment="1" applyProtection="1">
      <alignment vertical="top" shrinkToFit="1"/>
      <protection locked="0"/>
    </xf>
    <xf numFmtId="4" fontId="16" fillId="0" borderId="39" xfId="0" applyNumberFormat="1" applyFont="1" applyBorder="1" applyAlignment="1">
      <alignment vertical="top" shrinkToFit="1"/>
    </xf>
    <xf numFmtId="0" fontId="16" fillId="0" borderId="39" xfId="0" applyFont="1" applyBorder="1" applyAlignment="1">
      <alignment vertical="top" shrinkToFit="1"/>
    </xf>
    <xf numFmtId="0" fontId="16" fillId="0" borderId="10" xfId="0" applyFont="1" applyBorder="1" applyAlignment="1">
      <alignment vertical="top" shrinkToFit="1"/>
    </xf>
    <xf numFmtId="0" fontId="8" fillId="3" borderId="15" xfId="0" applyFont="1" applyFill="1" applyBorder="1" applyAlignment="1">
      <alignment vertical="top"/>
    </xf>
    <xf numFmtId="49" fontId="8" fillId="3" borderId="12" xfId="0" applyNumberFormat="1" applyFont="1" applyFill="1" applyBorder="1" applyAlignment="1">
      <alignment vertical="top"/>
    </xf>
    <xf numFmtId="0" fontId="8" fillId="3" borderId="12" xfId="0" applyFont="1" applyFill="1" applyBorder="1" applyAlignment="1">
      <alignment vertical="top"/>
    </xf>
    <xf numFmtId="4" fontId="8" fillId="3" borderId="22" xfId="0" applyNumberFormat="1" applyFont="1" applyFill="1" applyBorder="1" applyAlignment="1">
      <alignment vertical="top"/>
    </xf>
    <xf numFmtId="0" fontId="16" fillId="0" borderId="33" xfId="0" applyFont="1" applyBorder="1" applyAlignment="1">
      <alignment horizontal="left" vertical="top" wrapText="1"/>
    </xf>
    <xf numFmtId="0" fontId="17" fillId="0" borderId="33" xfId="0" quotePrefix="1" applyFont="1" applyBorder="1" applyAlignment="1">
      <alignment horizontal="left" vertical="top" wrapText="1"/>
    </xf>
    <xf numFmtId="0" fontId="0" fillId="3" borderId="39" xfId="0" applyFill="1" applyBorder="1" applyAlignment="1">
      <alignment horizontal="left" vertical="top" wrapText="1"/>
    </xf>
    <xf numFmtId="0" fontId="16" fillId="0" borderId="39" xfId="0" applyFont="1" applyBorder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8" fillId="3" borderId="12" xfId="0" applyNumberFormat="1" applyFont="1" applyFill="1" applyBorder="1" applyAlignment="1">
      <alignment horizontal="left" vertical="top" wrapText="1"/>
    </xf>
    <xf numFmtId="49" fontId="0" fillId="0" borderId="0" xfId="0" applyNumberFormat="1" applyAlignment="1">
      <alignment horizontal="left" wrapText="1"/>
    </xf>
    <xf numFmtId="0" fontId="3" fillId="2" borderId="0" xfId="0" applyFont="1" applyFill="1" applyAlignment="1">
      <alignment horizontal="left" wrapText="1"/>
    </xf>
    <xf numFmtId="4" fontId="7" fillId="0" borderId="33" xfId="0" applyNumberFormat="1" applyFont="1" applyBorder="1" applyAlignment="1">
      <alignment vertical="center"/>
    </xf>
    <xf numFmtId="49" fontId="7" fillId="0" borderId="26" xfId="0" applyNumberFormat="1" applyFont="1" applyBorder="1" applyAlignment="1">
      <alignment vertical="center" wrapText="1"/>
    </xf>
    <xf numFmtId="49" fontId="7" fillId="0" borderId="0" xfId="0" applyNumberFormat="1" applyFont="1" applyAlignment="1">
      <alignment vertical="center" wrapText="1"/>
    </xf>
    <xf numFmtId="4" fontId="7" fillId="0" borderId="39" xfId="0" applyNumberFormat="1" applyFont="1" applyBorder="1" applyAlignment="1">
      <alignment vertical="center"/>
    </xf>
    <xf numFmtId="49" fontId="7" fillId="0" borderId="10" xfId="0" applyNumberFormat="1" applyFont="1" applyBorder="1" applyAlignment="1">
      <alignment vertical="center" wrapText="1"/>
    </xf>
    <xf numFmtId="49" fontId="7" fillId="0" borderId="6" xfId="0" applyNumberFormat="1" applyFont="1" applyBorder="1" applyAlignment="1">
      <alignment vertical="center" wrapText="1"/>
    </xf>
    <xf numFmtId="4" fontId="7" fillId="5" borderId="39" xfId="0" applyNumberFormat="1" applyFont="1" applyFill="1" applyBorder="1"/>
    <xf numFmtId="49" fontId="8" fillId="3" borderId="0" xfId="0" applyNumberFormat="1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3" fontId="0" fillId="0" borderId="12" xfId="0" applyNumberFormat="1" applyBorder="1"/>
    <xf numFmtId="3" fontId="0" fillId="0" borderId="12" xfId="0" applyNumberFormat="1" applyBorder="1" applyAlignment="1">
      <alignment wrapText="1"/>
    </xf>
    <xf numFmtId="3" fontId="0" fillId="5" borderId="31" xfId="0" applyNumberFormat="1" applyFill="1" applyBorder="1"/>
    <xf numFmtId="3" fontId="0" fillId="5" borderId="12" xfId="0" applyNumberFormat="1" applyFill="1" applyBorder="1"/>
    <xf numFmtId="3" fontId="0" fillId="5" borderId="32" xfId="0" applyNumberFormat="1" applyFill="1" applyBorder="1"/>
    <xf numFmtId="0" fontId="15" fillId="3" borderId="35" xfId="0" applyFont="1" applyFill="1" applyBorder="1" applyAlignment="1">
      <alignment horizontal="center" vertical="center" wrapText="1"/>
    </xf>
    <xf numFmtId="4" fontId="7" fillId="0" borderId="35" xfId="0" applyNumberFormat="1" applyFont="1" applyBorder="1" applyAlignment="1">
      <alignment vertical="center"/>
    </xf>
    <xf numFmtId="49" fontId="7" fillId="0" borderId="36" xfId="0" applyNumberFormat="1" applyFont="1" applyBorder="1" applyAlignment="1">
      <alignment vertical="center" wrapText="1"/>
    </xf>
    <xf numFmtId="49" fontId="7" fillId="0" borderId="18" xfId="0" applyNumberFormat="1" applyFont="1" applyBorder="1" applyAlignment="1">
      <alignment vertical="center" wrapText="1"/>
    </xf>
    <xf numFmtId="2" fontId="12" fillId="3" borderId="7" xfId="0" applyNumberFormat="1" applyFont="1" applyFill="1" applyBorder="1" applyAlignment="1">
      <alignment horizontal="right" vertical="center"/>
    </xf>
    <xf numFmtId="0" fontId="0" fillId="0" borderId="6" xfId="0" applyBorder="1" applyAlignment="1">
      <alignment horizontal="right" indent="1"/>
    </xf>
    <xf numFmtId="0" fontId="0" fillId="0" borderId="8" xfId="0" applyBorder="1" applyAlignment="1">
      <alignment horizontal="right" indent="1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22" xfId="0" applyNumberFormat="1" applyFont="1" applyBorder="1" applyAlignment="1">
      <alignment horizontal="right" vertical="center" indent="1"/>
    </xf>
    <xf numFmtId="49" fontId="8" fillId="4" borderId="0" xfId="0" applyNumberFormat="1" applyFont="1" applyFill="1" applyAlignment="1" applyProtection="1">
      <alignment horizontal="left" vertical="center"/>
      <protection locked="0"/>
    </xf>
    <xf numFmtId="49" fontId="8" fillId="4" borderId="6" xfId="0" applyNumberFormat="1" applyFont="1" applyFill="1" applyBorder="1" applyAlignment="1" applyProtection="1">
      <alignment horizontal="left" vertical="center"/>
      <protection locked="0"/>
    </xf>
    <xf numFmtId="0" fontId="8" fillId="0" borderId="6" xfId="0" applyFont="1" applyBorder="1" applyAlignment="1">
      <alignment horizont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4" fontId="12" fillId="3" borderId="7" xfId="0" applyNumberFormat="1" applyFont="1" applyFill="1" applyBorder="1" applyAlignment="1">
      <alignment horizontal="right" vertical="center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3" fillId="0" borderId="16" xfId="0" applyNumberFormat="1" applyFont="1" applyBorder="1" applyAlignment="1">
      <alignment horizontal="right" vertical="center" indent="1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22" xfId="0" applyNumberFormat="1" applyFont="1" applyBorder="1" applyAlignment="1">
      <alignment horizontal="right" vertical="center" indent="1"/>
    </xf>
    <xf numFmtId="49" fontId="8" fillId="4" borderId="18" xfId="0" applyNumberFormat="1" applyFont="1" applyFill="1" applyBorder="1" applyAlignment="1" applyProtection="1">
      <alignment horizontal="left" vertical="center"/>
      <protection locked="0"/>
    </xf>
    <xf numFmtId="0" fontId="0" fillId="0" borderId="18" xfId="0" applyBorder="1" applyAlignment="1">
      <alignment horizontal="center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1" fillId="0" borderId="16" xfId="0" applyNumberFormat="1" applyFont="1" applyBorder="1" applyAlignment="1">
      <alignment horizontal="right" vertical="center" indent="1"/>
    </xf>
    <xf numFmtId="49" fontId="6" fillId="3" borderId="18" xfId="0" applyNumberFormat="1" applyFont="1" applyFill="1" applyBorder="1" applyAlignment="1">
      <alignment horizontal="center" vertical="center" shrinkToFit="1"/>
    </xf>
    <xf numFmtId="0" fontId="6" fillId="3" borderId="18" xfId="0" applyFont="1" applyFill="1" applyBorder="1" applyAlignment="1">
      <alignment horizontal="center" vertical="center" shrinkToFit="1"/>
    </xf>
    <xf numFmtId="0" fontId="6" fillId="3" borderId="19" xfId="0" applyFont="1" applyFill="1" applyBorder="1" applyAlignment="1">
      <alignment horizontal="center" vertical="center" shrinkToFit="1"/>
    </xf>
    <xf numFmtId="1" fontId="0" fillId="0" borderId="6" xfId="0" applyNumberFormat="1" applyBorder="1" applyAlignment="1">
      <alignment horizontal="right" indent="1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0" fontId="6" fillId="0" borderId="0" xfId="0" applyFont="1" applyAlignment="1">
      <alignment horizontal="center"/>
    </xf>
    <xf numFmtId="49" fontId="0" fillId="0" borderId="40" xfId="0" applyNumberFormat="1" applyBorder="1" applyAlignment="1">
      <alignment vertical="center"/>
    </xf>
    <xf numFmtId="0" fontId="0" fillId="0" borderId="40" xfId="0" applyBorder="1" applyAlignment="1">
      <alignment vertical="center"/>
    </xf>
    <xf numFmtId="0" fontId="0" fillId="0" borderId="47" xfId="0" applyBorder="1" applyAlignment="1">
      <alignment vertical="center"/>
    </xf>
    <xf numFmtId="49" fontId="0" fillId="0" borderId="41" xfId="0" applyNumberFormat="1" applyBorder="1" applyAlignment="1">
      <alignment vertical="center"/>
    </xf>
    <xf numFmtId="0" fontId="0" fillId="0" borderId="41" xfId="0" applyBorder="1" applyAlignment="1">
      <alignment vertical="center"/>
    </xf>
    <xf numFmtId="0" fontId="0" fillId="0" borderId="48" xfId="0" applyBorder="1" applyAlignment="1">
      <alignment vertic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0" fontId="0" fillId="4" borderId="36" xfId="0" applyFill="1" applyBorder="1" applyAlignment="1" applyProtection="1">
      <alignment vertical="top" wrapText="1"/>
      <protection locked="0"/>
    </xf>
    <xf numFmtId="0" fontId="0" fillId="4" borderId="18" xfId="0" applyFill="1" applyBorder="1" applyAlignment="1" applyProtection="1">
      <alignment vertical="top" wrapText="1"/>
      <protection locked="0"/>
    </xf>
    <xf numFmtId="0" fontId="0" fillId="4" borderId="18" xfId="0" applyFill="1" applyBorder="1" applyAlignment="1" applyProtection="1">
      <alignment horizontal="left" vertical="top" wrapText="1"/>
      <protection locked="0"/>
    </xf>
    <xf numFmtId="0" fontId="0" fillId="4" borderId="37" xfId="0" applyFill="1" applyBorder="1" applyAlignment="1" applyProtection="1">
      <alignment vertical="top" wrapText="1"/>
      <protection locked="0"/>
    </xf>
    <xf numFmtId="0" fontId="0" fillId="4" borderId="26" xfId="0" applyFill="1" applyBorder="1" applyAlignment="1" applyProtection="1">
      <alignment vertical="top" wrapText="1"/>
      <protection locked="0"/>
    </xf>
    <xf numFmtId="0" fontId="0" fillId="4" borderId="0" xfId="0" applyFill="1" applyAlignment="1" applyProtection="1">
      <alignment vertical="top" wrapText="1"/>
      <protection locked="0"/>
    </xf>
    <xf numFmtId="0" fontId="0" fillId="4" borderId="0" xfId="0" applyFill="1" applyAlignment="1" applyProtection="1">
      <alignment horizontal="left" vertical="top" wrapText="1"/>
      <protection locked="0"/>
    </xf>
    <xf numFmtId="0" fontId="0" fillId="4" borderId="34" xfId="0" applyFill="1" applyBorder="1" applyAlignment="1" applyProtection="1">
      <alignment vertical="top" wrapText="1"/>
      <protection locked="0"/>
    </xf>
    <xf numFmtId="0" fontId="0" fillId="4" borderId="10" xfId="0" applyFill="1" applyBorder="1" applyAlignment="1" applyProtection="1">
      <alignment vertical="top" wrapText="1"/>
      <protection locked="0"/>
    </xf>
    <xf numFmtId="0" fontId="0" fillId="4" borderId="6" xfId="0" applyFill="1" applyBorder="1" applyAlignment="1" applyProtection="1">
      <alignment vertical="top" wrapText="1"/>
      <protection locked="0"/>
    </xf>
    <xf numFmtId="0" fontId="0" fillId="4" borderId="6" xfId="0" applyFill="1" applyBorder="1" applyAlignment="1" applyProtection="1">
      <alignment horizontal="left" vertical="top" wrapText="1"/>
      <protection locked="0"/>
    </xf>
    <xf numFmtId="0" fontId="0" fillId="4" borderId="38" xfId="0" applyFill="1" applyBorder="1" applyAlignment="1" applyProtection="1">
      <alignment vertical="top" wrapText="1"/>
      <protection locked="0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tavitel/Templates/Rozpocty/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workbookViewId="0">
      <selection activeCell="A2" sqref="A2:G2"/>
    </sheetView>
  </sheetViews>
  <sheetFormatPr defaultRowHeight="12.75" x14ac:dyDescent="0.2"/>
  <sheetData>
    <row r="1" spans="1:7" x14ac:dyDescent="0.2">
      <c r="A1" s="27" t="s">
        <v>38</v>
      </c>
    </row>
    <row r="2" spans="1:7" ht="57.75" customHeight="1" x14ac:dyDescent="0.2">
      <c r="A2" s="185" t="s">
        <v>39</v>
      </c>
      <c r="B2" s="185"/>
      <c r="C2" s="185"/>
      <c r="D2" s="185"/>
      <c r="E2" s="185"/>
      <c r="F2" s="185"/>
      <c r="G2" s="185"/>
    </row>
  </sheetData>
  <mergeCells count="1"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5112">
    <tabColor rgb="FF66FF66"/>
  </sheetPr>
  <dimension ref="A1:O65"/>
  <sheetViews>
    <sheetView showGridLines="0" topLeftCell="B23" zoomScaleSheetLayoutView="75" workbookViewId="0">
      <selection activeCell="A28" sqref="A28"/>
    </sheetView>
  </sheetViews>
  <sheetFormatPr defaultColWidth="9" defaultRowHeight="12.75" x14ac:dyDescent="0.2"/>
  <cols>
    <col min="1" max="1" width="8.42578125" hidden="1" customWidth="1"/>
    <col min="2" max="2" width="9.140625" customWidth="1"/>
    <col min="3" max="3" width="7.42578125" customWidth="1"/>
    <col min="4" max="4" width="13.42578125" customWidth="1"/>
    <col min="5" max="5" width="12.140625" customWidth="1"/>
    <col min="6" max="6" width="11.42578125" customWidth="1"/>
    <col min="7" max="9" width="12.7109375" customWidth="1"/>
    <col min="10" max="10" width="6.7109375" customWidth="1"/>
    <col min="11" max="11" width="4.28515625" customWidth="1"/>
    <col min="12" max="15" width="10.7109375" customWidth="1"/>
  </cols>
  <sheetData>
    <row r="1" spans="1:15" ht="33.75" customHeight="1" x14ac:dyDescent="0.2">
      <c r="A1" s="62" t="s">
        <v>36</v>
      </c>
      <c r="B1" s="213" t="s">
        <v>42</v>
      </c>
      <c r="C1" s="214"/>
      <c r="D1" s="214"/>
      <c r="E1" s="214"/>
      <c r="F1" s="214"/>
      <c r="G1" s="214"/>
      <c r="H1" s="214"/>
      <c r="I1" s="214"/>
      <c r="J1" s="215"/>
    </row>
    <row r="2" spans="1:15" ht="23.25" customHeight="1" x14ac:dyDescent="0.2">
      <c r="A2" s="3"/>
      <c r="B2" s="70" t="s">
        <v>40</v>
      </c>
      <c r="C2" s="71"/>
      <c r="D2" s="230" t="s">
        <v>46</v>
      </c>
      <c r="E2" s="231"/>
      <c r="F2" s="231"/>
      <c r="G2" s="231"/>
      <c r="H2" s="231"/>
      <c r="I2" s="231"/>
      <c r="J2" s="232"/>
      <c r="O2" s="1"/>
    </row>
    <row r="3" spans="1:15" ht="23.25" customHeight="1" x14ac:dyDescent="0.2">
      <c r="A3" s="3"/>
      <c r="B3" s="72" t="s">
        <v>45</v>
      </c>
      <c r="C3" s="73"/>
      <c r="D3" s="193" t="s">
        <v>43</v>
      </c>
      <c r="E3" s="194"/>
      <c r="F3" s="194"/>
      <c r="G3" s="194"/>
      <c r="H3" s="194"/>
      <c r="I3" s="194"/>
      <c r="J3" s="195"/>
    </row>
    <row r="4" spans="1:15" ht="23.25" hidden="1" customHeight="1" x14ac:dyDescent="0.2">
      <c r="A4" s="3"/>
      <c r="B4" s="74" t="s">
        <v>44</v>
      </c>
      <c r="C4" s="75"/>
      <c r="D4" s="76"/>
      <c r="E4" s="76"/>
      <c r="F4" s="77"/>
      <c r="G4" s="77"/>
      <c r="H4" s="77"/>
      <c r="I4" s="77"/>
      <c r="J4" s="78"/>
    </row>
    <row r="5" spans="1:15" ht="24" customHeight="1" x14ac:dyDescent="0.2">
      <c r="A5" s="3"/>
      <c r="B5" s="39" t="s">
        <v>21</v>
      </c>
      <c r="D5" s="79"/>
      <c r="E5" s="22"/>
      <c r="F5" s="22"/>
      <c r="G5" s="22"/>
      <c r="H5" s="24" t="s">
        <v>33</v>
      </c>
      <c r="I5" s="79"/>
      <c r="J5" s="9"/>
    </row>
    <row r="6" spans="1:15" ht="15.75" customHeight="1" x14ac:dyDescent="0.2">
      <c r="A6" s="3"/>
      <c r="B6" s="34"/>
      <c r="C6" s="22"/>
      <c r="D6" s="79"/>
      <c r="E6" s="22"/>
      <c r="F6" s="22"/>
      <c r="G6" s="22"/>
      <c r="H6" s="24" t="s">
        <v>34</v>
      </c>
      <c r="I6" s="79"/>
      <c r="J6" s="9"/>
    </row>
    <row r="7" spans="1:15" ht="15.75" customHeight="1" x14ac:dyDescent="0.2">
      <c r="A7" s="3"/>
      <c r="B7" s="35"/>
      <c r="C7" s="80"/>
      <c r="D7" s="69"/>
      <c r="E7" s="29"/>
      <c r="F7" s="29"/>
      <c r="G7" s="29"/>
      <c r="H7" s="30"/>
      <c r="I7" s="29"/>
      <c r="J7" s="42"/>
    </row>
    <row r="8" spans="1:15" ht="24" hidden="1" customHeight="1" x14ac:dyDescent="0.2">
      <c r="A8" s="3"/>
      <c r="B8" s="39" t="s">
        <v>19</v>
      </c>
      <c r="D8" s="28"/>
      <c r="H8" s="24" t="s">
        <v>33</v>
      </c>
      <c r="I8" s="28"/>
      <c r="J8" s="9"/>
    </row>
    <row r="9" spans="1:15" ht="15.75" hidden="1" customHeight="1" x14ac:dyDescent="0.2">
      <c r="A9" s="3"/>
      <c r="B9" s="3"/>
      <c r="D9" s="28"/>
      <c r="H9" s="24" t="s">
        <v>34</v>
      </c>
      <c r="I9" s="28"/>
      <c r="J9" s="9"/>
    </row>
    <row r="10" spans="1:15" ht="15.75" hidden="1" customHeight="1" x14ac:dyDescent="0.2">
      <c r="A10" s="3"/>
      <c r="B10" s="43"/>
      <c r="C10" s="23"/>
      <c r="D10" s="38"/>
      <c r="E10" s="30"/>
      <c r="F10" s="30"/>
      <c r="G10" s="15"/>
      <c r="H10" s="15"/>
      <c r="I10" s="44"/>
      <c r="J10" s="42"/>
    </row>
    <row r="11" spans="1:15" ht="24" customHeight="1" x14ac:dyDescent="0.2">
      <c r="A11" s="3"/>
      <c r="B11" s="39" t="s">
        <v>18</v>
      </c>
      <c r="D11" s="225"/>
      <c r="E11" s="225"/>
      <c r="F11" s="225"/>
      <c r="G11" s="225"/>
      <c r="H11" s="24" t="s">
        <v>33</v>
      </c>
      <c r="I11" s="81"/>
      <c r="J11" s="9"/>
    </row>
    <row r="12" spans="1:15" ht="15.75" customHeight="1" x14ac:dyDescent="0.2">
      <c r="A12" s="3"/>
      <c r="B12" s="34"/>
      <c r="C12" s="22"/>
      <c r="D12" s="210"/>
      <c r="E12" s="210"/>
      <c r="F12" s="210"/>
      <c r="G12" s="210"/>
      <c r="H12" s="24" t="s">
        <v>34</v>
      </c>
      <c r="I12" s="81"/>
      <c r="J12" s="9"/>
    </row>
    <row r="13" spans="1:15" ht="15.75" customHeight="1" x14ac:dyDescent="0.2">
      <c r="A13" s="3"/>
      <c r="B13" s="35"/>
      <c r="C13" s="82"/>
      <c r="D13" s="211"/>
      <c r="E13" s="211"/>
      <c r="F13" s="211"/>
      <c r="G13" s="211"/>
      <c r="H13" s="25"/>
      <c r="I13" s="29"/>
      <c r="J13" s="42"/>
    </row>
    <row r="14" spans="1:15" ht="24" hidden="1" customHeight="1" x14ac:dyDescent="0.2">
      <c r="A14" s="3"/>
      <c r="B14" s="55" t="s">
        <v>20</v>
      </c>
      <c r="C14" s="56"/>
      <c r="D14" s="57"/>
      <c r="E14" s="58"/>
      <c r="F14" s="58"/>
      <c r="G14" s="58"/>
      <c r="H14" s="59"/>
      <c r="I14" s="58"/>
      <c r="J14" s="60"/>
    </row>
    <row r="15" spans="1:15" ht="32.25" customHeight="1" x14ac:dyDescent="0.2">
      <c r="A15" s="3"/>
      <c r="B15" s="43" t="s">
        <v>31</v>
      </c>
      <c r="C15" s="61"/>
      <c r="D15" s="15"/>
      <c r="E15" s="233"/>
      <c r="F15" s="233"/>
      <c r="G15" s="206"/>
      <c r="H15" s="206"/>
      <c r="I15" s="206" t="s">
        <v>28</v>
      </c>
      <c r="J15" s="207"/>
    </row>
    <row r="16" spans="1:15" ht="23.25" customHeight="1" x14ac:dyDescent="0.2">
      <c r="A16" s="128" t="s">
        <v>23</v>
      </c>
      <c r="B16" s="129" t="s">
        <v>23</v>
      </c>
      <c r="C16" s="47"/>
      <c r="D16" s="48"/>
      <c r="E16" s="208"/>
      <c r="F16" s="209"/>
      <c r="G16" s="208"/>
      <c r="H16" s="209"/>
      <c r="I16" s="208">
        <f>SUMIF(F47:F61,A16,I47:I61)+SUMIF(F47:F61,"PSU",I47:I61)</f>
        <v>0</v>
      </c>
      <c r="J16" s="222"/>
    </row>
    <row r="17" spans="1:10" ht="23.25" customHeight="1" x14ac:dyDescent="0.2">
      <c r="A17" s="128" t="s">
        <v>24</v>
      </c>
      <c r="B17" s="129" t="s">
        <v>24</v>
      </c>
      <c r="C17" s="47"/>
      <c r="D17" s="48"/>
      <c r="E17" s="208"/>
      <c r="F17" s="209"/>
      <c r="G17" s="208"/>
      <c r="H17" s="209"/>
      <c r="I17" s="208">
        <f>SUMIF(F47:F61,A17,I47:I61)</f>
        <v>0</v>
      </c>
      <c r="J17" s="222"/>
    </row>
    <row r="18" spans="1:10" ht="23.25" customHeight="1" x14ac:dyDescent="0.2">
      <c r="A18" s="128" t="s">
        <v>25</v>
      </c>
      <c r="B18" s="129" t="s">
        <v>25</v>
      </c>
      <c r="C18" s="47"/>
      <c r="D18" s="48"/>
      <c r="E18" s="208"/>
      <c r="F18" s="209"/>
      <c r="G18" s="208"/>
      <c r="H18" s="209"/>
      <c r="I18" s="208">
        <f>SUMIF(F47:F61,A18,I47:I61)</f>
        <v>0</v>
      </c>
      <c r="J18" s="222"/>
    </row>
    <row r="19" spans="1:10" ht="23.25" customHeight="1" x14ac:dyDescent="0.2">
      <c r="A19" s="128" t="s">
        <v>80</v>
      </c>
      <c r="B19" s="129" t="s">
        <v>26</v>
      </c>
      <c r="C19" s="47"/>
      <c r="D19" s="48"/>
      <c r="E19" s="208"/>
      <c r="F19" s="209"/>
      <c r="G19" s="208"/>
      <c r="H19" s="209"/>
      <c r="I19" s="208">
        <f>SUMIF(F47:F61,A19,I47:I61)</f>
        <v>0</v>
      </c>
      <c r="J19" s="222"/>
    </row>
    <row r="20" spans="1:10" ht="23.25" customHeight="1" x14ac:dyDescent="0.2">
      <c r="A20" s="128" t="s">
        <v>81</v>
      </c>
      <c r="B20" s="129" t="s">
        <v>27</v>
      </c>
      <c r="C20" s="47"/>
      <c r="D20" s="48"/>
      <c r="E20" s="208"/>
      <c r="F20" s="209"/>
      <c r="G20" s="208"/>
      <c r="H20" s="209"/>
      <c r="I20" s="208">
        <f>SUMIF(F47:F61,A20,I47:I61)</f>
        <v>0</v>
      </c>
      <c r="J20" s="222"/>
    </row>
    <row r="21" spans="1:10" ht="23.25" customHeight="1" x14ac:dyDescent="0.2">
      <c r="A21" s="3"/>
      <c r="B21" s="63" t="s">
        <v>28</v>
      </c>
      <c r="C21" s="64"/>
      <c r="D21" s="65"/>
      <c r="E21" s="223"/>
      <c r="F21" s="224"/>
      <c r="G21" s="223"/>
      <c r="H21" s="224"/>
      <c r="I21" s="223">
        <f>SUM(I16:J20)</f>
        <v>0</v>
      </c>
      <c r="J21" s="229"/>
    </row>
    <row r="22" spans="1:10" ht="33" customHeight="1" x14ac:dyDescent="0.2">
      <c r="A22" s="3"/>
      <c r="B22" s="54" t="s">
        <v>32</v>
      </c>
      <c r="C22" s="47"/>
      <c r="D22" s="48"/>
      <c r="E22" s="53"/>
      <c r="F22" s="50"/>
      <c r="G22" s="41"/>
      <c r="H22" s="41"/>
      <c r="I22" s="41"/>
      <c r="J22" s="51"/>
    </row>
    <row r="23" spans="1:10" ht="23.25" customHeight="1" x14ac:dyDescent="0.2">
      <c r="A23" s="3"/>
      <c r="B23" s="46" t="s">
        <v>11</v>
      </c>
      <c r="C23" s="47"/>
      <c r="D23" s="48"/>
      <c r="E23" s="49">
        <v>15</v>
      </c>
      <c r="F23" s="50" t="s">
        <v>0</v>
      </c>
      <c r="G23" s="220">
        <f>ZakladDPHSniVypocet</f>
        <v>0</v>
      </c>
      <c r="H23" s="221"/>
      <c r="I23" s="221"/>
      <c r="J23" s="51" t="str">
        <f t="shared" ref="J23:J28" si="0">Mena</f>
        <v>CZK</v>
      </c>
    </row>
    <row r="24" spans="1:10" ht="23.25" customHeight="1" x14ac:dyDescent="0.2">
      <c r="A24" s="3"/>
      <c r="B24" s="46" t="s">
        <v>12</v>
      </c>
      <c r="C24" s="47"/>
      <c r="D24" s="48"/>
      <c r="E24" s="49">
        <f>SazbaDPH1</f>
        <v>15</v>
      </c>
      <c r="F24" s="50" t="s">
        <v>0</v>
      </c>
      <c r="G24" s="227">
        <f>ZakladDPHSni*SazbaDPH1/100</f>
        <v>0</v>
      </c>
      <c r="H24" s="228"/>
      <c r="I24" s="228"/>
      <c r="J24" s="51" t="str">
        <f t="shared" si="0"/>
        <v>CZK</v>
      </c>
    </row>
    <row r="25" spans="1:10" ht="23.25" customHeight="1" x14ac:dyDescent="0.2">
      <c r="A25" s="3"/>
      <c r="B25" s="46" t="s">
        <v>13</v>
      </c>
      <c r="C25" s="47"/>
      <c r="D25" s="48"/>
      <c r="E25" s="49">
        <v>21</v>
      </c>
      <c r="F25" s="50" t="s">
        <v>0</v>
      </c>
      <c r="G25" s="220">
        <f>ZakladDPHZaklVypocet</f>
        <v>0</v>
      </c>
      <c r="H25" s="221"/>
      <c r="I25" s="221"/>
      <c r="J25" s="51" t="str">
        <f t="shared" si="0"/>
        <v>CZK</v>
      </c>
    </row>
    <row r="26" spans="1:10" ht="23.25" customHeight="1" x14ac:dyDescent="0.2">
      <c r="A26" s="3"/>
      <c r="B26" s="40" t="s">
        <v>14</v>
      </c>
      <c r="C26" s="19"/>
      <c r="D26" s="15"/>
      <c r="E26" s="36">
        <f>SazbaDPH2</f>
        <v>21</v>
      </c>
      <c r="F26" s="37" t="s">
        <v>0</v>
      </c>
      <c r="G26" s="216">
        <f>ZakladDPHZakl*SazbaDPH2/100</f>
        <v>0</v>
      </c>
      <c r="H26" s="217"/>
      <c r="I26" s="217"/>
      <c r="J26" s="45" t="str">
        <f t="shared" si="0"/>
        <v>CZK</v>
      </c>
    </row>
    <row r="27" spans="1:10" ht="23.25" customHeight="1" thickBot="1" x14ac:dyDescent="0.25">
      <c r="A27" s="3"/>
      <c r="B27" s="39" t="s">
        <v>4</v>
      </c>
      <c r="C27" s="17"/>
      <c r="D27" s="20"/>
      <c r="E27" s="17"/>
      <c r="F27" s="18"/>
      <c r="G27" s="218">
        <f>0</f>
        <v>0</v>
      </c>
      <c r="H27" s="218"/>
      <c r="I27" s="218"/>
      <c r="J27" s="52" t="str">
        <f t="shared" si="0"/>
        <v>CZK</v>
      </c>
    </row>
    <row r="28" spans="1:10" ht="27.75" hidden="1" customHeight="1" thickBot="1" x14ac:dyDescent="0.25">
      <c r="A28" s="3"/>
      <c r="B28" s="101" t="s">
        <v>22</v>
      </c>
      <c r="C28" s="102"/>
      <c r="D28" s="102"/>
      <c r="E28" s="103"/>
      <c r="F28" s="104"/>
      <c r="G28" s="205">
        <f>ZakladDPHSniVypocet+ZakladDPHZaklVypocet</f>
        <v>0</v>
      </c>
      <c r="H28" s="205"/>
      <c r="I28" s="205"/>
      <c r="J28" s="105" t="str">
        <f t="shared" si="0"/>
        <v>CZK</v>
      </c>
    </row>
    <row r="29" spans="1:10" ht="27.75" customHeight="1" thickBot="1" x14ac:dyDescent="0.25">
      <c r="A29" s="3"/>
      <c r="B29" s="101" t="s">
        <v>35</v>
      </c>
      <c r="C29" s="106"/>
      <c r="D29" s="106"/>
      <c r="E29" s="106"/>
      <c r="F29" s="106"/>
      <c r="G29" s="219">
        <f>ZakladDPHSni+DPHSni+ZakladDPHZakl+DPHZakl+Zaokrouhleni</f>
        <v>0</v>
      </c>
      <c r="H29" s="219"/>
      <c r="I29" s="219"/>
      <c r="J29" s="107" t="s">
        <v>49</v>
      </c>
    </row>
    <row r="30" spans="1:10" ht="12.75" customHeight="1" x14ac:dyDescent="0.2">
      <c r="A30" s="3"/>
      <c r="B30" s="3"/>
      <c r="J30" s="10"/>
    </row>
    <row r="31" spans="1:10" ht="30" customHeight="1" x14ac:dyDescent="0.2">
      <c r="A31" s="3"/>
      <c r="B31" s="3"/>
      <c r="J31" s="10"/>
    </row>
    <row r="32" spans="1:10" ht="18.75" customHeight="1" x14ac:dyDescent="0.2">
      <c r="A32" s="3"/>
      <c r="B32" s="21"/>
      <c r="C32" s="16" t="s">
        <v>10</v>
      </c>
      <c r="D32" s="32"/>
      <c r="E32" s="32"/>
      <c r="F32" s="16" t="s">
        <v>9</v>
      </c>
      <c r="G32" s="32"/>
      <c r="H32" s="33">
        <f ca="1">TODAY()</f>
        <v>45411</v>
      </c>
      <c r="I32" s="32"/>
      <c r="J32" s="10"/>
    </row>
    <row r="33" spans="1:10" ht="47.25" customHeight="1" x14ac:dyDescent="0.2">
      <c r="A33" s="3"/>
      <c r="B33" s="3"/>
      <c r="J33" s="10"/>
    </row>
    <row r="34" spans="1:10" s="27" customFormat="1" ht="18.75" customHeight="1" x14ac:dyDescent="0.2">
      <c r="A34" s="26"/>
      <c r="B34" s="26"/>
      <c r="D34" s="212"/>
      <c r="E34" s="212"/>
      <c r="G34" s="212"/>
      <c r="H34" s="212"/>
      <c r="I34" s="212"/>
      <c r="J34" s="31"/>
    </row>
    <row r="35" spans="1:10" ht="12.75" customHeight="1" x14ac:dyDescent="0.2">
      <c r="A35" s="3"/>
      <c r="B35" s="3"/>
      <c r="D35" s="226" t="s">
        <v>2</v>
      </c>
      <c r="E35" s="226"/>
      <c r="H35" s="11" t="s">
        <v>3</v>
      </c>
      <c r="J35" s="10"/>
    </row>
    <row r="36" spans="1:10" ht="13.5" customHeight="1" thickBot="1" x14ac:dyDescent="0.25">
      <c r="A36" s="12"/>
      <c r="B36" s="12"/>
      <c r="C36" s="13"/>
      <c r="D36" s="13"/>
      <c r="E36" s="13"/>
      <c r="F36" s="13"/>
      <c r="G36" s="13"/>
      <c r="H36" s="13"/>
      <c r="I36" s="13"/>
      <c r="J36" s="14"/>
    </row>
    <row r="37" spans="1:10" ht="27" hidden="1" customHeight="1" x14ac:dyDescent="0.25">
      <c r="B37" s="66" t="s">
        <v>15</v>
      </c>
      <c r="C37" s="2"/>
      <c r="D37" s="2"/>
      <c r="E37" s="2"/>
      <c r="F37" s="93"/>
      <c r="G37" s="93"/>
      <c r="H37" s="93"/>
      <c r="I37" s="93"/>
      <c r="J37" s="2"/>
    </row>
    <row r="38" spans="1:10" ht="25.5" hidden="1" customHeight="1" x14ac:dyDescent="0.2">
      <c r="A38" s="85" t="s">
        <v>37</v>
      </c>
      <c r="B38" s="87" t="s">
        <v>16</v>
      </c>
      <c r="C38" s="88" t="s">
        <v>5</v>
      </c>
      <c r="D38" s="89"/>
      <c r="E38" s="89"/>
      <c r="F38" s="94" t="str">
        <f>B23</f>
        <v>Základ pro sníženou DPH</v>
      </c>
      <c r="G38" s="94" t="str">
        <f>B25</f>
        <v>Základ pro základní DPH</v>
      </c>
      <c r="H38" s="95" t="s">
        <v>17</v>
      </c>
      <c r="I38" s="95" t="s">
        <v>1</v>
      </c>
      <c r="J38" s="90" t="s">
        <v>0</v>
      </c>
    </row>
    <row r="39" spans="1:10" ht="25.5" hidden="1" customHeight="1" x14ac:dyDescent="0.2">
      <c r="A39" s="85">
        <v>1</v>
      </c>
      <c r="B39" s="91" t="s">
        <v>47</v>
      </c>
      <c r="C39" s="196" t="s">
        <v>46</v>
      </c>
      <c r="D39" s="197"/>
      <c r="E39" s="197"/>
      <c r="F39" s="96">
        <f>'Rozpočet Pol'!AC104</f>
        <v>0</v>
      </c>
      <c r="G39" s="97">
        <f>'Rozpočet Pol'!AD104</f>
        <v>0</v>
      </c>
      <c r="H39" s="98">
        <f>(F39*SazbaDPH1/100)+(G39*SazbaDPH2/100)</f>
        <v>0</v>
      </c>
      <c r="I39" s="98">
        <f>F39+G39+H39</f>
        <v>0</v>
      </c>
      <c r="J39" s="92" t="str">
        <f>IF(CenaCelkemVypocet=0,"",I39/CenaCelkemVypocet*100)</f>
        <v/>
      </c>
    </row>
    <row r="40" spans="1:10" ht="25.5" hidden="1" customHeight="1" x14ac:dyDescent="0.2">
      <c r="A40" s="85"/>
      <c r="B40" s="198" t="s">
        <v>48</v>
      </c>
      <c r="C40" s="199"/>
      <c r="D40" s="199"/>
      <c r="E40" s="200"/>
      <c r="F40" s="99">
        <f>SUMIF(A39:A39,"=1",F39:F39)</f>
        <v>0</v>
      </c>
      <c r="G40" s="100">
        <f>SUMIF(A39:A39,"=1",G39:G39)</f>
        <v>0</v>
      </c>
      <c r="H40" s="100">
        <f>SUMIF(A39:A39,"=1",H39:H39)</f>
        <v>0</v>
      </c>
      <c r="I40" s="100">
        <f>SUMIF(A39:A39,"=1",I39:I39)</f>
        <v>0</v>
      </c>
      <c r="J40" s="86">
        <f>SUMIF(A39:A39,"=1",J39:J39)</f>
        <v>0</v>
      </c>
    </row>
    <row r="44" spans="1:10" ht="15.75" x14ac:dyDescent="0.25">
      <c r="B44" s="108" t="s">
        <v>50</v>
      </c>
    </row>
    <row r="46" spans="1:10" ht="25.5" customHeight="1" x14ac:dyDescent="0.2">
      <c r="A46" s="109"/>
      <c r="B46" s="113" t="s">
        <v>16</v>
      </c>
      <c r="C46" s="113" t="s">
        <v>5</v>
      </c>
      <c r="D46" s="114"/>
      <c r="E46" s="114"/>
      <c r="F46" s="117" t="s">
        <v>51</v>
      </c>
      <c r="G46" s="117"/>
      <c r="H46" s="117"/>
      <c r="I46" s="201" t="s">
        <v>28</v>
      </c>
      <c r="J46" s="201"/>
    </row>
    <row r="47" spans="1:10" ht="25.5" customHeight="1" x14ac:dyDescent="0.2">
      <c r="A47" s="110"/>
      <c r="B47" s="118" t="s">
        <v>52</v>
      </c>
      <c r="C47" s="203" t="s">
        <v>53</v>
      </c>
      <c r="D47" s="204"/>
      <c r="E47" s="204"/>
      <c r="F47" s="120" t="s">
        <v>23</v>
      </c>
      <c r="G47" s="121"/>
      <c r="H47" s="121"/>
      <c r="I47" s="202">
        <f>'Rozpočet Pol'!G8</f>
        <v>0</v>
      </c>
      <c r="J47" s="202"/>
    </row>
    <row r="48" spans="1:10" ht="25.5" customHeight="1" x14ac:dyDescent="0.2">
      <c r="A48" s="110"/>
      <c r="B48" s="112" t="s">
        <v>54</v>
      </c>
      <c r="C48" s="187" t="s">
        <v>55</v>
      </c>
      <c r="D48" s="188"/>
      <c r="E48" s="188"/>
      <c r="F48" s="122" t="s">
        <v>23</v>
      </c>
      <c r="G48" s="123"/>
      <c r="H48" s="123"/>
      <c r="I48" s="186">
        <f>'Rozpočet Pol'!G13</f>
        <v>0</v>
      </c>
      <c r="J48" s="186"/>
    </row>
    <row r="49" spans="1:10" ht="25.5" customHeight="1" x14ac:dyDescent="0.2">
      <c r="A49" s="110"/>
      <c r="B49" s="112" t="s">
        <v>56</v>
      </c>
      <c r="C49" s="187" t="s">
        <v>57</v>
      </c>
      <c r="D49" s="188"/>
      <c r="E49" s="188"/>
      <c r="F49" s="122" t="s">
        <v>23</v>
      </c>
      <c r="G49" s="123"/>
      <c r="H49" s="123"/>
      <c r="I49" s="186">
        <f>'Rozpočet Pol'!G22</f>
        <v>0</v>
      </c>
      <c r="J49" s="186"/>
    </row>
    <row r="50" spans="1:10" ht="25.5" customHeight="1" x14ac:dyDescent="0.2">
      <c r="A50" s="110"/>
      <c r="B50" s="112" t="s">
        <v>58</v>
      </c>
      <c r="C50" s="187" t="s">
        <v>59</v>
      </c>
      <c r="D50" s="188"/>
      <c r="E50" s="188"/>
      <c r="F50" s="122" t="s">
        <v>23</v>
      </c>
      <c r="G50" s="123"/>
      <c r="H50" s="123"/>
      <c r="I50" s="186">
        <f>'Rozpočet Pol'!G25</f>
        <v>0</v>
      </c>
      <c r="J50" s="186"/>
    </row>
    <row r="51" spans="1:10" ht="25.5" customHeight="1" x14ac:dyDescent="0.2">
      <c r="A51" s="110"/>
      <c r="B51" s="112" t="s">
        <v>60</v>
      </c>
      <c r="C51" s="187" t="s">
        <v>61</v>
      </c>
      <c r="D51" s="188"/>
      <c r="E51" s="188"/>
      <c r="F51" s="122" t="s">
        <v>23</v>
      </c>
      <c r="G51" s="123"/>
      <c r="H51" s="123"/>
      <c r="I51" s="186">
        <f>'Rozpočet Pol'!G28</f>
        <v>0</v>
      </c>
      <c r="J51" s="186"/>
    </row>
    <row r="52" spans="1:10" ht="25.5" customHeight="1" x14ac:dyDescent="0.2">
      <c r="A52" s="110"/>
      <c r="B52" s="112" t="s">
        <v>62</v>
      </c>
      <c r="C52" s="187" t="s">
        <v>63</v>
      </c>
      <c r="D52" s="188"/>
      <c r="E52" s="188"/>
      <c r="F52" s="122" t="s">
        <v>23</v>
      </c>
      <c r="G52" s="123"/>
      <c r="H52" s="123"/>
      <c r="I52" s="186">
        <f>'Rozpočet Pol'!G31</f>
        <v>0</v>
      </c>
      <c r="J52" s="186"/>
    </row>
    <row r="53" spans="1:10" ht="25.5" customHeight="1" x14ac:dyDescent="0.2">
      <c r="A53" s="110"/>
      <c r="B53" s="112" t="s">
        <v>64</v>
      </c>
      <c r="C53" s="187" t="s">
        <v>65</v>
      </c>
      <c r="D53" s="188"/>
      <c r="E53" s="188"/>
      <c r="F53" s="122" t="s">
        <v>23</v>
      </c>
      <c r="G53" s="123"/>
      <c r="H53" s="123"/>
      <c r="I53" s="186">
        <f>'Rozpočet Pol'!G40</f>
        <v>0</v>
      </c>
      <c r="J53" s="186"/>
    </row>
    <row r="54" spans="1:10" ht="25.5" customHeight="1" x14ac:dyDescent="0.2">
      <c r="A54" s="110"/>
      <c r="B54" s="112" t="s">
        <v>66</v>
      </c>
      <c r="C54" s="187" t="s">
        <v>67</v>
      </c>
      <c r="D54" s="188"/>
      <c r="E54" s="188"/>
      <c r="F54" s="122" t="s">
        <v>23</v>
      </c>
      <c r="G54" s="123"/>
      <c r="H54" s="123"/>
      <c r="I54" s="186">
        <f>'Rozpočet Pol'!G47</f>
        <v>0</v>
      </c>
      <c r="J54" s="186"/>
    </row>
    <row r="55" spans="1:10" ht="25.5" customHeight="1" x14ac:dyDescent="0.2">
      <c r="A55" s="110"/>
      <c r="B55" s="112" t="s">
        <v>68</v>
      </c>
      <c r="C55" s="187" t="s">
        <v>69</v>
      </c>
      <c r="D55" s="188"/>
      <c r="E55" s="188"/>
      <c r="F55" s="122" t="s">
        <v>24</v>
      </c>
      <c r="G55" s="123"/>
      <c r="H55" s="123"/>
      <c r="I55" s="186">
        <f>'Rozpočet Pol'!G49</f>
        <v>0</v>
      </c>
      <c r="J55" s="186"/>
    </row>
    <row r="56" spans="1:10" ht="25.5" customHeight="1" x14ac:dyDescent="0.2">
      <c r="A56" s="110"/>
      <c r="B56" s="112" t="s">
        <v>70</v>
      </c>
      <c r="C56" s="187" t="s">
        <v>71</v>
      </c>
      <c r="D56" s="188"/>
      <c r="E56" s="188"/>
      <c r="F56" s="122" t="s">
        <v>24</v>
      </c>
      <c r="G56" s="123"/>
      <c r="H56" s="123"/>
      <c r="I56" s="186">
        <f>'Rozpočet Pol'!G55</f>
        <v>0</v>
      </c>
      <c r="J56" s="186"/>
    </row>
    <row r="57" spans="1:10" ht="25.5" customHeight="1" x14ac:dyDescent="0.2">
      <c r="A57" s="110"/>
      <c r="B57" s="112" t="s">
        <v>72</v>
      </c>
      <c r="C57" s="187" t="s">
        <v>73</v>
      </c>
      <c r="D57" s="188"/>
      <c r="E57" s="188"/>
      <c r="F57" s="122" t="s">
        <v>24</v>
      </c>
      <c r="G57" s="123"/>
      <c r="H57" s="123"/>
      <c r="I57" s="186">
        <f>'Rozpočet Pol'!G60</f>
        <v>0</v>
      </c>
      <c r="J57" s="186"/>
    </row>
    <row r="58" spans="1:10" ht="25.5" customHeight="1" x14ac:dyDescent="0.2">
      <c r="A58" s="110"/>
      <c r="B58" s="112" t="s">
        <v>74</v>
      </c>
      <c r="C58" s="187" t="s">
        <v>75</v>
      </c>
      <c r="D58" s="188"/>
      <c r="E58" s="188"/>
      <c r="F58" s="122" t="s">
        <v>24</v>
      </c>
      <c r="G58" s="123"/>
      <c r="H58" s="123"/>
      <c r="I58" s="186">
        <f>'Rozpočet Pol'!G64</f>
        <v>0</v>
      </c>
      <c r="J58" s="186"/>
    </row>
    <row r="59" spans="1:10" ht="25.5" customHeight="1" x14ac:dyDescent="0.2">
      <c r="A59" s="110"/>
      <c r="B59" s="112" t="s">
        <v>76</v>
      </c>
      <c r="C59" s="187" t="s">
        <v>77</v>
      </c>
      <c r="D59" s="188"/>
      <c r="E59" s="188"/>
      <c r="F59" s="122" t="s">
        <v>24</v>
      </c>
      <c r="G59" s="123"/>
      <c r="H59" s="123"/>
      <c r="I59" s="186">
        <f>'Rozpočet Pol'!G79</f>
        <v>0</v>
      </c>
      <c r="J59" s="186"/>
    </row>
    <row r="60" spans="1:10" ht="25.5" customHeight="1" x14ac:dyDescent="0.2">
      <c r="A60" s="110"/>
      <c r="B60" s="112" t="s">
        <v>78</v>
      </c>
      <c r="C60" s="187" t="s">
        <v>79</v>
      </c>
      <c r="D60" s="188"/>
      <c r="E60" s="188"/>
      <c r="F60" s="122" t="s">
        <v>25</v>
      </c>
      <c r="G60" s="123"/>
      <c r="H60" s="123"/>
      <c r="I60" s="186">
        <f>'Rozpočet Pol'!G84</f>
        <v>0</v>
      </c>
      <c r="J60" s="186"/>
    </row>
    <row r="61" spans="1:10" ht="25.5" customHeight="1" x14ac:dyDescent="0.2">
      <c r="A61" s="110"/>
      <c r="B61" s="119" t="s">
        <v>80</v>
      </c>
      <c r="C61" s="190" t="s">
        <v>26</v>
      </c>
      <c r="D61" s="191"/>
      <c r="E61" s="191"/>
      <c r="F61" s="124" t="s">
        <v>80</v>
      </c>
      <c r="G61" s="125"/>
      <c r="H61" s="125"/>
      <c r="I61" s="189">
        <f>'Rozpočet Pol'!G101</f>
        <v>0</v>
      </c>
      <c r="J61" s="189"/>
    </row>
    <row r="62" spans="1:10" ht="25.5" customHeight="1" x14ac:dyDescent="0.2">
      <c r="A62" s="111"/>
      <c r="B62" s="115" t="s">
        <v>1</v>
      </c>
      <c r="C62" s="115"/>
      <c r="D62" s="116"/>
      <c r="E62" s="116"/>
      <c r="F62" s="126"/>
      <c r="G62" s="127"/>
      <c r="H62" s="127"/>
      <c r="I62" s="192">
        <f>SUM(I47:I61)</f>
        <v>0</v>
      </c>
      <c r="J62" s="192"/>
    </row>
    <row r="63" spans="1:10" x14ac:dyDescent="0.2">
      <c r="F63" s="84"/>
      <c r="G63" s="84"/>
      <c r="H63" s="84"/>
      <c r="I63" s="84"/>
      <c r="J63" s="84"/>
    </row>
    <row r="64" spans="1:10" x14ac:dyDescent="0.2">
      <c r="F64" s="84"/>
      <c r="G64" s="84"/>
      <c r="H64" s="84"/>
      <c r="I64" s="84"/>
      <c r="J64" s="84"/>
    </row>
    <row r="65" spans="6:10" x14ac:dyDescent="0.2">
      <c r="F65" s="84"/>
      <c r="G65" s="84"/>
      <c r="H65" s="84"/>
      <c r="I65" s="84"/>
      <c r="J65" s="84"/>
    </row>
  </sheetData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71">
    <mergeCell ref="G34:I34"/>
    <mergeCell ref="D2:J2"/>
    <mergeCell ref="E17:F17"/>
    <mergeCell ref="G16:H16"/>
    <mergeCell ref="G17:H17"/>
    <mergeCell ref="G18:H18"/>
    <mergeCell ref="I17:J17"/>
    <mergeCell ref="I18:J18"/>
    <mergeCell ref="E18:F18"/>
    <mergeCell ref="E15:F15"/>
    <mergeCell ref="B1:J1"/>
    <mergeCell ref="G26:I26"/>
    <mergeCell ref="G27:I27"/>
    <mergeCell ref="G29:I29"/>
    <mergeCell ref="G25:I25"/>
    <mergeCell ref="I16:J16"/>
    <mergeCell ref="I19:J19"/>
    <mergeCell ref="E21:F21"/>
    <mergeCell ref="G21:H21"/>
    <mergeCell ref="D11:G11"/>
    <mergeCell ref="G24:I24"/>
    <mergeCell ref="G23:I23"/>
    <mergeCell ref="E19:F19"/>
    <mergeCell ref="E20:F20"/>
    <mergeCell ref="I20:J20"/>
    <mergeCell ref="I21:J21"/>
    <mergeCell ref="D3:J3"/>
    <mergeCell ref="C39:E39"/>
    <mergeCell ref="B40:E40"/>
    <mergeCell ref="I46:J46"/>
    <mergeCell ref="I47:J47"/>
    <mergeCell ref="C47:E47"/>
    <mergeCell ref="G28:I28"/>
    <mergeCell ref="G15:H15"/>
    <mergeCell ref="I15:J15"/>
    <mergeCell ref="E16:F16"/>
    <mergeCell ref="D12:G12"/>
    <mergeCell ref="D13:G13"/>
    <mergeCell ref="D34:E34"/>
    <mergeCell ref="D35:E35"/>
    <mergeCell ref="G19:H19"/>
    <mergeCell ref="G20:H20"/>
    <mergeCell ref="I48:J48"/>
    <mergeCell ref="C48:E48"/>
    <mergeCell ref="I49:J49"/>
    <mergeCell ref="C49:E49"/>
    <mergeCell ref="I50:J50"/>
    <mergeCell ref="C50:E50"/>
    <mergeCell ref="I51:J51"/>
    <mergeCell ref="C51:E51"/>
    <mergeCell ref="I52:J52"/>
    <mergeCell ref="C52:E52"/>
    <mergeCell ref="I53:J53"/>
    <mergeCell ref="C53:E53"/>
    <mergeCell ref="I54:J54"/>
    <mergeCell ref="C54:E54"/>
    <mergeCell ref="I55:J55"/>
    <mergeCell ref="C55:E55"/>
    <mergeCell ref="I56:J56"/>
    <mergeCell ref="C56:E56"/>
    <mergeCell ref="I57:J57"/>
    <mergeCell ref="C57:E57"/>
    <mergeCell ref="I58:J58"/>
    <mergeCell ref="C58:E58"/>
    <mergeCell ref="I59:J59"/>
    <mergeCell ref="C59:E59"/>
    <mergeCell ref="I60:J60"/>
    <mergeCell ref="C60:E60"/>
    <mergeCell ref="I61:J61"/>
    <mergeCell ref="C61:E61"/>
    <mergeCell ref="I62:J62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CE,Tučné"RTS Stavitel +,  © RTS, a.s.&amp;R&amp;9Stránka &amp;P z &amp;N</oddFooter>
  </headerFooter>
  <rowBreaks count="1" manualBreakCount="1">
    <brk id="36" max="9" man="1"/>
  </row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4">
    <tabColor rgb="FFFF9966"/>
  </sheetPr>
  <dimension ref="A1:G5"/>
  <sheetViews>
    <sheetView workbookViewId="0">
      <selection activeCell="A5" sqref="A5:IV5"/>
    </sheetView>
  </sheetViews>
  <sheetFormatPr defaultRowHeight="12.75" x14ac:dyDescent="0.2"/>
  <cols>
    <col min="1" max="1" width="4.28515625" style="4" customWidth="1"/>
    <col min="2" max="2" width="14.42578125" style="4" customWidth="1"/>
    <col min="3" max="3" width="38.28515625" style="8" customWidth="1"/>
    <col min="4" max="4" width="4.5703125" style="4" customWidth="1"/>
    <col min="5" max="5" width="10.5703125" style="4" customWidth="1"/>
    <col min="6" max="6" width="9.85546875" style="4" customWidth="1"/>
    <col min="7" max="7" width="12.7109375" style="4" customWidth="1"/>
    <col min="8" max="16384" width="9.140625" style="4"/>
  </cols>
  <sheetData>
    <row r="1" spans="1:7" ht="15.75" x14ac:dyDescent="0.2">
      <c r="A1" s="234" t="s">
        <v>6</v>
      </c>
      <c r="B1" s="234"/>
      <c r="C1" s="235"/>
      <c r="D1" s="234"/>
      <c r="E1" s="234"/>
      <c r="F1" s="234"/>
      <c r="G1" s="234"/>
    </row>
    <row r="2" spans="1:7" ht="24.95" customHeight="1" x14ac:dyDescent="0.2">
      <c r="A2" s="68" t="s">
        <v>41</v>
      </c>
      <c r="B2" s="67"/>
      <c r="C2" s="236"/>
      <c r="D2" s="236"/>
      <c r="E2" s="236"/>
      <c r="F2" s="236"/>
      <c r="G2" s="237"/>
    </row>
    <row r="3" spans="1:7" ht="24.95" hidden="1" customHeight="1" x14ac:dyDescent="0.2">
      <c r="A3" s="68" t="s">
        <v>7</v>
      </c>
      <c r="B3" s="67"/>
      <c r="C3" s="236"/>
      <c r="D3" s="236"/>
      <c r="E3" s="236"/>
      <c r="F3" s="236"/>
      <c r="G3" s="237"/>
    </row>
    <row r="4" spans="1:7" ht="24.95" hidden="1" customHeight="1" x14ac:dyDescent="0.2">
      <c r="A4" s="68" t="s">
        <v>8</v>
      </c>
      <c r="B4" s="67"/>
      <c r="C4" s="236"/>
      <c r="D4" s="236"/>
      <c r="E4" s="236"/>
      <c r="F4" s="236"/>
      <c r="G4" s="237"/>
    </row>
    <row r="5" spans="1:7" hidden="1" x14ac:dyDescent="0.2">
      <c r="B5" s="5"/>
      <c r="C5" s="6"/>
      <c r="D5" s="7"/>
    </row>
  </sheetData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CE,Tučné"RTS Stavitel +,  © RTS, a.s.&amp;R&amp;"Arial,Obyčejné"Strana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BH114"/>
  <sheetViews>
    <sheetView tabSelected="1" topLeftCell="A18" workbookViewId="0">
      <selection activeCell="C28" sqref="C28"/>
    </sheetView>
  </sheetViews>
  <sheetFormatPr defaultRowHeight="12.75" outlineLevelRow="1" x14ac:dyDescent="0.2"/>
  <cols>
    <col min="1" max="1" width="4.28515625" customWidth="1"/>
    <col min="2" max="2" width="14.42578125" style="83" customWidth="1"/>
    <col min="3" max="3" width="38.28515625" style="83" customWidth="1"/>
    <col min="4" max="4" width="4.5703125" customWidth="1"/>
    <col min="5" max="5" width="10.5703125" customWidth="1"/>
    <col min="6" max="6" width="9.85546875" customWidth="1"/>
    <col min="7" max="7" width="12.7109375" customWidth="1"/>
    <col min="8" max="13" width="0" hidden="1" customWidth="1"/>
    <col min="18" max="21" width="0" hidden="1" customWidth="1"/>
    <col min="29" max="39" width="0" hidden="1" customWidth="1"/>
  </cols>
  <sheetData>
    <row r="1" spans="1:60" ht="15.75" customHeight="1" x14ac:dyDescent="0.25">
      <c r="A1" s="238" t="s">
        <v>6</v>
      </c>
      <c r="B1" s="238"/>
      <c r="C1" s="238"/>
      <c r="D1" s="238"/>
      <c r="E1" s="238"/>
      <c r="F1" s="238"/>
      <c r="G1" s="238"/>
      <c r="AE1" t="s">
        <v>83</v>
      </c>
    </row>
    <row r="2" spans="1:60" ht="24.95" customHeight="1" x14ac:dyDescent="0.2">
      <c r="A2" s="132" t="s">
        <v>82</v>
      </c>
      <c r="B2" s="130"/>
      <c r="C2" s="239" t="s">
        <v>46</v>
      </c>
      <c r="D2" s="240"/>
      <c r="E2" s="240"/>
      <c r="F2" s="240"/>
      <c r="G2" s="241"/>
      <c r="AE2" t="s">
        <v>84</v>
      </c>
    </row>
    <row r="3" spans="1:60" ht="24.95" customHeight="1" x14ac:dyDescent="0.2">
      <c r="A3" s="133" t="s">
        <v>7</v>
      </c>
      <c r="B3" s="131"/>
      <c r="C3" s="242" t="s">
        <v>43</v>
      </c>
      <c r="D3" s="243"/>
      <c r="E3" s="243"/>
      <c r="F3" s="243"/>
      <c r="G3" s="244"/>
      <c r="AE3" t="s">
        <v>85</v>
      </c>
    </row>
    <row r="4" spans="1:60" ht="24.95" hidden="1" customHeight="1" x14ac:dyDescent="0.2">
      <c r="A4" s="133" t="s">
        <v>8</v>
      </c>
      <c r="B4" s="131"/>
      <c r="C4" s="242"/>
      <c r="D4" s="243"/>
      <c r="E4" s="243"/>
      <c r="F4" s="243"/>
      <c r="G4" s="244"/>
      <c r="AE4" t="s">
        <v>86</v>
      </c>
    </row>
    <row r="5" spans="1:60" hidden="1" x14ac:dyDescent="0.2">
      <c r="A5" s="134" t="s">
        <v>87</v>
      </c>
      <c r="B5" s="135"/>
      <c r="C5" s="135"/>
      <c r="D5" s="136"/>
      <c r="E5" s="136"/>
      <c r="F5" s="136"/>
      <c r="G5" s="137"/>
      <c r="AE5" t="s">
        <v>88</v>
      </c>
    </row>
    <row r="7" spans="1:60" ht="38.25" x14ac:dyDescent="0.2">
      <c r="A7" s="142" t="s">
        <v>89</v>
      </c>
      <c r="B7" s="143" t="s">
        <v>90</v>
      </c>
      <c r="C7" s="143" t="s">
        <v>91</v>
      </c>
      <c r="D7" s="142" t="s">
        <v>92</v>
      </c>
      <c r="E7" s="142" t="s">
        <v>93</v>
      </c>
      <c r="F7" s="138" t="s">
        <v>94</v>
      </c>
      <c r="G7" s="159" t="s">
        <v>28</v>
      </c>
      <c r="H7" s="160" t="s">
        <v>29</v>
      </c>
      <c r="I7" s="160" t="s">
        <v>95</v>
      </c>
      <c r="J7" s="160" t="s">
        <v>30</v>
      </c>
      <c r="K7" s="160" t="s">
        <v>96</v>
      </c>
      <c r="L7" s="160" t="s">
        <v>97</v>
      </c>
      <c r="M7" s="160" t="s">
        <v>98</v>
      </c>
      <c r="N7" s="160" t="s">
        <v>99</v>
      </c>
      <c r="O7" s="160" t="s">
        <v>100</v>
      </c>
      <c r="P7" s="160" t="s">
        <v>101</v>
      </c>
      <c r="Q7" s="160" t="s">
        <v>102</v>
      </c>
      <c r="R7" s="160" t="s">
        <v>103</v>
      </c>
      <c r="S7" s="160" t="s">
        <v>104</v>
      </c>
      <c r="T7" s="160" t="s">
        <v>105</v>
      </c>
      <c r="U7" s="145" t="s">
        <v>106</v>
      </c>
    </row>
    <row r="8" spans="1:60" x14ac:dyDescent="0.2">
      <c r="A8" s="161" t="s">
        <v>107</v>
      </c>
      <c r="B8" s="162" t="s">
        <v>52</v>
      </c>
      <c r="C8" s="163" t="s">
        <v>53</v>
      </c>
      <c r="D8" s="164"/>
      <c r="E8" s="165"/>
      <c r="F8" s="166"/>
      <c r="G8" s="166">
        <f>SUMIF(AE9:AE12,"&lt;&gt;NOR",G9:G12)</f>
        <v>0</v>
      </c>
      <c r="H8" s="166"/>
      <c r="I8" s="166">
        <f>SUM(I9:I12)</f>
        <v>0</v>
      </c>
      <c r="J8" s="166"/>
      <c r="K8" s="166">
        <f>SUM(K9:K12)</f>
        <v>0</v>
      </c>
      <c r="L8" s="166"/>
      <c r="M8" s="166">
        <f>SUM(M9:M12)</f>
        <v>0</v>
      </c>
      <c r="N8" s="144"/>
      <c r="O8" s="144">
        <f>SUM(O9:O12)</f>
        <v>6.8563900000000002</v>
      </c>
      <c r="P8" s="144"/>
      <c r="Q8" s="144">
        <f>SUM(Q9:Q12)</f>
        <v>0.11418</v>
      </c>
      <c r="R8" s="144"/>
      <c r="S8" s="144"/>
      <c r="T8" s="161"/>
      <c r="U8" s="144">
        <f>SUM(U9:U12)</f>
        <v>168.5</v>
      </c>
      <c r="AE8" t="s">
        <v>108</v>
      </c>
    </row>
    <row r="9" spans="1:60" ht="22.5" outlineLevel="1" x14ac:dyDescent="0.2">
      <c r="A9" s="140">
        <v>1</v>
      </c>
      <c r="B9" s="140" t="s">
        <v>109</v>
      </c>
      <c r="C9" s="178" t="s">
        <v>245</v>
      </c>
      <c r="D9" s="146" t="s">
        <v>110</v>
      </c>
      <c r="E9" s="153">
        <v>53.5</v>
      </c>
      <c r="F9" s="156">
        <f>H9+J9</f>
        <v>0</v>
      </c>
      <c r="G9" s="157">
        <f>ROUND(E9*F9,2)</f>
        <v>0</v>
      </c>
      <c r="H9" s="157"/>
      <c r="I9" s="157">
        <f>ROUND(E9*H9,2)</f>
        <v>0</v>
      </c>
      <c r="J9" s="157"/>
      <c r="K9" s="157">
        <f>ROUND(E9*J9,2)</f>
        <v>0</v>
      </c>
      <c r="L9" s="157">
        <v>21</v>
      </c>
      <c r="M9" s="157">
        <f>G9*(1+L9/100)</f>
        <v>0</v>
      </c>
      <c r="N9" s="147">
        <v>2.0250000000000001E-2</v>
      </c>
      <c r="O9" s="147">
        <f>ROUND(E9*N9,5)</f>
        <v>1.08338</v>
      </c>
      <c r="P9" s="147">
        <v>0</v>
      </c>
      <c r="Q9" s="147">
        <f>ROUND(E9*P9,5)</f>
        <v>0</v>
      </c>
      <c r="R9" s="147"/>
      <c r="S9" s="147"/>
      <c r="T9" s="148">
        <v>1.5649999999999999</v>
      </c>
      <c r="U9" s="147">
        <f>ROUND(E9*T9,2)</f>
        <v>83.73</v>
      </c>
      <c r="V9" s="139"/>
      <c r="W9" s="139"/>
      <c r="X9" s="139"/>
      <c r="Y9" s="139"/>
      <c r="Z9" s="139"/>
      <c r="AA9" s="139"/>
      <c r="AB9" s="139"/>
      <c r="AC9" s="139"/>
      <c r="AD9" s="139"/>
      <c r="AE9" s="139" t="s">
        <v>111</v>
      </c>
      <c r="AF9" s="139"/>
      <c r="AG9" s="139"/>
      <c r="AH9" s="139"/>
      <c r="AI9" s="139"/>
      <c r="AJ9" s="139"/>
      <c r="AK9" s="139"/>
      <c r="AL9" s="139"/>
      <c r="AM9" s="139"/>
      <c r="AN9" s="139"/>
      <c r="AO9" s="139"/>
      <c r="AP9" s="139"/>
      <c r="AQ9" s="139"/>
      <c r="AR9" s="139"/>
      <c r="AS9" s="139"/>
      <c r="AT9" s="139"/>
      <c r="AU9" s="139"/>
      <c r="AV9" s="139"/>
      <c r="AW9" s="139"/>
      <c r="AX9" s="139"/>
      <c r="AY9" s="139"/>
      <c r="AZ9" s="139"/>
      <c r="BA9" s="139"/>
      <c r="BB9" s="139"/>
      <c r="BC9" s="139"/>
      <c r="BD9" s="139"/>
      <c r="BE9" s="139"/>
      <c r="BF9" s="139"/>
      <c r="BG9" s="139"/>
      <c r="BH9" s="139"/>
    </row>
    <row r="10" spans="1:60" outlineLevel="1" x14ac:dyDescent="0.2">
      <c r="A10" s="140"/>
      <c r="B10" s="140"/>
      <c r="C10" s="179" t="s">
        <v>112</v>
      </c>
      <c r="D10" s="149"/>
      <c r="E10" s="154">
        <v>53.5</v>
      </c>
      <c r="F10" s="157"/>
      <c r="G10" s="157"/>
      <c r="H10" s="157"/>
      <c r="I10" s="157"/>
      <c r="J10" s="157"/>
      <c r="K10" s="157"/>
      <c r="L10" s="157"/>
      <c r="M10" s="157"/>
      <c r="N10" s="147"/>
      <c r="O10" s="147"/>
      <c r="P10" s="147"/>
      <c r="Q10" s="147"/>
      <c r="R10" s="147"/>
      <c r="S10" s="147"/>
      <c r="T10" s="148"/>
      <c r="U10" s="147"/>
      <c r="V10" s="139"/>
      <c r="W10" s="139"/>
      <c r="X10" s="139"/>
      <c r="Y10" s="139"/>
      <c r="Z10" s="139"/>
      <c r="AA10" s="139"/>
      <c r="AB10" s="139"/>
      <c r="AC10" s="139"/>
      <c r="AD10" s="139"/>
      <c r="AE10" s="139" t="s">
        <v>113</v>
      </c>
      <c r="AF10" s="139">
        <v>0</v>
      </c>
      <c r="AG10" s="139"/>
      <c r="AH10" s="139"/>
      <c r="AI10" s="139"/>
      <c r="AJ10" s="139"/>
      <c r="AK10" s="139"/>
      <c r="AL10" s="139"/>
      <c r="AM10" s="139"/>
      <c r="AN10" s="139"/>
      <c r="AO10" s="139"/>
      <c r="AP10" s="139"/>
      <c r="AQ10" s="139"/>
      <c r="AR10" s="139"/>
      <c r="AS10" s="139"/>
      <c r="AT10" s="139"/>
      <c r="AU10" s="139"/>
      <c r="AV10" s="139"/>
      <c r="AW10" s="139"/>
      <c r="AX10" s="139"/>
      <c r="AY10" s="139"/>
      <c r="AZ10" s="139"/>
      <c r="BA10" s="139"/>
      <c r="BB10" s="139"/>
      <c r="BC10" s="139"/>
      <c r="BD10" s="139"/>
      <c r="BE10" s="139"/>
      <c r="BF10" s="139"/>
      <c r="BG10" s="139"/>
      <c r="BH10" s="139"/>
    </row>
    <row r="11" spans="1:60" ht="22.5" outlineLevel="1" x14ac:dyDescent="0.2">
      <c r="A11" s="140">
        <v>2</v>
      </c>
      <c r="B11" s="140" t="s">
        <v>114</v>
      </c>
      <c r="C11" s="178" t="s">
        <v>115</v>
      </c>
      <c r="D11" s="146" t="s">
        <v>110</v>
      </c>
      <c r="E11" s="153">
        <v>27.184999999999999</v>
      </c>
      <c r="F11" s="156">
        <f>H11+J11</f>
        <v>0</v>
      </c>
      <c r="G11" s="157">
        <f>ROUND(E11*F11,2)</f>
        <v>0</v>
      </c>
      <c r="H11" s="157"/>
      <c r="I11" s="157">
        <f>ROUND(E11*H11,2)</f>
        <v>0</v>
      </c>
      <c r="J11" s="157"/>
      <c r="K11" s="157">
        <f>ROUND(E11*J11,2)</f>
        <v>0</v>
      </c>
      <c r="L11" s="157">
        <v>21</v>
      </c>
      <c r="M11" s="157">
        <f>G11*(1+L11/100)</f>
        <v>0</v>
      </c>
      <c r="N11" s="147">
        <v>0.21235999999999999</v>
      </c>
      <c r="O11" s="147">
        <f>ROUND(E11*N11,5)</f>
        <v>5.7730100000000002</v>
      </c>
      <c r="P11" s="147">
        <v>4.1999999999999997E-3</v>
      </c>
      <c r="Q11" s="147">
        <f>ROUND(E11*P11,5)</f>
        <v>0.11418</v>
      </c>
      <c r="R11" s="147"/>
      <c r="S11" s="147"/>
      <c r="T11" s="148">
        <v>3.11822</v>
      </c>
      <c r="U11" s="147">
        <f>ROUND(E11*T11,2)</f>
        <v>84.77</v>
      </c>
      <c r="V11" s="139"/>
      <c r="W11" s="139"/>
      <c r="X11" s="139"/>
      <c r="Y11" s="139"/>
      <c r="Z11" s="139"/>
      <c r="AA11" s="139"/>
      <c r="AB11" s="139"/>
      <c r="AC11" s="139"/>
      <c r="AD11" s="139"/>
      <c r="AE11" s="139" t="s">
        <v>111</v>
      </c>
      <c r="AF11" s="139"/>
      <c r="AG11" s="139"/>
      <c r="AH11" s="139"/>
      <c r="AI11" s="139"/>
      <c r="AJ11" s="139"/>
      <c r="AK11" s="139"/>
      <c r="AL11" s="139"/>
      <c r="AM11" s="139"/>
      <c r="AN11" s="139"/>
      <c r="AO11" s="139"/>
      <c r="AP11" s="139"/>
      <c r="AQ11" s="139"/>
      <c r="AR11" s="139"/>
      <c r="AS11" s="139"/>
      <c r="AT11" s="139"/>
      <c r="AU11" s="139"/>
      <c r="AV11" s="139"/>
      <c r="AW11" s="139"/>
      <c r="AX11" s="139"/>
      <c r="AY11" s="139"/>
      <c r="AZ11" s="139"/>
      <c r="BA11" s="139"/>
      <c r="BB11" s="139"/>
      <c r="BC11" s="139"/>
      <c r="BD11" s="139"/>
      <c r="BE11" s="139"/>
      <c r="BF11" s="139"/>
      <c r="BG11" s="139"/>
      <c r="BH11" s="139"/>
    </row>
    <row r="12" spans="1:60" outlineLevel="1" x14ac:dyDescent="0.2">
      <c r="A12" s="140"/>
      <c r="B12" s="140"/>
      <c r="C12" s="179" t="s">
        <v>116</v>
      </c>
      <c r="D12" s="149"/>
      <c r="E12" s="154">
        <v>27.184999999999999</v>
      </c>
      <c r="F12" s="157"/>
      <c r="G12" s="157"/>
      <c r="H12" s="157"/>
      <c r="I12" s="157"/>
      <c r="J12" s="157"/>
      <c r="K12" s="157"/>
      <c r="L12" s="157"/>
      <c r="M12" s="157"/>
      <c r="N12" s="147"/>
      <c r="O12" s="147"/>
      <c r="P12" s="147"/>
      <c r="Q12" s="147"/>
      <c r="R12" s="147"/>
      <c r="S12" s="147"/>
      <c r="T12" s="148"/>
      <c r="U12" s="147"/>
      <c r="V12" s="139"/>
      <c r="W12" s="139"/>
      <c r="X12" s="139"/>
      <c r="Y12" s="139"/>
      <c r="Z12" s="139"/>
      <c r="AA12" s="139"/>
      <c r="AB12" s="139"/>
      <c r="AC12" s="139"/>
      <c r="AD12" s="139"/>
      <c r="AE12" s="139" t="s">
        <v>113</v>
      </c>
      <c r="AF12" s="139">
        <v>0</v>
      </c>
      <c r="AG12" s="139"/>
      <c r="AH12" s="139"/>
      <c r="AI12" s="139"/>
      <c r="AJ12" s="139"/>
      <c r="AK12" s="139"/>
      <c r="AL12" s="139"/>
      <c r="AM12" s="139"/>
      <c r="AN12" s="139"/>
      <c r="AO12" s="139"/>
      <c r="AP12" s="139"/>
      <c r="AQ12" s="139"/>
      <c r="AR12" s="139"/>
      <c r="AS12" s="139"/>
      <c r="AT12" s="139"/>
      <c r="AU12" s="139"/>
      <c r="AV12" s="139"/>
      <c r="AW12" s="139"/>
      <c r="AX12" s="139"/>
      <c r="AY12" s="139"/>
      <c r="AZ12" s="139"/>
      <c r="BA12" s="139"/>
      <c r="BB12" s="139"/>
      <c r="BC12" s="139"/>
      <c r="BD12" s="139"/>
      <c r="BE12" s="139"/>
      <c r="BF12" s="139"/>
      <c r="BG12" s="139"/>
      <c r="BH12" s="139"/>
    </row>
    <row r="13" spans="1:60" x14ac:dyDescent="0.2">
      <c r="A13" s="141" t="s">
        <v>107</v>
      </c>
      <c r="B13" s="141" t="s">
        <v>54</v>
      </c>
      <c r="C13" s="180" t="s">
        <v>55</v>
      </c>
      <c r="D13" s="150"/>
      <c r="E13" s="155"/>
      <c r="F13" s="158"/>
      <c r="G13" s="158">
        <f>SUMIF(AE14:AE21,"&lt;&gt;NOR",G14:G21)</f>
        <v>0</v>
      </c>
      <c r="H13" s="158"/>
      <c r="I13" s="158">
        <f>SUM(I14:I21)</f>
        <v>0</v>
      </c>
      <c r="J13" s="158"/>
      <c r="K13" s="158">
        <f>SUM(K14:K21)</f>
        <v>0</v>
      </c>
      <c r="L13" s="158"/>
      <c r="M13" s="158">
        <f>SUM(M14:M21)</f>
        <v>0</v>
      </c>
      <c r="N13" s="151"/>
      <c r="O13" s="151">
        <f>SUM(O14:O21)</f>
        <v>2.8385800000000003</v>
      </c>
      <c r="P13" s="151"/>
      <c r="Q13" s="151">
        <f>SUM(Q14:Q21)</f>
        <v>0</v>
      </c>
      <c r="R13" s="151"/>
      <c r="S13" s="151"/>
      <c r="T13" s="152"/>
      <c r="U13" s="151">
        <f>SUM(U14:U21)</f>
        <v>43.21</v>
      </c>
      <c r="AE13" t="s">
        <v>108</v>
      </c>
    </row>
    <row r="14" spans="1:60" outlineLevel="1" x14ac:dyDescent="0.2">
      <c r="A14" s="140">
        <v>3</v>
      </c>
      <c r="B14" s="140" t="s">
        <v>117</v>
      </c>
      <c r="C14" s="178" t="s">
        <v>118</v>
      </c>
      <c r="D14" s="146" t="s">
        <v>119</v>
      </c>
      <c r="E14" s="153">
        <v>28</v>
      </c>
      <c r="F14" s="156">
        <f>H14+J14</f>
        <v>0</v>
      </c>
      <c r="G14" s="157">
        <f>ROUND(E14*F14,2)</f>
        <v>0</v>
      </c>
      <c r="H14" s="157"/>
      <c r="I14" s="157">
        <f>ROUND(E14*H14,2)</f>
        <v>0</v>
      </c>
      <c r="J14" s="157"/>
      <c r="K14" s="157">
        <f>ROUND(E14*J14,2)</f>
        <v>0</v>
      </c>
      <c r="L14" s="157">
        <v>21</v>
      </c>
      <c r="M14" s="157">
        <f>G14*(1+L14/100)</f>
        <v>0</v>
      </c>
      <c r="N14" s="147">
        <v>2.3980000000000001E-2</v>
      </c>
      <c r="O14" s="147">
        <f>ROUND(E14*N14,5)</f>
        <v>0.67144000000000004</v>
      </c>
      <c r="P14" s="147">
        <v>0</v>
      </c>
      <c r="Q14" s="147">
        <f>ROUND(E14*P14,5)</f>
        <v>0</v>
      </c>
      <c r="R14" s="147"/>
      <c r="S14" s="147"/>
      <c r="T14" s="148">
        <v>0.26179000000000002</v>
      </c>
      <c r="U14" s="147">
        <f>ROUND(E14*T14,2)</f>
        <v>7.33</v>
      </c>
      <c r="V14" s="139"/>
      <c r="W14" s="139"/>
      <c r="X14" s="139"/>
      <c r="Y14" s="139"/>
      <c r="Z14" s="139"/>
      <c r="AA14" s="139"/>
      <c r="AB14" s="139"/>
      <c r="AC14" s="139"/>
      <c r="AD14" s="139"/>
      <c r="AE14" s="139" t="s">
        <v>111</v>
      </c>
      <c r="AF14" s="139"/>
      <c r="AG14" s="139"/>
      <c r="AH14" s="139"/>
      <c r="AI14" s="139"/>
      <c r="AJ14" s="139"/>
      <c r="AK14" s="139"/>
      <c r="AL14" s="139"/>
      <c r="AM14" s="139"/>
      <c r="AN14" s="139"/>
      <c r="AO14" s="139"/>
      <c r="AP14" s="139"/>
      <c r="AQ14" s="139"/>
      <c r="AR14" s="139"/>
      <c r="AS14" s="139"/>
      <c r="AT14" s="139"/>
      <c r="AU14" s="139"/>
      <c r="AV14" s="139"/>
      <c r="AW14" s="139"/>
      <c r="AX14" s="139"/>
      <c r="AY14" s="139"/>
      <c r="AZ14" s="139"/>
      <c r="BA14" s="139"/>
      <c r="BB14" s="139"/>
      <c r="BC14" s="139"/>
      <c r="BD14" s="139"/>
      <c r="BE14" s="139"/>
      <c r="BF14" s="139"/>
      <c r="BG14" s="139"/>
      <c r="BH14" s="139"/>
    </row>
    <row r="15" spans="1:60" outlineLevel="1" x14ac:dyDescent="0.2">
      <c r="A15" s="140"/>
      <c r="B15" s="140"/>
      <c r="C15" s="179" t="s">
        <v>120</v>
      </c>
      <c r="D15" s="149"/>
      <c r="E15" s="154">
        <v>28</v>
      </c>
      <c r="F15" s="157"/>
      <c r="G15" s="157"/>
      <c r="H15" s="157"/>
      <c r="I15" s="157"/>
      <c r="J15" s="157"/>
      <c r="K15" s="157"/>
      <c r="L15" s="157"/>
      <c r="M15" s="157"/>
      <c r="N15" s="147"/>
      <c r="O15" s="147"/>
      <c r="P15" s="147"/>
      <c r="Q15" s="147"/>
      <c r="R15" s="147"/>
      <c r="S15" s="147"/>
      <c r="T15" s="148"/>
      <c r="U15" s="147"/>
      <c r="V15" s="139"/>
      <c r="W15" s="139"/>
      <c r="X15" s="139"/>
      <c r="Y15" s="139"/>
      <c r="Z15" s="139"/>
      <c r="AA15" s="139"/>
      <c r="AB15" s="139"/>
      <c r="AC15" s="139"/>
      <c r="AD15" s="139"/>
      <c r="AE15" s="139" t="s">
        <v>113</v>
      </c>
      <c r="AF15" s="139">
        <v>0</v>
      </c>
      <c r="AG15" s="139"/>
      <c r="AH15" s="139"/>
      <c r="AI15" s="139"/>
      <c r="AJ15" s="139"/>
      <c r="AK15" s="139"/>
      <c r="AL15" s="139"/>
      <c r="AM15" s="139"/>
      <c r="AN15" s="139"/>
      <c r="AO15" s="139"/>
      <c r="AP15" s="139"/>
      <c r="AQ15" s="139"/>
      <c r="AR15" s="139"/>
      <c r="AS15" s="139"/>
      <c r="AT15" s="139"/>
      <c r="AU15" s="139"/>
      <c r="AV15" s="139"/>
      <c r="AW15" s="139"/>
      <c r="AX15" s="139"/>
      <c r="AY15" s="139"/>
      <c r="AZ15" s="139"/>
      <c r="BA15" s="139"/>
      <c r="BB15" s="139"/>
      <c r="BC15" s="139"/>
      <c r="BD15" s="139"/>
      <c r="BE15" s="139"/>
      <c r="BF15" s="139"/>
      <c r="BG15" s="139"/>
      <c r="BH15" s="139"/>
    </row>
    <row r="16" spans="1:60" ht="22.5" outlineLevel="1" x14ac:dyDescent="0.2">
      <c r="A16" s="140">
        <v>4</v>
      </c>
      <c r="B16" s="140" t="s">
        <v>121</v>
      </c>
      <c r="C16" s="178" t="s">
        <v>122</v>
      </c>
      <c r="D16" s="146" t="s">
        <v>123</v>
      </c>
      <c r="E16" s="153">
        <v>1.6895849999999999</v>
      </c>
      <c r="F16" s="156">
        <f>H16+J16</f>
        <v>0</v>
      </c>
      <c r="G16" s="157">
        <f>ROUND(E16*F16,2)</f>
        <v>0</v>
      </c>
      <c r="H16" s="157"/>
      <c r="I16" s="157">
        <f>ROUND(E16*H16,2)</f>
        <v>0</v>
      </c>
      <c r="J16" s="157"/>
      <c r="K16" s="157">
        <f>ROUND(E16*J16,2)</f>
        <v>0</v>
      </c>
      <c r="L16" s="157">
        <v>21</v>
      </c>
      <c r="M16" s="157">
        <f>G16*(1+L16/100)</f>
        <v>0</v>
      </c>
      <c r="N16" s="147">
        <v>1.09663</v>
      </c>
      <c r="O16" s="147">
        <f>ROUND(E16*N16,5)</f>
        <v>1.8528500000000001</v>
      </c>
      <c r="P16" s="147">
        <v>0</v>
      </c>
      <c r="Q16" s="147">
        <f>ROUND(E16*P16,5)</f>
        <v>0</v>
      </c>
      <c r="R16" s="147"/>
      <c r="S16" s="147"/>
      <c r="T16" s="148">
        <v>16.582999999999998</v>
      </c>
      <c r="U16" s="147">
        <f>ROUND(E16*T16,2)</f>
        <v>28.02</v>
      </c>
      <c r="V16" s="139"/>
      <c r="W16" s="139"/>
      <c r="X16" s="139"/>
      <c r="Y16" s="139"/>
      <c r="Z16" s="139"/>
      <c r="AA16" s="139"/>
      <c r="AB16" s="139"/>
      <c r="AC16" s="139"/>
      <c r="AD16" s="139"/>
      <c r="AE16" s="139" t="s">
        <v>124</v>
      </c>
      <c r="AF16" s="139"/>
      <c r="AG16" s="139"/>
      <c r="AH16" s="139"/>
      <c r="AI16" s="139"/>
      <c r="AJ16" s="139"/>
      <c r="AK16" s="139"/>
      <c r="AL16" s="139"/>
      <c r="AM16" s="139"/>
      <c r="AN16" s="139"/>
      <c r="AO16" s="139"/>
      <c r="AP16" s="139"/>
      <c r="AQ16" s="139"/>
      <c r="AR16" s="139"/>
      <c r="AS16" s="139"/>
      <c r="AT16" s="139"/>
      <c r="AU16" s="139"/>
      <c r="AV16" s="139"/>
      <c r="AW16" s="139"/>
      <c r="AX16" s="139"/>
      <c r="AY16" s="139"/>
      <c r="AZ16" s="139"/>
      <c r="BA16" s="139"/>
      <c r="BB16" s="139"/>
      <c r="BC16" s="139"/>
      <c r="BD16" s="139"/>
      <c r="BE16" s="139"/>
      <c r="BF16" s="139"/>
      <c r="BG16" s="139"/>
      <c r="BH16" s="139"/>
    </row>
    <row r="17" spans="1:60" outlineLevel="1" x14ac:dyDescent="0.2">
      <c r="A17" s="140"/>
      <c r="B17" s="140"/>
      <c r="C17" s="179" t="s">
        <v>125</v>
      </c>
      <c r="D17" s="149"/>
      <c r="E17" s="154">
        <v>1.6895849999999999</v>
      </c>
      <c r="F17" s="157"/>
      <c r="G17" s="157"/>
      <c r="H17" s="157"/>
      <c r="I17" s="157"/>
      <c r="J17" s="157"/>
      <c r="K17" s="157"/>
      <c r="L17" s="157"/>
      <c r="M17" s="157"/>
      <c r="N17" s="147"/>
      <c r="O17" s="147"/>
      <c r="P17" s="147"/>
      <c r="Q17" s="147"/>
      <c r="R17" s="147"/>
      <c r="S17" s="147"/>
      <c r="T17" s="148"/>
      <c r="U17" s="147"/>
      <c r="V17" s="139"/>
      <c r="W17" s="139"/>
      <c r="X17" s="139"/>
      <c r="Y17" s="139"/>
      <c r="Z17" s="139"/>
      <c r="AA17" s="139"/>
      <c r="AB17" s="139"/>
      <c r="AC17" s="139"/>
      <c r="AD17" s="139"/>
      <c r="AE17" s="139" t="s">
        <v>113</v>
      </c>
      <c r="AF17" s="139">
        <v>0</v>
      </c>
      <c r="AG17" s="139"/>
      <c r="AH17" s="139"/>
      <c r="AI17" s="139"/>
      <c r="AJ17" s="139"/>
      <c r="AK17" s="139"/>
      <c r="AL17" s="139"/>
      <c r="AM17" s="139"/>
      <c r="AN17" s="139"/>
      <c r="AO17" s="139"/>
      <c r="AP17" s="139"/>
      <c r="AQ17" s="139"/>
      <c r="AR17" s="139"/>
      <c r="AS17" s="139"/>
      <c r="AT17" s="139"/>
      <c r="AU17" s="139"/>
      <c r="AV17" s="139"/>
      <c r="AW17" s="139"/>
      <c r="AX17" s="139"/>
      <c r="AY17" s="139"/>
      <c r="AZ17" s="139"/>
      <c r="BA17" s="139"/>
      <c r="BB17" s="139"/>
      <c r="BC17" s="139"/>
      <c r="BD17" s="139"/>
      <c r="BE17" s="139"/>
      <c r="BF17" s="139"/>
      <c r="BG17" s="139"/>
      <c r="BH17" s="139"/>
    </row>
    <row r="18" spans="1:60" ht="22.5" outlineLevel="1" x14ac:dyDescent="0.2">
      <c r="A18" s="140">
        <v>5</v>
      </c>
      <c r="B18" s="140" t="s">
        <v>126</v>
      </c>
      <c r="C18" s="178" t="s">
        <v>127</v>
      </c>
      <c r="D18" s="146" t="s">
        <v>123</v>
      </c>
      <c r="E18" s="153">
        <v>0.2848</v>
      </c>
      <c r="F18" s="156">
        <f>H18+J18</f>
        <v>0</v>
      </c>
      <c r="G18" s="157">
        <f>ROUND(E18*F18,2)</f>
        <v>0</v>
      </c>
      <c r="H18" s="157"/>
      <c r="I18" s="157">
        <f>ROUND(E18*H18,2)</f>
        <v>0</v>
      </c>
      <c r="J18" s="157"/>
      <c r="K18" s="157">
        <f>ROUND(E18*J18,2)</f>
        <v>0</v>
      </c>
      <c r="L18" s="157">
        <v>21</v>
      </c>
      <c r="M18" s="157">
        <f>G18*(1+L18/100)</f>
        <v>0</v>
      </c>
      <c r="N18" s="147">
        <v>1.09663</v>
      </c>
      <c r="O18" s="147">
        <f>ROUND(E18*N18,5)</f>
        <v>0.31231999999999999</v>
      </c>
      <c r="P18" s="147">
        <v>0</v>
      </c>
      <c r="Q18" s="147">
        <f>ROUND(E18*P18,5)</f>
        <v>0</v>
      </c>
      <c r="R18" s="147"/>
      <c r="S18" s="147"/>
      <c r="T18" s="148">
        <v>16.582999999999998</v>
      </c>
      <c r="U18" s="147">
        <f>ROUND(E18*T18,2)</f>
        <v>4.72</v>
      </c>
      <c r="V18" s="139"/>
      <c r="W18" s="139"/>
      <c r="X18" s="139"/>
      <c r="Y18" s="139"/>
      <c r="Z18" s="139"/>
      <c r="AA18" s="139"/>
      <c r="AB18" s="139"/>
      <c r="AC18" s="139"/>
      <c r="AD18" s="139"/>
      <c r="AE18" s="139" t="s">
        <v>124</v>
      </c>
      <c r="AF18" s="139"/>
      <c r="AG18" s="139"/>
      <c r="AH18" s="139"/>
      <c r="AI18" s="139"/>
      <c r="AJ18" s="139"/>
      <c r="AK18" s="139"/>
      <c r="AL18" s="139"/>
      <c r="AM18" s="139"/>
      <c r="AN18" s="139"/>
      <c r="AO18" s="139"/>
      <c r="AP18" s="139"/>
      <c r="AQ18" s="139"/>
      <c r="AR18" s="139"/>
      <c r="AS18" s="139"/>
      <c r="AT18" s="139"/>
      <c r="AU18" s="139"/>
      <c r="AV18" s="139"/>
      <c r="AW18" s="139"/>
      <c r="AX18" s="139"/>
      <c r="AY18" s="139"/>
      <c r="AZ18" s="139"/>
      <c r="BA18" s="139"/>
      <c r="BB18" s="139"/>
      <c r="BC18" s="139"/>
      <c r="BD18" s="139"/>
      <c r="BE18" s="139"/>
      <c r="BF18" s="139"/>
      <c r="BG18" s="139"/>
      <c r="BH18" s="139"/>
    </row>
    <row r="19" spans="1:60" outlineLevel="1" x14ac:dyDescent="0.2">
      <c r="A19" s="140"/>
      <c r="B19" s="140"/>
      <c r="C19" s="179" t="s">
        <v>128</v>
      </c>
      <c r="D19" s="149"/>
      <c r="E19" s="154">
        <v>0.2848</v>
      </c>
      <c r="F19" s="157"/>
      <c r="G19" s="157"/>
      <c r="H19" s="157"/>
      <c r="I19" s="157"/>
      <c r="J19" s="157"/>
      <c r="K19" s="157"/>
      <c r="L19" s="157"/>
      <c r="M19" s="157"/>
      <c r="N19" s="147"/>
      <c r="O19" s="147"/>
      <c r="P19" s="147"/>
      <c r="Q19" s="147"/>
      <c r="R19" s="147"/>
      <c r="S19" s="147"/>
      <c r="T19" s="148"/>
      <c r="U19" s="147"/>
      <c r="V19" s="139"/>
      <c r="W19" s="139"/>
      <c r="X19" s="139"/>
      <c r="Y19" s="139"/>
      <c r="Z19" s="139"/>
      <c r="AA19" s="139"/>
      <c r="AB19" s="139"/>
      <c r="AC19" s="139"/>
      <c r="AD19" s="139"/>
      <c r="AE19" s="139" t="s">
        <v>113</v>
      </c>
      <c r="AF19" s="139">
        <v>0</v>
      </c>
      <c r="AG19" s="139"/>
      <c r="AH19" s="139"/>
      <c r="AI19" s="139"/>
      <c r="AJ19" s="139"/>
      <c r="AK19" s="139"/>
      <c r="AL19" s="139"/>
      <c r="AM19" s="139"/>
      <c r="AN19" s="139"/>
      <c r="AO19" s="139"/>
      <c r="AP19" s="139"/>
      <c r="AQ19" s="139"/>
      <c r="AR19" s="139"/>
      <c r="AS19" s="139"/>
      <c r="AT19" s="139"/>
      <c r="AU19" s="139"/>
      <c r="AV19" s="139"/>
      <c r="AW19" s="139"/>
      <c r="AX19" s="139"/>
      <c r="AY19" s="139"/>
      <c r="AZ19" s="139"/>
      <c r="BA19" s="139"/>
      <c r="BB19" s="139"/>
      <c r="BC19" s="139"/>
      <c r="BD19" s="139"/>
      <c r="BE19" s="139"/>
      <c r="BF19" s="139"/>
      <c r="BG19" s="139"/>
      <c r="BH19" s="139"/>
    </row>
    <row r="20" spans="1:60" outlineLevel="1" x14ac:dyDescent="0.2">
      <c r="A20" s="140">
        <v>6</v>
      </c>
      <c r="B20" s="140" t="s">
        <v>129</v>
      </c>
      <c r="C20" s="178" t="s">
        <v>130</v>
      </c>
      <c r="D20" s="146" t="s">
        <v>131</v>
      </c>
      <c r="E20" s="153">
        <v>4.0999999999999996</v>
      </c>
      <c r="F20" s="156">
        <f>H20+J20</f>
        <v>0</v>
      </c>
      <c r="G20" s="157">
        <f>ROUND(E20*F20,2)</f>
        <v>0</v>
      </c>
      <c r="H20" s="157"/>
      <c r="I20" s="157">
        <f>ROUND(E20*H20,2)</f>
        <v>0</v>
      </c>
      <c r="J20" s="157"/>
      <c r="K20" s="157">
        <f>ROUND(E20*J20,2)</f>
        <v>0</v>
      </c>
      <c r="L20" s="157">
        <v>21</v>
      </c>
      <c r="M20" s="157">
        <f>G20*(1+L20/100)</f>
        <v>0</v>
      </c>
      <c r="N20" s="147">
        <v>4.8000000000000001E-4</v>
      </c>
      <c r="O20" s="147">
        <f>ROUND(E20*N20,5)</f>
        <v>1.97E-3</v>
      </c>
      <c r="P20" s="147">
        <v>0</v>
      </c>
      <c r="Q20" s="147">
        <f>ROUND(E20*P20,5)</f>
        <v>0</v>
      </c>
      <c r="R20" s="147"/>
      <c r="S20" s="147"/>
      <c r="T20" s="148">
        <v>0.76500000000000001</v>
      </c>
      <c r="U20" s="147">
        <f>ROUND(E20*T20,2)</f>
        <v>3.14</v>
      </c>
      <c r="V20" s="139"/>
      <c r="W20" s="139"/>
      <c r="X20" s="139"/>
      <c r="Y20" s="139"/>
      <c r="Z20" s="139"/>
      <c r="AA20" s="139"/>
      <c r="AB20" s="139"/>
      <c r="AC20" s="139"/>
      <c r="AD20" s="139"/>
      <c r="AE20" s="139" t="s">
        <v>124</v>
      </c>
      <c r="AF20" s="139"/>
      <c r="AG20" s="139"/>
      <c r="AH20" s="139"/>
      <c r="AI20" s="139"/>
      <c r="AJ20" s="139"/>
      <c r="AK20" s="139"/>
      <c r="AL20" s="139"/>
      <c r="AM20" s="139"/>
      <c r="AN20" s="139"/>
      <c r="AO20" s="139"/>
      <c r="AP20" s="139"/>
      <c r="AQ20" s="139"/>
      <c r="AR20" s="139"/>
      <c r="AS20" s="139"/>
      <c r="AT20" s="139"/>
      <c r="AU20" s="139"/>
      <c r="AV20" s="139"/>
      <c r="AW20" s="139"/>
      <c r="AX20" s="139"/>
      <c r="AY20" s="139"/>
      <c r="AZ20" s="139"/>
      <c r="BA20" s="139"/>
      <c r="BB20" s="139"/>
      <c r="BC20" s="139"/>
      <c r="BD20" s="139"/>
      <c r="BE20" s="139"/>
      <c r="BF20" s="139"/>
      <c r="BG20" s="139"/>
      <c r="BH20" s="139"/>
    </row>
    <row r="21" spans="1:60" outlineLevel="1" x14ac:dyDescent="0.2">
      <c r="A21" s="140"/>
      <c r="B21" s="140"/>
      <c r="C21" s="179" t="s">
        <v>132</v>
      </c>
      <c r="D21" s="149"/>
      <c r="E21" s="154">
        <v>4.0999999999999996</v>
      </c>
      <c r="F21" s="157"/>
      <c r="G21" s="157"/>
      <c r="H21" s="157"/>
      <c r="I21" s="157"/>
      <c r="J21" s="157"/>
      <c r="K21" s="157"/>
      <c r="L21" s="157"/>
      <c r="M21" s="157"/>
      <c r="N21" s="147"/>
      <c r="O21" s="147"/>
      <c r="P21" s="147"/>
      <c r="Q21" s="147"/>
      <c r="R21" s="147"/>
      <c r="S21" s="147"/>
      <c r="T21" s="148"/>
      <c r="U21" s="147"/>
      <c r="V21" s="139"/>
      <c r="W21" s="139"/>
      <c r="X21" s="139"/>
      <c r="Y21" s="139"/>
      <c r="Z21" s="139"/>
      <c r="AA21" s="139"/>
      <c r="AB21" s="139"/>
      <c r="AC21" s="139"/>
      <c r="AD21" s="139"/>
      <c r="AE21" s="139" t="s">
        <v>113</v>
      </c>
      <c r="AF21" s="139">
        <v>0</v>
      </c>
      <c r="AG21" s="139"/>
      <c r="AH21" s="139"/>
      <c r="AI21" s="139"/>
      <c r="AJ21" s="139"/>
      <c r="AK21" s="139"/>
      <c r="AL21" s="139"/>
      <c r="AM21" s="139"/>
      <c r="AN21" s="139"/>
      <c r="AO21" s="139"/>
      <c r="AP21" s="139"/>
      <c r="AQ21" s="139"/>
      <c r="AR21" s="139"/>
      <c r="AS21" s="139"/>
      <c r="AT21" s="139"/>
      <c r="AU21" s="139"/>
      <c r="AV21" s="139"/>
      <c r="AW21" s="139"/>
      <c r="AX21" s="139"/>
      <c r="AY21" s="139"/>
      <c r="AZ21" s="139"/>
      <c r="BA21" s="139"/>
      <c r="BB21" s="139"/>
      <c r="BC21" s="139"/>
      <c r="BD21" s="139"/>
      <c r="BE21" s="139"/>
      <c r="BF21" s="139"/>
      <c r="BG21" s="139"/>
      <c r="BH21" s="139"/>
    </row>
    <row r="22" spans="1:60" x14ac:dyDescent="0.2">
      <c r="A22" s="141" t="s">
        <v>107</v>
      </c>
      <c r="B22" s="141" t="s">
        <v>56</v>
      </c>
      <c r="C22" s="180" t="s">
        <v>57</v>
      </c>
      <c r="D22" s="150"/>
      <c r="E22" s="155"/>
      <c r="F22" s="158"/>
      <c r="G22" s="158">
        <f>SUMIF(AE23:AE24,"&lt;&gt;NOR",G23:G24)</f>
        <v>0</v>
      </c>
      <c r="H22" s="158"/>
      <c r="I22" s="158">
        <f>SUM(I23:I24)</f>
        <v>0</v>
      </c>
      <c r="J22" s="158"/>
      <c r="K22" s="158">
        <f>SUM(K23:K24)</f>
        <v>0</v>
      </c>
      <c r="L22" s="158"/>
      <c r="M22" s="158">
        <f>SUM(M23:M24)</f>
        <v>0</v>
      </c>
      <c r="N22" s="151"/>
      <c r="O22" s="151">
        <f>SUM(O23:O24)</f>
        <v>7.12188</v>
      </c>
      <c r="P22" s="151"/>
      <c r="Q22" s="151">
        <f>SUM(Q23:Q24)</f>
        <v>5.42</v>
      </c>
      <c r="R22" s="151"/>
      <c r="S22" s="151"/>
      <c r="T22" s="152"/>
      <c r="U22" s="151">
        <f>SUM(U23:U24)</f>
        <v>262.89</v>
      </c>
      <c r="AE22" t="s">
        <v>108</v>
      </c>
    </row>
    <row r="23" spans="1:60" ht="22.5" outlineLevel="1" x14ac:dyDescent="0.2">
      <c r="A23" s="140">
        <v>7</v>
      </c>
      <c r="B23" s="140" t="s">
        <v>133</v>
      </c>
      <c r="C23" s="178" t="s">
        <v>134</v>
      </c>
      <c r="D23" s="146" t="s">
        <v>110</v>
      </c>
      <c r="E23" s="153">
        <v>271</v>
      </c>
      <c r="F23" s="156">
        <f>H23+J23</f>
        <v>0</v>
      </c>
      <c r="G23" s="157">
        <f>ROUND(E23*F23,2)</f>
        <v>0</v>
      </c>
      <c r="H23" s="157"/>
      <c r="I23" s="157">
        <f>ROUND(E23*H23,2)</f>
        <v>0</v>
      </c>
      <c r="J23" s="157"/>
      <c r="K23" s="157">
        <f>ROUND(E23*J23,2)</f>
        <v>0</v>
      </c>
      <c r="L23" s="157">
        <v>21</v>
      </c>
      <c r="M23" s="157">
        <f>G23*(1+L23/100)</f>
        <v>0</v>
      </c>
      <c r="N23" s="147">
        <v>2.6280000000000001E-2</v>
      </c>
      <c r="O23" s="147">
        <f>ROUND(E23*N23,5)</f>
        <v>7.12188</v>
      </c>
      <c r="P23" s="147">
        <v>0.02</v>
      </c>
      <c r="Q23" s="147">
        <f>ROUND(E23*P23,5)</f>
        <v>5.42</v>
      </c>
      <c r="R23" s="147"/>
      <c r="S23" s="147"/>
      <c r="T23" s="148">
        <v>0.97006999999999999</v>
      </c>
      <c r="U23" s="147">
        <f>ROUND(E23*T23,2)</f>
        <v>262.89</v>
      </c>
      <c r="V23" s="139"/>
      <c r="W23" s="139"/>
      <c r="X23" s="139"/>
      <c r="Y23" s="139"/>
      <c r="Z23" s="139"/>
      <c r="AA23" s="139"/>
      <c r="AB23" s="139"/>
      <c r="AC23" s="139"/>
      <c r="AD23" s="139"/>
      <c r="AE23" s="139" t="s">
        <v>111</v>
      </c>
      <c r="AF23" s="139"/>
      <c r="AG23" s="139"/>
      <c r="AH23" s="139"/>
      <c r="AI23" s="139"/>
      <c r="AJ23" s="139"/>
      <c r="AK23" s="139"/>
      <c r="AL23" s="139"/>
      <c r="AM23" s="139"/>
      <c r="AN23" s="139"/>
      <c r="AO23" s="139"/>
      <c r="AP23" s="139"/>
      <c r="AQ23" s="139"/>
      <c r="AR23" s="139"/>
      <c r="AS23" s="139"/>
      <c r="AT23" s="139"/>
      <c r="AU23" s="139"/>
      <c r="AV23" s="139"/>
      <c r="AW23" s="139"/>
      <c r="AX23" s="139"/>
      <c r="AY23" s="139"/>
      <c r="AZ23" s="139"/>
      <c r="BA23" s="139"/>
      <c r="BB23" s="139"/>
      <c r="BC23" s="139"/>
      <c r="BD23" s="139"/>
      <c r="BE23" s="139"/>
      <c r="BF23" s="139"/>
      <c r="BG23" s="139"/>
      <c r="BH23" s="139"/>
    </row>
    <row r="24" spans="1:60" outlineLevel="1" x14ac:dyDescent="0.2">
      <c r="A24" s="140"/>
      <c r="B24" s="140"/>
      <c r="C24" s="179" t="s">
        <v>135</v>
      </c>
      <c r="D24" s="149"/>
      <c r="E24" s="154">
        <v>271</v>
      </c>
      <c r="F24" s="157"/>
      <c r="G24" s="157"/>
      <c r="H24" s="157"/>
      <c r="I24" s="157"/>
      <c r="J24" s="157"/>
      <c r="K24" s="157"/>
      <c r="L24" s="157"/>
      <c r="M24" s="157"/>
      <c r="N24" s="147"/>
      <c r="O24" s="147"/>
      <c r="P24" s="147"/>
      <c r="Q24" s="147"/>
      <c r="R24" s="147"/>
      <c r="S24" s="147"/>
      <c r="T24" s="148"/>
      <c r="U24" s="147"/>
      <c r="V24" s="139"/>
      <c r="W24" s="139"/>
      <c r="X24" s="139"/>
      <c r="Y24" s="139"/>
      <c r="Z24" s="139"/>
      <c r="AA24" s="139"/>
      <c r="AB24" s="139"/>
      <c r="AC24" s="139"/>
      <c r="AD24" s="139"/>
      <c r="AE24" s="139" t="s">
        <v>113</v>
      </c>
      <c r="AF24" s="139">
        <v>0</v>
      </c>
      <c r="AG24" s="139"/>
      <c r="AH24" s="139"/>
      <c r="AI24" s="139"/>
      <c r="AJ24" s="139"/>
      <c r="AK24" s="139"/>
      <c r="AL24" s="139"/>
      <c r="AM24" s="139"/>
      <c r="AN24" s="139"/>
      <c r="AO24" s="139"/>
      <c r="AP24" s="139"/>
      <c r="AQ24" s="139"/>
      <c r="AR24" s="139"/>
      <c r="AS24" s="139"/>
      <c r="AT24" s="139"/>
      <c r="AU24" s="139"/>
      <c r="AV24" s="139"/>
      <c r="AW24" s="139"/>
      <c r="AX24" s="139"/>
      <c r="AY24" s="139"/>
      <c r="AZ24" s="139"/>
      <c r="BA24" s="139"/>
      <c r="BB24" s="139"/>
      <c r="BC24" s="139"/>
      <c r="BD24" s="139"/>
      <c r="BE24" s="139"/>
      <c r="BF24" s="139"/>
      <c r="BG24" s="139"/>
      <c r="BH24" s="139"/>
    </row>
    <row r="25" spans="1:60" x14ac:dyDescent="0.2">
      <c r="A25" s="141" t="s">
        <v>107</v>
      </c>
      <c r="B25" s="141" t="s">
        <v>58</v>
      </c>
      <c r="C25" s="180" t="s">
        <v>59</v>
      </c>
      <c r="D25" s="150"/>
      <c r="E25" s="155"/>
      <c r="F25" s="158"/>
      <c r="G25" s="158">
        <f>SUMIF(AE26:AE27,"&lt;&gt;NOR",G26:G27)</f>
        <v>0</v>
      </c>
      <c r="H25" s="158"/>
      <c r="I25" s="158">
        <f>SUM(I26:I27)</f>
        <v>0</v>
      </c>
      <c r="J25" s="158"/>
      <c r="K25" s="158">
        <f>SUM(K26:K27)</f>
        <v>0</v>
      </c>
      <c r="L25" s="158"/>
      <c r="M25" s="158">
        <f>SUM(M26:M27)</f>
        <v>0</v>
      </c>
      <c r="N25" s="151"/>
      <c r="O25" s="151">
        <f>SUM(O26:O27)</f>
        <v>0.35851</v>
      </c>
      <c r="P25" s="151"/>
      <c r="Q25" s="151">
        <f>SUM(Q26:Q27)</f>
        <v>0</v>
      </c>
      <c r="R25" s="151"/>
      <c r="S25" s="151"/>
      <c r="T25" s="152"/>
      <c r="U25" s="151">
        <f>SUM(U26:U27)</f>
        <v>9.2799999999999994</v>
      </c>
      <c r="AE25" t="s">
        <v>108</v>
      </c>
    </row>
    <row r="26" spans="1:60" ht="22.5" outlineLevel="1" x14ac:dyDescent="0.2">
      <c r="A26" s="140">
        <v>8</v>
      </c>
      <c r="B26" s="140" t="s">
        <v>136</v>
      </c>
      <c r="C26" s="178" t="s">
        <v>247</v>
      </c>
      <c r="D26" s="146" t="s">
        <v>119</v>
      </c>
      <c r="E26" s="153">
        <v>1</v>
      </c>
      <c r="F26" s="156">
        <f>H26+J26</f>
        <v>0</v>
      </c>
      <c r="G26" s="157">
        <f>ROUND(E26*F26,2)</f>
        <v>0</v>
      </c>
      <c r="H26" s="157"/>
      <c r="I26" s="157">
        <f>ROUND(E26*H26,2)</f>
        <v>0</v>
      </c>
      <c r="J26" s="157"/>
      <c r="K26" s="157">
        <f>ROUND(E26*J26,2)</f>
        <v>0</v>
      </c>
      <c r="L26" s="157">
        <v>21</v>
      </c>
      <c r="M26" s="157">
        <f>G26*(1+L26/100)</f>
        <v>0</v>
      </c>
      <c r="N26" s="147">
        <v>0.17557</v>
      </c>
      <c r="O26" s="147">
        <f>ROUND(E26*N26,5)</f>
        <v>0.17557</v>
      </c>
      <c r="P26" s="147">
        <v>0</v>
      </c>
      <c r="Q26" s="147">
        <f>ROUND(E26*P26,5)</f>
        <v>0</v>
      </c>
      <c r="R26" s="147"/>
      <c r="S26" s="147"/>
      <c r="T26" s="148">
        <v>4.6389500000000004</v>
      </c>
      <c r="U26" s="147">
        <f>ROUND(E26*T26,2)</f>
        <v>4.6399999999999997</v>
      </c>
      <c r="V26" s="139"/>
      <c r="W26" s="139"/>
      <c r="X26" s="139"/>
      <c r="Y26" s="139"/>
      <c r="Z26" s="139"/>
      <c r="AA26" s="139"/>
      <c r="AB26" s="139"/>
      <c r="AC26" s="139"/>
      <c r="AD26" s="139"/>
      <c r="AE26" s="139" t="s">
        <v>111</v>
      </c>
      <c r="AF26" s="139"/>
      <c r="AG26" s="139"/>
      <c r="AH26" s="139"/>
      <c r="AI26" s="139"/>
      <c r="AJ26" s="139"/>
      <c r="AK26" s="139"/>
      <c r="AL26" s="139"/>
      <c r="AM26" s="139"/>
      <c r="AN26" s="139"/>
      <c r="AO26" s="139"/>
      <c r="AP26" s="139"/>
      <c r="AQ26" s="139"/>
      <c r="AR26" s="139"/>
      <c r="AS26" s="139"/>
      <c r="AT26" s="139"/>
      <c r="AU26" s="139"/>
      <c r="AV26" s="139"/>
      <c r="AW26" s="139"/>
      <c r="AX26" s="139"/>
      <c r="AY26" s="139"/>
      <c r="AZ26" s="139"/>
      <c r="BA26" s="139"/>
      <c r="BB26" s="139"/>
      <c r="BC26" s="139"/>
      <c r="BD26" s="139"/>
      <c r="BE26" s="139"/>
      <c r="BF26" s="139"/>
      <c r="BG26" s="139"/>
      <c r="BH26" s="139"/>
    </row>
    <row r="27" spans="1:60" ht="22.5" outlineLevel="1" x14ac:dyDescent="0.2">
      <c r="A27" s="140">
        <v>9</v>
      </c>
      <c r="B27" s="140" t="s">
        <v>137</v>
      </c>
      <c r="C27" s="178" t="s">
        <v>248</v>
      </c>
      <c r="D27" s="146" t="s">
        <v>119</v>
      </c>
      <c r="E27" s="153">
        <v>1</v>
      </c>
      <c r="F27" s="156">
        <f>H27+J27</f>
        <v>0</v>
      </c>
      <c r="G27" s="157">
        <f>ROUND(E27*F27,2)</f>
        <v>0</v>
      </c>
      <c r="H27" s="157"/>
      <c r="I27" s="157">
        <f>ROUND(E27*H27,2)</f>
        <v>0</v>
      </c>
      <c r="J27" s="157"/>
      <c r="K27" s="157">
        <f>ROUND(E27*J27,2)</f>
        <v>0</v>
      </c>
      <c r="L27" s="157">
        <v>21</v>
      </c>
      <c r="M27" s="157">
        <f>G27*(1+L27/100)</f>
        <v>0</v>
      </c>
      <c r="N27" s="147">
        <v>0.18293999999999999</v>
      </c>
      <c r="O27" s="147">
        <f>ROUND(E27*N27,5)</f>
        <v>0.18293999999999999</v>
      </c>
      <c r="P27" s="147">
        <v>0</v>
      </c>
      <c r="Q27" s="147">
        <f>ROUND(E27*P27,5)</f>
        <v>0</v>
      </c>
      <c r="R27" s="147"/>
      <c r="S27" s="147"/>
      <c r="T27" s="148">
        <v>4.6412100000000001</v>
      </c>
      <c r="U27" s="147">
        <f>ROUND(E27*T27,2)</f>
        <v>4.6399999999999997</v>
      </c>
      <c r="V27" s="139"/>
      <c r="W27" s="139"/>
      <c r="X27" s="139"/>
      <c r="Y27" s="139"/>
      <c r="Z27" s="139"/>
      <c r="AA27" s="139"/>
      <c r="AB27" s="139"/>
      <c r="AC27" s="139"/>
      <c r="AD27" s="139"/>
      <c r="AE27" s="139" t="s">
        <v>111</v>
      </c>
      <c r="AF27" s="139"/>
      <c r="AG27" s="139"/>
      <c r="AH27" s="139"/>
      <c r="AI27" s="139"/>
      <c r="AJ27" s="139"/>
      <c r="AK27" s="139"/>
      <c r="AL27" s="139"/>
      <c r="AM27" s="139"/>
      <c r="AN27" s="139"/>
      <c r="AO27" s="139"/>
      <c r="AP27" s="139"/>
      <c r="AQ27" s="139"/>
      <c r="AR27" s="139"/>
      <c r="AS27" s="139"/>
      <c r="AT27" s="139"/>
      <c r="AU27" s="139"/>
      <c r="AV27" s="139"/>
      <c r="AW27" s="139"/>
      <c r="AX27" s="139"/>
      <c r="AY27" s="139"/>
      <c r="AZ27" s="139"/>
      <c r="BA27" s="139"/>
      <c r="BB27" s="139"/>
      <c r="BC27" s="139"/>
      <c r="BD27" s="139"/>
      <c r="BE27" s="139"/>
      <c r="BF27" s="139"/>
      <c r="BG27" s="139"/>
      <c r="BH27" s="139"/>
    </row>
    <row r="28" spans="1:60" x14ac:dyDescent="0.2">
      <c r="A28" s="141" t="s">
        <v>107</v>
      </c>
      <c r="B28" s="141" t="s">
        <v>60</v>
      </c>
      <c r="C28" s="180" t="s">
        <v>61</v>
      </c>
      <c r="D28" s="150"/>
      <c r="E28" s="155"/>
      <c r="F28" s="158"/>
      <c r="G28" s="158">
        <f>SUMIF(AE29:AE30,"&lt;&gt;NOR",G29:G30)</f>
        <v>0</v>
      </c>
      <c r="H28" s="158"/>
      <c r="I28" s="158">
        <f>SUM(I29:I30)</f>
        <v>0</v>
      </c>
      <c r="J28" s="158"/>
      <c r="K28" s="158">
        <f>SUM(K29:K30)</f>
        <v>0</v>
      </c>
      <c r="L28" s="158"/>
      <c r="M28" s="158">
        <f>SUM(M29:M30)</f>
        <v>0</v>
      </c>
      <c r="N28" s="151"/>
      <c r="O28" s="151">
        <f>SUM(O29:O30)</f>
        <v>4.3400000000000001E-3</v>
      </c>
      <c r="P28" s="151"/>
      <c r="Q28" s="151">
        <f>SUM(Q29:Q30)</f>
        <v>0</v>
      </c>
      <c r="R28" s="151"/>
      <c r="S28" s="151"/>
      <c r="T28" s="152"/>
      <c r="U28" s="151">
        <f>SUM(U29:U30)</f>
        <v>33.39</v>
      </c>
      <c r="AE28" t="s">
        <v>108</v>
      </c>
    </row>
    <row r="29" spans="1:60" outlineLevel="1" x14ac:dyDescent="0.2">
      <c r="A29" s="140">
        <v>10</v>
      </c>
      <c r="B29" s="140" t="s">
        <v>138</v>
      </c>
      <c r="C29" s="178" t="s">
        <v>139</v>
      </c>
      <c r="D29" s="146" t="s">
        <v>110</v>
      </c>
      <c r="E29" s="153">
        <v>108.4</v>
      </c>
      <c r="F29" s="156">
        <f>H29+J29</f>
        <v>0</v>
      </c>
      <c r="G29" s="157">
        <f>ROUND(E29*F29,2)</f>
        <v>0</v>
      </c>
      <c r="H29" s="157"/>
      <c r="I29" s="157">
        <f>ROUND(E29*H29,2)</f>
        <v>0</v>
      </c>
      <c r="J29" s="157"/>
      <c r="K29" s="157">
        <f>ROUND(E29*J29,2)</f>
        <v>0</v>
      </c>
      <c r="L29" s="157">
        <v>21</v>
      </c>
      <c r="M29" s="157">
        <f>G29*(1+L29/100)</f>
        <v>0</v>
      </c>
      <c r="N29" s="147">
        <v>4.0000000000000003E-5</v>
      </c>
      <c r="O29" s="147">
        <f>ROUND(E29*N29,5)</f>
        <v>4.3400000000000001E-3</v>
      </c>
      <c r="P29" s="147">
        <v>0</v>
      </c>
      <c r="Q29" s="147">
        <f>ROUND(E29*P29,5)</f>
        <v>0</v>
      </c>
      <c r="R29" s="147"/>
      <c r="S29" s="147"/>
      <c r="T29" s="148">
        <v>0.308</v>
      </c>
      <c r="U29" s="147">
        <f>ROUND(E29*T29,2)</f>
        <v>33.39</v>
      </c>
      <c r="V29" s="139"/>
      <c r="W29" s="139"/>
      <c r="X29" s="139"/>
      <c r="Y29" s="139"/>
      <c r="Z29" s="139"/>
      <c r="AA29" s="139"/>
      <c r="AB29" s="139"/>
      <c r="AC29" s="139"/>
      <c r="AD29" s="139"/>
      <c r="AE29" s="139" t="s">
        <v>124</v>
      </c>
      <c r="AF29" s="139"/>
      <c r="AG29" s="139"/>
      <c r="AH29" s="139"/>
      <c r="AI29" s="139"/>
      <c r="AJ29" s="139"/>
      <c r="AK29" s="139"/>
      <c r="AL29" s="139"/>
      <c r="AM29" s="139"/>
      <c r="AN29" s="139"/>
      <c r="AO29" s="139"/>
      <c r="AP29" s="139"/>
      <c r="AQ29" s="139"/>
      <c r="AR29" s="139"/>
      <c r="AS29" s="139"/>
      <c r="AT29" s="139"/>
      <c r="AU29" s="139"/>
      <c r="AV29" s="139"/>
      <c r="AW29" s="139"/>
      <c r="AX29" s="139"/>
      <c r="AY29" s="139"/>
      <c r="AZ29" s="139"/>
      <c r="BA29" s="139"/>
      <c r="BB29" s="139"/>
      <c r="BC29" s="139"/>
      <c r="BD29" s="139"/>
      <c r="BE29" s="139"/>
      <c r="BF29" s="139"/>
      <c r="BG29" s="139"/>
      <c r="BH29" s="139"/>
    </row>
    <row r="30" spans="1:60" outlineLevel="1" x14ac:dyDescent="0.2">
      <c r="A30" s="140"/>
      <c r="B30" s="140"/>
      <c r="C30" s="179" t="s">
        <v>140</v>
      </c>
      <c r="D30" s="149"/>
      <c r="E30" s="154">
        <v>108.4</v>
      </c>
      <c r="F30" s="157"/>
      <c r="G30" s="157"/>
      <c r="H30" s="157"/>
      <c r="I30" s="157"/>
      <c r="J30" s="157"/>
      <c r="K30" s="157"/>
      <c r="L30" s="157"/>
      <c r="M30" s="157"/>
      <c r="N30" s="147"/>
      <c r="O30" s="147"/>
      <c r="P30" s="147"/>
      <c r="Q30" s="147"/>
      <c r="R30" s="147"/>
      <c r="S30" s="147"/>
      <c r="T30" s="148"/>
      <c r="U30" s="147"/>
      <c r="V30" s="139"/>
      <c r="W30" s="139"/>
      <c r="X30" s="139"/>
      <c r="Y30" s="139"/>
      <c r="Z30" s="139"/>
      <c r="AA30" s="139"/>
      <c r="AB30" s="139"/>
      <c r="AC30" s="139"/>
      <c r="AD30" s="139"/>
      <c r="AE30" s="139" t="s">
        <v>113</v>
      </c>
      <c r="AF30" s="139">
        <v>0</v>
      </c>
      <c r="AG30" s="139"/>
      <c r="AH30" s="139"/>
      <c r="AI30" s="139"/>
      <c r="AJ30" s="139"/>
      <c r="AK30" s="139"/>
      <c r="AL30" s="139"/>
      <c r="AM30" s="139"/>
      <c r="AN30" s="139"/>
      <c r="AO30" s="139"/>
      <c r="AP30" s="139"/>
      <c r="AQ30" s="139"/>
      <c r="AR30" s="139"/>
      <c r="AS30" s="139"/>
      <c r="AT30" s="139"/>
      <c r="AU30" s="139"/>
      <c r="AV30" s="139"/>
      <c r="AW30" s="139"/>
      <c r="AX30" s="139"/>
      <c r="AY30" s="139"/>
      <c r="AZ30" s="139"/>
      <c r="BA30" s="139"/>
      <c r="BB30" s="139"/>
      <c r="BC30" s="139"/>
      <c r="BD30" s="139"/>
      <c r="BE30" s="139"/>
      <c r="BF30" s="139"/>
      <c r="BG30" s="139"/>
      <c r="BH30" s="139"/>
    </row>
    <row r="31" spans="1:60" x14ac:dyDescent="0.2">
      <c r="A31" s="141" t="s">
        <v>107</v>
      </c>
      <c r="B31" s="141" t="s">
        <v>62</v>
      </c>
      <c r="C31" s="180" t="s">
        <v>63</v>
      </c>
      <c r="D31" s="150"/>
      <c r="E31" s="155"/>
      <c r="F31" s="158"/>
      <c r="G31" s="158">
        <f>SUMIF(AE32:AE39,"&lt;&gt;NOR",G32:G39)</f>
        <v>0</v>
      </c>
      <c r="H31" s="158"/>
      <c r="I31" s="158">
        <f>SUM(I32:I39)</f>
        <v>0</v>
      </c>
      <c r="J31" s="158"/>
      <c r="K31" s="158">
        <f>SUM(K32:K39)</f>
        <v>0</v>
      </c>
      <c r="L31" s="158"/>
      <c r="M31" s="158">
        <f>SUM(M32:M39)</f>
        <v>0</v>
      </c>
      <c r="N31" s="151"/>
      <c r="O31" s="151">
        <f>SUM(O32:O39)</f>
        <v>2.0060000000000001E-2</v>
      </c>
      <c r="P31" s="151"/>
      <c r="Q31" s="151">
        <f>SUM(Q32:Q39)</f>
        <v>13.657160000000001</v>
      </c>
      <c r="R31" s="151"/>
      <c r="S31" s="151"/>
      <c r="T31" s="152"/>
      <c r="U31" s="151">
        <f>SUM(U32:U39)</f>
        <v>55.92</v>
      </c>
      <c r="AE31" t="s">
        <v>108</v>
      </c>
    </row>
    <row r="32" spans="1:60" ht="22.5" outlineLevel="1" x14ac:dyDescent="0.2">
      <c r="A32" s="140">
        <v>11</v>
      </c>
      <c r="B32" s="140" t="s">
        <v>141</v>
      </c>
      <c r="C32" s="178" t="s">
        <v>142</v>
      </c>
      <c r="D32" s="146" t="s">
        <v>110</v>
      </c>
      <c r="E32" s="153">
        <v>29.943000000000001</v>
      </c>
      <c r="F32" s="156">
        <f>H32+J32</f>
        <v>0</v>
      </c>
      <c r="G32" s="157">
        <f>ROUND(E32*F32,2)</f>
        <v>0</v>
      </c>
      <c r="H32" s="157"/>
      <c r="I32" s="157">
        <f>ROUND(E32*H32,2)</f>
        <v>0</v>
      </c>
      <c r="J32" s="157"/>
      <c r="K32" s="157">
        <f>ROUND(E32*J32,2)</f>
        <v>0</v>
      </c>
      <c r="L32" s="157">
        <v>21</v>
      </c>
      <c r="M32" s="157">
        <f>G32*(1+L32/100)</f>
        <v>0</v>
      </c>
      <c r="N32" s="147">
        <v>6.7000000000000002E-4</v>
      </c>
      <c r="O32" s="147">
        <f>ROUND(E32*N32,5)</f>
        <v>2.0060000000000001E-2</v>
      </c>
      <c r="P32" s="147">
        <v>0.13400000000000001</v>
      </c>
      <c r="Q32" s="147">
        <f>ROUND(E32*P32,5)</f>
        <v>4.0123600000000001</v>
      </c>
      <c r="R32" s="147"/>
      <c r="S32" s="147"/>
      <c r="T32" s="148">
        <v>0.58018999999999998</v>
      </c>
      <c r="U32" s="147">
        <f>ROUND(E32*T32,2)</f>
        <v>17.37</v>
      </c>
      <c r="V32" s="139"/>
      <c r="W32" s="139"/>
      <c r="X32" s="139"/>
      <c r="Y32" s="139"/>
      <c r="Z32" s="139"/>
      <c r="AA32" s="139"/>
      <c r="AB32" s="139"/>
      <c r="AC32" s="139"/>
      <c r="AD32" s="139"/>
      <c r="AE32" s="139" t="s">
        <v>111</v>
      </c>
      <c r="AF32" s="139"/>
      <c r="AG32" s="139"/>
      <c r="AH32" s="139"/>
      <c r="AI32" s="139"/>
      <c r="AJ32" s="139"/>
      <c r="AK32" s="139"/>
      <c r="AL32" s="139"/>
      <c r="AM32" s="139"/>
      <c r="AN32" s="139"/>
      <c r="AO32" s="139"/>
      <c r="AP32" s="139"/>
      <c r="AQ32" s="139"/>
      <c r="AR32" s="139"/>
      <c r="AS32" s="139"/>
      <c r="AT32" s="139"/>
      <c r="AU32" s="139"/>
      <c r="AV32" s="139"/>
      <c r="AW32" s="139"/>
      <c r="AX32" s="139"/>
      <c r="AY32" s="139"/>
      <c r="AZ32" s="139"/>
      <c r="BA32" s="139"/>
      <c r="BB32" s="139"/>
      <c r="BC32" s="139"/>
      <c r="BD32" s="139"/>
      <c r="BE32" s="139"/>
      <c r="BF32" s="139"/>
      <c r="BG32" s="139"/>
      <c r="BH32" s="139"/>
    </row>
    <row r="33" spans="1:60" outlineLevel="1" x14ac:dyDescent="0.2">
      <c r="A33" s="140"/>
      <c r="B33" s="140"/>
      <c r="C33" s="179" t="s">
        <v>143</v>
      </c>
      <c r="D33" s="149"/>
      <c r="E33" s="154">
        <v>29.943000000000001</v>
      </c>
      <c r="F33" s="157"/>
      <c r="G33" s="157"/>
      <c r="H33" s="157"/>
      <c r="I33" s="157"/>
      <c r="J33" s="157"/>
      <c r="K33" s="157"/>
      <c r="L33" s="157"/>
      <c r="M33" s="157"/>
      <c r="N33" s="147"/>
      <c r="O33" s="147"/>
      <c r="P33" s="147"/>
      <c r="Q33" s="147"/>
      <c r="R33" s="147"/>
      <c r="S33" s="147"/>
      <c r="T33" s="148"/>
      <c r="U33" s="147"/>
      <c r="V33" s="139"/>
      <c r="W33" s="139"/>
      <c r="X33" s="139"/>
      <c r="Y33" s="139"/>
      <c r="Z33" s="139"/>
      <c r="AA33" s="139"/>
      <c r="AB33" s="139"/>
      <c r="AC33" s="139"/>
      <c r="AD33" s="139"/>
      <c r="AE33" s="139" t="s">
        <v>113</v>
      </c>
      <c r="AF33" s="139">
        <v>0</v>
      </c>
      <c r="AG33" s="139"/>
      <c r="AH33" s="139"/>
      <c r="AI33" s="139"/>
      <c r="AJ33" s="139"/>
      <c r="AK33" s="139"/>
      <c r="AL33" s="139"/>
      <c r="AM33" s="139"/>
      <c r="AN33" s="139"/>
      <c r="AO33" s="139"/>
      <c r="AP33" s="139"/>
      <c r="AQ33" s="139"/>
      <c r="AR33" s="139"/>
      <c r="AS33" s="139"/>
      <c r="AT33" s="139"/>
      <c r="AU33" s="139"/>
      <c r="AV33" s="139"/>
      <c r="AW33" s="139"/>
      <c r="AX33" s="139"/>
      <c r="AY33" s="139"/>
      <c r="AZ33" s="139"/>
      <c r="BA33" s="139"/>
      <c r="BB33" s="139"/>
      <c r="BC33" s="139"/>
      <c r="BD33" s="139"/>
      <c r="BE33" s="139"/>
      <c r="BF33" s="139"/>
      <c r="BG33" s="139"/>
      <c r="BH33" s="139"/>
    </row>
    <row r="34" spans="1:60" ht="22.5" outlineLevel="1" x14ac:dyDescent="0.2">
      <c r="A34" s="140">
        <v>12</v>
      </c>
      <c r="B34" s="140" t="s">
        <v>144</v>
      </c>
      <c r="C34" s="178" t="s">
        <v>145</v>
      </c>
      <c r="D34" s="146" t="s">
        <v>110</v>
      </c>
      <c r="E34" s="153">
        <v>6.5</v>
      </c>
      <c r="F34" s="156">
        <f>H34+J34</f>
        <v>0</v>
      </c>
      <c r="G34" s="157">
        <f>ROUND(E34*F34,2)</f>
        <v>0</v>
      </c>
      <c r="H34" s="157"/>
      <c r="I34" s="157">
        <f>ROUND(E34*H34,2)</f>
        <v>0</v>
      </c>
      <c r="J34" s="157"/>
      <c r="K34" s="157">
        <f>ROUND(E34*J34,2)</f>
        <v>0</v>
      </c>
      <c r="L34" s="157">
        <v>21</v>
      </c>
      <c r="M34" s="157">
        <f>G34*(1+L34/100)</f>
        <v>0</v>
      </c>
      <c r="N34" s="147">
        <v>0</v>
      </c>
      <c r="O34" s="147">
        <f>ROUND(E34*N34,5)</f>
        <v>0</v>
      </c>
      <c r="P34" s="147">
        <v>0.122</v>
      </c>
      <c r="Q34" s="147">
        <f>ROUND(E34*P34,5)</f>
        <v>0.79300000000000004</v>
      </c>
      <c r="R34" s="147"/>
      <c r="S34" s="147"/>
      <c r="T34" s="148">
        <v>0.54176999999999997</v>
      </c>
      <c r="U34" s="147">
        <f>ROUND(E34*T34,2)</f>
        <v>3.52</v>
      </c>
      <c r="V34" s="139"/>
      <c r="W34" s="139"/>
      <c r="X34" s="139"/>
      <c r="Y34" s="139"/>
      <c r="Z34" s="139"/>
      <c r="AA34" s="139"/>
      <c r="AB34" s="139"/>
      <c r="AC34" s="139"/>
      <c r="AD34" s="139"/>
      <c r="AE34" s="139" t="s">
        <v>111</v>
      </c>
      <c r="AF34" s="139"/>
      <c r="AG34" s="139"/>
      <c r="AH34" s="139"/>
      <c r="AI34" s="139"/>
      <c r="AJ34" s="139"/>
      <c r="AK34" s="139"/>
      <c r="AL34" s="139"/>
      <c r="AM34" s="139"/>
      <c r="AN34" s="139"/>
      <c r="AO34" s="139"/>
      <c r="AP34" s="139"/>
      <c r="AQ34" s="139"/>
      <c r="AR34" s="139"/>
      <c r="AS34" s="139"/>
      <c r="AT34" s="139"/>
      <c r="AU34" s="139"/>
      <c r="AV34" s="139"/>
      <c r="AW34" s="139"/>
      <c r="AX34" s="139"/>
      <c r="AY34" s="139"/>
      <c r="AZ34" s="139"/>
      <c r="BA34" s="139"/>
      <c r="BB34" s="139"/>
      <c r="BC34" s="139"/>
      <c r="BD34" s="139"/>
      <c r="BE34" s="139"/>
      <c r="BF34" s="139"/>
      <c r="BG34" s="139"/>
      <c r="BH34" s="139"/>
    </row>
    <row r="35" spans="1:60" outlineLevel="1" x14ac:dyDescent="0.2">
      <c r="A35" s="140"/>
      <c r="B35" s="140"/>
      <c r="C35" s="179" t="s">
        <v>146</v>
      </c>
      <c r="D35" s="149"/>
      <c r="E35" s="154">
        <v>6.5</v>
      </c>
      <c r="F35" s="157"/>
      <c r="G35" s="157"/>
      <c r="H35" s="157"/>
      <c r="I35" s="157"/>
      <c r="J35" s="157"/>
      <c r="K35" s="157"/>
      <c r="L35" s="157"/>
      <c r="M35" s="157"/>
      <c r="N35" s="147"/>
      <c r="O35" s="147"/>
      <c r="P35" s="147"/>
      <c r="Q35" s="147"/>
      <c r="R35" s="147"/>
      <c r="S35" s="147"/>
      <c r="T35" s="148"/>
      <c r="U35" s="147"/>
      <c r="V35" s="139"/>
      <c r="W35" s="139"/>
      <c r="X35" s="139"/>
      <c r="Y35" s="139"/>
      <c r="Z35" s="139"/>
      <c r="AA35" s="139"/>
      <c r="AB35" s="139"/>
      <c r="AC35" s="139"/>
      <c r="AD35" s="139"/>
      <c r="AE35" s="139" t="s">
        <v>113</v>
      </c>
      <c r="AF35" s="139">
        <v>0</v>
      </c>
      <c r="AG35" s="139"/>
      <c r="AH35" s="139"/>
      <c r="AI35" s="139"/>
      <c r="AJ35" s="139"/>
      <c r="AK35" s="139"/>
      <c r="AL35" s="139"/>
      <c r="AM35" s="139"/>
      <c r="AN35" s="139"/>
      <c r="AO35" s="139"/>
      <c r="AP35" s="139"/>
      <c r="AQ35" s="139"/>
      <c r="AR35" s="139"/>
      <c r="AS35" s="139"/>
      <c r="AT35" s="139"/>
      <c r="AU35" s="139"/>
      <c r="AV35" s="139"/>
      <c r="AW35" s="139"/>
      <c r="AX35" s="139"/>
      <c r="AY35" s="139"/>
      <c r="AZ35" s="139"/>
      <c r="BA35" s="139"/>
      <c r="BB35" s="139"/>
      <c r="BC35" s="139"/>
      <c r="BD35" s="139"/>
      <c r="BE35" s="139"/>
      <c r="BF35" s="139"/>
      <c r="BG35" s="139"/>
      <c r="BH35" s="139"/>
    </row>
    <row r="36" spans="1:60" ht="22.5" outlineLevel="1" x14ac:dyDescent="0.2">
      <c r="A36" s="140">
        <v>13</v>
      </c>
      <c r="B36" s="140" t="s">
        <v>147</v>
      </c>
      <c r="C36" s="178" t="s">
        <v>148</v>
      </c>
      <c r="D36" s="146" t="s">
        <v>110</v>
      </c>
      <c r="E36" s="153">
        <v>13.4</v>
      </c>
      <c r="F36" s="156">
        <f>H36+J36</f>
        <v>0</v>
      </c>
      <c r="G36" s="157">
        <f>ROUND(E36*F36,2)</f>
        <v>0</v>
      </c>
      <c r="H36" s="157"/>
      <c r="I36" s="157">
        <f>ROUND(E36*H36,2)</f>
        <v>0</v>
      </c>
      <c r="J36" s="157"/>
      <c r="K36" s="157">
        <f>ROUND(E36*J36,2)</f>
        <v>0</v>
      </c>
      <c r="L36" s="157">
        <v>21</v>
      </c>
      <c r="M36" s="157">
        <f>G36*(1+L36/100)</f>
        <v>0</v>
      </c>
      <c r="N36" s="147">
        <v>0</v>
      </c>
      <c r="O36" s="147">
        <f>ROUND(E36*N36,5)</f>
        <v>0</v>
      </c>
      <c r="P36" s="147">
        <v>8.6999999999999994E-2</v>
      </c>
      <c r="Q36" s="147">
        <f>ROUND(E36*P36,5)</f>
        <v>1.1657999999999999</v>
      </c>
      <c r="R36" s="147"/>
      <c r="S36" s="147"/>
      <c r="T36" s="148">
        <v>0.50129000000000001</v>
      </c>
      <c r="U36" s="147">
        <f>ROUND(E36*T36,2)</f>
        <v>6.72</v>
      </c>
      <c r="V36" s="139"/>
      <c r="W36" s="139"/>
      <c r="X36" s="139"/>
      <c r="Y36" s="139"/>
      <c r="Z36" s="139"/>
      <c r="AA36" s="139"/>
      <c r="AB36" s="139"/>
      <c r="AC36" s="139"/>
      <c r="AD36" s="139"/>
      <c r="AE36" s="139" t="s">
        <v>111</v>
      </c>
      <c r="AF36" s="139"/>
      <c r="AG36" s="139"/>
      <c r="AH36" s="139"/>
      <c r="AI36" s="139"/>
      <c r="AJ36" s="139"/>
      <c r="AK36" s="139"/>
      <c r="AL36" s="139"/>
      <c r="AM36" s="139"/>
      <c r="AN36" s="139"/>
      <c r="AO36" s="139"/>
      <c r="AP36" s="139"/>
      <c r="AQ36" s="139"/>
      <c r="AR36" s="139"/>
      <c r="AS36" s="139"/>
      <c r="AT36" s="139"/>
      <c r="AU36" s="139"/>
      <c r="AV36" s="139"/>
      <c r="AW36" s="139"/>
      <c r="AX36" s="139"/>
      <c r="AY36" s="139"/>
      <c r="AZ36" s="139"/>
      <c r="BA36" s="139"/>
      <c r="BB36" s="139"/>
      <c r="BC36" s="139"/>
      <c r="BD36" s="139"/>
      <c r="BE36" s="139"/>
      <c r="BF36" s="139"/>
      <c r="BG36" s="139"/>
      <c r="BH36" s="139"/>
    </row>
    <row r="37" spans="1:60" outlineLevel="1" x14ac:dyDescent="0.2">
      <c r="A37" s="140"/>
      <c r="B37" s="140"/>
      <c r="C37" s="179" t="s">
        <v>149</v>
      </c>
      <c r="D37" s="149"/>
      <c r="E37" s="154">
        <v>13.4</v>
      </c>
      <c r="F37" s="157"/>
      <c r="G37" s="157"/>
      <c r="H37" s="157"/>
      <c r="I37" s="157"/>
      <c r="J37" s="157"/>
      <c r="K37" s="157"/>
      <c r="L37" s="157"/>
      <c r="M37" s="157"/>
      <c r="N37" s="147"/>
      <c r="O37" s="147"/>
      <c r="P37" s="147"/>
      <c r="Q37" s="147"/>
      <c r="R37" s="147"/>
      <c r="S37" s="147"/>
      <c r="T37" s="148"/>
      <c r="U37" s="147"/>
      <c r="V37" s="139"/>
      <c r="W37" s="139"/>
      <c r="X37" s="139"/>
      <c r="Y37" s="139"/>
      <c r="Z37" s="139"/>
      <c r="AA37" s="139"/>
      <c r="AB37" s="139"/>
      <c r="AC37" s="139"/>
      <c r="AD37" s="139"/>
      <c r="AE37" s="139" t="s">
        <v>113</v>
      </c>
      <c r="AF37" s="139">
        <v>0</v>
      </c>
      <c r="AG37" s="139"/>
      <c r="AH37" s="139"/>
      <c r="AI37" s="139"/>
      <c r="AJ37" s="139"/>
      <c r="AK37" s="139"/>
      <c r="AL37" s="139"/>
      <c r="AM37" s="139"/>
      <c r="AN37" s="139"/>
      <c r="AO37" s="139"/>
      <c r="AP37" s="139"/>
      <c r="AQ37" s="139"/>
      <c r="AR37" s="139"/>
      <c r="AS37" s="139"/>
      <c r="AT37" s="139"/>
      <c r="AU37" s="139"/>
      <c r="AV37" s="139"/>
      <c r="AW37" s="139"/>
      <c r="AX37" s="139"/>
      <c r="AY37" s="139"/>
      <c r="AZ37" s="139"/>
      <c r="BA37" s="139"/>
      <c r="BB37" s="139"/>
      <c r="BC37" s="139"/>
      <c r="BD37" s="139"/>
      <c r="BE37" s="139"/>
      <c r="BF37" s="139"/>
      <c r="BG37" s="139"/>
      <c r="BH37" s="139"/>
    </row>
    <row r="38" spans="1:60" ht="22.5" outlineLevel="1" x14ac:dyDescent="0.2">
      <c r="A38" s="140">
        <v>14</v>
      </c>
      <c r="B38" s="140" t="s">
        <v>150</v>
      </c>
      <c r="C38" s="178" t="s">
        <v>151</v>
      </c>
      <c r="D38" s="146" t="s">
        <v>152</v>
      </c>
      <c r="E38" s="153">
        <v>5.49</v>
      </c>
      <c r="F38" s="156">
        <f>H38+J38</f>
        <v>0</v>
      </c>
      <c r="G38" s="157">
        <f>ROUND(E38*F38,2)</f>
        <v>0</v>
      </c>
      <c r="H38" s="157"/>
      <c r="I38" s="157">
        <f>ROUND(E38*H38,2)</f>
        <v>0</v>
      </c>
      <c r="J38" s="157"/>
      <c r="K38" s="157">
        <f>ROUND(E38*J38,2)</f>
        <v>0</v>
      </c>
      <c r="L38" s="157">
        <v>21</v>
      </c>
      <c r="M38" s="157">
        <f>G38*(1+L38/100)</f>
        <v>0</v>
      </c>
      <c r="N38" s="147">
        <v>0</v>
      </c>
      <c r="O38" s="147">
        <f>ROUND(E38*N38,5)</f>
        <v>0</v>
      </c>
      <c r="P38" s="147">
        <v>1.4</v>
      </c>
      <c r="Q38" s="147">
        <f>ROUND(E38*P38,5)</f>
        <v>7.6859999999999999</v>
      </c>
      <c r="R38" s="147"/>
      <c r="S38" s="147"/>
      <c r="T38" s="148">
        <v>5.1559999999999997</v>
      </c>
      <c r="U38" s="147">
        <f>ROUND(E38*T38,2)</f>
        <v>28.31</v>
      </c>
      <c r="V38" s="139"/>
      <c r="W38" s="139"/>
      <c r="X38" s="139"/>
      <c r="Y38" s="139"/>
      <c r="Z38" s="139"/>
      <c r="AA38" s="139"/>
      <c r="AB38" s="139"/>
      <c r="AC38" s="139"/>
      <c r="AD38" s="139"/>
      <c r="AE38" s="139" t="s">
        <v>111</v>
      </c>
      <c r="AF38" s="139"/>
      <c r="AG38" s="139"/>
      <c r="AH38" s="139"/>
      <c r="AI38" s="139"/>
      <c r="AJ38" s="139"/>
      <c r="AK38" s="139"/>
      <c r="AL38" s="139"/>
      <c r="AM38" s="139"/>
      <c r="AN38" s="139"/>
      <c r="AO38" s="139"/>
      <c r="AP38" s="139"/>
      <c r="AQ38" s="139"/>
      <c r="AR38" s="139"/>
      <c r="AS38" s="139"/>
      <c r="AT38" s="139"/>
      <c r="AU38" s="139"/>
      <c r="AV38" s="139"/>
      <c r="AW38" s="139"/>
      <c r="AX38" s="139"/>
      <c r="AY38" s="139"/>
      <c r="AZ38" s="139"/>
      <c r="BA38" s="139"/>
      <c r="BB38" s="139"/>
      <c r="BC38" s="139"/>
      <c r="BD38" s="139"/>
      <c r="BE38" s="139"/>
      <c r="BF38" s="139"/>
      <c r="BG38" s="139"/>
      <c r="BH38" s="139"/>
    </row>
    <row r="39" spans="1:60" outlineLevel="1" x14ac:dyDescent="0.2">
      <c r="A39" s="140"/>
      <c r="B39" s="140"/>
      <c r="C39" s="179" t="s">
        <v>153</v>
      </c>
      <c r="D39" s="149"/>
      <c r="E39" s="154">
        <v>5.49</v>
      </c>
      <c r="F39" s="157"/>
      <c r="G39" s="157"/>
      <c r="H39" s="157"/>
      <c r="I39" s="157"/>
      <c r="J39" s="157"/>
      <c r="K39" s="157"/>
      <c r="L39" s="157"/>
      <c r="M39" s="157"/>
      <c r="N39" s="147"/>
      <c r="O39" s="147"/>
      <c r="P39" s="147"/>
      <c r="Q39" s="147"/>
      <c r="R39" s="147"/>
      <c r="S39" s="147"/>
      <c r="T39" s="148"/>
      <c r="U39" s="147"/>
      <c r="V39" s="139"/>
      <c r="W39" s="139"/>
      <c r="X39" s="139"/>
      <c r="Y39" s="139"/>
      <c r="Z39" s="139"/>
      <c r="AA39" s="139"/>
      <c r="AB39" s="139"/>
      <c r="AC39" s="139"/>
      <c r="AD39" s="139"/>
      <c r="AE39" s="139" t="s">
        <v>113</v>
      </c>
      <c r="AF39" s="139">
        <v>0</v>
      </c>
      <c r="AG39" s="139"/>
      <c r="AH39" s="139"/>
      <c r="AI39" s="139"/>
      <c r="AJ39" s="139"/>
      <c r="AK39" s="139"/>
      <c r="AL39" s="139"/>
      <c r="AM39" s="139"/>
      <c r="AN39" s="139"/>
      <c r="AO39" s="139"/>
      <c r="AP39" s="139"/>
      <c r="AQ39" s="139"/>
      <c r="AR39" s="139"/>
      <c r="AS39" s="139"/>
      <c r="AT39" s="139"/>
      <c r="AU39" s="139"/>
      <c r="AV39" s="139"/>
      <c r="AW39" s="139"/>
      <c r="AX39" s="139"/>
      <c r="AY39" s="139"/>
      <c r="AZ39" s="139"/>
      <c r="BA39" s="139"/>
      <c r="BB39" s="139"/>
      <c r="BC39" s="139"/>
      <c r="BD39" s="139"/>
      <c r="BE39" s="139"/>
      <c r="BF39" s="139"/>
      <c r="BG39" s="139"/>
      <c r="BH39" s="139"/>
    </row>
    <row r="40" spans="1:60" x14ac:dyDescent="0.2">
      <c r="A40" s="141" t="s">
        <v>107</v>
      </c>
      <c r="B40" s="141" t="s">
        <v>64</v>
      </c>
      <c r="C40" s="180" t="s">
        <v>65</v>
      </c>
      <c r="D40" s="150"/>
      <c r="E40" s="155"/>
      <c r="F40" s="158"/>
      <c r="G40" s="158">
        <f>SUMIF(AE41:AE46,"&lt;&gt;NOR",G41:G46)</f>
        <v>0</v>
      </c>
      <c r="H40" s="158"/>
      <c r="I40" s="158">
        <f>SUM(I41:I46)</f>
        <v>0</v>
      </c>
      <c r="J40" s="158"/>
      <c r="K40" s="158">
        <f>SUM(K41:K46)</f>
        <v>0</v>
      </c>
      <c r="L40" s="158"/>
      <c r="M40" s="158">
        <f>SUM(M41:M46)</f>
        <v>0</v>
      </c>
      <c r="N40" s="151"/>
      <c r="O40" s="151">
        <f>SUM(O41:O46)</f>
        <v>0.15562000000000001</v>
      </c>
      <c r="P40" s="151"/>
      <c r="Q40" s="151">
        <f>SUM(Q41:Q46)</f>
        <v>0.86799999999999999</v>
      </c>
      <c r="R40" s="151"/>
      <c r="S40" s="151"/>
      <c r="T40" s="152"/>
      <c r="U40" s="151">
        <f>SUM(U41:U46)</f>
        <v>127.38</v>
      </c>
      <c r="AE40" t="s">
        <v>108</v>
      </c>
    </row>
    <row r="41" spans="1:60" outlineLevel="1" x14ac:dyDescent="0.2">
      <c r="A41" s="140">
        <v>15</v>
      </c>
      <c r="B41" s="140" t="s">
        <v>154</v>
      </c>
      <c r="C41" s="178" t="s">
        <v>155</v>
      </c>
      <c r="D41" s="146" t="s">
        <v>131</v>
      </c>
      <c r="E41" s="153">
        <v>6</v>
      </c>
      <c r="F41" s="156">
        <f>H41+J41</f>
        <v>0</v>
      </c>
      <c r="G41" s="157">
        <f>ROUND(E41*F41,2)</f>
        <v>0</v>
      </c>
      <c r="H41" s="157"/>
      <c r="I41" s="157">
        <f>ROUND(E41*H41,2)</f>
        <v>0</v>
      </c>
      <c r="J41" s="157"/>
      <c r="K41" s="157">
        <f>ROUND(E41*J41,2)</f>
        <v>0</v>
      </c>
      <c r="L41" s="157">
        <v>21</v>
      </c>
      <c r="M41" s="157">
        <f>G41*(1+L41/100)</f>
        <v>0</v>
      </c>
      <c r="N41" s="147">
        <v>2.3650000000000001E-2</v>
      </c>
      <c r="O41" s="147">
        <f>ROUND(E41*N41,5)</f>
        <v>0.1419</v>
      </c>
      <c r="P41" s="147">
        <v>0</v>
      </c>
      <c r="Q41" s="147">
        <f>ROUND(E41*P41,5)</f>
        <v>0</v>
      </c>
      <c r="R41" s="147"/>
      <c r="S41" s="147"/>
      <c r="T41" s="148">
        <v>0.88695000000000002</v>
      </c>
      <c r="U41" s="147">
        <f>ROUND(E41*T41,2)</f>
        <v>5.32</v>
      </c>
      <c r="V41" s="139"/>
      <c r="W41" s="139"/>
      <c r="X41" s="139"/>
      <c r="Y41" s="139"/>
      <c r="Z41" s="139"/>
      <c r="AA41" s="139"/>
      <c r="AB41" s="139"/>
      <c r="AC41" s="139"/>
      <c r="AD41" s="139"/>
      <c r="AE41" s="139" t="s">
        <v>111</v>
      </c>
      <c r="AF41" s="139"/>
      <c r="AG41" s="139"/>
      <c r="AH41" s="139"/>
      <c r="AI41" s="139"/>
      <c r="AJ41" s="139"/>
      <c r="AK41" s="139"/>
      <c r="AL41" s="139"/>
      <c r="AM41" s="139"/>
      <c r="AN41" s="139"/>
      <c r="AO41" s="139"/>
      <c r="AP41" s="139"/>
      <c r="AQ41" s="139"/>
      <c r="AR41" s="139"/>
      <c r="AS41" s="139"/>
      <c r="AT41" s="139"/>
      <c r="AU41" s="139"/>
      <c r="AV41" s="139"/>
      <c r="AW41" s="139"/>
      <c r="AX41" s="139"/>
      <c r="AY41" s="139"/>
      <c r="AZ41" s="139"/>
      <c r="BA41" s="139"/>
      <c r="BB41" s="139"/>
      <c r="BC41" s="139"/>
      <c r="BD41" s="139"/>
      <c r="BE41" s="139"/>
      <c r="BF41" s="139"/>
      <c r="BG41" s="139"/>
      <c r="BH41" s="139"/>
    </row>
    <row r="42" spans="1:60" outlineLevel="1" x14ac:dyDescent="0.2">
      <c r="A42" s="140"/>
      <c r="B42" s="140"/>
      <c r="C42" s="179" t="s">
        <v>156</v>
      </c>
      <c r="D42" s="149"/>
      <c r="E42" s="154">
        <v>6</v>
      </c>
      <c r="F42" s="157"/>
      <c r="G42" s="157"/>
      <c r="H42" s="157"/>
      <c r="I42" s="157"/>
      <c r="J42" s="157"/>
      <c r="K42" s="157"/>
      <c r="L42" s="157"/>
      <c r="M42" s="157"/>
      <c r="N42" s="147"/>
      <c r="O42" s="147"/>
      <c r="P42" s="147"/>
      <c r="Q42" s="147"/>
      <c r="R42" s="147"/>
      <c r="S42" s="147"/>
      <c r="T42" s="148"/>
      <c r="U42" s="147"/>
      <c r="V42" s="139"/>
      <c r="W42" s="139"/>
      <c r="X42" s="139"/>
      <c r="Y42" s="139"/>
      <c r="Z42" s="139"/>
      <c r="AA42" s="139"/>
      <c r="AB42" s="139"/>
      <c r="AC42" s="139"/>
      <c r="AD42" s="139"/>
      <c r="AE42" s="139" t="s">
        <v>113</v>
      </c>
      <c r="AF42" s="139">
        <v>0</v>
      </c>
      <c r="AG42" s="139"/>
      <c r="AH42" s="139"/>
      <c r="AI42" s="139"/>
      <c r="AJ42" s="139"/>
      <c r="AK42" s="139"/>
      <c r="AL42" s="139"/>
      <c r="AM42" s="139"/>
      <c r="AN42" s="139"/>
      <c r="AO42" s="139"/>
      <c r="AP42" s="139"/>
      <c r="AQ42" s="139"/>
      <c r="AR42" s="139"/>
      <c r="AS42" s="139"/>
      <c r="AT42" s="139"/>
      <c r="AU42" s="139"/>
      <c r="AV42" s="139"/>
      <c r="AW42" s="139"/>
      <c r="AX42" s="139"/>
      <c r="AY42" s="139"/>
      <c r="AZ42" s="139"/>
      <c r="BA42" s="139"/>
      <c r="BB42" s="139"/>
      <c r="BC42" s="139"/>
      <c r="BD42" s="139"/>
      <c r="BE42" s="139"/>
      <c r="BF42" s="139"/>
      <c r="BG42" s="139"/>
      <c r="BH42" s="139"/>
    </row>
    <row r="43" spans="1:60" outlineLevel="1" x14ac:dyDescent="0.2">
      <c r="A43" s="140">
        <v>16</v>
      </c>
      <c r="B43" s="140" t="s">
        <v>157</v>
      </c>
      <c r="C43" s="178" t="s">
        <v>158</v>
      </c>
      <c r="D43" s="146" t="s">
        <v>119</v>
      </c>
      <c r="E43" s="153">
        <v>28</v>
      </c>
      <c r="F43" s="156">
        <f>H43+J43</f>
        <v>0</v>
      </c>
      <c r="G43" s="157">
        <f>ROUND(E43*F43,2)</f>
        <v>0</v>
      </c>
      <c r="H43" s="157"/>
      <c r="I43" s="157">
        <f>ROUND(E43*H43,2)</f>
        <v>0</v>
      </c>
      <c r="J43" s="157"/>
      <c r="K43" s="157">
        <f>ROUND(E43*J43,2)</f>
        <v>0</v>
      </c>
      <c r="L43" s="157">
        <v>21</v>
      </c>
      <c r="M43" s="157">
        <f>G43*(1+L43/100)</f>
        <v>0</v>
      </c>
      <c r="N43" s="147">
        <v>4.8999999999999998E-4</v>
      </c>
      <c r="O43" s="147">
        <f>ROUND(E43*N43,5)</f>
        <v>1.372E-2</v>
      </c>
      <c r="P43" s="147">
        <v>3.1E-2</v>
      </c>
      <c r="Q43" s="147">
        <f>ROUND(E43*P43,5)</f>
        <v>0.86799999999999999</v>
      </c>
      <c r="R43" s="147"/>
      <c r="S43" s="147"/>
      <c r="T43" s="148">
        <v>0.85833000000000004</v>
      </c>
      <c r="U43" s="147">
        <f>ROUND(E43*T43,2)</f>
        <v>24.03</v>
      </c>
      <c r="V43" s="139"/>
      <c r="W43" s="139"/>
      <c r="X43" s="139"/>
      <c r="Y43" s="139"/>
      <c r="Z43" s="139"/>
      <c r="AA43" s="139"/>
      <c r="AB43" s="139"/>
      <c r="AC43" s="139"/>
      <c r="AD43" s="139"/>
      <c r="AE43" s="139" t="s">
        <v>111</v>
      </c>
      <c r="AF43" s="139"/>
      <c r="AG43" s="139"/>
      <c r="AH43" s="139"/>
      <c r="AI43" s="139"/>
      <c r="AJ43" s="139"/>
      <c r="AK43" s="139"/>
      <c r="AL43" s="139"/>
      <c r="AM43" s="139"/>
      <c r="AN43" s="139"/>
      <c r="AO43" s="139"/>
      <c r="AP43" s="139"/>
      <c r="AQ43" s="139"/>
      <c r="AR43" s="139"/>
      <c r="AS43" s="139"/>
      <c r="AT43" s="139"/>
      <c r="AU43" s="139"/>
      <c r="AV43" s="139"/>
      <c r="AW43" s="139"/>
      <c r="AX43" s="139"/>
      <c r="AY43" s="139"/>
      <c r="AZ43" s="139"/>
      <c r="BA43" s="139"/>
      <c r="BB43" s="139"/>
      <c r="BC43" s="139"/>
      <c r="BD43" s="139"/>
      <c r="BE43" s="139"/>
      <c r="BF43" s="139"/>
      <c r="BG43" s="139"/>
      <c r="BH43" s="139"/>
    </row>
    <row r="44" spans="1:60" outlineLevel="1" x14ac:dyDescent="0.2">
      <c r="A44" s="140"/>
      <c r="B44" s="140"/>
      <c r="C44" s="179" t="s">
        <v>120</v>
      </c>
      <c r="D44" s="149"/>
      <c r="E44" s="154">
        <v>28</v>
      </c>
      <c r="F44" s="157"/>
      <c r="G44" s="157"/>
      <c r="H44" s="157"/>
      <c r="I44" s="157"/>
      <c r="J44" s="157"/>
      <c r="K44" s="157"/>
      <c r="L44" s="157"/>
      <c r="M44" s="157"/>
      <c r="N44" s="147"/>
      <c r="O44" s="147"/>
      <c r="P44" s="147"/>
      <c r="Q44" s="147"/>
      <c r="R44" s="147"/>
      <c r="S44" s="147"/>
      <c r="T44" s="148"/>
      <c r="U44" s="147"/>
      <c r="V44" s="139"/>
      <c r="W44" s="139"/>
      <c r="X44" s="139"/>
      <c r="Y44" s="139"/>
      <c r="Z44" s="139"/>
      <c r="AA44" s="139"/>
      <c r="AB44" s="139"/>
      <c r="AC44" s="139"/>
      <c r="AD44" s="139"/>
      <c r="AE44" s="139" t="s">
        <v>113</v>
      </c>
      <c r="AF44" s="139">
        <v>0</v>
      </c>
      <c r="AG44" s="139"/>
      <c r="AH44" s="139"/>
      <c r="AI44" s="139"/>
      <c r="AJ44" s="139"/>
      <c r="AK44" s="139"/>
      <c r="AL44" s="139"/>
      <c r="AM44" s="139"/>
      <c r="AN44" s="139"/>
      <c r="AO44" s="139"/>
      <c r="AP44" s="139"/>
      <c r="AQ44" s="139"/>
      <c r="AR44" s="139"/>
      <c r="AS44" s="139"/>
      <c r="AT44" s="139"/>
      <c r="AU44" s="139"/>
      <c r="AV44" s="139"/>
      <c r="AW44" s="139"/>
      <c r="AX44" s="139"/>
      <c r="AY44" s="139"/>
      <c r="AZ44" s="139"/>
      <c r="BA44" s="139"/>
      <c r="BB44" s="139"/>
      <c r="BC44" s="139"/>
      <c r="BD44" s="139"/>
      <c r="BE44" s="139"/>
      <c r="BF44" s="139"/>
      <c r="BG44" s="139"/>
      <c r="BH44" s="139"/>
    </row>
    <row r="45" spans="1:60" ht="22.5" outlineLevel="1" x14ac:dyDescent="0.2">
      <c r="A45" s="140">
        <v>17</v>
      </c>
      <c r="B45" s="140" t="s">
        <v>159</v>
      </c>
      <c r="C45" s="178" t="s">
        <v>160</v>
      </c>
      <c r="D45" s="146" t="s">
        <v>123</v>
      </c>
      <c r="E45" s="153">
        <v>27.64547</v>
      </c>
      <c r="F45" s="156">
        <f>H45+J45</f>
        <v>0</v>
      </c>
      <c r="G45" s="157">
        <f>ROUND(E45*F45,2)</f>
        <v>0</v>
      </c>
      <c r="H45" s="157"/>
      <c r="I45" s="157">
        <f>ROUND(E45*H45,2)</f>
        <v>0</v>
      </c>
      <c r="J45" s="157"/>
      <c r="K45" s="157">
        <f>ROUND(E45*J45,2)</f>
        <v>0</v>
      </c>
      <c r="L45" s="157">
        <v>21</v>
      </c>
      <c r="M45" s="157">
        <f>G45*(1+L45/100)</f>
        <v>0</v>
      </c>
      <c r="N45" s="147">
        <v>0</v>
      </c>
      <c r="O45" s="147">
        <f>ROUND(E45*N45,5)</f>
        <v>0</v>
      </c>
      <c r="P45" s="147">
        <v>0</v>
      </c>
      <c r="Q45" s="147">
        <f>ROUND(E45*P45,5)</f>
        <v>0</v>
      </c>
      <c r="R45" s="147"/>
      <c r="S45" s="147"/>
      <c r="T45" s="148">
        <v>3.5459999999999998</v>
      </c>
      <c r="U45" s="147">
        <f>ROUND(E45*T45,2)</f>
        <v>98.03</v>
      </c>
      <c r="V45" s="139"/>
      <c r="W45" s="139"/>
      <c r="X45" s="139"/>
      <c r="Y45" s="139"/>
      <c r="Z45" s="139"/>
      <c r="AA45" s="139"/>
      <c r="AB45" s="139"/>
      <c r="AC45" s="139"/>
      <c r="AD45" s="139"/>
      <c r="AE45" s="139" t="s">
        <v>111</v>
      </c>
      <c r="AF45" s="139"/>
      <c r="AG45" s="139"/>
      <c r="AH45" s="139"/>
      <c r="AI45" s="139"/>
      <c r="AJ45" s="139"/>
      <c r="AK45" s="139"/>
      <c r="AL45" s="139"/>
      <c r="AM45" s="139"/>
      <c r="AN45" s="139"/>
      <c r="AO45" s="139"/>
      <c r="AP45" s="139"/>
      <c r="AQ45" s="139"/>
      <c r="AR45" s="139"/>
      <c r="AS45" s="139"/>
      <c r="AT45" s="139"/>
      <c r="AU45" s="139"/>
      <c r="AV45" s="139"/>
      <c r="AW45" s="139"/>
      <c r="AX45" s="139"/>
      <c r="AY45" s="139"/>
      <c r="AZ45" s="139"/>
      <c r="BA45" s="139"/>
      <c r="BB45" s="139"/>
      <c r="BC45" s="139"/>
      <c r="BD45" s="139"/>
      <c r="BE45" s="139"/>
      <c r="BF45" s="139"/>
      <c r="BG45" s="139"/>
      <c r="BH45" s="139"/>
    </row>
    <row r="46" spans="1:60" ht="22.5" outlineLevel="1" x14ac:dyDescent="0.2">
      <c r="A46" s="140">
        <v>18</v>
      </c>
      <c r="B46" s="140" t="s">
        <v>161</v>
      </c>
      <c r="C46" s="178" t="s">
        <v>162</v>
      </c>
      <c r="D46" s="146" t="s">
        <v>123</v>
      </c>
      <c r="E46" s="153">
        <v>27.64547</v>
      </c>
      <c r="F46" s="156">
        <f>H46+J46</f>
        <v>0</v>
      </c>
      <c r="G46" s="157">
        <f>ROUND(E46*F46,2)</f>
        <v>0</v>
      </c>
      <c r="H46" s="157"/>
      <c r="I46" s="157">
        <f>ROUND(E46*H46,2)</f>
        <v>0</v>
      </c>
      <c r="J46" s="157"/>
      <c r="K46" s="157">
        <f>ROUND(E46*J46,2)</f>
        <v>0</v>
      </c>
      <c r="L46" s="157">
        <v>21</v>
      </c>
      <c r="M46" s="157">
        <f>G46*(1+L46/100)</f>
        <v>0</v>
      </c>
      <c r="N46" s="147">
        <v>0</v>
      </c>
      <c r="O46" s="147">
        <f>ROUND(E46*N46,5)</f>
        <v>0</v>
      </c>
      <c r="P46" s="147">
        <v>0</v>
      </c>
      <c r="Q46" s="147">
        <f>ROUND(E46*P46,5)</f>
        <v>0</v>
      </c>
      <c r="R46" s="147"/>
      <c r="S46" s="147"/>
      <c r="T46" s="148">
        <v>0</v>
      </c>
      <c r="U46" s="147">
        <f>ROUND(E46*T46,2)</f>
        <v>0</v>
      </c>
      <c r="V46" s="139"/>
      <c r="W46" s="139"/>
      <c r="X46" s="139"/>
      <c r="Y46" s="139"/>
      <c r="Z46" s="139"/>
      <c r="AA46" s="139"/>
      <c r="AB46" s="139"/>
      <c r="AC46" s="139"/>
      <c r="AD46" s="139"/>
      <c r="AE46" s="139" t="s">
        <v>124</v>
      </c>
      <c r="AF46" s="139"/>
      <c r="AG46" s="139"/>
      <c r="AH46" s="139"/>
      <c r="AI46" s="139"/>
      <c r="AJ46" s="139"/>
      <c r="AK46" s="139"/>
      <c r="AL46" s="139"/>
      <c r="AM46" s="139"/>
      <c r="AN46" s="139"/>
      <c r="AO46" s="139"/>
      <c r="AP46" s="139"/>
      <c r="AQ46" s="139"/>
      <c r="AR46" s="139"/>
      <c r="AS46" s="139"/>
      <c r="AT46" s="139"/>
      <c r="AU46" s="139"/>
      <c r="AV46" s="139"/>
      <c r="AW46" s="139"/>
      <c r="AX46" s="139"/>
      <c r="AY46" s="139"/>
      <c r="AZ46" s="139"/>
      <c r="BA46" s="139"/>
      <c r="BB46" s="139"/>
      <c r="BC46" s="139"/>
      <c r="BD46" s="139"/>
      <c r="BE46" s="139"/>
      <c r="BF46" s="139"/>
      <c r="BG46" s="139"/>
      <c r="BH46" s="139"/>
    </row>
    <row r="47" spans="1:60" x14ac:dyDescent="0.2">
      <c r="A47" s="141" t="s">
        <v>107</v>
      </c>
      <c r="B47" s="141" t="s">
        <v>66</v>
      </c>
      <c r="C47" s="180" t="s">
        <v>67</v>
      </c>
      <c r="D47" s="150"/>
      <c r="E47" s="155"/>
      <c r="F47" s="158"/>
      <c r="G47" s="158">
        <f>SUMIF(AE48:AE48,"&lt;&gt;NOR",G48:G48)</f>
        <v>0</v>
      </c>
      <c r="H47" s="158"/>
      <c r="I47" s="158">
        <f>SUM(I48:I48)</f>
        <v>0</v>
      </c>
      <c r="J47" s="158"/>
      <c r="K47" s="158">
        <f>SUM(K48:K48)</f>
        <v>0</v>
      </c>
      <c r="L47" s="158"/>
      <c r="M47" s="158">
        <f>SUM(M48:M48)</f>
        <v>0</v>
      </c>
      <c r="N47" s="151"/>
      <c r="O47" s="151">
        <f>SUM(O48:O48)</f>
        <v>0</v>
      </c>
      <c r="P47" s="151"/>
      <c r="Q47" s="151">
        <f>SUM(Q48:Q48)</f>
        <v>0</v>
      </c>
      <c r="R47" s="151"/>
      <c r="S47" s="151"/>
      <c r="T47" s="152"/>
      <c r="U47" s="151">
        <f>SUM(U48:U48)</f>
        <v>6.22</v>
      </c>
      <c r="AE47" t="s">
        <v>108</v>
      </c>
    </row>
    <row r="48" spans="1:60" outlineLevel="1" x14ac:dyDescent="0.2">
      <c r="A48" s="140">
        <v>19</v>
      </c>
      <c r="B48" s="140" t="s">
        <v>163</v>
      </c>
      <c r="C48" s="178" t="s">
        <v>164</v>
      </c>
      <c r="D48" s="146" t="s">
        <v>123</v>
      </c>
      <c r="E48" s="153">
        <v>20.246009999999998</v>
      </c>
      <c r="F48" s="156">
        <f>H48+J48</f>
        <v>0</v>
      </c>
      <c r="G48" s="157">
        <f>ROUND(E48*F48,2)</f>
        <v>0</v>
      </c>
      <c r="H48" s="157"/>
      <c r="I48" s="157">
        <f>ROUND(E48*H48,2)</f>
        <v>0</v>
      </c>
      <c r="J48" s="157"/>
      <c r="K48" s="157">
        <f>ROUND(E48*J48,2)</f>
        <v>0</v>
      </c>
      <c r="L48" s="157">
        <v>21</v>
      </c>
      <c r="M48" s="157">
        <f>G48*(1+L48/100)</f>
        <v>0</v>
      </c>
      <c r="N48" s="147">
        <v>0</v>
      </c>
      <c r="O48" s="147">
        <f>ROUND(E48*N48,5)</f>
        <v>0</v>
      </c>
      <c r="P48" s="147">
        <v>0</v>
      </c>
      <c r="Q48" s="147">
        <f>ROUND(E48*P48,5)</f>
        <v>0</v>
      </c>
      <c r="R48" s="147"/>
      <c r="S48" s="147"/>
      <c r="T48" s="148">
        <v>0.307</v>
      </c>
      <c r="U48" s="147">
        <f>ROUND(E48*T48,2)</f>
        <v>6.22</v>
      </c>
      <c r="V48" s="139"/>
      <c r="W48" s="139"/>
      <c r="X48" s="139"/>
      <c r="Y48" s="139"/>
      <c r="Z48" s="139"/>
      <c r="AA48" s="139"/>
      <c r="AB48" s="139"/>
      <c r="AC48" s="139"/>
      <c r="AD48" s="139"/>
      <c r="AE48" s="139" t="s">
        <v>124</v>
      </c>
      <c r="AF48" s="139"/>
      <c r="AG48" s="139"/>
      <c r="AH48" s="139"/>
      <c r="AI48" s="139"/>
      <c r="AJ48" s="139"/>
      <c r="AK48" s="139"/>
      <c r="AL48" s="139"/>
      <c r="AM48" s="139"/>
      <c r="AN48" s="139"/>
      <c r="AO48" s="139"/>
      <c r="AP48" s="139"/>
      <c r="AQ48" s="139"/>
      <c r="AR48" s="139"/>
      <c r="AS48" s="139"/>
      <c r="AT48" s="139"/>
      <c r="AU48" s="139"/>
      <c r="AV48" s="139"/>
      <c r="AW48" s="139"/>
      <c r="AX48" s="139"/>
      <c r="AY48" s="139"/>
      <c r="AZ48" s="139"/>
      <c r="BA48" s="139"/>
      <c r="BB48" s="139"/>
      <c r="BC48" s="139"/>
      <c r="BD48" s="139"/>
      <c r="BE48" s="139"/>
      <c r="BF48" s="139"/>
      <c r="BG48" s="139"/>
      <c r="BH48" s="139"/>
    </row>
    <row r="49" spans="1:60" x14ac:dyDescent="0.2">
      <c r="A49" s="141" t="s">
        <v>107</v>
      </c>
      <c r="B49" s="141" t="s">
        <v>68</v>
      </c>
      <c r="C49" s="180" t="s">
        <v>69</v>
      </c>
      <c r="D49" s="150"/>
      <c r="E49" s="155"/>
      <c r="F49" s="158"/>
      <c r="G49" s="158">
        <f>SUMIF(AE50:AE54,"&lt;&gt;NOR",G50:G54)</f>
        <v>0</v>
      </c>
      <c r="H49" s="158"/>
      <c r="I49" s="158">
        <f>SUM(I50:I54)</f>
        <v>0</v>
      </c>
      <c r="J49" s="158"/>
      <c r="K49" s="158">
        <f>SUM(K50:K54)</f>
        <v>0</v>
      </c>
      <c r="L49" s="158"/>
      <c r="M49" s="158">
        <f>SUM(M50:M54)</f>
        <v>0</v>
      </c>
      <c r="N49" s="151"/>
      <c r="O49" s="151">
        <f>SUM(O50:O54)</f>
        <v>0.61006000000000005</v>
      </c>
      <c r="P49" s="151"/>
      <c r="Q49" s="151">
        <f>SUM(Q50:Q54)</f>
        <v>4.8410000000000002E-2</v>
      </c>
      <c r="R49" s="151"/>
      <c r="S49" s="151"/>
      <c r="T49" s="152"/>
      <c r="U49" s="151">
        <f>SUM(U50:U54)</f>
        <v>14.36</v>
      </c>
      <c r="AE49" t="s">
        <v>108</v>
      </c>
    </row>
    <row r="50" spans="1:60" ht="22.5" outlineLevel="1" x14ac:dyDescent="0.2">
      <c r="A50" s="140">
        <v>20</v>
      </c>
      <c r="B50" s="140" t="s">
        <v>165</v>
      </c>
      <c r="C50" s="178" t="s">
        <v>166</v>
      </c>
      <c r="D50" s="146" t="s">
        <v>110</v>
      </c>
      <c r="E50" s="153">
        <v>17.106000000000002</v>
      </c>
      <c r="F50" s="156">
        <f>H50+J50</f>
        <v>0</v>
      </c>
      <c r="G50" s="157">
        <f>ROUND(E50*F50,2)</f>
        <v>0</v>
      </c>
      <c r="H50" s="157"/>
      <c r="I50" s="157">
        <f>ROUND(E50*H50,2)</f>
        <v>0</v>
      </c>
      <c r="J50" s="157"/>
      <c r="K50" s="157">
        <f>ROUND(E50*J50,2)</f>
        <v>0</v>
      </c>
      <c r="L50" s="157">
        <v>21</v>
      </c>
      <c r="M50" s="157">
        <f>G50*(1+L50/100)</f>
        <v>0</v>
      </c>
      <c r="N50" s="147">
        <v>0</v>
      </c>
      <c r="O50" s="147">
        <f>ROUND(E50*N50,5)</f>
        <v>0</v>
      </c>
      <c r="P50" s="147">
        <v>2.8300000000000001E-3</v>
      </c>
      <c r="Q50" s="147">
        <f>ROUND(E50*P50,5)</f>
        <v>4.8410000000000002E-2</v>
      </c>
      <c r="R50" s="147"/>
      <c r="S50" s="147"/>
      <c r="T50" s="148">
        <v>4.1000000000000002E-2</v>
      </c>
      <c r="U50" s="147">
        <f>ROUND(E50*T50,2)</f>
        <v>0.7</v>
      </c>
      <c r="V50" s="139"/>
      <c r="W50" s="139"/>
      <c r="X50" s="139"/>
      <c r="Y50" s="139"/>
      <c r="Z50" s="139"/>
      <c r="AA50" s="139"/>
      <c r="AB50" s="139"/>
      <c r="AC50" s="139"/>
      <c r="AD50" s="139"/>
      <c r="AE50" s="139" t="s">
        <v>124</v>
      </c>
      <c r="AF50" s="139"/>
      <c r="AG50" s="139"/>
      <c r="AH50" s="139"/>
      <c r="AI50" s="139"/>
      <c r="AJ50" s="139"/>
      <c r="AK50" s="139"/>
      <c r="AL50" s="139"/>
      <c r="AM50" s="139"/>
      <c r="AN50" s="139"/>
      <c r="AO50" s="139"/>
      <c r="AP50" s="139"/>
      <c r="AQ50" s="139"/>
      <c r="AR50" s="139"/>
      <c r="AS50" s="139"/>
      <c r="AT50" s="139"/>
      <c r="AU50" s="139"/>
      <c r="AV50" s="139"/>
      <c r="AW50" s="139"/>
      <c r="AX50" s="139"/>
      <c r="AY50" s="139"/>
      <c r="AZ50" s="139"/>
      <c r="BA50" s="139"/>
      <c r="BB50" s="139"/>
      <c r="BC50" s="139"/>
      <c r="BD50" s="139"/>
      <c r="BE50" s="139"/>
      <c r="BF50" s="139"/>
      <c r="BG50" s="139"/>
      <c r="BH50" s="139"/>
    </row>
    <row r="51" spans="1:60" outlineLevel="1" x14ac:dyDescent="0.2">
      <c r="A51" s="140"/>
      <c r="B51" s="140"/>
      <c r="C51" s="179" t="s">
        <v>167</v>
      </c>
      <c r="D51" s="149"/>
      <c r="E51" s="154">
        <v>17.106000000000002</v>
      </c>
      <c r="F51" s="157"/>
      <c r="G51" s="157"/>
      <c r="H51" s="157"/>
      <c r="I51" s="157"/>
      <c r="J51" s="157"/>
      <c r="K51" s="157"/>
      <c r="L51" s="157"/>
      <c r="M51" s="157"/>
      <c r="N51" s="147"/>
      <c r="O51" s="147"/>
      <c r="P51" s="147"/>
      <c r="Q51" s="147"/>
      <c r="R51" s="147"/>
      <c r="S51" s="147"/>
      <c r="T51" s="148"/>
      <c r="U51" s="147"/>
      <c r="V51" s="139"/>
      <c r="W51" s="139"/>
      <c r="X51" s="139"/>
      <c r="Y51" s="139"/>
      <c r="Z51" s="139"/>
      <c r="AA51" s="139"/>
      <c r="AB51" s="139"/>
      <c r="AC51" s="139"/>
      <c r="AD51" s="139"/>
      <c r="AE51" s="139" t="s">
        <v>113</v>
      </c>
      <c r="AF51" s="139">
        <v>0</v>
      </c>
      <c r="AG51" s="139"/>
      <c r="AH51" s="139"/>
      <c r="AI51" s="139"/>
      <c r="AJ51" s="139"/>
      <c r="AK51" s="139"/>
      <c r="AL51" s="139"/>
      <c r="AM51" s="139"/>
      <c r="AN51" s="139"/>
      <c r="AO51" s="139"/>
      <c r="AP51" s="139"/>
      <c r="AQ51" s="139"/>
      <c r="AR51" s="139"/>
      <c r="AS51" s="139"/>
      <c r="AT51" s="139"/>
      <c r="AU51" s="139"/>
      <c r="AV51" s="139"/>
      <c r="AW51" s="139"/>
      <c r="AX51" s="139"/>
      <c r="AY51" s="139"/>
      <c r="AZ51" s="139"/>
      <c r="BA51" s="139"/>
      <c r="BB51" s="139"/>
      <c r="BC51" s="139"/>
      <c r="BD51" s="139"/>
      <c r="BE51" s="139"/>
      <c r="BF51" s="139"/>
      <c r="BG51" s="139"/>
      <c r="BH51" s="139"/>
    </row>
    <row r="52" spans="1:60" ht="22.5" outlineLevel="1" x14ac:dyDescent="0.2">
      <c r="A52" s="140">
        <v>21</v>
      </c>
      <c r="B52" s="140" t="s">
        <v>168</v>
      </c>
      <c r="C52" s="178" t="s">
        <v>169</v>
      </c>
      <c r="D52" s="146" t="s">
        <v>110</v>
      </c>
      <c r="E52" s="153">
        <v>17.106000000000002</v>
      </c>
      <c r="F52" s="156">
        <f>H52+J52</f>
        <v>0</v>
      </c>
      <c r="G52" s="157">
        <f>ROUND(E52*F52,2)</f>
        <v>0</v>
      </c>
      <c r="H52" s="157"/>
      <c r="I52" s="157">
        <f>ROUND(E52*H52,2)</f>
        <v>0</v>
      </c>
      <c r="J52" s="157"/>
      <c r="K52" s="157">
        <f>ROUND(E52*J52,2)</f>
        <v>0</v>
      </c>
      <c r="L52" s="157">
        <v>21</v>
      </c>
      <c r="M52" s="157">
        <f>G52*(1+L52/100)</f>
        <v>0</v>
      </c>
      <c r="N52" s="147">
        <v>1.524E-2</v>
      </c>
      <c r="O52" s="147">
        <f>ROUND(E52*N52,5)</f>
        <v>0.26069999999999999</v>
      </c>
      <c r="P52" s="147">
        <v>0</v>
      </c>
      <c r="Q52" s="147">
        <f>ROUND(E52*P52,5)</f>
        <v>0</v>
      </c>
      <c r="R52" s="147"/>
      <c r="S52" s="147"/>
      <c r="T52" s="148">
        <v>0.48</v>
      </c>
      <c r="U52" s="147">
        <f>ROUND(E52*T52,2)</f>
        <v>8.2100000000000009</v>
      </c>
      <c r="V52" s="139"/>
      <c r="W52" s="139"/>
      <c r="X52" s="139"/>
      <c r="Y52" s="139"/>
      <c r="Z52" s="139"/>
      <c r="AA52" s="139"/>
      <c r="AB52" s="139"/>
      <c r="AC52" s="139"/>
      <c r="AD52" s="139"/>
      <c r="AE52" s="139" t="s">
        <v>124</v>
      </c>
      <c r="AF52" s="139"/>
      <c r="AG52" s="139"/>
      <c r="AH52" s="139"/>
      <c r="AI52" s="139"/>
      <c r="AJ52" s="139"/>
      <c r="AK52" s="139"/>
      <c r="AL52" s="139"/>
      <c r="AM52" s="139"/>
      <c r="AN52" s="139"/>
      <c r="AO52" s="139"/>
      <c r="AP52" s="139"/>
      <c r="AQ52" s="139"/>
      <c r="AR52" s="139"/>
      <c r="AS52" s="139"/>
      <c r="AT52" s="139"/>
      <c r="AU52" s="139"/>
      <c r="AV52" s="139"/>
      <c r="AW52" s="139"/>
      <c r="AX52" s="139"/>
      <c r="AY52" s="139"/>
      <c r="AZ52" s="139"/>
      <c r="BA52" s="139"/>
      <c r="BB52" s="139"/>
      <c r="BC52" s="139"/>
      <c r="BD52" s="139"/>
      <c r="BE52" s="139"/>
      <c r="BF52" s="139"/>
      <c r="BG52" s="139"/>
      <c r="BH52" s="139"/>
    </row>
    <row r="53" spans="1:60" ht="22.5" outlineLevel="1" x14ac:dyDescent="0.2">
      <c r="A53" s="140">
        <v>22</v>
      </c>
      <c r="B53" s="140" t="s">
        <v>170</v>
      </c>
      <c r="C53" s="178" t="s">
        <v>171</v>
      </c>
      <c r="D53" s="146" t="s">
        <v>110</v>
      </c>
      <c r="E53" s="153">
        <v>53.5</v>
      </c>
      <c r="F53" s="156">
        <f>H53+J53</f>
        <v>0</v>
      </c>
      <c r="G53" s="157">
        <f>ROUND(E53*F53,2)</f>
        <v>0</v>
      </c>
      <c r="H53" s="157"/>
      <c r="I53" s="157">
        <f>ROUND(E53*H53,2)</f>
        <v>0</v>
      </c>
      <c r="J53" s="157"/>
      <c r="K53" s="157">
        <f>ROUND(E53*J53,2)</f>
        <v>0</v>
      </c>
      <c r="L53" s="157">
        <v>21</v>
      </c>
      <c r="M53" s="157">
        <f>G53*(1+L53/100)</f>
        <v>0</v>
      </c>
      <c r="N53" s="147">
        <v>6.5300000000000002E-3</v>
      </c>
      <c r="O53" s="147">
        <f>ROUND(E53*N53,5)</f>
        <v>0.34936</v>
      </c>
      <c r="P53" s="147">
        <v>0</v>
      </c>
      <c r="Q53" s="147">
        <f>ROUND(E53*P53,5)</f>
        <v>0</v>
      </c>
      <c r="R53" s="147"/>
      <c r="S53" s="147"/>
      <c r="T53" s="148">
        <v>0.10195</v>
      </c>
      <c r="U53" s="147">
        <f>ROUND(E53*T53,2)</f>
        <v>5.45</v>
      </c>
      <c r="V53" s="139"/>
      <c r="W53" s="139"/>
      <c r="X53" s="139"/>
      <c r="Y53" s="139"/>
      <c r="Z53" s="139"/>
      <c r="AA53" s="139"/>
      <c r="AB53" s="139"/>
      <c r="AC53" s="139"/>
      <c r="AD53" s="139"/>
      <c r="AE53" s="139" t="s">
        <v>111</v>
      </c>
      <c r="AF53" s="139"/>
      <c r="AG53" s="139"/>
      <c r="AH53" s="139"/>
      <c r="AI53" s="139"/>
      <c r="AJ53" s="139"/>
      <c r="AK53" s="139"/>
      <c r="AL53" s="139"/>
      <c r="AM53" s="139"/>
      <c r="AN53" s="139"/>
      <c r="AO53" s="139"/>
      <c r="AP53" s="139"/>
      <c r="AQ53" s="139"/>
      <c r="AR53" s="139"/>
      <c r="AS53" s="139"/>
      <c r="AT53" s="139"/>
      <c r="AU53" s="139"/>
      <c r="AV53" s="139"/>
      <c r="AW53" s="139"/>
      <c r="AX53" s="139"/>
      <c r="AY53" s="139"/>
      <c r="AZ53" s="139"/>
      <c r="BA53" s="139"/>
      <c r="BB53" s="139"/>
      <c r="BC53" s="139"/>
      <c r="BD53" s="139"/>
      <c r="BE53" s="139"/>
      <c r="BF53" s="139"/>
      <c r="BG53" s="139"/>
      <c r="BH53" s="139"/>
    </row>
    <row r="54" spans="1:60" outlineLevel="1" x14ac:dyDescent="0.2">
      <c r="A54" s="140"/>
      <c r="B54" s="140"/>
      <c r="C54" s="179" t="s">
        <v>172</v>
      </c>
      <c r="D54" s="149"/>
      <c r="E54" s="154">
        <v>53.5</v>
      </c>
      <c r="F54" s="157"/>
      <c r="G54" s="157"/>
      <c r="H54" s="157"/>
      <c r="I54" s="157"/>
      <c r="J54" s="157"/>
      <c r="K54" s="157"/>
      <c r="L54" s="157"/>
      <c r="M54" s="157"/>
      <c r="N54" s="147"/>
      <c r="O54" s="147"/>
      <c r="P54" s="147"/>
      <c r="Q54" s="147"/>
      <c r="R54" s="147"/>
      <c r="S54" s="147"/>
      <c r="T54" s="148"/>
      <c r="U54" s="147"/>
      <c r="V54" s="139"/>
      <c r="W54" s="139"/>
      <c r="X54" s="139"/>
      <c r="Y54" s="139"/>
      <c r="Z54" s="139"/>
      <c r="AA54" s="139"/>
      <c r="AB54" s="139"/>
      <c r="AC54" s="139"/>
      <c r="AD54" s="139"/>
      <c r="AE54" s="139" t="s">
        <v>113</v>
      </c>
      <c r="AF54" s="139">
        <v>0</v>
      </c>
      <c r="AG54" s="139"/>
      <c r="AH54" s="139"/>
      <c r="AI54" s="139"/>
      <c r="AJ54" s="139"/>
      <c r="AK54" s="139"/>
      <c r="AL54" s="139"/>
      <c r="AM54" s="139"/>
      <c r="AN54" s="139"/>
      <c r="AO54" s="139"/>
      <c r="AP54" s="139"/>
      <c r="AQ54" s="139"/>
      <c r="AR54" s="139"/>
      <c r="AS54" s="139"/>
      <c r="AT54" s="139"/>
      <c r="AU54" s="139"/>
      <c r="AV54" s="139"/>
      <c r="AW54" s="139"/>
      <c r="AX54" s="139"/>
      <c r="AY54" s="139"/>
      <c r="AZ54" s="139"/>
      <c r="BA54" s="139"/>
      <c r="BB54" s="139"/>
      <c r="BC54" s="139"/>
      <c r="BD54" s="139"/>
      <c r="BE54" s="139"/>
      <c r="BF54" s="139"/>
      <c r="BG54" s="139"/>
      <c r="BH54" s="139"/>
    </row>
    <row r="55" spans="1:60" x14ac:dyDescent="0.2">
      <c r="A55" s="141" t="s">
        <v>107</v>
      </c>
      <c r="B55" s="141" t="s">
        <v>70</v>
      </c>
      <c r="C55" s="180" t="s">
        <v>71</v>
      </c>
      <c r="D55" s="150"/>
      <c r="E55" s="155"/>
      <c r="F55" s="158"/>
      <c r="G55" s="158">
        <f>SUMIF(AE56:AE59,"&lt;&gt;NOR",G56:G59)</f>
        <v>0</v>
      </c>
      <c r="H55" s="158"/>
      <c r="I55" s="158">
        <f>SUM(I56:I59)</f>
        <v>0</v>
      </c>
      <c r="J55" s="158"/>
      <c r="K55" s="158">
        <f>SUM(K56:K59)</f>
        <v>0</v>
      </c>
      <c r="L55" s="158"/>
      <c r="M55" s="158">
        <f>SUM(M56:M59)</f>
        <v>0</v>
      </c>
      <c r="N55" s="151"/>
      <c r="O55" s="151">
        <f>SUM(O56:O59)</f>
        <v>1.74E-3</v>
      </c>
      <c r="P55" s="151"/>
      <c r="Q55" s="151">
        <f>SUM(Q56:Q59)</f>
        <v>4.1999999999999997E-3</v>
      </c>
      <c r="R55" s="151"/>
      <c r="S55" s="151"/>
      <c r="T55" s="152"/>
      <c r="U55" s="151">
        <f>SUM(U56:U59)</f>
        <v>1.19</v>
      </c>
      <c r="AE55" t="s">
        <v>108</v>
      </c>
    </row>
    <row r="56" spans="1:60" outlineLevel="1" x14ac:dyDescent="0.2">
      <c r="A56" s="140">
        <v>23</v>
      </c>
      <c r="B56" s="140" t="s">
        <v>173</v>
      </c>
      <c r="C56" s="178" t="s">
        <v>174</v>
      </c>
      <c r="D56" s="146" t="s">
        <v>131</v>
      </c>
      <c r="E56" s="153">
        <v>2</v>
      </c>
      <c r="F56" s="156">
        <f>H56+J56</f>
        <v>0</v>
      </c>
      <c r="G56" s="157">
        <f>ROUND(E56*F56,2)</f>
        <v>0</v>
      </c>
      <c r="H56" s="157"/>
      <c r="I56" s="157">
        <f>ROUND(E56*H56,2)</f>
        <v>0</v>
      </c>
      <c r="J56" s="157"/>
      <c r="K56" s="157">
        <f>ROUND(E56*J56,2)</f>
        <v>0</v>
      </c>
      <c r="L56" s="157">
        <v>21</v>
      </c>
      <c r="M56" s="157">
        <f>G56*(1+L56/100)</f>
        <v>0</v>
      </c>
      <c r="N56" s="147">
        <v>0</v>
      </c>
      <c r="O56" s="147">
        <f>ROUND(E56*N56,5)</f>
        <v>0</v>
      </c>
      <c r="P56" s="147">
        <v>2.0999999999999999E-3</v>
      </c>
      <c r="Q56" s="147">
        <f>ROUND(E56*P56,5)</f>
        <v>4.1999999999999997E-3</v>
      </c>
      <c r="R56" s="147"/>
      <c r="S56" s="147"/>
      <c r="T56" s="148">
        <v>3.1E-2</v>
      </c>
      <c r="U56" s="147">
        <f>ROUND(E56*T56,2)</f>
        <v>0.06</v>
      </c>
      <c r="V56" s="139"/>
      <c r="W56" s="139"/>
      <c r="X56" s="139"/>
      <c r="Y56" s="139"/>
      <c r="Z56" s="139"/>
      <c r="AA56" s="139"/>
      <c r="AB56" s="139"/>
      <c r="AC56" s="139"/>
      <c r="AD56" s="139"/>
      <c r="AE56" s="139" t="s">
        <v>124</v>
      </c>
      <c r="AF56" s="139"/>
      <c r="AG56" s="139"/>
      <c r="AH56" s="139"/>
      <c r="AI56" s="139"/>
      <c r="AJ56" s="139"/>
      <c r="AK56" s="139"/>
      <c r="AL56" s="139"/>
      <c r="AM56" s="139"/>
      <c r="AN56" s="139"/>
      <c r="AO56" s="139"/>
      <c r="AP56" s="139"/>
      <c r="AQ56" s="139"/>
      <c r="AR56" s="139"/>
      <c r="AS56" s="139"/>
      <c r="AT56" s="139"/>
      <c r="AU56" s="139"/>
      <c r="AV56" s="139"/>
      <c r="AW56" s="139"/>
      <c r="AX56" s="139"/>
      <c r="AY56" s="139"/>
      <c r="AZ56" s="139"/>
      <c r="BA56" s="139"/>
      <c r="BB56" s="139"/>
      <c r="BC56" s="139"/>
      <c r="BD56" s="139"/>
      <c r="BE56" s="139"/>
      <c r="BF56" s="139"/>
      <c r="BG56" s="139"/>
      <c r="BH56" s="139"/>
    </row>
    <row r="57" spans="1:60" outlineLevel="1" x14ac:dyDescent="0.2">
      <c r="A57" s="140">
        <v>24</v>
      </c>
      <c r="B57" s="140" t="s">
        <v>175</v>
      </c>
      <c r="C57" s="178" t="s">
        <v>176</v>
      </c>
      <c r="D57" s="146" t="s">
        <v>131</v>
      </c>
      <c r="E57" s="153">
        <v>2</v>
      </c>
      <c r="F57" s="156">
        <f>H57+J57</f>
        <v>0</v>
      </c>
      <c r="G57" s="157">
        <f>ROUND(E57*F57,2)</f>
        <v>0</v>
      </c>
      <c r="H57" s="157"/>
      <c r="I57" s="157">
        <f>ROUND(E57*H57,2)</f>
        <v>0</v>
      </c>
      <c r="J57" s="157"/>
      <c r="K57" s="157">
        <f>ROUND(E57*J57,2)</f>
        <v>0</v>
      </c>
      <c r="L57" s="157">
        <v>21</v>
      </c>
      <c r="M57" s="157">
        <f>G57*(1+L57/100)</f>
        <v>0</v>
      </c>
      <c r="N57" s="147">
        <v>6.2E-4</v>
      </c>
      <c r="O57" s="147">
        <f>ROUND(E57*N57,5)</f>
        <v>1.24E-3</v>
      </c>
      <c r="P57" s="147">
        <v>0</v>
      </c>
      <c r="Q57" s="147">
        <f>ROUND(E57*P57,5)</f>
        <v>0</v>
      </c>
      <c r="R57" s="147"/>
      <c r="S57" s="147"/>
      <c r="T57" s="148">
        <v>0.35899999999999999</v>
      </c>
      <c r="U57" s="147">
        <f>ROUND(E57*T57,2)</f>
        <v>0.72</v>
      </c>
      <c r="V57" s="139"/>
      <c r="W57" s="139"/>
      <c r="X57" s="139"/>
      <c r="Y57" s="139"/>
      <c r="Z57" s="139"/>
      <c r="AA57" s="139"/>
      <c r="AB57" s="139"/>
      <c r="AC57" s="139"/>
      <c r="AD57" s="139"/>
      <c r="AE57" s="139" t="s">
        <v>124</v>
      </c>
      <c r="AF57" s="139"/>
      <c r="AG57" s="139"/>
      <c r="AH57" s="139"/>
      <c r="AI57" s="139"/>
      <c r="AJ57" s="139"/>
      <c r="AK57" s="139"/>
      <c r="AL57" s="139"/>
      <c r="AM57" s="139"/>
      <c r="AN57" s="139"/>
      <c r="AO57" s="139"/>
      <c r="AP57" s="139"/>
      <c r="AQ57" s="139"/>
      <c r="AR57" s="139"/>
      <c r="AS57" s="139"/>
      <c r="AT57" s="139"/>
      <c r="AU57" s="139"/>
      <c r="AV57" s="139"/>
      <c r="AW57" s="139"/>
      <c r="AX57" s="139"/>
      <c r="AY57" s="139"/>
      <c r="AZ57" s="139"/>
      <c r="BA57" s="139"/>
      <c r="BB57" s="139"/>
      <c r="BC57" s="139"/>
      <c r="BD57" s="139"/>
      <c r="BE57" s="139"/>
      <c r="BF57" s="139"/>
      <c r="BG57" s="139"/>
      <c r="BH57" s="139"/>
    </row>
    <row r="58" spans="1:60" ht="22.5" outlineLevel="1" x14ac:dyDescent="0.2">
      <c r="A58" s="140">
        <v>25</v>
      </c>
      <c r="B58" s="140" t="s">
        <v>177</v>
      </c>
      <c r="C58" s="178" t="s">
        <v>178</v>
      </c>
      <c r="D58" s="146" t="s">
        <v>119</v>
      </c>
      <c r="E58" s="153">
        <v>1</v>
      </c>
      <c r="F58" s="156">
        <f>H58+J58</f>
        <v>0</v>
      </c>
      <c r="G58" s="157">
        <f>ROUND(E58*F58,2)</f>
        <v>0</v>
      </c>
      <c r="H58" s="157"/>
      <c r="I58" s="157">
        <f>ROUND(E58*H58,2)</f>
        <v>0</v>
      </c>
      <c r="J58" s="157"/>
      <c r="K58" s="157">
        <f>ROUND(E58*J58,2)</f>
        <v>0</v>
      </c>
      <c r="L58" s="157">
        <v>21</v>
      </c>
      <c r="M58" s="157">
        <f>G58*(1+L58/100)</f>
        <v>0</v>
      </c>
      <c r="N58" s="147">
        <v>5.0000000000000001E-4</v>
      </c>
      <c r="O58" s="147">
        <f>ROUND(E58*N58,5)</f>
        <v>5.0000000000000001E-4</v>
      </c>
      <c r="P58" s="147">
        <v>0</v>
      </c>
      <c r="Q58" s="147">
        <f>ROUND(E58*P58,5)</f>
        <v>0</v>
      </c>
      <c r="R58" s="147"/>
      <c r="S58" s="147"/>
      <c r="T58" s="148">
        <v>0.17399999999999999</v>
      </c>
      <c r="U58" s="147">
        <f>ROUND(E58*T58,2)</f>
        <v>0.17</v>
      </c>
      <c r="V58" s="139"/>
      <c r="W58" s="139"/>
      <c r="X58" s="139"/>
      <c r="Y58" s="139"/>
      <c r="Z58" s="139"/>
      <c r="AA58" s="139"/>
      <c r="AB58" s="139"/>
      <c r="AC58" s="139"/>
      <c r="AD58" s="139"/>
      <c r="AE58" s="139" t="s">
        <v>124</v>
      </c>
      <c r="AF58" s="139"/>
      <c r="AG58" s="139"/>
      <c r="AH58" s="139"/>
      <c r="AI58" s="139"/>
      <c r="AJ58" s="139"/>
      <c r="AK58" s="139"/>
      <c r="AL58" s="139"/>
      <c r="AM58" s="139"/>
      <c r="AN58" s="139"/>
      <c r="AO58" s="139"/>
      <c r="AP58" s="139"/>
      <c r="AQ58" s="139"/>
      <c r="AR58" s="139"/>
      <c r="AS58" s="139"/>
      <c r="AT58" s="139"/>
      <c r="AU58" s="139"/>
      <c r="AV58" s="139"/>
      <c r="AW58" s="139"/>
      <c r="AX58" s="139"/>
      <c r="AY58" s="139"/>
      <c r="AZ58" s="139"/>
      <c r="BA58" s="139"/>
      <c r="BB58" s="139"/>
      <c r="BC58" s="139"/>
      <c r="BD58" s="139"/>
      <c r="BE58" s="139"/>
      <c r="BF58" s="139"/>
      <c r="BG58" s="139"/>
      <c r="BH58" s="139"/>
    </row>
    <row r="59" spans="1:60" outlineLevel="1" x14ac:dyDescent="0.2">
      <c r="A59" s="140">
        <v>26</v>
      </c>
      <c r="B59" s="140" t="s">
        <v>179</v>
      </c>
      <c r="C59" s="178" t="s">
        <v>180</v>
      </c>
      <c r="D59" s="146" t="s">
        <v>131</v>
      </c>
      <c r="E59" s="153">
        <v>5</v>
      </c>
      <c r="F59" s="156">
        <f>H59+J59</f>
        <v>0</v>
      </c>
      <c r="G59" s="157">
        <f>ROUND(E59*F59,2)</f>
        <v>0</v>
      </c>
      <c r="H59" s="157"/>
      <c r="I59" s="157">
        <f>ROUND(E59*H59,2)</f>
        <v>0</v>
      </c>
      <c r="J59" s="157"/>
      <c r="K59" s="157">
        <f>ROUND(E59*J59,2)</f>
        <v>0</v>
      </c>
      <c r="L59" s="157">
        <v>21</v>
      </c>
      <c r="M59" s="157">
        <f>G59*(1+L59/100)</f>
        <v>0</v>
      </c>
      <c r="N59" s="147">
        <v>0</v>
      </c>
      <c r="O59" s="147">
        <f>ROUND(E59*N59,5)</f>
        <v>0</v>
      </c>
      <c r="P59" s="147">
        <v>0</v>
      </c>
      <c r="Q59" s="147">
        <f>ROUND(E59*P59,5)</f>
        <v>0</v>
      </c>
      <c r="R59" s="147"/>
      <c r="S59" s="147"/>
      <c r="T59" s="148">
        <v>4.8000000000000001E-2</v>
      </c>
      <c r="U59" s="147">
        <f>ROUND(E59*T59,2)</f>
        <v>0.24</v>
      </c>
      <c r="V59" s="139"/>
      <c r="W59" s="139"/>
      <c r="X59" s="139"/>
      <c r="Y59" s="139"/>
      <c r="Z59" s="139"/>
      <c r="AA59" s="139"/>
      <c r="AB59" s="139"/>
      <c r="AC59" s="139"/>
      <c r="AD59" s="139"/>
      <c r="AE59" s="139" t="s">
        <v>124</v>
      </c>
      <c r="AF59" s="139"/>
      <c r="AG59" s="139"/>
      <c r="AH59" s="139"/>
      <c r="AI59" s="139"/>
      <c r="AJ59" s="139"/>
      <c r="AK59" s="139"/>
      <c r="AL59" s="139"/>
      <c r="AM59" s="139"/>
      <c r="AN59" s="139"/>
      <c r="AO59" s="139"/>
      <c r="AP59" s="139"/>
      <c r="AQ59" s="139"/>
      <c r="AR59" s="139"/>
      <c r="AS59" s="139"/>
      <c r="AT59" s="139"/>
      <c r="AU59" s="139"/>
      <c r="AV59" s="139"/>
      <c r="AW59" s="139"/>
      <c r="AX59" s="139"/>
      <c r="AY59" s="139"/>
      <c r="AZ59" s="139"/>
      <c r="BA59" s="139"/>
      <c r="BB59" s="139"/>
      <c r="BC59" s="139"/>
      <c r="BD59" s="139"/>
      <c r="BE59" s="139"/>
      <c r="BF59" s="139"/>
      <c r="BG59" s="139"/>
      <c r="BH59" s="139"/>
    </row>
    <row r="60" spans="1:60" x14ac:dyDescent="0.2">
      <c r="A60" s="141" t="s">
        <v>107</v>
      </c>
      <c r="B60" s="141" t="s">
        <v>72</v>
      </c>
      <c r="C60" s="180" t="s">
        <v>73</v>
      </c>
      <c r="D60" s="150"/>
      <c r="E60" s="155"/>
      <c r="F60" s="158"/>
      <c r="G60" s="158">
        <f>SUMIF(AE61:AE63,"&lt;&gt;NOR",G61:G63)</f>
        <v>0</v>
      </c>
      <c r="H60" s="158"/>
      <c r="I60" s="158">
        <f>SUM(I61:I63)</f>
        <v>0</v>
      </c>
      <c r="J60" s="158"/>
      <c r="K60" s="158">
        <f>SUM(K61:K63)</f>
        <v>0</v>
      </c>
      <c r="L60" s="158"/>
      <c r="M60" s="158">
        <f>SUM(M61:M63)</f>
        <v>0</v>
      </c>
      <c r="N60" s="151"/>
      <c r="O60" s="151">
        <f>SUM(O61:O63)</f>
        <v>8.0000000000000007E-5</v>
      </c>
      <c r="P60" s="151"/>
      <c r="Q60" s="151">
        <f>SUM(Q61:Q63)</f>
        <v>2.4930000000000001E-2</v>
      </c>
      <c r="R60" s="151"/>
      <c r="S60" s="151"/>
      <c r="T60" s="152"/>
      <c r="U60" s="151">
        <f>SUM(U61:U63)</f>
        <v>1.9</v>
      </c>
      <c r="AE60" t="s">
        <v>108</v>
      </c>
    </row>
    <row r="61" spans="1:60" ht="22.5" outlineLevel="1" x14ac:dyDescent="0.2">
      <c r="A61" s="140">
        <v>27</v>
      </c>
      <c r="B61" s="140" t="s">
        <v>181</v>
      </c>
      <c r="C61" s="178" t="s">
        <v>182</v>
      </c>
      <c r="D61" s="146" t="s">
        <v>119</v>
      </c>
      <c r="E61" s="153">
        <v>1</v>
      </c>
      <c r="F61" s="156">
        <f>H61+J61</f>
        <v>0</v>
      </c>
      <c r="G61" s="157">
        <f>ROUND(E61*F61,2)</f>
        <v>0</v>
      </c>
      <c r="H61" s="157"/>
      <c r="I61" s="157">
        <f>ROUND(E61*H61,2)</f>
        <v>0</v>
      </c>
      <c r="J61" s="157"/>
      <c r="K61" s="157">
        <f>ROUND(E61*J61,2)</f>
        <v>0</v>
      </c>
      <c r="L61" s="157">
        <v>21</v>
      </c>
      <c r="M61" s="157">
        <f>G61*(1+L61/100)</f>
        <v>0</v>
      </c>
      <c r="N61" s="147">
        <v>8.0000000000000007E-5</v>
      </c>
      <c r="O61" s="147">
        <f>ROUND(E61*N61,5)</f>
        <v>8.0000000000000007E-5</v>
      </c>
      <c r="P61" s="147">
        <v>2.4930000000000001E-2</v>
      </c>
      <c r="Q61" s="147">
        <f>ROUND(E61*P61,5)</f>
        <v>2.4930000000000001E-2</v>
      </c>
      <c r="R61" s="147"/>
      <c r="S61" s="147"/>
      <c r="T61" s="148">
        <v>0.26800000000000002</v>
      </c>
      <c r="U61" s="147">
        <f>ROUND(E61*T61,2)</f>
        <v>0.27</v>
      </c>
      <c r="V61" s="139"/>
      <c r="W61" s="139"/>
      <c r="X61" s="139"/>
      <c r="Y61" s="139"/>
      <c r="Z61" s="139"/>
      <c r="AA61" s="139"/>
      <c r="AB61" s="139"/>
      <c r="AC61" s="139"/>
      <c r="AD61" s="139"/>
      <c r="AE61" s="139" t="s">
        <v>124</v>
      </c>
      <c r="AF61" s="139"/>
      <c r="AG61" s="139"/>
      <c r="AH61" s="139"/>
      <c r="AI61" s="139"/>
      <c r="AJ61" s="139"/>
      <c r="AK61" s="139"/>
      <c r="AL61" s="139"/>
      <c r="AM61" s="139"/>
      <c r="AN61" s="139"/>
      <c r="AO61" s="139"/>
      <c r="AP61" s="139"/>
      <c r="AQ61" s="139"/>
      <c r="AR61" s="139"/>
      <c r="AS61" s="139"/>
      <c r="AT61" s="139"/>
      <c r="AU61" s="139"/>
      <c r="AV61" s="139"/>
      <c r="AW61" s="139"/>
      <c r="AX61" s="139"/>
      <c r="AY61" s="139"/>
      <c r="AZ61" s="139"/>
      <c r="BA61" s="139"/>
      <c r="BB61" s="139"/>
      <c r="BC61" s="139"/>
      <c r="BD61" s="139"/>
      <c r="BE61" s="139"/>
      <c r="BF61" s="139"/>
      <c r="BG61" s="139"/>
      <c r="BH61" s="139"/>
    </row>
    <row r="62" spans="1:60" ht="22.5" outlineLevel="1" x14ac:dyDescent="0.2">
      <c r="A62" s="140">
        <v>28</v>
      </c>
      <c r="B62" s="140" t="s">
        <v>183</v>
      </c>
      <c r="C62" s="178" t="s">
        <v>184</v>
      </c>
      <c r="D62" s="146" t="s">
        <v>119</v>
      </c>
      <c r="E62" s="153">
        <v>1</v>
      </c>
      <c r="F62" s="156">
        <f>H62+J62</f>
        <v>0</v>
      </c>
      <c r="G62" s="157">
        <f>ROUND(E62*F62,2)</f>
        <v>0</v>
      </c>
      <c r="H62" s="157"/>
      <c r="I62" s="157">
        <f>ROUND(E62*H62,2)</f>
        <v>0</v>
      </c>
      <c r="J62" s="157"/>
      <c r="K62" s="157">
        <f>ROUND(E62*J62,2)</f>
        <v>0</v>
      </c>
      <c r="L62" s="157">
        <v>21</v>
      </c>
      <c r="M62" s="157">
        <f>G62*(1+L62/100)</f>
        <v>0</v>
      </c>
      <c r="N62" s="147">
        <v>0</v>
      </c>
      <c r="O62" s="147">
        <f>ROUND(E62*N62,5)</f>
        <v>0</v>
      </c>
      <c r="P62" s="147">
        <v>0</v>
      </c>
      <c r="Q62" s="147">
        <f>ROUND(E62*P62,5)</f>
        <v>0</v>
      </c>
      <c r="R62" s="147"/>
      <c r="S62" s="147"/>
      <c r="T62" s="148">
        <v>1.008</v>
      </c>
      <c r="U62" s="147">
        <f>ROUND(E62*T62,2)</f>
        <v>1.01</v>
      </c>
      <c r="V62" s="139"/>
      <c r="W62" s="139"/>
      <c r="X62" s="139"/>
      <c r="Y62" s="139"/>
      <c r="Z62" s="139"/>
      <c r="AA62" s="139"/>
      <c r="AB62" s="139"/>
      <c r="AC62" s="139"/>
      <c r="AD62" s="139"/>
      <c r="AE62" s="139" t="s">
        <v>124</v>
      </c>
      <c r="AF62" s="139"/>
      <c r="AG62" s="139"/>
      <c r="AH62" s="139"/>
      <c r="AI62" s="139"/>
      <c r="AJ62" s="139"/>
      <c r="AK62" s="139"/>
      <c r="AL62" s="139"/>
      <c r="AM62" s="139"/>
      <c r="AN62" s="139"/>
      <c r="AO62" s="139"/>
      <c r="AP62" s="139"/>
      <c r="AQ62" s="139"/>
      <c r="AR62" s="139"/>
      <c r="AS62" s="139"/>
      <c r="AT62" s="139"/>
      <c r="AU62" s="139"/>
      <c r="AV62" s="139"/>
      <c r="AW62" s="139"/>
      <c r="AX62" s="139"/>
      <c r="AY62" s="139"/>
      <c r="AZ62" s="139"/>
      <c r="BA62" s="139"/>
      <c r="BB62" s="139"/>
      <c r="BC62" s="139"/>
      <c r="BD62" s="139"/>
      <c r="BE62" s="139"/>
      <c r="BF62" s="139"/>
      <c r="BG62" s="139"/>
      <c r="BH62" s="139"/>
    </row>
    <row r="63" spans="1:60" outlineLevel="1" x14ac:dyDescent="0.2">
      <c r="A63" s="140">
        <v>29</v>
      </c>
      <c r="B63" s="140" t="s">
        <v>185</v>
      </c>
      <c r="C63" s="178" t="s">
        <v>186</v>
      </c>
      <c r="D63" s="146" t="s">
        <v>119</v>
      </c>
      <c r="E63" s="153">
        <v>1</v>
      </c>
      <c r="F63" s="156">
        <f>H63+J63</f>
        <v>0</v>
      </c>
      <c r="G63" s="157">
        <f>ROUND(E63*F63,2)</f>
        <v>0</v>
      </c>
      <c r="H63" s="157"/>
      <c r="I63" s="157">
        <f>ROUND(E63*H63,2)</f>
        <v>0</v>
      </c>
      <c r="J63" s="157"/>
      <c r="K63" s="157">
        <f>ROUND(E63*J63,2)</f>
        <v>0</v>
      </c>
      <c r="L63" s="157">
        <v>21</v>
      </c>
      <c r="M63" s="157">
        <f>G63*(1+L63/100)</f>
        <v>0</v>
      </c>
      <c r="N63" s="147">
        <v>0</v>
      </c>
      <c r="O63" s="147">
        <f>ROUND(E63*N63,5)</f>
        <v>0</v>
      </c>
      <c r="P63" s="147">
        <v>0</v>
      </c>
      <c r="Q63" s="147">
        <f>ROUND(E63*P63,5)</f>
        <v>0</v>
      </c>
      <c r="R63" s="147"/>
      <c r="S63" s="147"/>
      <c r="T63" s="148">
        <v>0.61699999999999999</v>
      </c>
      <c r="U63" s="147">
        <f>ROUND(E63*T63,2)</f>
        <v>0.62</v>
      </c>
      <c r="V63" s="139"/>
      <c r="W63" s="139"/>
      <c r="X63" s="139"/>
      <c r="Y63" s="139"/>
      <c r="Z63" s="139"/>
      <c r="AA63" s="139"/>
      <c r="AB63" s="139"/>
      <c r="AC63" s="139"/>
      <c r="AD63" s="139"/>
      <c r="AE63" s="139" t="s">
        <v>124</v>
      </c>
      <c r="AF63" s="139"/>
      <c r="AG63" s="139"/>
      <c r="AH63" s="139"/>
      <c r="AI63" s="139"/>
      <c r="AJ63" s="139"/>
      <c r="AK63" s="139"/>
      <c r="AL63" s="139"/>
      <c r="AM63" s="139"/>
      <c r="AN63" s="139"/>
      <c r="AO63" s="139"/>
      <c r="AP63" s="139"/>
      <c r="AQ63" s="139"/>
      <c r="AR63" s="139"/>
      <c r="AS63" s="139"/>
      <c r="AT63" s="139"/>
      <c r="AU63" s="139"/>
      <c r="AV63" s="139"/>
      <c r="AW63" s="139"/>
      <c r="AX63" s="139"/>
      <c r="AY63" s="139"/>
      <c r="AZ63" s="139"/>
      <c r="BA63" s="139"/>
      <c r="BB63" s="139"/>
      <c r="BC63" s="139"/>
      <c r="BD63" s="139"/>
      <c r="BE63" s="139"/>
      <c r="BF63" s="139"/>
      <c r="BG63" s="139"/>
      <c r="BH63" s="139"/>
    </row>
    <row r="64" spans="1:60" x14ac:dyDescent="0.2">
      <c r="A64" s="141" t="s">
        <v>107</v>
      </c>
      <c r="B64" s="141" t="s">
        <v>74</v>
      </c>
      <c r="C64" s="180" t="s">
        <v>75</v>
      </c>
      <c r="D64" s="150"/>
      <c r="E64" s="155"/>
      <c r="F64" s="158"/>
      <c r="G64" s="158">
        <f>SUMIF(AE65:AE78,"&lt;&gt;NOR",G65:G78)</f>
        <v>0</v>
      </c>
      <c r="H64" s="158"/>
      <c r="I64" s="158">
        <f>SUM(I65:I78)</f>
        <v>0</v>
      </c>
      <c r="J64" s="158"/>
      <c r="K64" s="158">
        <f>SUM(K65:K78)</f>
        <v>0</v>
      </c>
      <c r="L64" s="158"/>
      <c r="M64" s="158">
        <f>SUM(M65:M78)</f>
        <v>0</v>
      </c>
      <c r="N64" s="151"/>
      <c r="O64" s="151">
        <f>SUM(O65:O78)</f>
        <v>1.78867</v>
      </c>
      <c r="P64" s="151"/>
      <c r="Q64" s="151">
        <f>SUM(Q65:Q78)</f>
        <v>7.4999199999999995</v>
      </c>
      <c r="R64" s="151"/>
      <c r="S64" s="151"/>
      <c r="T64" s="152"/>
      <c r="U64" s="151">
        <f>SUM(U65:U78)</f>
        <v>84.56</v>
      </c>
      <c r="AE64" t="s">
        <v>108</v>
      </c>
    </row>
    <row r="65" spans="1:60" outlineLevel="1" x14ac:dyDescent="0.2">
      <c r="A65" s="140">
        <v>30</v>
      </c>
      <c r="B65" s="140" t="s">
        <v>187</v>
      </c>
      <c r="C65" s="178" t="s">
        <v>188</v>
      </c>
      <c r="D65" s="146" t="s">
        <v>110</v>
      </c>
      <c r="E65" s="153">
        <v>35</v>
      </c>
      <c r="F65" s="156">
        <f>H65+J65</f>
        <v>0</v>
      </c>
      <c r="G65" s="157">
        <f>ROUND(E65*F65,2)</f>
        <v>0</v>
      </c>
      <c r="H65" s="157"/>
      <c r="I65" s="157">
        <f>ROUND(E65*H65,2)</f>
        <v>0</v>
      </c>
      <c r="J65" s="157"/>
      <c r="K65" s="157">
        <f>ROUND(E65*J65,2)</f>
        <v>0</v>
      </c>
      <c r="L65" s="157">
        <v>21</v>
      </c>
      <c r="M65" s="157">
        <f>G65*(1+L65/100)</f>
        <v>0</v>
      </c>
      <c r="N65" s="147">
        <v>0</v>
      </c>
      <c r="O65" s="147">
        <f>ROUND(E65*N65,5)</f>
        <v>0</v>
      </c>
      <c r="P65" s="147">
        <v>2.0400000000000001E-2</v>
      </c>
      <c r="Q65" s="147">
        <f>ROUND(E65*P65,5)</f>
        <v>0.71399999999999997</v>
      </c>
      <c r="R65" s="147"/>
      <c r="S65" s="147"/>
      <c r="T65" s="148">
        <v>0.25982</v>
      </c>
      <c r="U65" s="147">
        <f>ROUND(E65*T65,2)</f>
        <v>9.09</v>
      </c>
      <c r="V65" s="139"/>
      <c r="W65" s="139"/>
      <c r="X65" s="139"/>
      <c r="Y65" s="139"/>
      <c r="Z65" s="139"/>
      <c r="AA65" s="139"/>
      <c r="AB65" s="139"/>
      <c r="AC65" s="139"/>
      <c r="AD65" s="139"/>
      <c r="AE65" s="139" t="s">
        <v>111</v>
      </c>
      <c r="AF65" s="139"/>
      <c r="AG65" s="139"/>
      <c r="AH65" s="139"/>
      <c r="AI65" s="139"/>
      <c r="AJ65" s="139"/>
      <c r="AK65" s="139"/>
      <c r="AL65" s="139"/>
      <c r="AM65" s="139"/>
      <c r="AN65" s="139"/>
      <c r="AO65" s="139"/>
      <c r="AP65" s="139"/>
      <c r="AQ65" s="139"/>
      <c r="AR65" s="139"/>
      <c r="AS65" s="139"/>
      <c r="AT65" s="139"/>
      <c r="AU65" s="139"/>
      <c r="AV65" s="139"/>
      <c r="AW65" s="139"/>
      <c r="AX65" s="139"/>
      <c r="AY65" s="139"/>
      <c r="AZ65" s="139"/>
      <c r="BA65" s="139"/>
      <c r="BB65" s="139"/>
      <c r="BC65" s="139"/>
      <c r="BD65" s="139"/>
      <c r="BE65" s="139"/>
      <c r="BF65" s="139"/>
      <c r="BG65" s="139"/>
      <c r="BH65" s="139"/>
    </row>
    <row r="66" spans="1:60" outlineLevel="1" x14ac:dyDescent="0.2">
      <c r="A66" s="140"/>
      <c r="B66" s="140"/>
      <c r="C66" s="179" t="s">
        <v>189</v>
      </c>
      <c r="D66" s="149"/>
      <c r="E66" s="154">
        <v>35</v>
      </c>
      <c r="F66" s="157"/>
      <c r="G66" s="157"/>
      <c r="H66" s="157"/>
      <c r="I66" s="157"/>
      <c r="J66" s="157"/>
      <c r="K66" s="157"/>
      <c r="L66" s="157"/>
      <c r="M66" s="157"/>
      <c r="N66" s="147"/>
      <c r="O66" s="147"/>
      <c r="P66" s="147"/>
      <c r="Q66" s="147"/>
      <c r="R66" s="147"/>
      <c r="S66" s="147"/>
      <c r="T66" s="148"/>
      <c r="U66" s="147"/>
      <c r="V66" s="139"/>
      <c r="W66" s="139"/>
      <c r="X66" s="139"/>
      <c r="Y66" s="139"/>
      <c r="Z66" s="139"/>
      <c r="AA66" s="139"/>
      <c r="AB66" s="139"/>
      <c r="AC66" s="139"/>
      <c r="AD66" s="139"/>
      <c r="AE66" s="139" t="s">
        <v>113</v>
      </c>
      <c r="AF66" s="139">
        <v>0</v>
      </c>
      <c r="AG66" s="139"/>
      <c r="AH66" s="139"/>
      <c r="AI66" s="139"/>
      <c r="AJ66" s="139"/>
      <c r="AK66" s="139"/>
      <c r="AL66" s="139"/>
      <c r="AM66" s="139"/>
      <c r="AN66" s="139"/>
      <c r="AO66" s="139"/>
      <c r="AP66" s="139"/>
      <c r="AQ66" s="139"/>
      <c r="AR66" s="139"/>
      <c r="AS66" s="139"/>
      <c r="AT66" s="139"/>
      <c r="AU66" s="139"/>
      <c r="AV66" s="139"/>
      <c r="AW66" s="139"/>
      <c r="AX66" s="139"/>
      <c r="AY66" s="139"/>
      <c r="AZ66" s="139"/>
      <c r="BA66" s="139"/>
      <c r="BB66" s="139"/>
      <c r="BC66" s="139"/>
      <c r="BD66" s="139"/>
      <c r="BE66" s="139"/>
      <c r="BF66" s="139"/>
      <c r="BG66" s="139"/>
      <c r="BH66" s="139"/>
    </row>
    <row r="67" spans="1:60" outlineLevel="1" x14ac:dyDescent="0.2">
      <c r="A67" s="140">
        <v>31</v>
      </c>
      <c r="B67" s="140" t="s">
        <v>190</v>
      </c>
      <c r="C67" s="178" t="s">
        <v>191</v>
      </c>
      <c r="D67" s="146" t="s">
        <v>110</v>
      </c>
      <c r="E67" s="153">
        <v>53.5</v>
      </c>
      <c r="F67" s="156">
        <f>H67+J67</f>
        <v>0</v>
      </c>
      <c r="G67" s="157">
        <f>ROUND(E67*F67,2)</f>
        <v>0</v>
      </c>
      <c r="H67" s="157"/>
      <c r="I67" s="157">
        <f>ROUND(E67*H67,2)</f>
        <v>0</v>
      </c>
      <c r="J67" s="157"/>
      <c r="K67" s="157">
        <f>ROUND(E67*J67,2)</f>
        <v>0</v>
      </c>
      <c r="L67" s="157">
        <v>21</v>
      </c>
      <c r="M67" s="157">
        <f>G67*(1+L67/100)</f>
        <v>0</v>
      </c>
      <c r="N67" s="147">
        <v>0</v>
      </c>
      <c r="O67" s="147">
        <f>ROUND(E67*N67,5)</f>
        <v>0</v>
      </c>
      <c r="P67" s="147">
        <v>1.4E-2</v>
      </c>
      <c r="Q67" s="147">
        <f>ROUND(E67*P67,5)</f>
        <v>0.749</v>
      </c>
      <c r="R67" s="147"/>
      <c r="S67" s="147"/>
      <c r="T67" s="148">
        <v>0.11311</v>
      </c>
      <c r="U67" s="147">
        <f>ROUND(E67*T67,2)</f>
        <v>6.05</v>
      </c>
      <c r="V67" s="139"/>
      <c r="W67" s="139"/>
      <c r="X67" s="139"/>
      <c r="Y67" s="139"/>
      <c r="Z67" s="139"/>
      <c r="AA67" s="139"/>
      <c r="AB67" s="139"/>
      <c r="AC67" s="139"/>
      <c r="AD67" s="139"/>
      <c r="AE67" s="139" t="s">
        <v>111</v>
      </c>
      <c r="AF67" s="139"/>
      <c r="AG67" s="139"/>
      <c r="AH67" s="139"/>
      <c r="AI67" s="139"/>
      <c r="AJ67" s="139"/>
      <c r="AK67" s="139"/>
      <c r="AL67" s="139"/>
      <c r="AM67" s="139"/>
      <c r="AN67" s="139"/>
      <c r="AO67" s="139"/>
      <c r="AP67" s="139"/>
      <c r="AQ67" s="139"/>
      <c r="AR67" s="139"/>
      <c r="AS67" s="139"/>
      <c r="AT67" s="139"/>
      <c r="AU67" s="139"/>
      <c r="AV67" s="139"/>
      <c r="AW67" s="139"/>
      <c r="AX67" s="139"/>
      <c r="AY67" s="139"/>
      <c r="AZ67" s="139"/>
      <c r="BA67" s="139"/>
      <c r="BB67" s="139"/>
      <c r="BC67" s="139"/>
      <c r="BD67" s="139"/>
      <c r="BE67" s="139"/>
      <c r="BF67" s="139"/>
      <c r="BG67" s="139"/>
      <c r="BH67" s="139"/>
    </row>
    <row r="68" spans="1:60" outlineLevel="1" x14ac:dyDescent="0.2">
      <c r="A68" s="140"/>
      <c r="B68" s="140"/>
      <c r="C68" s="179" t="s">
        <v>112</v>
      </c>
      <c r="D68" s="149"/>
      <c r="E68" s="154">
        <v>53.5</v>
      </c>
      <c r="F68" s="157"/>
      <c r="G68" s="157"/>
      <c r="H68" s="157"/>
      <c r="I68" s="157"/>
      <c r="J68" s="157"/>
      <c r="K68" s="157"/>
      <c r="L68" s="157"/>
      <c r="M68" s="157"/>
      <c r="N68" s="147"/>
      <c r="O68" s="147"/>
      <c r="P68" s="147"/>
      <c r="Q68" s="147"/>
      <c r="R68" s="147"/>
      <c r="S68" s="147"/>
      <c r="T68" s="148"/>
      <c r="U68" s="147"/>
      <c r="V68" s="139"/>
      <c r="W68" s="139"/>
      <c r="X68" s="139"/>
      <c r="Y68" s="139"/>
      <c r="Z68" s="139"/>
      <c r="AA68" s="139"/>
      <c r="AB68" s="139"/>
      <c r="AC68" s="139"/>
      <c r="AD68" s="139"/>
      <c r="AE68" s="139" t="s">
        <v>113</v>
      </c>
      <c r="AF68" s="139">
        <v>0</v>
      </c>
      <c r="AG68" s="139"/>
      <c r="AH68" s="139"/>
      <c r="AI68" s="139"/>
      <c r="AJ68" s="139"/>
      <c r="AK68" s="139"/>
      <c r="AL68" s="139"/>
      <c r="AM68" s="139"/>
      <c r="AN68" s="139"/>
      <c r="AO68" s="139"/>
      <c r="AP68" s="139"/>
      <c r="AQ68" s="139"/>
      <c r="AR68" s="139"/>
      <c r="AS68" s="139"/>
      <c r="AT68" s="139"/>
      <c r="AU68" s="139"/>
      <c r="AV68" s="139"/>
      <c r="AW68" s="139"/>
      <c r="AX68" s="139"/>
      <c r="AY68" s="139"/>
      <c r="AZ68" s="139"/>
      <c r="BA68" s="139"/>
      <c r="BB68" s="139"/>
      <c r="BC68" s="139"/>
      <c r="BD68" s="139"/>
      <c r="BE68" s="139"/>
      <c r="BF68" s="139"/>
      <c r="BG68" s="139"/>
      <c r="BH68" s="139"/>
    </row>
    <row r="69" spans="1:60" outlineLevel="1" x14ac:dyDescent="0.2">
      <c r="A69" s="140">
        <v>32</v>
      </c>
      <c r="B69" s="140" t="s">
        <v>192</v>
      </c>
      <c r="C69" s="178" t="s">
        <v>193</v>
      </c>
      <c r="D69" s="146" t="s">
        <v>131</v>
      </c>
      <c r="E69" s="153">
        <v>104.51666666666701</v>
      </c>
      <c r="F69" s="156">
        <f>H69+J69</f>
        <v>0</v>
      </c>
      <c r="G69" s="157">
        <f>ROUND(E69*F69,2)</f>
        <v>0</v>
      </c>
      <c r="H69" s="157"/>
      <c r="I69" s="157">
        <f>ROUND(E69*H69,2)</f>
        <v>0</v>
      </c>
      <c r="J69" s="157"/>
      <c r="K69" s="157">
        <f>ROUND(E69*J69,2)</f>
        <v>0</v>
      </c>
      <c r="L69" s="157">
        <v>21</v>
      </c>
      <c r="M69" s="157">
        <f>G69*(1+L69/100)</f>
        <v>0</v>
      </c>
      <c r="N69" s="147">
        <v>1.6000000000000001E-4</v>
      </c>
      <c r="O69" s="147">
        <f>ROUND(E69*N69,5)</f>
        <v>1.6719999999999999E-2</v>
      </c>
      <c r="P69" s="147">
        <v>2.5000000000000001E-2</v>
      </c>
      <c r="Q69" s="147">
        <f>ROUND(E69*P69,5)</f>
        <v>2.6129199999999999</v>
      </c>
      <c r="R69" s="147"/>
      <c r="S69" s="147"/>
      <c r="T69" s="148">
        <v>0.156</v>
      </c>
      <c r="U69" s="147">
        <f>ROUND(E69*T69,2)</f>
        <v>16.3</v>
      </c>
      <c r="V69" s="139"/>
      <c r="W69" s="139"/>
      <c r="X69" s="139"/>
      <c r="Y69" s="139"/>
      <c r="Z69" s="139"/>
      <c r="AA69" s="139"/>
      <c r="AB69" s="139"/>
      <c r="AC69" s="139"/>
      <c r="AD69" s="139"/>
      <c r="AE69" s="139" t="s">
        <v>124</v>
      </c>
      <c r="AF69" s="139"/>
      <c r="AG69" s="139"/>
      <c r="AH69" s="139"/>
      <c r="AI69" s="139"/>
      <c r="AJ69" s="139"/>
      <c r="AK69" s="139"/>
      <c r="AL69" s="139"/>
      <c r="AM69" s="139"/>
      <c r="AN69" s="139"/>
      <c r="AO69" s="139"/>
      <c r="AP69" s="139"/>
      <c r="AQ69" s="139"/>
      <c r="AR69" s="139"/>
      <c r="AS69" s="139"/>
      <c r="AT69" s="139"/>
      <c r="AU69" s="139"/>
      <c r="AV69" s="139"/>
      <c r="AW69" s="139"/>
      <c r="AX69" s="139"/>
      <c r="AY69" s="139"/>
      <c r="AZ69" s="139"/>
      <c r="BA69" s="139"/>
      <c r="BB69" s="139"/>
      <c r="BC69" s="139"/>
      <c r="BD69" s="139"/>
      <c r="BE69" s="139"/>
      <c r="BF69" s="139"/>
      <c r="BG69" s="139"/>
      <c r="BH69" s="139"/>
    </row>
    <row r="70" spans="1:60" outlineLevel="1" x14ac:dyDescent="0.2">
      <c r="A70" s="140"/>
      <c r="B70" s="140"/>
      <c r="C70" s="179" t="s">
        <v>194</v>
      </c>
      <c r="D70" s="149"/>
      <c r="E70" s="154">
        <v>26.7</v>
      </c>
      <c r="F70" s="157"/>
      <c r="G70" s="157"/>
      <c r="H70" s="157"/>
      <c r="I70" s="157"/>
      <c r="J70" s="157"/>
      <c r="K70" s="157"/>
      <c r="L70" s="157"/>
      <c r="M70" s="157"/>
      <c r="N70" s="147"/>
      <c r="O70" s="147"/>
      <c r="P70" s="147"/>
      <c r="Q70" s="147"/>
      <c r="R70" s="147"/>
      <c r="S70" s="147"/>
      <c r="T70" s="148"/>
      <c r="U70" s="147"/>
      <c r="V70" s="139"/>
      <c r="W70" s="139"/>
      <c r="X70" s="139"/>
      <c r="Y70" s="139"/>
      <c r="Z70" s="139"/>
      <c r="AA70" s="139"/>
      <c r="AB70" s="139"/>
      <c r="AC70" s="139"/>
      <c r="AD70" s="139"/>
      <c r="AE70" s="139" t="s">
        <v>113</v>
      </c>
      <c r="AF70" s="139">
        <v>0</v>
      </c>
      <c r="AG70" s="139"/>
      <c r="AH70" s="139"/>
      <c r="AI70" s="139"/>
      <c r="AJ70" s="139"/>
      <c r="AK70" s="139"/>
      <c r="AL70" s="139"/>
      <c r="AM70" s="139"/>
      <c r="AN70" s="139"/>
      <c r="AO70" s="139"/>
      <c r="AP70" s="139"/>
      <c r="AQ70" s="139"/>
      <c r="AR70" s="139"/>
      <c r="AS70" s="139"/>
      <c r="AT70" s="139"/>
      <c r="AU70" s="139"/>
      <c r="AV70" s="139"/>
      <c r="AW70" s="139"/>
      <c r="AX70" s="139"/>
      <c r="AY70" s="139"/>
      <c r="AZ70" s="139"/>
      <c r="BA70" s="139"/>
      <c r="BB70" s="139"/>
      <c r="BC70" s="139"/>
      <c r="BD70" s="139"/>
      <c r="BE70" s="139"/>
      <c r="BF70" s="139"/>
      <c r="BG70" s="139"/>
      <c r="BH70" s="139"/>
    </row>
    <row r="71" spans="1:60" outlineLevel="1" x14ac:dyDescent="0.2">
      <c r="A71" s="140"/>
      <c r="B71" s="140"/>
      <c r="C71" s="179" t="s">
        <v>195</v>
      </c>
      <c r="D71" s="149"/>
      <c r="E71" s="154">
        <v>77.816666666666706</v>
      </c>
      <c r="F71" s="157"/>
      <c r="G71" s="157"/>
      <c r="H71" s="157"/>
      <c r="I71" s="157"/>
      <c r="J71" s="157"/>
      <c r="K71" s="157"/>
      <c r="L71" s="157"/>
      <c r="M71" s="157"/>
      <c r="N71" s="147"/>
      <c r="O71" s="147"/>
      <c r="P71" s="147"/>
      <c r="Q71" s="147"/>
      <c r="R71" s="147"/>
      <c r="S71" s="147"/>
      <c r="T71" s="148"/>
      <c r="U71" s="147"/>
      <c r="V71" s="139"/>
      <c r="W71" s="139"/>
      <c r="X71" s="139"/>
      <c r="Y71" s="139"/>
      <c r="Z71" s="139"/>
      <c r="AA71" s="139"/>
      <c r="AB71" s="139"/>
      <c r="AC71" s="139"/>
      <c r="AD71" s="139"/>
      <c r="AE71" s="139" t="s">
        <v>113</v>
      </c>
      <c r="AF71" s="139">
        <v>0</v>
      </c>
      <c r="AG71" s="139"/>
      <c r="AH71" s="139"/>
      <c r="AI71" s="139"/>
      <c r="AJ71" s="139"/>
      <c r="AK71" s="139"/>
      <c r="AL71" s="139"/>
      <c r="AM71" s="139"/>
      <c r="AN71" s="139"/>
      <c r="AO71" s="139"/>
      <c r="AP71" s="139"/>
      <c r="AQ71" s="139"/>
      <c r="AR71" s="139"/>
      <c r="AS71" s="139"/>
      <c r="AT71" s="139"/>
      <c r="AU71" s="139"/>
      <c r="AV71" s="139"/>
      <c r="AW71" s="139"/>
      <c r="AX71" s="139"/>
      <c r="AY71" s="139"/>
      <c r="AZ71" s="139"/>
      <c r="BA71" s="139"/>
      <c r="BB71" s="139"/>
      <c r="BC71" s="139"/>
      <c r="BD71" s="139"/>
      <c r="BE71" s="139"/>
      <c r="BF71" s="139"/>
      <c r="BG71" s="139"/>
      <c r="BH71" s="139"/>
    </row>
    <row r="72" spans="1:60" outlineLevel="1" x14ac:dyDescent="0.2">
      <c r="A72" s="140">
        <v>33</v>
      </c>
      <c r="B72" s="140" t="s">
        <v>196</v>
      </c>
      <c r="C72" s="178" t="s">
        <v>197</v>
      </c>
      <c r="D72" s="146" t="s">
        <v>110</v>
      </c>
      <c r="E72" s="153">
        <v>53.5</v>
      </c>
      <c r="F72" s="156">
        <f>H72+J72</f>
        <v>0</v>
      </c>
      <c r="G72" s="157">
        <f>ROUND(E72*F72,2)</f>
        <v>0</v>
      </c>
      <c r="H72" s="157"/>
      <c r="I72" s="157">
        <f>ROUND(E72*H72,2)</f>
        <v>0</v>
      </c>
      <c r="J72" s="157"/>
      <c r="K72" s="157">
        <f>ROUND(E72*J72,2)</f>
        <v>0</v>
      </c>
      <c r="L72" s="157">
        <v>21</v>
      </c>
      <c r="M72" s="157">
        <f>G72*(1+L72/100)</f>
        <v>0</v>
      </c>
      <c r="N72" s="147">
        <v>1.6000000000000001E-4</v>
      </c>
      <c r="O72" s="147">
        <f>ROUND(E72*N72,5)</f>
        <v>8.5599999999999999E-3</v>
      </c>
      <c r="P72" s="147">
        <v>6.4000000000000001E-2</v>
      </c>
      <c r="Q72" s="147">
        <f>ROUND(E72*P72,5)</f>
        <v>3.4239999999999999</v>
      </c>
      <c r="R72" s="147"/>
      <c r="S72" s="147"/>
      <c r="T72" s="148">
        <v>0.26600000000000001</v>
      </c>
      <c r="U72" s="147">
        <f>ROUND(E72*T72,2)</f>
        <v>14.23</v>
      </c>
      <c r="V72" s="139"/>
      <c r="W72" s="139"/>
      <c r="X72" s="139"/>
      <c r="Y72" s="139"/>
      <c r="Z72" s="139"/>
      <c r="AA72" s="139"/>
      <c r="AB72" s="139"/>
      <c r="AC72" s="139"/>
      <c r="AD72" s="139"/>
      <c r="AE72" s="139" t="s">
        <v>124</v>
      </c>
      <c r="AF72" s="139"/>
      <c r="AG72" s="139"/>
      <c r="AH72" s="139"/>
      <c r="AI72" s="139"/>
      <c r="AJ72" s="139"/>
      <c r="AK72" s="139"/>
      <c r="AL72" s="139"/>
      <c r="AM72" s="139"/>
      <c r="AN72" s="139"/>
      <c r="AO72" s="139"/>
      <c r="AP72" s="139"/>
      <c r="AQ72" s="139"/>
      <c r="AR72" s="139"/>
      <c r="AS72" s="139"/>
      <c r="AT72" s="139"/>
      <c r="AU72" s="139"/>
      <c r="AV72" s="139"/>
      <c r="AW72" s="139"/>
      <c r="AX72" s="139"/>
      <c r="AY72" s="139"/>
      <c r="AZ72" s="139"/>
      <c r="BA72" s="139"/>
      <c r="BB72" s="139"/>
      <c r="BC72" s="139"/>
      <c r="BD72" s="139"/>
      <c r="BE72" s="139"/>
      <c r="BF72" s="139"/>
      <c r="BG72" s="139"/>
      <c r="BH72" s="139"/>
    </row>
    <row r="73" spans="1:60" outlineLevel="1" x14ac:dyDescent="0.2">
      <c r="A73" s="140"/>
      <c r="B73" s="140"/>
      <c r="C73" s="179" t="s">
        <v>112</v>
      </c>
      <c r="D73" s="149"/>
      <c r="E73" s="154">
        <v>53.5</v>
      </c>
      <c r="F73" s="157"/>
      <c r="G73" s="157"/>
      <c r="H73" s="157"/>
      <c r="I73" s="157"/>
      <c r="J73" s="157"/>
      <c r="K73" s="157"/>
      <c r="L73" s="157"/>
      <c r="M73" s="157"/>
      <c r="N73" s="147"/>
      <c r="O73" s="147"/>
      <c r="P73" s="147"/>
      <c r="Q73" s="147"/>
      <c r="R73" s="147"/>
      <c r="S73" s="147"/>
      <c r="T73" s="148"/>
      <c r="U73" s="147"/>
      <c r="V73" s="139"/>
      <c r="W73" s="139"/>
      <c r="X73" s="139"/>
      <c r="Y73" s="139"/>
      <c r="Z73" s="139"/>
      <c r="AA73" s="139"/>
      <c r="AB73" s="139"/>
      <c r="AC73" s="139"/>
      <c r="AD73" s="139"/>
      <c r="AE73" s="139" t="s">
        <v>113</v>
      </c>
      <c r="AF73" s="139">
        <v>0</v>
      </c>
      <c r="AG73" s="139"/>
      <c r="AH73" s="139"/>
      <c r="AI73" s="139"/>
      <c r="AJ73" s="139"/>
      <c r="AK73" s="139"/>
      <c r="AL73" s="139"/>
      <c r="AM73" s="139"/>
      <c r="AN73" s="139"/>
      <c r="AO73" s="139"/>
      <c r="AP73" s="139"/>
      <c r="AQ73" s="139"/>
      <c r="AR73" s="139"/>
      <c r="AS73" s="139"/>
      <c r="AT73" s="139"/>
      <c r="AU73" s="139"/>
      <c r="AV73" s="139"/>
      <c r="AW73" s="139"/>
      <c r="AX73" s="139"/>
      <c r="AY73" s="139"/>
      <c r="AZ73" s="139"/>
      <c r="BA73" s="139"/>
      <c r="BB73" s="139"/>
      <c r="BC73" s="139"/>
      <c r="BD73" s="139"/>
      <c r="BE73" s="139"/>
      <c r="BF73" s="139"/>
      <c r="BG73" s="139"/>
      <c r="BH73" s="139"/>
    </row>
    <row r="74" spans="1:60" ht="22.5" outlineLevel="1" x14ac:dyDescent="0.2">
      <c r="A74" s="140">
        <v>34</v>
      </c>
      <c r="B74" s="140" t="s">
        <v>198</v>
      </c>
      <c r="C74" s="178" t="s">
        <v>199</v>
      </c>
      <c r="D74" s="146" t="s">
        <v>110</v>
      </c>
      <c r="E74" s="153">
        <v>54.9</v>
      </c>
      <c r="F74" s="156">
        <f>H74+J74</f>
        <v>0</v>
      </c>
      <c r="G74" s="157">
        <f>ROUND(E74*F74,2)</f>
        <v>0</v>
      </c>
      <c r="H74" s="157"/>
      <c r="I74" s="157">
        <f>ROUND(E74*H74,2)</f>
        <v>0</v>
      </c>
      <c r="J74" s="157"/>
      <c r="K74" s="157">
        <f>ROUND(E74*J74,2)</f>
        <v>0</v>
      </c>
      <c r="L74" s="157">
        <v>21</v>
      </c>
      <c r="M74" s="157">
        <f>G74*(1+L74/100)</f>
        <v>0</v>
      </c>
      <c r="N74" s="147">
        <v>3.2120000000000003E-2</v>
      </c>
      <c r="O74" s="147">
        <f>ROUND(E74*N74,5)</f>
        <v>1.76339</v>
      </c>
      <c r="P74" s="147">
        <v>0</v>
      </c>
      <c r="Q74" s="147">
        <f>ROUND(E74*P74,5)</f>
        <v>0</v>
      </c>
      <c r="R74" s="147"/>
      <c r="S74" s="147"/>
      <c r="T74" s="148">
        <v>0.42899999999999999</v>
      </c>
      <c r="U74" s="147">
        <f>ROUND(E74*T74,2)</f>
        <v>23.55</v>
      </c>
      <c r="V74" s="139"/>
      <c r="W74" s="139"/>
      <c r="X74" s="139"/>
      <c r="Y74" s="139"/>
      <c r="Z74" s="139"/>
      <c r="AA74" s="139"/>
      <c r="AB74" s="139"/>
      <c r="AC74" s="139"/>
      <c r="AD74" s="139"/>
      <c r="AE74" s="139" t="s">
        <v>124</v>
      </c>
      <c r="AF74" s="139"/>
      <c r="AG74" s="139"/>
      <c r="AH74" s="139"/>
      <c r="AI74" s="139"/>
      <c r="AJ74" s="139"/>
      <c r="AK74" s="139"/>
      <c r="AL74" s="139"/>
      <c r="AM74" s="139"/>
      <c r="AN74" s="139"/>
      <c r="AO74" s="139"/>
      <c r="AP74" s="139"/>
      <c r="AQ74" s="139"/>
      <c r="AR74" s="139"/>
      <c r="AS74" s="139"/>
      <c r="AT74" s="139"/>
      <c r="AU74" s="139"/>
      <c r="AV74" s="139"/>
      <c r="AW74" s="139"/>
      <c r="AX74" s="139"/>
      <c r="AY74" s="139"/>
      <c r="AZ74" s="139"/>
      <c r="BA74" s="139"/>
      <c r="BB74" s="139"/>
      <c r="BC74" s="139"/>
      <c r="BD74" s="139"/>
      <c r="BE74" s="139"/>
      <c r="BF74" s="139"/>
      <c r="BG74" s="139"/>
      <c r="BH74" s="139"/>
    </row>
    <row r="75" spans="1:60" outlineLevel="1" x14ac:dyDescent="0.2">
      <c r="A75" s="140"/>
      <c r="B75" s="140"/>
      <c r="C75" s="179" t="s">
        <v>200</v>
      </c>
      <c r="D75" s="149"/>
      <c r="E75" s="154">
        <v>54.9</v>
      </c>
      <c r="F75" s="157"/>
      <c r="G75" s="157"/>
      <c r="H75" s="157"/>
      <c r="I75" s="157"/>
      <c r="J75" s="157"/>
      <c r="K75" s="157"/>
      <c r="L75" s="157"/>
      <c r="M75" s="157"/>
      <c r="N75" s="147"/>
      <c r="O75" s="147"/>
      <c r="P75" s="147"/>
      <c r="Q75" s="147"/>
      <c r="R75" s="147"/>
      <c r="S75" s="147"/>
      <c r="T75" s="148"/>
      <c r="U75" s="147"/>
      <c r="V75" s="139"/>
      <c r="W75" s="139"/>
      <c r="X75" s="139"/>
      <c r="Y75" s="139"/>
      <c r="Z75" s="139"/>
      <c r="AA75" s="139"/>
      <c r="AB75" s="139"/>
      <c r="AC75" s="139"/>
      <c r="AD75" s="139"/>
      <c r="AE75" s="139" t="s">
        <v>113</v>
      </c>
      <c r="AF75" s="139">
        <v>0</v>
      </c>
      <c r="AG75" s="139"/>
      <c r="AH75" s="139"/>
      <c r="AI75" s="139"/>
      <c r="AJ75" s="139"/>
      <c r="AK75" s="139"/>
      <c r="AL75" s="139"/>
      <c r="AM75" s="139"/>
      <c r="AN75" s="139"/>
      <c r="AO75" s="139"/>
      <c r="AP75" s="139"/>
      <c r="AQ75" s="139"/>
      <c r="AR75" s="139"/>
      <c r="AS75" s="139"/>
      <c r="AT75" s="139"/>
      <c r="AU75" s="139"/>
      <c r="AV75" s="139"/>
      <c r="AW75" s="139"/>
      <c r="AX75" s="139"/>
      <c r="AY75" s="139"/>
      <c r="AZ75" s="139"/>
      <c r="BA75" s="139"/>
      <c r="BB75" s="139"/>
      <c r="BC75" s="139"/>
      <c r="BD75" s="139"/>
      <c r="BE75" s="139"/>
      <c r="BF75" s="139"/>
      <c r="BG75" s="139"/>
      <c r="BH75" s="139"/>
    </row>
    <row r="76" spans="1:60" outlineLevel="1" x14ac:dyDescent="0.2">
      <c r="A76" s="140">
        <v>35</v>
      </c>
      <c r="B76" s="140" t="s">
        <v>201</v>
      </c>
      <c r="C76" s="178" t="s">
        <v>202</v>
      </c>
      <c r="D76" s="146" t="s">
        <v>131</v>
      </c>
      <c r="E76" s="153">
        <v>139.49589371980699</v>
      </c>
      <c r="F76" s="156">
        <f>H76+J76</f>
        <v>0</v>
      </c>
      <c r="G76" s="157">
        <f>ROUND(E76*F76,2)</f>
        <v>0</v>
      </c>
      <c r="H76" s="157"/>
      <c r="I76" s="157">
        <f>ROUND(E76*H76,2)</f>
        <v>0</v>
      </c>
      <c r="J76" s="157"/>
      <c r="K76" s="157">
        <f>ROUND(E76*J76,2)</f>
        <v>0</v>
      </c>
      <c r="L76" s="157">
        <v>21</v>
      </c>
      <c r="M76" s="157">
        <f>G76*(1+L76/100)</f>
        <v>0</v>
      </c>
      <c r="N76" s="147">
        <v>0</v>
      </c>
      <c r="O76" s="147">
        <f>ROUND(E76*N76,5)</f>
        <v>0</v>
      </c>
      <c r="P76" s="147">
        <v>0</v>
      </c>
      <c r="Q76" s="147">
        <f>ROUND(E76*P76,5)</f>
        <v>0</v>
      </c>
      <c r="R76" s="147"/>
      <c r="S76" s="147"/>
      <c r="T76" s="148">
        <v>0.11</v>
      </c>
      <c r="U76" s="147">
        <f>ROUND(E76*T76,2)</f>
        <v>15.34</v>
      </c>
      <c r="V76" s="139"/>
      <c r="W76" s="139"/>
      <c r="X76" s="139"/>
      <c r="Y76" s="139"/>
      <c r="Z76" s="139"/>
      <c r="AA76" s="139"/>
      <c r="AB76" s="139"/>
      <c r="AC76" s="139"/>
      <c r="AD76" s="139"/>
      <c r="AE76" s="139" t="s">
        <v>124</v>
      </c>
      <c r="AF76" s="139"/>
      <c r="AG76" s="139"/>
      <c r="AH76" s="139"/>
      <c r="AI76" s="139"/>
      <c r="AJ76" s="139"/>
      <c r="AK76" s="139"/>
      <c r="AL76" s="139"/>
      <c r="AM76" s="139"/>
      <c r="AN76" s="139"/>
      <c r="AO76" s="139"/>
      <c r="AP76" s="139"/>
      <c r="AQ76" s="139"/>
      <c r="AR76" s="139"/>
      <c r="AS76" s="139"/>
      <c r="AT76" s="139"/>
      <c r="AU76" s="139"/>
      <c r="AV76" s="139"/>
      <c r="AW76" s="139"/>
      <c r="AX76" s="139"/>
      <c r="AY76" s="139"/>
      <c r="AZ76" s="139"/>
      <c r="BA76" s="139"/>
      <c r="BB76" s="139"/>
      <c r="BC76" s="139"/>
      <c r="BD76" s="139"/>
      <c r="BE76" s="139"/>
      <c r="BF76" s="139"/>
      <c r="BG76" s="139"/>
      <c r="BH76" s="139"/>
    </row>
    <row r="77" spans="1:60" outlineLevel="1" x14ac:dyDescent="0.2">
      <c r="A77" s="140"/>
      <c r="B77" s="140"/>
      <c r="C77" s="179" t="s">
        <v>203</v>
      </c>
      <c r="D77" s="149"/>
      <c r="E77" s="154">
        <v>33.072463768115902</v>
      </c>
      <c r="F77" s="157"/>
      <c r="G77" s="157"/>
      <c r="H77" s="157"/>
      <c r="I77" s="157"/>
      <c r="J77" s="157"/>
      <c r="K77" s="157"/>
      <c r="L77" s="157"/>
      <c r="M77" s="157"/>
      <c r="N77" s="147"/>
      <c r="O77" s="147"/>
      <c r="P77" s="147"/>
      <c r="Q77" s="147"/>
      <c r="R77" s="147"/>
      <c r="S77" s="147"/>
      <c r="T77" s="148"/>
      <c r="U77" s="147"/>
      <c r="V77" s="139"/>
      <c r="W77" s="139"/>
      <c r="X77" s="139"/>
      <c r="Y77" s="139"/>
      <c r="Z77" s="139"/>
      <c r="AA77" s="139"/>
      <c r="AB77" s="139"/>
      <c r="AC77" s="139"/>
      <c r="AD77" s="139"/>
      <c r="AE77" s="139" t="s">
        <v>113</v>
      </c>
      <c r="AF77" s="139">
        <v>0</v>
      </c>
      <c r="AG77" s="139"/>
      <c r="AH77" s="139"/>
      <c r="AI77" s="139"/>
      <c r="AJ77" s="139"/>
      <c r="AK77" s="139"/>
      <c r="AL77" s="139"/>
      <c r="AM77" s="139"/>
      <c r="AN77" s="139"/>
      <c r="AO77" s="139"/>
      <c r="AP77" s="139"/>
      <c r="AQ77" s="139"/>
      <c r="AR77" s="139"/>
      <c r="AS77" s="139"/>
      <c r="AT77" s="139"/>
      <c r="AU77" s="139"/>
      <c r="AV77" s="139"/>
      <c r="AW77" s="139"/>
      <c r="AX77" s="139"/>
      <c r="AY77" s="139"/>
      <c r="AZ77" s="139"/>
      <c r="BA77" s="139"/>
      <c r="BB77" s="139"/>
      <c r="BC77" s="139"/>
      <c r="BD77" s="139"/>
      <c r="BE77" s="139"/>
      <c r="BF77" s="139"/>
      <c r="BG77" s="139"/>
      <c r="BH77" s="139"/>
    </row>
    <row r="78" spans="1:60" outlineLevel="1" x14ac:dyDescent="0.2">
      <c r="A78" s="140"/>
      <c r="B78" s="140"/>
      <c r="C78" s="179" t="s">
        <v>204</v>
      </c>
      <c r="D78" s="149"/>
      <c r="E78" s="154">
        <v>106.42342995169101</v>
      </c>
      <c r="F78" s="157"/>
      <c r="G78" s="157"/>
      <c r="H78" s="157"/>
      <c r="I78" s="157"/>
      <c r="J78" s="157"/>
      <c r="K78" s="157"/>
      <c r="L78" s="157"/>
      <c r="M78" s="157"/>
      <c r="N78" s="147"/>
      <c r="O78" s="147"/>
      <c r="P78" s="147"/>
      <c r="Q78" s="147"/>
      <c r="R78" s="147"/>
      <c r="S78" s="147"/>
      <c r="T78" s="148"/>
      <c r="U78" s="147"/>
      <c r="V78" s="139"/>
      <c r="W78" s="139"/>
      <c r="X78" s="139"/>
      <c r="Y78" s="139"/>
      <c r="Z78" s="139"/>
      <c r="AA78" s="139"/>
      <c r="AB78" s="139"/>
      <c r="AC78" s="139"/>
      <c r="AD78" s="139"/>
      <c r="AE78" s="139" t="s">
        <v>113</v>
      </c>
      <c r="AF78" s="139">
        <v>0</v>
      </c>
      <c r="AG78" s="139"/>
      <c r="AH78" s="139"/>
      <c r="AI78" s="139"/>
      <c r="AJ78" s="139"/>
      <c r="AK78" s="139"/>
      <c r="AL78" s="139"/>
      <c r="AM78" s="139"/>
      <c r="AN78" s="139"/>
      <c r="AO78" s="139"/>
      <c r="AP78" s="139"/>
      <c r="AQ78" s="139"/>
      <c r="AR78" s="139"/>
      <c r="AS78" s="139"/>
      <c r="AT78" s="139"/>
      <c r="AU78" s="139"/>
      <c r="AV78" s="139"/>
      <c r="AW78" s="139"/>
      <c r="AX78" s="139"/>
      <c r="AY78" s="139"/>
      <c r="AZ78" s="139"/>
      <c r="BA78" s="139"/>
      <c r="BB78" s="139"/>
      <c r="BC78" s="139"/>
      <c r="BD78" s="139"/>
      <c r="BE78" s="139"/>
      <c r="BF78" s="139"/>
      <c r="BG78" s="139"/>
      <c r="BH78" s="139"/>
    </row>
    <row r="79" spans="1:60" x14ac:dyDescent="0.2">
      <c r="A79" s="141" t="s">
        <v>107</v>
      </c>
      <c r="B79" s="141" t="s">
        <v>76</v>
      </c>
      <c r="C79" s="180" t="s">
        <v>77</v>
      </c>
      <c r="D79" s="150"/>
      <c r="E79" s="155"/>
      <c r="F79" s="158"/>
      <c r="G79" s="158">
        <f>SUMIF(AE80:AE83,"&lt;&gt;NOR",G80:G83)</f>
        <v>0</v>
      </c>
      <c r="H79" s="158"/>
      <c r="I79" s="158">
        <f>SUM(I80:I83)</f>
        <v>0</v>
      </c>
      <c r="J79" s="158"/>
      <c r="K79" s="158">
        <f>SUM(K80:K83)</f>
        <v>0</v>
      </c>
      <c r="L79" s="158"/>
      <c r="M79" s="158">
        <f>SUM(M80:M83)</f>
        <v>0</v>
      </c>
      <c r="N79" s="151"/>
      <c r="O79" s="151">
        <f>SUM(O80:O83)</f>
        <v>0.4919</v>
      </c>
      <c r="P79" s="151"/>
      <c r="Q79" s="151">
        <f>SUM(Q80:Q83)</f>
        <v>3.78E-2</v>
      </c>
      <c r="R79" s="151"/>
      <c r="S79" s="151"/>
      <c r="T79" s="152"/>
      <c r="U79" s="151">
        <f>SUM(U80:U83)</f>
        <v>65.55</v>
      </c>
      <c r="AE79" t="s">
        <v>108</v>
      </c>
    </row>
    <row r="80" spans="1:60" outlineLevel="1" x14ac:dyDescent="0.2">
      <c r="A80" s="140">
        <v>36</v>
      </c>
      <c r="B80" s="140" t="s">
        <v>205</v>
      </c>
      <c r="C80" s="178" t="s">
        <v>206</v>
      </c>
      <c r="D80" s="146" t="s">
        <v>110</v>
      </c>
      <c r="E80" s="153">
        <v>35</v>
      </c>
      <c r="F80" s="156">
        <f>H80+J80</f>
        <v>0</v>
      </c>
      <c r="G80" s="157">
        <f>ROUND(E80*F80,2)</f>
        <v>0</v>
      </c>
      <c r="H80" s="157"/>
      <c r="I80" s="157">
        <f>ROUND(E80*H80,2)</f>
        <v>0</v>
      </c>
      <c r="J80" s="157"/>
      <c r="K80" s="157">
        <f>ROUND(E80*J80,2)</f>
        <v>0</v>
      </c>
      <c r="L80" s="157">
        <v>21</v>
      </c>
      <c r="M80" s="157">
        <f>G80*(1+L80/100)</f>
        <v>0</v>
      </c>
      <c r="N80" s="147">
        <v>0</v>
      </c>
      <c r="O80" s="147">
        <f>ROUND(E80*N80,5)</f>
        <v>0</v>
      </c>
      <c r="P80" s="147">
        <v>1.08E-3</v>
      </c>
      <c r="Q80" s="147">
        <f>ROUND(E80*P80,5)</f>
        <v>3.78E-2</v>
      </c>
      <c r="R80" s="147"/>
      <c r="S80" s="147"/>
      <c r="T80" s="148">
        <v>0.29154999999999998</v>
      </c>
      <c r="U80" s="147">
        <f>ROUND(E80*T80,2)</f>
        <v>10.199999999999999</v>
      </c>
      <c r="V80" s="139"/>
      <c r="W80" s="139"/>
      <c r="X80" s="139"/>
      <c r="Y80" s="139"/>
      <c r="Z80" s="139"/>
      <c r="AA80" s="139"/>
      <c r="AB80" s="139"/>
      <c r="AC80" s="139"/>
      <c r="AD80" s="139"/>
      <c r="AE80" s="139" t="s">
        <v>111</v>
      </c>
      <c r="AF80" s="139"/>
      <c r="AG80" s="139"/>
      <c r="AH80" s="139"/>
      <c r="AI80" s="139"/>
      <c r="AJ80" s="139"/>
      <c r="AK80" s="139"/>
      <c r="AL80" s="139"/>
      <c r="AM80" s="139"/>
      <c r="AN80" s="139"/>
      <c r="AO80" s="139"/>
      <c r="AP80" s="139"/>
      <c r="AQ80" s="139"/>
      <c r="AR80" s="139"/>
      <c r="AS80" s="139"/>
      <c r="AT80" s="139"/>
      <c r="AU80" s="139"/>
      <c r="AV80" s="139"/>
      <c r="AW80" s="139"/>
      <c r="AX80" s="139"/>
      <c r="AY80" s="139"/>
      <c r="AZ80" s="139"/>
      <c r="BA80" s="139"/>
      <c r="BB80" s="139"/>
      <c r="BC80" s="139"/>
      <c r="BD80" s="139"/>
      <c r="BE80" s="139"/>
      <c r="BF80" s="139"/>
      <c r="BG80" s="139"/>
      <c r="BH80" s="139"/>
    </row>
    <row r="81" spans="1:60" outlineLevel="1" x14ac:dyDescent="0.2">
      <c r="A81" s="140"/>
      <c r="B81" s="140"/>
      <c r="C81" s="179" t="s">
        <v>207</v>
      </c>
      <c r="D81" s="149"/>
      <c r="E81" s="154">
        <v>35</v>
      </c>
      <c r="F81" s="157"/>
      <c r="G81" s="157"/>
      <c r="H81" s="157"/>
      <c r="I81" s="157"/>
      <c r="J81" s="157"/>
      <c r="K81" s="157"/>
      <c r="L81" s="157"/>
      <c r="M81" s="157"/>
      <c r="N81" s="147"/>
      <c r="O81" s="147"/>
      <c r="P81" s="147"/>
      <c r="Q81" s="147"/>
      <c r="R81" s="147"/>
      <c r="S81" s="147"/>
      <c r="T81" s="148"/>
      <c r="U81" s="147"/>
      <c r="V81" s="139"/>
      <c r="W81" s="139"/>
      <c r="X81" s="139"/>
      <c r="Y81" s="139"/>
      <c r="Z81" s="139"/>
      <c r="AA81" s="139"/>
      <c r="AB81" s="139"/>
      <c r="AC81" s="139"/>
      <c r="AD81" s="139"/>
      <c r="AE81" s="139" t="s">
        <v>113</v>
      </c>
      <c r="AF81" s="139">
        <v>0</v>
      </c>
      <c r="AG81" s="139"/>
      <c r="AH81" s="139"/>
      <c r="AI81" s="139"/>
      <c r="AJ81" s="139"/>
      <c r="AK81" s="139"/>
      <c r="AL81" s="139"/>
      <c r="AM81" s="139"/>
      <c r="AN81" s="139"/>
      <c r="AO81" s="139"/>
      <c r="AP81" s="139"/>
      <c r="AQ81" s="139"/>
      <c r="AR81" s="139"/>
      <c r="AS81" s="139"/>
      <c r="AT81" s="139"/>
      <c r="AU81" s="139"/>
      <c r="AV81" s="139"/>
      <c r="AW81" s="139"/>
      <c r="AX81" s="139"/>
      <c r="AY81" s="139"/>
      <c r="AZ81" s="139"/>
      <c r="BA81" s="139"/>
      <c r="BB81" s="139"/>
      <c r="BC81" s="139"/>
      <c r="BD81" s="139"/>
      <c r="BE81" s="139"/>
      <c r="BF81" s="139"/>
      <c r="BG81" s="139"/>
      <c r="BH81" s="139"/>
    </row>
    <row r="82" spans="1:60" ht="22.5" outlineLevel="1" x14ac:dyDescent="0.2">
      <c r="A82" s="140">
        <v>37</v>
      </c>
      <c r="B82" s="140" t="s">
        <v>208</v>
      </c>
      <c r="C82" s="178" t="s">
        <v>209</v>
      </c>
      <c r="D82" s="146" t="s">
        <v>110</v>
      </c>
      <c r="E82" s="153">
        <v>54.9</v>
      </c>
      <c r="F82" s="156">
        <f>H82+J82</f>
        <v>0</v>
      </c>
      <c r="G82" s="157">
        <f>ROUND(E82*F82,2)</f>
        <v>0</v>
      </c>
      <c r="H82" s="157"/>
      <c r="I82" s="157">
        <f>ROUND(E82*H82,2)</f>
        <v>0</v>
      </c>
      <c r="J82" s="157"/>
      <c r="K82" s="157">
        <f>ROUND(E82*J82,2)</f>
        <v>0</v>
      </c>
      <c r="L82" s="157">
        <v>21</v>
      </c>
      <c r="M82" s="157">
        <f>G82*(1+L82/100)</f>
        <v>0</v>
      </c>
      <c r="N82" s="147">
        <v>8.9599999999999992E-3</v>
      </c>
      <c r="O82" s="147">
        <f>ROUND(E82*N82,5)</f>
        <v>0.4919</v>
      </c>
      <c r="P82" s="147">
        <v>0</v>
      </c>
      <c r="Q82" s="147">
        <f>ROUND(E82*P82,5)</f>
        <v>0</v>
      </c>
      <c r="R82" s="147"/>
      <c r="S82" s="147"/>
      <c r="T82" s="148">
        <v>1.0082800000000001</v>
      </c>
      <c r="U82" s="147">
        <f>ROUND(E82*T82,2)</f>
        <v>55.35</v>
      </c>
      <c r="V82" s="139"/>
      <c r="W82" s="139"/>
      <c r="X82" s="139"/>
      <c r="Y82" s="139"/>
      <c r="Z82" s="139"/>
      <c r="AA82" s="139"/>
      <c r="AB82" s="139"/>
      <c r="AC82" s="139"/>
      <c r="AD82" s="139"/>
      <c r="AE82" s="139" t="s">
        <v>111</v>
      </c>
      <c r="AF82" s="139"/>
      <c r="AG82" s="139"/>
      <c r="AH82" s="139"/>
      <c r="AI82" s="139"/>
      <c r="AJ82" s="139"/>
      <c r="AK82" s="139"/>
      <c r="AL82" s="139"/>
      <c r="AM82" s="139"/>
      <c r="AN82" s="139"/>
      <c r="AO82" s="139"/>
      <c r="AP82" s="139"/>
      <c r="AQ82" s="139"/>
      <c r="AR82" s="139"/>
      <c r="AS82" s="139"/>
      <c r="AT82" s="139"/>
      <c r="AU82" s="139"/>
      <c r="AV82" s="139"/>
      <c r="AW82" s="139"/>
      <c r="AX82" s="139"/>
      <c r="AY82" s="139"/>
      <c r="AZ82" s="139"/>
      <c r="BA82" s="139"/>
      <c r="BB82" s="139"/>
      <c r="BC82" s="139"/>
      <c r="BD82" s="139"/>
      <c r="BE82" s="139"/>
      <c r="BF82" s="139"/>
      <c r="BG82" s="139"/>
      <c r="BH82" s="139"/>
    </row>
    <row r="83" spans="1:60" outlineLevel="1" x14ac:dyDescent="0.2">
      <c r="A83" s="140"/>
      <c r="B83" s="140"/>
      <c r="C83" s="179" t="s">
        <v>200</v>
      </c>
      <c r="D83" s="149"/>
      <c r="E83" s="154">
        <v>54.9</v>
      </c>
      <c r="F83" s="157"/>
      <c r="G83" s="157"/>
      <c r="H83" s="157"/>
      <c r="I83" s="157"/>
      <c r="J83" s="157"/>
      <c r="K83" s="157"/>
      <c r="L83" s="157"/>
      <c r="M83" s="157"/>
      <c r="N83" s="147"/>
      <c r="O83" s="147"/>
      <c r="P83" s="147"/>
      <c r="Q83" s="147"/>
      <c r="R83" s="147"/>
      <c r="S83" s="147"/>
      <c r="T83" s="148"/>
      <c r="U83" s="147"/>
      <c r="V83" s="139"/>
      <c r="W83" s="139"/>
      <c r="X83" s="139"/>
      <c r="Y83" s="139"/>
      <c r="Z83" s="139"/>
      <c r="AA83" s="139"/>
      <c r="AB83" s="139"/>
      <c r="AC83" s="139"/>
      <c r="AD83" s="139"/>
      <c r="AE83" s="139" t="s">
        <v>113</v>
      </c>
      <c r="AF83" s="139">
        <v>0</v>
      </c>
      <c r="AG83" s="139"/>
      <c r="AH83" s="139"/>
      <c r="AI83" s="139"/>
      <c r="AJ83" s="139"/>
      <c r="AK83" s="139"/>
      <c r="AL83" s="139"/>
      <c r="AM83" s="139"/>
      <c r="AN83" s="139"/>
      <c r="AO83" s="139"/>
      <c r="AP83" s="139"/>
      <c r="AQ83" s="139"/>
      <c r="AR83" s="139"/>
      <c r="AS83" s="139"/>
      <c r="AT83" s="139"/>
      <c r="AU83" s="139"/>
      <c r="AV83" s="139"/>
      <c r="AW83" s="139"/>
      <c r="AX83" s="139"/>
      <c r="AY83" s="139"/>
      <c r="AZ83" s="139"/>
      <c r="BA83" s="139"/>
      <c r="BB83" s="139"/>
      <c r="BC83" s="139"/>
      <c r="BD83" s="139"/>
      <c r="BE83" s="139"/>
      <c r="BF83" s="139"/>
      <c r="BG83" s="139"/>
      <c r="BH83" s="139"/>
    </row>
    <row r="84" spans="1:60" x14ac:dyDescent="0.2">
      <c r="A84" s="141" t="s">
        <v>107</v>
      </c>
      <c r="B84" s="141" t="s">
        <v>78</v>
      </c>
      <c r="C84" s="180" t="s">
        <v>79</v>
      </c>
      <c r="D84" s="150"/>
      <c r="E84" s="155"/>
      <c r="F84" s="158"/>
      <c r="G84" s="158">
        <f>SUMIF(AE85:AE100,"&lt;&gt;NOR",G85:G100)</f>
        <v>0</v>
      </c>
      <c r="H84" s="158"/>
      <c r="I84" s="158">
        <f>SUM(I85:I100)</f>
        <v>0</v>
      </c>
      <c r="J84" s="158"/>
      <c r="K84" s="158">
        <f>SUM(K85:K100)</f>
        <v>0</v>
      </c>
      <c r="L84" s="158"/>
      <c r="M84" s="158">
        <f>SUM(M85:M100)</f>
        <v>0</v>
      </c>
      <c r="N84" s="151"/>
      <c r="O84" s="151">
        <f>SUM(O85:O100)</f>
        <v>3.1579999999999997E-2</v>
      </c>
      <c r="P84" s="151"/>
      <c r="Q84" s="151">
        <f>SUM(Q85:Q100)</f>
        <v>0</v>
      </c>
      <c r="R84" s="151"/>
      <c r="S84" s="151"/>
      <c r="T84" s="152"/>
      <c r="U84" s="151">
        <f>SUM(U85:U100)</f>
        <v>23.79</v>
      </c>
      <c r="AE84" t="s">
        <v>108</v>
      </c>
    </row>
    <row r="85" spans="1:60" outlineLevel="1" x14ac:dyDescent="0.2">
      <c r="A85" s="140">
        <v>38</v>
      </c>
      <c r="B85" s="140" t="s">
        <v>210</v>
      </c>
      <c r="C85" s="178" t="s">
        <v>211</v>
      </c>
      <c r="D85" s="146" t="s">
        <v>119</v>
      </c>
      <c r="E85" s="153">
        <v>10</v>
      </c>
      <c r="F85" s="156">
        <f>H85+J85</f>
        <v>0</v>
      </c>
      <c r="G85" s="157">
        <f>ROUND(E85*F85,2)</f>
        <v>0</v>
      </c>
      <c r="H85" s="157"/>
      <c r="I85" s="157">
        <f>ROUND(E85*H85,2)</f>
        <v>0</v>
      </c>
      <c r="J85" s="157"/>
      <c r="K85" s="157">
        <f>ROUND(E85*J85,2)</f>
        <v>0</v>
      </c>
      <c r="L85" s="157">
        <v>21</v>
      </c>
      <c r="M85" s="157">
        <f>G85*(1+L85/100)</f>
        <v>0</v>
      </c>
      <c r="N85" s="147">
        <v>0</v>
      </c>
      <c r="O85" s="147">
        <f>ROUND(E85*N85,5)</f>
        <v>0</v>
      </c>
      <c r="P85" s="147">
        <v>0</v>
      </c>
      <c r="Q85" s="147">
        <f>ROUND(E85*P85,5)</f>
        <v>0</v>
      </c>
      <c r="R85" s="147"/>
      <c r="S85" s="147"/>
      <c r="T85" s="148">
        <v>0.17499999999999999</v>
      </c>
      <c r="U85" s="147">
        <f>ROUND(E85*T85,2)</f>
        <v>1.75</v>
      </c>
      <c r="V85" s="139"/>
      <c r="W85" s="139"/>
      <c r="X85" s="139"/>
      <c r="Y85" s="139"/>
      <c r="Z85" s="139"/>
      <c r="AA85" s="139"/>
      <c r="AB85" s="139"/>
      <c r="AC85" s="139"/>
      <c r="AD85" s="139"/>
      <c r="AE85" s="139" t="s">
        <v>124</v>
      </c>
      <c r="AF85" s="139"/>
      <c r="AG85" s="139"/>
      <c r="AH85" s="139"/>
      <c r="AI85" s="139"/>
      <c r="AJ85" s="139"/>
      <c r="AK85" s="139"/>
      <c r="AL85" s="139"/>
      <c r="AM85" s="139"/>
      <c r="AN85" s="139"/>
      <c r="AO85" s="139"/>
      <c r="AP85" s="139"/>
      <c r="AQ85" s="139"/>
      <c r="AR85" s="139"/>
      <c r="AS85" s="139"/>
      <c r="AT85" s="139"/>
      <c r="AU85" s="139"/>
      <c r="AV85" s="139"/>
      <c r="AW85" s="139"/>
      <c r="AX85" s="139"/>
      <c r="AY85" s="139"/>
      <c r="AZ85" s="139"/>
      <c r="BA85" s="139"/>
      <c r="BB85" s="139"/>
      <c r="BC85" s="139"/>
      <c r="BD85" s="139"/>
      <c r="BE85" s="139"/>
      <c r="BF85" s="139"/>
      <c r="BG85" s="139"/>
      <c r="BH85" s="139"/>
    </row>
    <row r="86" spans="1:60" outlineLevel="1" x14ac:dyDescent="0.2">
      <c r="A86" s="140">
        <v>39</v>
      </c>
      <c r="B86" s="140" t="s">
        <v>212</v>
      </c>
      <c r="C86" s="178" t="s">
        <v>213</v>
      </c>
      <c r="D86" s="146" t="s">
        <v>131</v>
      </c>
      <c r="E86" s="153">
        <v>100</v>
      </c>
      <c r="F86" s="156">
        <f>H86+J86</f>
        <v>0</v>
      </c>
      <c r="G86" s="157">
        <f>ROUND(E86*F86,2)</f>
        <v>0</v>
      </c>
      <c r="H86" s="157"/>
      <c r="I86" s="157">
        <f>ROUND(E86*H86,2)</f>
        <v>0</v>
      </c>
      <c r="J86" s="157"/>
      <c r="K86" s="157">
        <f>ROUND(E86*J86,2)</f>
        <v>0</v>
      </c>
      <c r="L86" s="157">
        <v>21</v>
      </c>
      <c r="M86" s="157">
        <f>G86*(1+L86/100)</f>
        <v>0</v>
      </c>
      <c r="N86" s="147">
        <v>0</v>
      </c>
      <c r="O86" s="147">
        <f>ROUND(E86*N86,5)</f>
        <v>0</v>
      </c>
      <c r="P86" s="147">
        <v>0</v>
      </c>
      <c r="Q86" s="147">
        <f>ROUND(E86*P86,5)</f>
        <v>0</v>
      </c>
      <c r="R86" s="147"/>
      <c r="S86" s="147"/>
      <c r="T86" s="148">
        <v>4.9500000000000002E-2</v>
      </c>
      <c r="U86" s="147">
        <f>ROUND(E86*T86,2)</f>
        <v>4.95</v>
      </c>
      <c r="V86" s="139"/>
      <c r="W86" s="139"/>
      <c r="X86" s="139"/>
      <c r="Y86" s="139"/>
      <c r="Z86" s="139"/>
      <c r="AA86" s="139"/>
      <c r="AB86" s="139"/>
      <c r="AC86" s="139"/>
      <c r="AD86" s="139"/>
      <c r="AE86" s="139" t="s">
        <v>124</v>
      </c>
      <c r="AF86" s="139"/>
      <c r="AG86" s="139"/>
      <c r="AH86" s="139"/>
      <c r="AI86" s="139"/>
      <c r="AJ86" s="139"/>
      <c r="AK86" s="139"/>
      <c r="AL86" s="139"/>
      <c r="AM86" s="139"/>
      <c r="AN86" s="139"/>
      <c r="AO86" s="139"/>
      <c r="AP86" s="139"/>
      <c r="AQ86" s="139"/>
      <c r="AR86" s="139"/>
      <c r="AS86" s="139"/>
      <c r="AT86" s="139"/>
      <c r="AU86" s="139"/>
      <c r="AV86" s="139"/>
      <c r="AW86" s="139"/>
      <c r="AX86" s="139"/>
      <c r="AY86" s="139"/>
      <c r="AZ86" s="139"/>
      <c r="BA86" s="139"/>
      <c r="BB86" s="139"/>
      <c r="BC86" s="139"/>
      <c r="BD86" s="139"/>
      <c r="BE86" s="139"/>
      <c r="BF86" s="139"/>
      <c r="BG86" s="139"/>
      <c r="BH86" s="139"/>
    </row>
    <row r="87" spans="1:60" outlineLevel="1" x14ac:dyDescent="0.2">
      <c r="A87" s="140">
        <v>40</v>
      </c>
      <c r="B87" s="140" t="s">
        <v>214</v>
      </c>
      <c r="C87" s="178" t="s">
        <v>215</v>
      </c>
      <c r="D87" s="146" t="s">
        <v>119</v>
      </c>
      <c r="E87" s="153">
        <v>5</v>
      </c>
      <c r="F87" s="156">
        <f>H87+J87</f>
        <v>0</v>
      </c>
      <c r="G87" s="157">
        <f>ROUND(E87*F87,2)</f>
        <v>0</v>
      </c>
      <c r="H87" s="157"/>
      <c r="I87" s="157">
        <f>ROUND(E87*H87,2)</f>
        <v>0</v>
      </c>
      <c r="J87" s="157"/>
      <c r="K87" s="157">
        <f>ROUND(E87*J87,2)</f>
        <v>0</v>
      </c>
      <c r="L87" s="157">
        <v>21</v>
      </c>
      <c r="M87" s="157">
        <f>G87*(1+L87/100)</f>
        <v>0</v>
      </c>
      <c r="N87" s="147">
        <v>0</v>
      </c>
      <c r="O87" s="147">
        <f>ROUND(E87*N87,5)</f>
        <v>0</v>
      </c>
      <c r="P87" s="147">
        <v>0</v>
      </c>
      <c r="Q87" s="147">
        <f>ROUND(E87*P87,5)</f>
        <v>0</v>
      </c>
      <c r="R87" s="147"/>
      <c r="S87" s="147"/>
      <c r="T87" s="148">
        <v>0.27</v>
      </c>
      <c r="U87" s="147">
        <f>ROUND(E87*T87,2)</f>
        <v>1.35</v>
      </c>
      <c r="V87" s="139"/>
      <c r="W87" s="139"/>
      <c r="X87" s="139"/>
      <c r="Y87" s="139"/>
      <c r="Z87" s="139"/>
      <c r="AA87" s="139"/>
      <c r="AB87" s="139"/>
      <c r="AC87" s="139"/>
      <c r="AD87" s="139"/>
      <c r="AE87" s="139" t="s">
        <v>124</v>
      </c>
      <c r="AF87" s="139"/>
      <c r="AG87" s="139"/>
      <c r="AH87" s="139"/>
      <c r="AI87" s="139"/>
      <c r="AJ87" s="139"/>
      <c r="AK87" s="139"/>
      <c r="AL87" s="139"/>
      <c r="AM87" s="139"/>
      <c r="AN87" s="139"/>
      <c r="AO87" s="139"/>
      <c r="AP87" s="139"/>
      <c r="AQ87" s="139"/>
      <c r="AR87" s="139"/>
      <c r="AS87" s="139"/>
      <c r="AT87" s="139"/>
      <c r="AU87" s="139"/>
      <c r="AV87" s="139"/>
      <c r="AW87" s="139"/>
      <c r="AX87" s="139"/>
      <c r="AY87" s="139"/>
      <c r="AZ87" s="139"/>
      <c r="BA87" s="139"/>
      <c r="BB87" s="139"/>
      <c r="BC87" s="139"/>
      <c r="BD87" s="139"/>
      <c r="BE87" s="139"/>
      <c r="BF87" s="139"/>
      <c r="BG87" s="139"/>
      <c r="BH87" s="139"/>
    </row>
    <row r="88" spans="1:60" outlineLevel="1" x14ac:dyDescent="0.2">
      <c r="A88" s="140"/>
      <c r="B88" s="140"/>
      <c r="C88" s="179" t="s">
        <v>216</v>
      </c>
      <c r="D88" s="149"/>
      <c r="E88" s="154">
        <v>4</v>
      </c>
      <c r="F88" s="157"/>
      <c r="G88" s="157"/>
      <c r="H88" s="157"/>
      <c r="I88" s="157"/>
      <c r="J88" s="157"/>
      <c r="K88" s="157"/>
      <c r="L88" s="157"/>
      <c r="M88" s="157"/>
      <c r="N88" s="147"/>
      <c r="O88" s="147"/>
      <c r="P88" s="147"/>
      <c r="Q88" s="147"/>
      <c r="R88" s="147"/>
      <c r="S88" s="147"/>
      <c r="T88" s="148"/>
      <c r="U88" s="147"/>
      <c r="V88" s="139"/>
      <c r="W88" s="139"/>
      <c r="X88" s="139"/>
      <c r="Y88" s="139"/>
      <c r="Z88" s="139"/>
      <c r="AA88" s="139"/>
      <c r="AB88" s="139"/>
      <c r="AC88" s="139"/>
      <c r="AD88" s="139"/>
      <c r="AE88" s="139" t="s">
        <v>113</v>
      </c>
      <c r="AF88" s="139">
        <v>0</v>
      </c>
      <c r="AG88" s="139"/>
      <c r="AH88" s="139"/>
      <c r="AI88" s="139"/>
      <c r="AJ88" s="139"/>
      <c r="AK88" s="139"/>
      <c r="AL88" s="139"/>
      <c r="AM88" s="139"/>
      <c r="AN88" s="139"/>
      <c r="AO88" s="139"/>
      <c r="AP88" s="139"/>
      <c r="AQ88" s="139"/>
      <c r="AR88" s="139"/>
      <c r="AS88" s="139"/>
      <c r="AT88" s="139"/>
      <c r="AU88" s="139"/>
      <c r="AV88" s="139"/>
      <c r="AW88" s="139"/>
      <c r="AX88" s="139"/>
      <c r="AY88" s="139"/>
      <c r="AZ88" s="139"/>
      <c r="BA88" s="139"/>
      <c r="BB88" s="139"/>
      <c r="BC88" s="139"/>
      <c r="BD88" s="139"/>
      <c r="BE88" s="139"/>
      <c r="BF88" s="139"/>
      <c r="BG88" s="139"/>
      <c r="BH88" s="139"/>
    </row>
    <row r="89" spans="1:60" outlineLevel="1" x14ac:dyDescent="0.2">
      <c r="A89" s="140"/>
      <c r="B89" s="140"/>
      <c r="C89" s="179" t="s">
        <v>217</v>
      </c>
      <c r="D89" s="149"/>
      <c r="E89" s="154">
        <v>1</v>
      </c>
      <c r="F89" s="157"/>
      <c r="G89" s="157"/>
      <c r="H89" s="157"/>
      <c r="I89" s="157"/>
      <c r="J89" s="157"/>
      <c r="K89" s="157"/>
      <c r="L89" s="157"/>
      <c r="M89" s="157"/>
      <c r="N89" s="147"/>
      <c r="O89" s="147"/>
      <c r="P89" s="147"/>
      <c r="Q89" s="147"/>
      <c r="R89" s="147"/>
      <c r="S89" s="147"/>
      <c r="T89" s="148"/>
      <c r="U89" s="147"/>
      <c r="V89" s="139"/>
      <c r="W89" s="139"/>
      <c r="X89" s="139"/>
      <c r="Y89" s="139"/>
      <c r="Z89" s="139"/>
      <c r="AA89" s="139"/>
      <c r="AB89" s="139"/>
      <c r="AC89" s="139"/>
      <c r="AD89" s="139"/>
      <c r="AE89" s="139" t="s">
        <v>113</v>
      </c>
      <c r="AF89" s="139">
        <v>0</v>
      </c>
      <c r="AG89" s="139"/>
      <c r="AH89" s="139"/>
      <c r="AI89" s="139"/>
      <c r="AJ89" s="139"/>
      <c r="AK89" s="139"/>
      <c r="AL89" s="139"/>
      <c r="AM89" s="139"/>
      <c r="AN89" s="139"/>
      <c r="AO89" s="139"/>
      <c r="AP89" s="139"/>
      <c r="AQ89" s="139"/>
      <c r="AR89" s="139"/>
      <c r="AS89" s="139"/>
      <c r="AT89" s="139"/>
      <c r="AU89" s="139"/>
      <c r="AV89" s="139"/>
      <c r="AW89" s="139"/>
      <c r="AX89" s="139"/>
      <c r="AY89" s="139"/>
      <c r="AZ89" s="139"/>
      <c r="BA89" s="139"/>
      <c r="BB89" s="139"/>
      <c r="BC89" s="139"/>
      <c r="BD89" s="139"/>
      <c r="BE89" s="139"/>
      <c r="BF89" s="139"/>
      <c r="BG89" s="139"/>
      <c r="BH89" s="139"/>
    </row>
    <row r="90" spans="1:60" ht="22.5" outlineLevel="1" x14ac:dyDescent="0.2">
      <c r="A90" s="140">
        <v>41</v>
      </c>
      <c r="B90" s="140" t="s">
        <v>218</v>
      </c>
      <c r="C90" s="178" t="s">
        <v>219</v>
      </c>
      <c r="D90" s="146" t="s">
        <v>119</v>
      </c>
      <c r="E90" s="153">
        <v>15</v>
      </c>
      <c r="F90" s="156">
        <f>H90+J90</f>
        <v>0</v>
      </c>
      <c r="G90" s="157">
        <f>ROUND(E90*F90,2)</f>
        <v>0</v>
      </c>
      <c r="H90" s="157"/>
      <c r="I90" s="157">
        <f>ROUND(E90*H90,2)</f>
        <v>0</v>
      </c>
      <c r="J90" s="157"/>
      <c r="K90" s="157">
        <f>ROUND(E90*J90,2)</f>
        <v>0</v>
      </c>
      <c r="L90" s="157">
        <v>21</v>
      </c>
      <c r="M90" s="157">
        <f>G90*(1+L90/100)</f>
        <v>0</v>
      </c>
      <c r="N90" s="147">
        <v>2.0000000000000002E-5</v>
      </c>
      <c r="O90" s="147">
        <f>ROUND(E90*N90,5)</f>
        <v>2.9999999999999997E-4</v>
      </c>
      <c r="P90" s="147">
        <v>0</v>
      </c>
      <c r="Q90" s="147">
        <f>ROUND(E90*P90,5)</f>
        <v>0</v>
      </c>
      <c r="R90" s="147"/>
      <c r="S90" s="147"/>
      <c r="T90" s="148">
        <v>0.15</v>
      </c>
      <c r="U90" s="147">
        <f>ROUND(E90*T90,2)</f>
        <v>2.25</v>
      </c>
      <c r="V90" s="139"/>
      <c r="W90" s="139"/>
      <c r="X90" s="139"/>
      <c r="Y90" s="139"/>
      <c r="Z90" s="139"/>
      <c r="AA90" s="139"/>
      <c r="AB90" s="139"/>
      <c r="AC90" s="139"/>
      <c r="AD90" s="139"/>
      <c r="AE90" s="139" t="s">
        <v>124</v>
      </c>
      <c r="AF90" s="139"/>
      <c r="AG90" s="139"/>
      <c r="AH90" s="139"/>
      <c r="AI90" s="139"/>
      <c r="AJ90" s="139"/>
      <c r="AK90" s="139"/>
      <c r="AL90" s="139"/>
      <c r="AM90" s="139"/>
      <c r="AN90" s="139"/>
      <c r="AO90" s="139"/>
      <c r="AP90" s="139"/>
      <c r="AQ90" s="139"/>
      <c r="AR90" s="139"/>
      <c r="AS90" s="139"/>
      <c r="AT90" s="139"/>
      <c r="AU90" s="139"/>
      <c r="AV90" s="139"/>
      <c r="AW90" s="139"/>
      <c r="AX90" s="139"/>
      <c r="AY90" s="139"/>
      <c r="AZ90" s="139"/>
      <c r="BA90" s="139"/>
      <c r="BB90" s="139"/>
      <c r="BC90" s="139"/>
      <c r="BD90" s="139"/>
      <c r="BE90" s="139"/>
      <c r="BF90" s="139"/>
      <c r="BG90" s="139"/>
      <c r="BH90" s="139"/>
    </row>
    <row r="91" spans="1:60" ht="22.5" outlineLevel="1" x14ac:dyDescent="0.2">
      <c r="A91" s="140">
        <v>42</v>
      </c>
      <c r="B91" s="140" t="s">
        <v>220</v>
      </c>
      <c r="C91" s="178" t="s">
        <v>221</v>
      </c>
      <c r="D91" s="146" t="s">
        <v>119</v>
      </c>
      <c r="E91" s="153">
        <v>2</v>
      </c>
      <c r="F91" s="156">
        <f>H91+J91</f>
        <v>0</v>
      </c>
      <c r="G91" s="157">
        <f>ROUND(E91*F91,2)</f>
        <v>0</v>
      </c>
      <c r="H91" s="157"/>
      <c r="I91" s="157">
        <f>ROUND(E91*H91,2)</f>
        <v>0</v>
      </c>
      <c r="J91" s="157"/>
      <c r="K91" s="157">
        <f>ROUND(E91*J91,2)</f>
        <v>0</v>
      </c>
      <c r="L91" s="157">
        <v>21</v>
      </c>
      <c r="M91" s="157">
        <f>G91*(1+L91/100)</f>
        <v>0</v>
      </c>
      <c r="N91" s="147">
        <v>0</v>
      </c>
      <c r="O91" s="147">
        <f>ROUND(E91*N91,5)</f>
        <v>0</v>
      </c>
      <c r="P91" s="147">
        <v>0</v>
      </c>
      <c r="Q91" s="147">
        <f>ROUND(E91*P91,5)</f>
        <v>0</v>
      </c>
      <c r="R91" s="147"/>
      <c r="S91" s="147"/>
      <c r="T91" s="148">
        <v>0.12</v>
      </c>
      <c r="U91" s="147">
        <f>ROUND(E91*T91,2)</f>
        <v>0.24</v>
      </c>
      <c r="V91" s="139"/>
      <c r="W91" s="139"/>
      <c r="X91" s="139"/>
      <c r="Y91" s="139"/>
      <c r="Z91" s="139"/>
      <c r="AA91" s="139"/>
      <c r="AB91" s="139"/>
      <c r="AC91" s="139"/>
      <c r="AD91" s="139"/>
      <c r="AE91" s="139" t="s">
        <v>124</v>
      </c>
      <c r="AF91" s="139"/>
      <c r="AG91" s="139"/>
      <c r="AH91" s="139"/>
      <c r="AI91" s="139"/>
      <c r="AJ91" s="139"/>
      <c r="AK91" s="139"/>
      <c r="AL91" s="139"/>
      <c r="AM91" s="139"/>
      <c r="AN91" s="139"/>
      <c r="AO91" s="139"/>
      <c r="AP91" s="139"/>
      <c r="AQ91" s="139"/>
      <c r="AR91" s="139"/>
      <c r="AS91" s="139"/>
      <c r="AT91" s="139"/>
      <c r="AU91" s="139"/>
      <c r="AV91" s="139"/>
      <c r="AW91" s="139"/>
      <c r="AX91" s="139"/>
      <c r="AY91" s="139"/>
      <c r="AZ91" s="139"/>
      <c r="BA91" s="139"/>
      <c r="BB91" s="139"/>
      <c r="BC91" s="139"/>
      <c r="BD91" s="139"/>
      <c r="BE91" s="139"/>
      <c r="BF91" s="139"/>
      <c r="BG91" s="139"/>
      <c r="BH91" s="139"/>
    </row>
    <row r="92" spans="1:60" ht="22.5" outlineLevel="1" x14ac:dyDescent="0.2">
      <c r="A92" s="140">
        <v>43</v>
      </c>
      <c r="B92" s="140" t="s">
        <v>222</v>
      </c>
      <c r="C92" s="178" t="s">
        <v>223</v>
      </c>
      <c r="D92" s="146" t="s">
        <v>131</v>
      </c>
      <c r="E92" s="153">
        <v>50</v>
      </c>
      <c r="F92" s="156">
        <f>H92+J92</f>
        <v>0</v>
      </c>
      <c r="G92" s="157">
        <f>ROUND(E92*F92,2)</f>
        <v>0</v>
      </c>
      <c r="H92" s="157"/>
      <c r="I92" s="157">
        <f>ROUND(E92*H92,2)</f>
        <v>0</v>
      </c>
      <c r="J92" s="157"/>
      <c r="K92" s="157">
        <f>ROUND(E92*J92,2)</f>
        <v>0</v>
      </c>
      <c r="L92" s="157">
        <v>21</v>
      </c>
      <c r="M92" s="157">
        <f>G92*(1+L92/100)</f>
        <v>0</v>
      </c>
      <c r="N92" s="147">
        <v>1.9000000000000001E-4</v>
      </c>
      <c r="O92" s="147">
        <f>ROUND(E92*N92,5)</f>
        <v>9.4999999999999998E-3</v>
      </c>
      <c r="P92" s="147">
        <v>0</v>
      </c>
      <c r="Q92" s="147">
        <f>ROUND(E92*P92,5)</f>
        <v>0</v>
      </c>
      <c r="R92" s="147"/>
      <c r="S92" s="147"/>
      <c r="T92" s="148">
        <v>7.0000000000000007E-2</v>
      </c>
      <c r="U92" s="147">
        <f>ROUND(E92*T92,2)</f>
        <v>3.5</v>
      </c>
      <c r="V92" s="139"/>
      <c r="W92" s="139"/>
      <c r="X92" s="139"/>
      <c r="Y92" s="139"/>
      <c r="Z92" s="139"/>
      <c r="AA92" s="139"/>
      <c r="AB92" s="139"/>
      <c r="AC92" s="139"/>
      <c r="AD92" s="139"/>
      <c r="AE92" s="139" t="s">
        <v>124</v>
      </c>
      <c r="AF92" s="139"/>
      <c r="AG92" s="139"/>
      <c r="AH92" s="139"/>
      <c r="AI92" s="139"/>
      <c r="AJ92" s="139"/>
      <c r="AK92" s="139"/>
      <c r="AL92" s="139"/>
      <c r="AM92" s="139"/>
      <c r="AN92" s="139"/>
      <c r="AO92" s="139"/>
      <c r="AP92" s="139"/>
      <c r="AQ92" s="139"/>
      <c r="AR92" s="139"/>
      <c r="AS92" s="139"/>
      <c r="AT92" s="139"/>
      <c r="AU92" s="139"/>
      <c r="AV92" s="139"/>
      <c r="AW92" s="139"/>
      <c r="AX92" s="139"/>
      <c r="AY92" s="139"/>
      <c r="AZ92" s="139"/>
      <c r="BA92" s="139"/>
      <c r="BB92" s="139"/>
      <c r="BC92" s="139"/>
      <c r="BD92" s="139"/>
      <c r="BE92" s="139"/>
      <c r="BF92" s="139"/>
      <c r="BG92" s="139"/>
      <c r="BH92" s="139"/>
    </row>
    <row r="93" spans="1:60" ht="22.5" outlineLevel="1" x14ac:dyDescent="0.2">
      <c r="A93" s="140">
        <v>44</v>
      </c>
      <c r="B93" s="140" t="s">
        <v>224</v>
      </c>
      <c r="C93" s="178" t="s">
        <v>225</v>
      </c>
      <c r="D93" s="146" t="s">
        <v>131</v>
      </c>
      <c r="E93" s="153">
        <v>50</v>
      </c>
      <c r="F93" s="156">
        <f>H93+J93</f>
        <v>0</v>
      </c>
      <c r="G93" s="157">
        <f>ROUND(E93*F93,2)</f>
        <v>0</v>
      </c>
      <c r="H93" s="157"/>
      <c r="I93" s="157">
        <f>ROUND(E93*H93,2)</f>
        <v>0</v>
      </c>
      <c r="J93" s="157"/>
      <c r="K93" s="157">
        <f>ROUND(E93*J93,2)</f>
        <v>0</v>
      </c>
      <c r="L93" s="157">
        <v>21</v>
      </c>
      <c r="M93" s="157">
        <f>G93*(1+L93/100)</f>
        <v>0</v>
      </c>
      <c r="N93" s="147">
        <v>2.5000000000000001E-4</v>
      </c>
      <c r="O93" s="147">
        <f>ROUND(E93*N93,5)</f>
        <v>1.2500000000000001E-2</v>
      </c>
      <c r="P93" s="147">
        <v>0</v>
      </c>
      <c r="Q93" s="147">
        <f>ROUND(E93*P93,5)</f>
        <v>0</v>
      </c>
      <c r="R93" s="147"/>
      <c r="S93" s="147"/>
      <c r="T93" s="148">
        <v>7.2459999999999997E-2</v>
      </c>
      <c r="U93" s="147">
        <f>ROUND(E93*T93,2)</f>
        <v>3.62</v>
      </c>
      <c r="V93" s="139"/>
      <c r="W93" s="139"/>
      <c r="X93" s="139"/>
      <c r="Y93" s="139"/>
      <c r="Z93" s="139"/>
      <c r="AA93" s="139"/>
      <c r="AB93" s="139"/>
      <c r="AC93" s="139"/>
      <c r="AD93" s="139"/>
      <c r="AE93" s="139" t="s">
        <v>124</v>
      </c>
      <c r="AF93" s="139"/>
      <c r="AG93" s="139"/>
      <c r="AH93" s="139"/>
      <c r="AI93" s="139"/>
      <c r="AJ93" s="139"/>
      <c r="AK93" s="139"/>
      <c r="AL93" s="139"/>
      <c r="AM93" s="139"/>
      <c r="AN93" s="139"/>
      <c r="AO93" s="139"/>
      <c r="AP93" s="139"/>
      <c r="AQ93" s="139"/>
      <c r="AR93" s="139"/>
      <c r="AS93" s="139"/>
      <c r="AT93" s="139"/>
      <c r="AU93" s="139"/>
      <c r="AV93" s="139"/>
      <c r="AW93" s="139"/>
      <c r="AX93" s="139"/>
      <c r="AY93" s="139"/>
      <c r="AZ93" s="139"/>
      <c r="BA93" s="139"/>
      <c r="BB93" s="139"/>
      <c r="BC93" s="139"/>
      <c r="BD93" s="139"/>
      <c r="BE93" s="139"/>
      <c r="BF93" s="139"/>
      <c r="BG93" s="139"/>
      <c r="BH93" s="139"/>
    </row>
    <row r="94" spans="1:60" outlineLevel="1" x14ac:dyDescent="0.2">
      <c r="A94" s="140">
        <v>45</v>
      </c>
      <c r="B94" s="140" t="s">
        <v>226</v>
      </c>
      <c r="C94" s="178" t="s">
        <v>227</v>
      </c>
      <c r="D94" s="146" t="s">
        <v>119</v>
      </c>
      <c r="E94" s="153">
        <v>5</v>
      </c>
      <c r="F94" s="156">
        <f>H94+J94</f>
        <v>0</v>
      </c>
      <c r="G94" s="157">
        <f>ROUND(E94*F94,2)</f>
        <v>0</v>
      </c>
      <c r="H94" s="157"/>
      <c r="I94" s="157">
        <f>ROUND(E94*H94,2)</f>
        <v>0</v>
      </c>
      <c r="J94" s="157"/>
      <c r="K94" s="157">
        <f>ROUND(E94*J94,2)</f>
        <v>0</v>
      </c>
      <c r="L94" s="157">
        <v>21</v>
      </c>
      <c r="M94" s="157">
        <f>G94*(1+L94/100)</f>
        <v>0</v>
      </c>
      <c r="N94" s="147">
        <v>0</v>
      </c>
      <c r="O94" s="147">
        <f>ROUND(E94*N94,5)</f>
        <v>0</v>
      </c>
      <c r="P94" s="147">
        <v>0</v>
      </c>
      <c r="Q94" s="147">
        <f>ROUND(E94*P94,5)</f>
        <v>0</v>
      </c>
      <c r="R94" s="147"/>
      <c r="S94" s="147"/>
      <c r="T94" s="148">
        <v>0.22500000000000001</v>
      </c>
      <c r="U94" s="147">
        <f>ROUND(E94*T94,2)</f>
        <v>1.1299999999999999</v>
      </c>
      <c r="V94" s="139"/>
      <c r="W94" s="139"/>
      <c r="X94" s="139"/>
      <c r="Y94" s="139"/>
      <c r="Z94" s="139"/>
      <c r="AA94" s="139"/>
      <c r="AB94" s="139"/>
      <c r="AC94" s="139"/>
      <c r="AD94" s="139"/>
      <c r="AE94" s="139" t="s">
        <v>124</v>
      </c>
      <c r="AF94" s="139"/>
      <c r="AG94" s="139"/>
      <c r="AH94" s="139"/>
      <c r="AI94" s="139"/>
      <c r="AJ94" s="139"/>
      <c r="AK94" s="139"/>
      <c r="AL94" s="139"/>
      <c r="AM94" s="139"/>
      <c r="AN94" s="139"/>
      <c r="AO94" s="139"/>
      <c r="AP94" s="139"/>
      <c r="AQ94" s="139"/>
      <c r="AR94" s="139"/>
      <c r="AS94" s="139"/>
      <c r="AT94" s="139"/>
      <c r="AU94" s="139"/>
      <c r="AV94" s="139"/>
      <c r="AW94" s="139"/>
      <c r="AX94" s="139"/>
      <c r="AY94" s="139"/>
      <c r="AZ94" s="139"/>
      <c r="BA94" s="139"/>
      <c r="BB94" s="139"/>
      <c r="BC94" s="139"/>
      <c r="BD94" s="139"/>
      <c r="BE94" s="139"/>
      <c r="BF94" s="139"/>
      <c r="BG94" s="139"/>
      <c r="BH94" s="139"/>
    </row>
    <row r="95" spans="1:60" outlineLevel="1" x14ac:dyDescent="0.2">
      <c r="A95" s="140"/>
      <c r="B95" s="140"/>
      <c r="C95" s="179" t="s">
        <v>228</v>
      </c>
      <c r="D95" s="149"/>
      <c r="E95" s="154">
        <v>5</v>
      </c>
      <c r="F95" s="157"/>
      <c r="G95" s="157"/>
      <c r="H95" s="157"/>
      <c r="I95" s="157"/>
      <c r="J95" s="157"/>
      <c r="K95" s="157"/>
      <c r="L95" s="157"/>
      <c r="M95" s="157"/>
      <c r="N95" s="147"/>
      <c r="O95" s="147"/>
      <c r="P95" s="147"/>
      <c r="Q95" s="147"/>
      <c r="R95" s="147"/>
      <c r="S95" s="147"/>
      <c r="T95" s="148"/>
      <c r="U95" s="147"/>
      <c r="V95" s="139"/>
      <c r="W95" s="139"/>
      <c r="X95" s="139"/>
      <c r="Y95" s="139"/>
      <c r="Z95" s="139"/>
      <c r="AA95" s="139"/>
      <c r="AB95" s="139"/>
      <c r="AC95" s="139"/>
      <c r="AD95" s="139"/>
      <c r="AE95" s="139" t="s">
        <v>113</v>
      </c>
      <c r="AF95" s="139">
        <v>0</v>
      </c>
      <c r="AG95" s="139"/>
      <c r="AH95" s="139"/>
      <c r="AI95" s="139"/>
      <c r="AJ95" s="139"/>
      <c r="AK95" s="139"/>
      <c r="AL95" s="139"/>
      <c r="AM95" s="139"/>
      <c r="AN95" s="139"/>
      <c r="AO95" s="139"/>
      <c r="AP95" s="139"/>
      <c r="AQ95" s="139"/>
      <c r="AR95" s="139"/>
      <c r="AS95" s="139"/>
      <c r="AT95" s="139"/>
      <c r="AU95" s="139"/>
      <c r="AV95" s="139"/>
      <c r="AW95" s="139"/>
      <c r="AX95" s="139"/>
      <c r="AY95" s="139"/>
      <c r="AZ95" s="139"/>
      <c r="BA95" s="139"/>
      <c r="BB95" s="139"/>
      <c r="BC95" s="139"/>
      <c r="BD95" s="139"/>
      <c r="BE95" s="139"/>
      <c r="BF95" s="139"/>
      <c r="BG95" s="139"/>
      <c r="BH95" s="139"/>
    </row>
    <row r="96" spans="1:60" outlineLevel="1" x14ac:dyDescent="0.2">
      <c r="A96" s="140">
        <v>46</v>
      </c>
      <c r="B96" s="140" t="s">
        <v>229</v>
      </c>
      <c r="C96" s="178" t="s">
        <v>230</v>
      </c>
      <c r="D96" s="146" t="s">
        <v>119</v>
      </c>
      <c r="E96" s="153">
        <v>7</v>
      </c>
      <c r="F96" s="156">
        <f>H96+J96</f>
        <v>0</v>
      </c>
      <c r="G96" s="157">
        <f>ROUND(E96*F96,2)</f>
        <v>0</v>
      </c>
      <c r="H96" s="157"/>
      <c r="I96" s="157">
        <f>ROUND(E96*H96,2)</f>
        <v>0</v>
      </c>
      <c r="J96" s="157"/>
      <c r="K96" s="157">
        <f>ROUND(E96*J96,2)</f>
        <v>0</v>
      </c>
      <c r="L96" s="157">
        <v>21</v>
      </c>
      <c r="M96" s="157">
        <f>G96*(1+L96/100)</f>
        <v>0</v>
      </c>
      <c r="N96" s="147">
        <v>4.0000000000000003E-5</v>
      </c>
      <c r="O96" s="147">
        <f>ROUND(E96*N96,5)</f>
        <v>2.7999999999999998E-4</v>
      </c>
      <c r="P96" s="147">
        <v>0</v>
      </c>
      <c r="Q96" s="147">
        <f>ROUND(E96*P96,5)</f>
        <v>0</v>
      </c>
      <c r="R96" s="147"/>
      <c r="S96" s="147"/>
      <c r="T96" s="148">
        <v>0</v>
      </c>
      <c r="U96" s="147">
        <f>ROUND(E96*T96,2)</f>
        <v>0</v>
      </c>
      <c r="V96" s="139"/>
      <c r="W96" s="139"/>
      <c r="X96" s="139"/>
      <c r="Y96" s="139"/>
      <c r="Z96" s="139"/>
      <c r="AA96" s="139"/>
      <c r="AB96" s="139"/>
      <c r="AC96" s="139"/>
      <c r="AD96" s="139"/>
      <c r="AE96" s="139" t="s">
        <v>231</v>
      </c>
      <c r="AF96" s="139"/>
      <c r="AG96" s="139"/>
      <c r="AH96" s="139"/>
      <c r="AI96" s="139"/>
      <c r="AJ96" s="139"/>
      <c r="AK96" s="139"/>
      <c r="AL96" s="139"/>
      <c r="AM96" s="139"/>
      <c r="AN96" s="139"/>
      <c r="AO96" s="139"/>
      <c r="AP96" s="139"/>
      <c r="AQ96" s="139"/>
      <c r="AR96" s="139"/>
      <c r="AS96" s="139"/>
      <c r="AT96" s="139"/>
      <c r="AU96" s="139"/>
      <c r="AV96" s="139"/>
      <c r="AW96" s="139"/>
      <c r="AX96" s="139"/>
      <c r="AY96" s="139"/>
      <c r="AZ96" s="139"/>
      <c r="BA96" s="139"/>
      <c r="BB96" s="139"/>
      <c r="BC96" s="139"/>
      <c r="BD96" s="139"/>
      <c r="BE96" s="139"/>
      <c r="BF96" s="139"/>
      <c r="BG96" s="139"/>
      <c r="BH96" s="139"/>
    </row>
    <row r="97" spans="1:60" outlineLevel="1" x14ac:dyDescent="0.2">
      <c r="A97" s="140"/>
      <c r="B97" s="140"/>
      <c r="C97" s="179" t="s">
        <v>232</v>
      </c>
      <c r="D97" s="149"/>
      <c r="E97" s="154">
        <v>2</v>
      </c>
      <c r="F97" s="157"/>
      <c r="G97" s="157"/>
      <c r="H97" s="157"/>
      <c r="I97" s="157"/>
      <c r="J97" s="157"/>
      <c r="K97" s="157"/>
      <c r="L97" s="157"/>
      <c r="M97" s="157"/>
      <c r="N97" s="147"/>
      <c r="O97" s="147"/>
      <c r="P97" s="147"/>
      <c r="Q97" s="147"/>
      <c r="R97" s="147"/>
      <c r="S97" s="147"/>
      <c r="T97" s="148"/>
      <c r="U97" s="147"/>
      <c r="V97" s="139"/>
      <c r="W97" s="139"/>
      <c r="X97" s="139"/>
      <c r="Y97" s="139"/>
      <c r="Z97" s="139"/>
      <c r="AA97" s="139"/>
      <c r="AB97" s="139"/>
      <c r="AC97" s="139"/>
      <c r="AD97" s="139"/>
      <c r="AE97" s="139" t="s">
        <v>113</v>
      </c>
      <c r="AF97" s="139">
        <v>0</v>
      </c>
      <c r="AG97" s="139"/>
      <c r="AH97" s="139"/>
      <c r="AI97" s="139"/>
      <c r="AJ97" s="139"/>
      <c r="AK97" s="139"/>
      <c r="AL97" s="139"/>
      <c r="AM97" s="139"/>
      <c r="AN97" s="139"/>
      <c r="AO97" s="139"/>
      <c r="AP97" s="139"/>
      <c r="AQ97" s="139"/>
      <c r="AR97" s="139"/>
      <c r="AS97" s="139"/>
      <c r="AT97" s="139"/>
      <c r="AU97" s="139"/>
      <c r="AV97" s="139"/>
      <c r="AW97" s="139"/>
      <c r="AX97" s="139"/>
      <c r="AY97" s="139"/>
      <c r="AZ97" s="139"/>
      <c r="BA97" s="139"/>
      <c r="BB97" s="139"/>
      <c r="BC97" s="139"/>
      <c r="BD97" s="139"/>
      <c r="BE97" s="139"/>
      <c r="BF97" s="139"/>
      <c r="BG97" s="139"/>
      <c r="BH97" s="139"/>
    </row>
    <row r="98" spans="1:60" outlineLevel="1" x14ac:dyDescent="0.2">
      <c r="A98" s="140"/>
      <c r="B98" s="140"/>
      <c r="C98" s="179" t="s">
        <v>228</v>
      </c>
      <c r="D98" s="149"/>
      <c r="E98" s="154">
        <v>5</v>
      </c>
      <c r="F98" s="157"/>
      <c r="G98" s="157"/>
      <c r="H98" s="157"/>
      <c r="I98" s="157"/>
      <c r="J98" s="157"/>
      <c r="K98" s="157"/>
      <c r="L98" s="157"/>
      <c r="M98" s="157"/>
      <c r="N98" s="147"/>
      <c r="O98" s="147"/>
      <c r="P98" s="147"/>
      <c r="Q98" s="147"/>
      <c r="R98" s="147"/>
      <c r="S98" s="147"/>
      <c r="T98" s="148"/>
      <c r="U98" s="147"/>
      <c r="V98" s="139"/>
      <c r="W98" s="139"/>
      <c r="X98" s="139"/>
      <c r="Y98" s="139"/>
      <c r="Z98" s="139"/>
      <c r="AA98" s="139"/>
      <c r="AB98" s="139"/>
      <c r="AC98" s="139"/>
      <c r="AD98" s="139"/>
      <c r="AE98" s="139" t="s">
        <v>113</v>
      </c>
      <c r="AF98" s="139">
        <v>0</v>
      </c>
      <c r="AG98" s="139"/>
      <c r="AH98" s="139"/>
      <c r="AI98" s="139"/>
      <c r="AJ98" s="139"/>
      <c r="AK98" s="139"/>
      <c r="AL98" s="139"/>
      <c r="AM98" s="139"/>
      <c r="AN98" s="139"/>
      <c r="AO98" s="139"/>
      <c r="AP98" s="139"/>
      <c r="AQ98" s="139"/>
      <c r="AR98" s="139"/>
      <c r="AS98" s="139"/>
      <c r="AT98" s="139"/>
      <c r="AU98" s="139"/>
      <c r="AV98" s="139"/>
      <c r="AW98" s="139"/>
      <c r="AX98" s="139"/>
      <c r="AY98" s="139"/>
      <c r="AZ98" s="139"/>
      <c r="BA98" s="139"/>
      <c r="BB98" s="139"/>
      <c r="BC98" s="139"/>
      <c r="BD98" s="139"/>
      <c r="BE98" s="139"/>
      <c r="BF98" s="139"/>
      <c r="BG98" s="139"/>
      <c r="BH98" s="139"/>
    </row>
    <row r="99" spans="1:60" outlineLevel="1" x14ac:dyDescent="0.2">
      <c r="A99" s="140">
        <v>47</v>
      </c>
      <c r="B99" s="140" t="s">
        <v>233</v>
      </c>
      <c r="C99" s="178" t="s">
        <v>246</v>
      </c>
      <c r="D99" s="146" t="s">
        <v>119</v>
      </c>
      <c r="E99" s="153">
        <v>5</v>
      </c>
      <c r="F99" s="156">
        <f>H99+J99</f>
        <v>0</v>
      </c>
      <c r="G99" s="157">
        <f>ROUND(E99*F99,2)</f>
        <v>0</v>
      </c>
      <c r="H99" s="157"/>
      <c r="I99" s="157">
        <f>ROUND(E99*H99,2)</f>
        <v>0</v>
      </c>
      <c r="J99" s="157"/>
      <c r="K99" s="157">
        <f>ROUND(E99*J99,2)</f>
        <v>0</v>
      </c>
      <c r="L99" s="157">
        <v>21</v>
      </c>
      <c r="M99" s="157">
        <f>G99*(1+L99/100)</f>
        <v>0</v>
      </c>
      <c r="N99" s="147">
        <v>1.8E-3</v>
      </c>
      <c r="O99" s="147">
        <f>ROUND(E99*N99,5)</f>
        <v>8.9999999999999993E-3</v>
      </c>
      <c r="P99" s="147">
        <v>0</v>
      </c>
      <c r="Q99" s="147">
        <f>ROUND(E99*P99,5)</f>
        <v>0</v>
      </c>
      <c r="R99" s="147"/>
      <c r="S99" s="147"/>
      <c r="T99" s="148">
        <v>0</v>
      </c>
      <c r="U99" s="147">
        <f>ROUND(E99*T99,2)</f>
        <v>0</v>
      </c>
      <c r="V99" s="139"/>
      <c r="W99" s="139"/>
      <c r="X99" s="139"/>
      <c r="Y99" s="139"/>
      <c r="Z99" s="139"/>
      <c r="AA99" s="139"/>
      <c r="AB99" s="139"/>
      <c r="AC99" s="139"/>
      <c r="AD99" s="139"/>
      <c r="AE99" s="139" t="s">
        <v>231</v>
      </c>
      <c r="AF99" s="139"/>
      <c r="AG99" s="139"/>
      <c r="AH99" s="139"/>
      <c r="AI99" s="139"/>
      <c r="AJ99" s="139"/>
      <c r="AK99" s="139"/>
      <c r="AL99" s="139"/>
      <c r="AM99" s="139"/>
      <c r="AN99" s="139"/>
      <c r="AO99" s="139"/>
      <c r="AP99" s="139"/>
      <c r="AQ99" s="139"/>
      <c r="AR99" s="139"/>
      <c r="AS99" s="139"/>
      <c r="AT99" s="139"/>
      <c r="AU99" s="139"/>
      <c r="AV99" s="139"/>
      <c r="AW99" s="139"/>
      <c r="AX99" s="139"/>
      <c r="AY99" s="139"/>
      <c r="AZ99" s="139"/>
      <c r="BA99" s="139"/>
      <c r="BB99" s="139"/>
      <c r="BC99" s="139"/>
      <c r="BD99" s="139"/>
      <c r="BE99" s="139"/>
      <c r="BF99" s="139"/>
      <c r="BG99" s="139"/>
      <c r="BH99" s="139"/>
    </row>
    <row r="100" spans="1:60" outlineLevel="1" x14ac:dyDescent="0.2">
      <c r="A100" s="140">
        <v>48</v>
      </c>
      <c r="B100" s="140" t="s">
        <v>234</v>
      </c>
      <c r="C100" s="178" t="s">
        <v>235</v>
      </c>
      <c r="D100" s="146" t="s">
        <v>119</v>
      </c>
      <c r="E100" s="153">
        <v>5</v>
      </c>
      <c r="F100" s="156">
        <f>H100+J100</f>
        <v>0</v>
      </c>
      <c r="G100" s="157">
        <f>ROUND(E100*F100,2)</f>
        <v>0</v>
      </c>
      <c r="H100" s="157"/>
      <c r="I100" s="157">
        <f>ROUND(E100*H100,2)</f>
        <v>0</v>
      </c>
      <c r="J100" s="157"/>
      <c r="K100" s="157">
        <f>ROUND(E100*J100,2)</f>
        <v>0</v>
      </c>
      <c r="L100" s="157">
        <v>21</v>
      </c>
      <c r="M100" s="157">
        <f>G100*(1+L100/100)</f>
        <v>0</v>
      </c>
      <c r="N100" s="147">
        <v>0</v>
      </c>
      <c r="O100" s="147">
        <f>ROUND(E100*N100,5)</f>
        <v>0</v>
      </c>
      <c r="P100" s="147">
        <v>0</v>
      </c>
      <c r="Q100" s="147">
        <f>ROUND(E100*P100,5)</f>
        <v>0</v>
      </c>
      <c r="R100" s="147"/>
      <c r="S100" s="147"/>
      <c r="T100" s="148">
        <v>1</v>
      </c>
      <c r="U100" s="147">
        <f>ROUND(E100*T100,2)</f>
        <v>5</v>
      </c>
      <c r="V100" s="139"/>
      <c r="W100" s="139"/>
      <c r="X100" s="139"/>
      <c r="Y100" s="139"/>
      <c r="Z100" s="139"/>
      <c r="AA100" s="139"/>
      <c r="AB100" s="139"/>
      <c r="AC100" s="139"/>
      <c r="AD100" s="139"/>
      <c r="AE100" s="139" t="s">
        <v>124</v>
      </c>
      <c r="AF100" s="139"/>
      <c r="AG100" s="139"/>
      <c r="AH100" s="139"/>
      <c r="AI100" s="139"/>
      <c r="AJ100" s="139"/>
      <c r="AK100" s="139"/>
      <c r="AL100" s="139"/>
      <c r="AM100" s="139"/>
      <c r="AN100" s="139"/>
      <c r="AO100" s="139"/>
      <c r="AP100" s="139"/>
      <c r="AQ100" s="139"/>
      <c r="AR100" s="139"/>
      <c r="AS100" s="139"/>
      <c r="AT100" s="139"/>
      <c r="AU100" s="139"/>
      <c r="AV100" s="139"/>
      <c r="AW100" s="139"/>
      <c r="AX100" s="139"/>
      <c r="AY100" s="139"/>
      <c r="AZ100" s="139"/>
      <c r="BA100" s="139"/>
      <c r="BB100" s="139"/>
      <c r="BC100" s="139"/>
      <c r="BD100" s="139"/>
      <c r="BE100" s="139"/>
      <c r="BF100" s="139"/>
      <c r="BG100" s="139"/>
      <c r="BH100" s="139"/>
    </row>
    <row r="101" spans="1:60" x14ac:dyDescent="0.2">
      <c r="A101" s="141" t="s">
        <v>107</v>
      </c>
      <c r="B101" s="141" t="s">
        <v>80</v>
      </c>
      <c r="C101" s="180" t="s">
        <v>26</v>
      </c>
      <c r="D101" s="150"/>
      <c r="E101" s="155"/>
      <c r="F101" s="158"/>
      <c r="G101" s="158">
        <f>SUMIF(AE102:AE102,"&lt;&gt;NOR",G102:G102)</f>
        <v>0</v>
      </c>
      <c r="H101" s="158"/>
      <c r="I101" s="158">
        <f>SUM(I102:I102)</f>
        <v>0</v>
      </c>
      <c r="J101" s="158"/>
      <c r="K101" s="158">
        <f>SUM(K102:K102)</f>
        <v>0</v>
      </c>
      <c r="L101" s="158"/>
      <c r="M101" s="158">
        <f>SUM(M102:M102)</f>
        <v>0</v>
      </c>
      <c r="N101" s="151"/>
      <c r="O101" s="151">
        <f>SUM(O102:O102)</f>
        <v>0</v>
      </c>
      <c r="P101" s="151"/>
      <c r="Q101" s="151">
        <f>SUM(Q102:Q102)</f>
        <v>0</v>
      </c>
      <c r="R101" s="151"/>
      <c r="S101" s="151"/>
      <c r="T101" s="152"/>
      <c r="U101" s="151">
        <f>SUM(U102:U102)</f>
        <v>0</v>
      </c>
      <c r="AE101" t="s">
        <v>108</v>
      </c>
    </row>
    <row r="102" spans="1:60" outlineLevel="1" x14ac:dyDescent="0.2">
      <c r="A102" s="167">
        <v>49</v>
      </c>
      <c r="B102" s="167" t="s">
        <v>236</v>
      </c>
      <c r="C102" s="181" t="s">
        <v>237</v>
      </c>
      <c r="D102" s="168" t="s">
        <v>238</v>
      </c>
      <c r="E102" s="169">
        <v>1</v>
      </c>
      <c r="F102" s="170">
        <f>H102+J102</f>
        <v>0</v>
      </c>
      <c r="G102" s="171">
        <f>ROUND(E102*F102,2)</f>
        <v>0</v>
      </c>
      <c r="H102" s="171"/>
      <c r="I102" s="171">
        <f>ROUND(E102*H102,2)</f>
        <v>0</v>
      </c>
      <c r="J102" s="171"/>
      <c r="K102" s="171">
        <f>ROUND(E102*J102,2)</f>
        <v>0</v>
      </c>
      <c r="L102" s="171">
        <v>21</v>
      </c>
      <c r="M102" s="171">
        <f>G102*(1+L102/100)</f>
        <v>0</v>
      </c>
      <c r="N102" s="172">
        <v>0</v>
      </c>
      <c r="O102" s="172">
        <f>ROUND(E102*N102,5)</f>
        <v>0</v>
      </c>
      <c r="P102" s="172">
        <v>0</v>
      </c>
      <c r="Q102" s="172">
        <f>ROUND(E102*P102,5)</f>
        <v>0</v>
      </c>
      <c r="R102" s="172"/>
      <c r="S102" s="172"/>
      <c r="T102" s="173">
        <v>0</v>
      </c>
      <c r="U102" s="172">
        <f>ROUND(E102*T102,2)</f>
        <v>0</v>
      </c>
      <c r="V102" s="139"/>
      <c r="W102" s="139"/>
      <c r="X102" s="139"/>
      <c r="Y102" s="139"/>
      <c r="Z102" s="139"/>
      <c r="AA102" s="139"/>
      <c r="AB102" s="139"/>
      <c r="AC102" s="139"/>
      <c r="AD102" s="139"/>
      <c r="AE102" s="139" t="s">
        <v>239</v>
      </c>
      <c r="AF102" s="139"/>
      <c r="AG102" s="139"/>
      <c r="AH102" s="139"/>
      <c r="AI102" s="139"/>
      <c r="AJ102" s="139"/>
      <c r="AK102" s="139"/>
      <c r="AL102" s="139"/>
      <c r="AM102" s="139"/>
      <c r="AN102" s="139"/>
      <c r="AO102" s="139"/>
      <c r="AP102" s="139"/>
      <c r="AQ102" s="139"/>
      <c r="AR102" s="139"/>
      <c r="AS102" s="139"/>
      <c r="AT102" s="139"/>
      <c r="AU102" s="139"/>
      <c r="AV102" s="139"/>
      <c r="AW102" s="139"/>
      <c r="AX102" s="139"/>
      <c r="AY102" s="139"/>
      <c r="AZ102" s="139"/>
      <c r="BA102" s="139"/>
      <c r="BB102" s="139"/>
      <c r="BC102" s="139"/>
      <c r="BD102" s="139"/>
      <c r="BE102" s="139"/>
      <c r="BF102" s="139"/>
      <c r="BG102" s="139"/>
      <c r="BH102" s="139"/>
    </row>
    <row r="103" spans="1:60" x14ac:dyDescent="0.2">
      <c r="A103" s="4"/>
      <c r="B103" s="5" t="s">
        <v>240</v>
      </c>
      <c r="C103" s="182" t="s">
        <v>240</v>
      </c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AC103">
        <v>15</v>
      </c>
      <c r="AD103">
        <v>21</v>
      </c>
    </row>
    <row r="104" spans="1:60" x14ac:dyDescent="0.2">
      <c r="A104" s="174"/>
      <c r="B104" s="175" t="s">
        <v>28</v>
      </c>
      <c r="C104" s="183" t="s">
        <v>240</v>
      </c>
      <c r="D104" s="176"/>
      <c r="E104" s="176"/>
      <c r="F104" s="176"/>
      <c r="G104" s="177">
        <f>G8+G13+G22+G25+G28+G31+G40+G47+G49+G55+G60+G64+G79+G84+G101</f>
        <v>0</v>
      </c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AC104">
        <f>SUMIF(L7:L102,AC103,G7:G102)</f>
        <v>0</v>
      </c>
      <c r="AD104">
        <f>SUMIF(L7:L102,AD103,G7:G102)</f>
        <v>0</v>
      </c>
      <c r="AE104" t="s">
        <v>241</v>
      </c>
    </row>
    <row r="105" spans="1:60" x14ac:dyDescent="0.2">
      <c r="A105" s="4"/>
      <c r="B105" s="5" t="s">
        <v>240</v>
      </c>
      <c r="C105" s="182" t="s">
        <v>240</v>
      </c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</row>
    <row r="106" spans="1:60" x14ac:dyDescent="0.2">
      <c r="A106" s="4"/>
      <c r="B106" s="5" t="s">
        <v>240</v>
      </c>
      <c r="C106" s="182" t="s">
        <v>240</v>
      </c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</row>
    <row r="107" spans="1:60" x14ac:dyDescent="0.2">
      <c r="A107" s="245" t="s">
        <v>242</v>
      </c>
      <c r="B107" s="245"/>
      <c r="C107" s="246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</row>
    <row r="108" spans="1:60" x14ac:dyDescent="0.2">
      <c r="A108" s="247"/>
      <c r="B108" s="248"/>
      <c r="C108" s="249"/>
      <c r="D108" s="248"/>
      <c r="E108" s="248"/>
      <c r="F108" s="248"/>
      <c r="G108" s="250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AE108" t="s">
        <v>243</v>
      </c>
    </row>
    <row r="109" spans="1:60" x14ac:dyDescent="0.2">
      <c r="A109" s="251"/>
      <c r="B109" s="252"/>
      <c r="C109" s="253"/>
      <c r="D109" s="252"/>
      <c r="E109" s="252"/>
      <c r="F109" s="252"/>
      <c r="G109" s="25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</row>
    <row r="110" spans="1:60" x14ac:dyDescent="0.2">
      <c r="A110" s="251"/>
      <c r="B110" s="252"/>
      <c r="C110" s="253"/>
      <c r="D110" s="252"/>
      <c r="E110" s="252"/>
      <c r="F110" s="252"/>
      <c r="G110" s="25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</row>
    <row r="111" spans="1:60" x14ac:dyDescent="0.2">
      <c r="A111" s="251"/>
      <c r="B111" s="252"/>
      <c r="C111" s="253"/>
      <c r="D111" s="252"/>
      <c r="E111" s="252"/>
      <c r="F111" s="252"/>
      <c r="G111" s="25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</row>
    <row r="112" spans="1:60" x14ac:dyDescent="0.2">
      <c r="A112" s="255"/>
      <c r="B112" s="256"/>
      <c r="C112" s="257"/>
      <c r="D112" s="256"/>
      <c r="E112" s="256"/>
      <c r="F112" s="256"/>
      <c r="G112" s="258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</row>
    <row r="113" spans="1:31" x14ac:dyDescent="0.2">
      <c r="A113" s="4"/>
      <c r="B113" s="5" t="s">
        <v>240</v>
      </c>
      <c r="C113" s="182" t="s">
        <v>240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</row>
    <row r="114" spans="1:31" x14ac:dyDescent="0.2">
      <c r="C114" s="184"/>
      <c r="AE114" t="s">
        <v>244</v>
      </c>
    </row>
  </sheetData>
  <mergeCells count="6">
    <mergeCell ref="A108:G112"/>
    <mergeCell ref="A1:G1"/>
    <mergeCell ref="C2:G2"/>
    <mergeCell ref="C3:G3"/>
    <mergeCell ref="C4:G4"/>
    <mergeCell ref="A107:C107"/>
  </mergeCells>
  <pageMargins left="0.39370078740157499" right="0.19685039370078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47</vt:i4>
      </vt:variant>
    </vt:vector>
  </HeadingPairs>
  <TitlesOfParts>
    <vt:vector size="51" baseType="lpstr">
      <vt:lpstr>Pokyny pro vyplnění</vt:lpstr>
      <vt:lpstr>Stavba</vt:lpstr>
      <vt:lpstr>VzorPolozky</vt:lpstr>
      <vt:lpstr>Rozpočet Pol</vt:lpstr>
      <vt:lpstr>Stavba!CelkemDPHVypocet</vt:lpstr>
      <vt:lpstr>CenaCelkem</vt:lpstr>
      <vt:lpstr>CenaCelkemBezDPH</vt:lpstr>
      <vt:lpstr>Stavba!CenaCelkemVypocet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oadresa</vt:lpstr>
      <vt:lpstr>Stavba!Objednatel</vt:lpstr>
      <vt:lpstr>Stavba!Objekt</vt:lpstr>
      <vt:lpstr>'Rozpočet Pol'!Oblast_tisku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Stavba!ZakladDPHSniVypocet</vt:lpstr>
      <vt:lpstr>ZakladDPHZakl</vt:lpstr>
      <vt:lpstr>Stavba!ZakladDPHZaklVypocet</vt:lpstr>
      <vt:lpstr>ZaObjednatele</vt:lpstr>
      <vt:lpstr>Zaokrouhleni</vt:lpstr>
      <vt:lpstr>ZaZhotovitele</vt:lpstr>
      <vt:lpstr>Zhotovitel</vt:lpstr>
    </vt:vector>
  </TitlesOfParts>
  <Company>RTS,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Radim</dc:creator>
  <cp:lastModifiedBy>Vit</cp:lastModifiedBy>
  <cp:lastPrinted>2014-02-28T09:52:57Z</cp:lastPrinted>
  <dcterms:created xsi:type="dcterms:W3CDTF">2009-04-08T07:15:50Z</dcterms:created>
  <dcterms:modified xsi:type="dcterms:W3CDTF">2024-04-29T08:34:51Z</dcterms:modified>
</cp:coreProperties>
</file>