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arian\Desktop\AAA Rozpočty 2023\2023-100 Obytný súbor Chľaba\Obytný súbor Chlaba\"/>
    </mc:Choice>
  </mc:AlternateContent>
  <bookViews>
    <workbookView xWindow="0" yWindow="0" windowWidth="0" windowHeight="0"/>
  </bookViews>
  <sheets>
    <sheet name="Rekapitulácia stavby" sheetId="1" r:id="rId1"/>
    <sheet name="1 -  Rozšírenie verejného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'1 -  Rozšírenie verejného...'!$C$122:$K$210</definedName>
    <definedName name="_xlnm.Print_Area" localSheetId="1">'1 -  Rozšírenie verejného...'!$C$4:$J$76,'1 -  Rozšírenie verejného...'!$C$82:$J$104,'1 -  Rozšírenie verejného...'!$C$110:$J$210</definedName>
    <definedName name="_xlnm.Print_Titles" localSheetId="1">'1 -  Rozšírenie verejného...'!$122:$122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5"/>
  <c r="BH195"/>
  <c r="BG195"/>
  <c r="BE195"/>
  <c r="T195"/>
  <c r="T194"/>
  <c r="R195"/>
  <c r="R194"/>
  <c r="P195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F120"/>
  <c r="J119"/>
  <c r="F119"/>
  <c r="F117"/>
  <c r="E115"/>
  <c r="J92"/>
  <c r="F92"/>
  <c r="J91"/>
  <c r="F91"/>
  <c r="F89"/>
  <c r="E87"/>
  <c r="J12"/>
  <c r="J117"/>
  <c r="E7"/>
  <c r="E113"/>
  <c i="1" r="L90"/>
  <c r="AM90"/>
  <c r="AM89"/>
  <c r="L89"/>
  <c r="AM87"/>
  <c r="L87"/>
  <c r="L85"/>
  <c r="L84"/>
  <c i="2" r="J187"/>
  <c r="BK182"/>
  <c r="BK177"/>
  <c r="J169"/>
  <c r="BK160"/>
  <c r="J145"/>
  <c r="BK138"/>
  <c r="J206"/>
  <c r="J202"/>
  <c r="J199"/>
  <c r="BK189"/>
  <c r="BK184"/>
  <c r="BK174"/>
  <c r="J167"/>
  <c r="BK144"/>
  <c r="BK139"/>
  <c r="BK130"/>
  <c r="BK210"/>
  <c r="J204"/>
  <c r="J198"/>
  <c r="J190"/>
  <c r="J179"/>
  <c r="BK162"/>
  <c r="J157"/>
  <c r="BK154"/>
  <c r="BK148"/>
  <c r="BK143"/>
  <c r="J136"/>
  <c r="BK131"/>
  <c r="J210"/>
  <c r="BK201"/>
  <c r="J193"/>
  <c r="BK183"/>
  <c r="J173"/>
  <c r="BK167"/>
  <c r="BK157"/>
  <c r="BK151"/>
  <c r="J139"/>
  <c r="BK186"/>
  <c r="BK180"/>
  <c r="BK172"/>
  <c r="BK163"/>
  <c r="J158"/>
  <c r="BK147"/>
  <c r="J143"/>
  <c r="BK133"/>
  <c r="BK191"/>
  <c r="BK171"/>
  <c r="BK142"/>
  <c r="J137"/>
  <c r="J133"/>
  <c r="BK127"/>
  <c r="BK208"/>
  <c r="J203"/>
  <c r="BK195"/>
  <c r="BK185"/>
  <c r="J178"/>
  <c r="J170"/>
  <c r="BK140"/>
  <c r="BK206"/>
  <c r="BK198"/>
  <c r="BK187"/>
  <c r="J177"/>
  <c r="J171"/>
  <c r="BK161"/>
  <c r="BK155"/>
  <c r="J148"/>
  <c r="J132"/>
  <c r="BK192"/>
  <c r="J183"/>
  <c r="BK179"/>
  <c r="BK175"/>
  <c r="J166"/>
  <c r="J161"/>
  <c r="BK150"/>
  <c r="J144"/>
  <c r="BK141"/>
  <c r="J130"/>
  <c r="BK209"/>
  <c r="J207"/>
  <c r="BK204"/>
  <c r="BK200"/>
  <c r="BK190"/>
  <c r="J186"/>
  <c r="BK178"/>
  <c r="J168"/>
  <c r="BK165"/>
  <c r="BK135"/>
  <c r="BK128"/>
  <c r="BK207"/>
  <c r="BK199"/>
  <c r="J191"/>
  <c r="J180"/>
  <c r="J174"/>
  <c r="J165"/>
  <c r="J163"/>
  <c r="BK158"/>
  <c r="J155"/>
  <c r="J151"/>
  <c r="BK145"/>
  <c r="J141"/>
  <c r="BK132"/>
  <c i="1" r="AS94"/>
  <c i="2" r="BK203"/>
  <c r="J195"/>
  <c r="J181"/>
  <c r="J172"/>
  <c r="BK164"/>
  <c r="J156"/>
  <c r="J150"/>
  <c r="J138"/>
  <c r="BK134"/>
  <c r="J128"/>
  <c r="BK188"/>
  <c r="J185"/>
  <c r="BK181"/>
  <c r="J176"/>
  <c r="BK168"/>
  <c r="J162"/>
  <c r="J154"/>
  <c r="BK146"/>
  <c r="BK137"/>
  <c r="J126"/>
  <c r="J208"/>
  <c r="J205"/>
  <c r="J201"/>
  <c r="BK193"/>
  <c r="J188"/>
  <c r="J182"/>
  <c r="BK173"/>
  <c r="BK166"/>
  <c r="J140"/>
  <c r="J134"/>
  <c r="BK129"/>
  <c r="BK126"/>
  <c r="BK205"/>
  <c r="J200"/>
  <c r="J192"/>
  <c r="J184"/>
  <c r="J175"/>
  <c r="BK169"/>
  <c r="J164"/>
  <c r="J159"/>
  <c r="BK156"/>
  <c r="J152"/>
  <c r="J146"/>
  <c r="J142"/>
  <c r="J135"/>
  <c r="J129"/>
  <c r="J209"/>
  <c r="BK202"/>
  <c r="J189"/>
  <c r="BK176"/>
  <c r="BK170"/>
  <c r="J160"/>
  <c r="BK159"/>
  <c r="BK152"/>
  <c r="J147"/>
  <c r="BK136"/>
  <c r="J131"/>
  <c r="J127"/>
  <c l="1" r="BK125"/>
  <c r="T125"/>
  <c r="T149"/>
  <c r="P125"/>
  <c r="BK153"/>
  <c r="J153"/>
  <c r="J100"/>
  <c r="R153"/>
  <c r="R125"/>
  <c r="R124"/>
  <c r="BK149"/>
  <c r="J149"/>
  <c r="J99"/>
  <c r="P149"/>
  <c r="R149"/>
  <c r="P153"/>
  <c r="T153"/>
  <c r="BK197"/>
  <c r="J197"/>
  <c r="J103"/>
  <c r="P197"/>
  <c r="P196"/>
  <c r="R197"/>
  <c r="R196"/>
  <c r="T197"/>
  <c r="T196"/>
  <c r="BK194"/>
  <c r="J194"/>
  <c r="J101"/>
  <c r="J89"/>
  <c r="BF126"/>
  <c r="BF127"/>
  <c r="BF130"/>
  <c r="BF134"/>
  <c r="BF136"/>
  <c r="BF138"/>
  <c r="BF143"/>
  <c r="BF147"/>
  <c r="BF150"/>
  <c r="BF151"/>
  <c r="BF152"/>
  <c r="BF156"/>
  <c r="BF157"/>
  <c r="BF170"/>
  <c r="BF172"/>
  <c r="BF180"/>
  <c r="BF195"/>
  <c r="BF199"/>
  <c r="BF203"/>
  <c r="BF204"/>
  <c r="BF206"/>
  <c r="BF207"/>
  <c r="BF208"/>
  <c r="BF209"/>
  <c r="E85"/>
  <c r="BF128"/>
  <c r="BF140"/>
  <c r="BF145"/>
  <c r="BF146"/>
  <c r="BF159"/>
  <c r="BF173"/>
  <c r="BF175"/>
  <c r="BF183"/>
  <c r="BF185"/>
  <c r="BF189"/>
  <c r="BF190"/>
  <c r="BF205"/>
  <c r="BF210"/>
  <c r="BF131"/>
  <c r="BF132"/>
  <c r="BF133"/>
  <c r="BF135"/>
  <c r="BF139"/>
  <c r="BF141"/>
  <c r="BF142"/>
  <c r="BF162"/>
  <c r="BF163"/>
  <c r="BF164"/>
  <c r="BF167"/>
  <c r="BF169"/>
  <c r="BF178"/>
  <c r="BF181"/>
  <c r="BF182"/>
  <c r="BF184"/>
  <c r="BF187"/>
  <c r="BF188"/>
  <c r="BF192"/>
  <c r="BF198"/>
  <c r="BF200"/>
  <c r="BF201"/>
  <c r="BF202"/>
  <c r="BF129"/>
  <c r="BF137"/>
  <c r="BF144"/>
  <c r="BF148"/>
  <c r="BF154"/>
  <c r="BF155"/>
  <c r="BF158"/>
  <c r="BF160"/>
  <c r="BF161"/>
  <c r="BF165"/>
  <c r="BF166"/>
  <c r="BF168"/>
  <c r="BF171"/>
  <c r="BF174"/>
  <c r="BF176"/>
  <c r="BF177"/>
  <c r="BF179"/>
  <c r="BF186"/>
  <c r="BF191"/>
  <c r="BF193"/>
  <c r="F36"/>
  <c i="1" r="BC95"/>
  <c r="BC94"/>
  <c r="AY94"/>
  <c i="2" r="F37"/>
  <c i="1" r="BD95"/>
  <c r="BD94"/>
  <c r="W33"/>
  <c i="2" r="F33"/>
  <c i="1" r="AZ95"/>
  <c r="AZ94"/>
  <c r="AV94"/>
  <c r="AK29"/>
  <c i="2" r="F35"/>
  <c i="1" r="BB95"/>
  <c r="BB94"/>
  <c r="AX94"/>
  <c i="2" r="J33"/>
  <c i="1" r="AV95"/>
  <c i="2" l="1" r="R123"/>
  <c r="T124"/>
  <c r="T123"/>
  <c r="P124"/>
  <c r="P123"/>
  <c i="1" r="AU95"/>
  <c i="2" r="BK124"/>
  <c r="J124"/>
  <c r="J97"/>
  <c r="J125"/>
  <c r="J98"/>
  <c r="BK196"/>
  <c r="J196"/>
  <c r="J102"/>
  <c i="1" r="AU94"/>
  <c r="W31"/>
  <c r="W29"/>
  <c r="W32"/>
  <c i="2" r="J34"/>
  <c i="1" r="AW95"/>
  <c r="AT95"/>
  <c i="2" r="F34"/>
  <c i="1" r="BA95"/>
  <c r="BA94"/>
  <c r="W30"/>
  <c i="2" l="1" r="BK123"/>
  <c r="J123"/>
  <c r="J96"/>
  <c i="1" r="AW94"/>
  <c r="AK30"/>
  <c i="2" l="1" r="J30"/>
  <c i="1" r="AG95"/>
  <c r="AG94"/>
  <c r="AK26"/>
  <c r="AT94"/>
  <c r="AN94"/>
  <c i="2" l="1" r="J39"/>
  <c i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<sst xmlns="http://schemas.openxmlformats.org/spreadsheetml/2006/main">
  <si>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</si>
  <si>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</si>
  <si>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</si>
  <si>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</si>
  <si>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</si>
  <si>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{4b9a88ca-e606-4ee1-8368-7ae71be1f72b}</t>
  </si>
  <si>
    <t>0,001</t>
  </si>
  <si>
    <t>20</t>
  </si>
  <si>
    <t>REKAPITULÁCIA STAVBY</t>
  </si>
  <si>
    <t xml:space="preserve">v ---  nižšie sa nachádzajú doplnkové a pomocné údaje k zostavám  --- v</t>
  </si>
  <si>
    <t>Kód:</t>
  </si>
  <si>
    <t>2023-100</t>
  </si>
  <si>
    <t>Stavba:</t>
  </si>
  <si>
    <t>Obytný súbor Chlaba</t>
  </si>
  <si>
    <t>JKSO:</t>
  </si>
  <si>
    <t>KS:</t>
  </si>
  <si>
    <t>Miesto:</t>
  </si>
  <si>
    <t>Chlaba p. č.: 1510/1-12</t>
  </si>
  <si>
    <t>Dátum:</t>
  </si>
  <si>
    <t>6. 7. 2023</t>
  </si>
  <si>
    <t>Objednávateľ:</t>
  </si>
  <si>
    <t>IČO:</t>
  </si>
  <si>
    <t xml:space="preserve"> </t>
  </si>
  <si>
    <t>IČ DPH:</t>
  </si>
  <si>
    <t>Zhotoviteľ:</t>
  </si>
  <si>
    <t>Projektant:</t>
  </si>
  <si>
    <t>36781541</t>
  </si>
  <si>
    <t>ATC PROJEKT s.r.o., Komárno, 94501 Komárno</t>
  </si>
  <si>
    <t>True</t>
  </si>
  <si>
    <t>0,01</t>
  </si>
  <si>
    <t>Spracovateľ:</t>
  </si>
  <si>
    <t>43297447</t>
  </si>
  <si>
    <t>Szutyányi Marián</t>
  </si>
  <si>
    <t>1026716713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</si>
  <si>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</si>
  <si>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</si>
  <si>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</si>
  <si>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</si>
  <si>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</si>
  <si>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</si>
  <si>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</si>
  <si>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</si>
  <si>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</si>
  <si>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</si>
  <si>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</si>
  <si>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</si>
  <si>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</si>
  <si>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</si>
  <si>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</si>
  <si>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</si>
  <si>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</si>
  <si>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</si>
  <si>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</si>
  <si>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</si>
  <si>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</si>
  <si>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</si>
  <si>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</si>
  <si>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</si>
  <si>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</si>
  <si>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</si>
  <si>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</si>
  <si>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</si>
  <si>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</si>
  <si>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</si>
  <si>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</si>
  <si>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</si>
  <si>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</si>
  <si>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</si>
  <si>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</si>
  <si>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</si>
  <si>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</si>
  <si>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</si>
  <si>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</si>
  <si>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</si>
  <si>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</si>
  <si>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</si>
  <si>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</si>
  <si>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</si>
  <si>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</si>
  <si>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</si>
  <si>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</si>
  <si>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 xml:space="preserve"> Rozšírenie verejného vodovodu</t>
  </si>
  <si>
    <t>STA</t>
  </si>
  <si>
    <t>{7f7aaaa1-9d0c-4759-b817-059194741bd1}</t>
  </si>
  <si>
    <t>KRYCÍ LIST ROZPOČTU</t>
  </si>
  <si>
    <t>Objekt:</t>
  </si>
  <si>
    <t xml:space="preserve">1 -  Rozšírenie verejného vodovodu</t>
  </si>
  <si>
    <t xml:space="preserve"> Obec CHlaba, 93466</t>
  </si>
  <si>
    <t xml:space="preserve"> ATC PROJEKT s.r.o., Komárno</t>
  </si>
  <si>
    <t>REKAPITULÁCIA ROZPOČTU</t>
  </si>
  <si>
    <t>Kód dielu - Popis</t>
  </si>
  <si>
    <t>Cena celkom [EUR]</t>
  </si>
  <si>
    <t>Náklady z rozpočtu</t>
  </si>
  <si>
    <t>-1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</si>
  <si>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</si>
  <si>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</si>
  <si>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</si>
  <si>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</si>
  <si>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</si>
  <si>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M</t>
  </si>
  <si>
    <t xml:space="preserve">    272 - Vedenia rúrové vonkajšie - plynovody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</si>
  <si>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</si>
  <si>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</si>
  <si>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</si>
  <si>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</si>
  <si>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</si>
  <si>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</si>
  <si>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</si>
  <si>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</si>
  <si>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</si>
  <si>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</si>
  <si>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</si>
  <si>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</si>
  <si>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</si>
  <si>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A DODÁVKY HSV</t>
  </si>
  <si>
    <t>ROZPOCET</t>
  </si>
  <si>
    <t>ZEMNE PRÁCE</t>
  </si>
  <si>
    <t>K</t>
  </si>
  <si>
    <t>11001-1001</t>
  </si>
  <si>
    <t>Vytýčenie trasy vodovodu, kanalizácie v rovine v teréne</t>
  </si>
  <si>
    <t>km</t>
  </si>
  <si>
    <t>4</t>
  </si>
  <si>
    <t>2</t>
  </si>
  <si>
    <t>12000-1101</t>
  </si>
  <si>
    <t>Príplatok za sťaženú vykopávku v blízkosti podzem. vedenia</t>
  </si>
  <si>
    <t>m3</t>
  </si>
  <si>
    <t>3</t>
  </si>
  <si>
    <t>13120-1201</t>
  </si>
  <si>
    <t>Hĺbenie jám zapaž. v horn. tr. 3 do 100 m3</t>
  </si>
  <si>
    <t>6</t>
  </si>
  <si>
    <t>13120-1209</t>
  </si>
  <si>
    <t xml:space="preserve">Príplatok za lepivosť  horn. tr. 3 - 50%</t>
  </si>
  <si>
    <t>8</t>
  </si>
  <si>
    <t>5</t>
  </si>
  <si>
    <t>13220-1202</t>
  </si>
  <si>
    <t>Hĺbenie rýh šírka do 2 m v horn. tr. 3 nad 100 do 1 000 m3</t>
  </si>
  <si>
    <t>10</t>
  </si>
  <si>
    <t>13220-1209</t>
  </si>
  <si>
    <t>Príplatok za lepivosť horniny tr.3 v rýhach š. do 200 cm - 50%</t>
  </si>
  <si>
    <t>12</t>
  </si>
  <si>
    <t>7</t>
  </si>
  <si>
    <t>14170-2101</t>
  </si>
  <si>
    <t>Pretláčanie rúr v hor. tr. 1-4 priem. do 200 mm</t>
  </si>
  <si>
    <t>m</t>
  </si>
  <si>
    <t>14</t>
  </si>
  <si>
    <t>M</t>
  </si>
  <si>
    <t>142 212900</t>
  </si>
  <si>
    <t xml:space="preserve">Rúrky oceľ. bezošvé 11353,0 d 219 mm  hr.steny 6,0 mm</t>
  </si>
  <si>
    <t>16</t>
  </si>
  <si>
    <t>9</t>
  </si>
  <si>
    <t>283 150110</t>
  </si>
  <si>
    <t>Klzná objímka RACI</t>
  </si>
  <si>
    <t>kus</t>
  </si>
  <si>
    <t>18</t>
  </si>
  <si>
    <t>286 3N1031</t>
  </si>
  <si>
    <t>Manžeta tesniaca C - D1xD2 - 100-110x200 mm</t>
  </si>
  <si>
    <t>11</t>
  </si>
  <si>
    <t>15110-1102</t>
  </si>
  <si>
    <t>Zhotovenie paženia rýh pre podz. vedenie príložné hl. do 4 m</t>
  </si>
  <si>
    <t>m2</t>
  </si>
  <si>
    <t>22</t>
  </si>
  <si>
    <t>15110-1112</t>
  </si>
  <si>
    <t>Odstránenie paženia rýh pre podz. vedenie príložné hl. do 4 m</t>
  </si>
  <si>
    <t>24</t>
  </si>
  <si>
    <t>13</t>
  </si>
  <si>
    <t>15110-1201</t>
  </si>
  <si>
    <t>Zhotovenie paženia stien výkopu príložné hl. do 4 m</t>
  </si>
  <si>
    <t>26</t>
  </si>
  <si>
    <t>15110-1211</t>
  </si>
  <si>
    <t>Odstránenie paženia stien výkopu príložné hl. do 4 m</t>
  </si>
  <si>
    <t>28</t>
  </si>
  <si>
    <t>15</t>
  </si>
  <si>
    <t>16110-1101</t>
  </si>
  <si>
    <t>Zvislé premiestnenie výkopu horn. tr. 1-4 do 2,5 m - 50%</t>
  </si>
  <si>
    <t>30</t>
  </si>
  <si>
    <t>16250-1102</t>
  </si>
  <si>
    <t xml:space="preserve">Vodorovné premiestnenie výkopu do 3000 m horn. tr. 1-4  (vzdialenosť upresní investor)</t>
  </si>
  <si>
    <t>32</t>
  </si>
  <si>
    <t>17</t>
  </si>
  <si>
    <t>16710-1102</t>
  </si>
  <si>
    <t>Nakladanie výkopku nad 100 m3 v horn. tr. 1-4</t>
  </si>
  <si>
    <t>34</t>
  </si>
  <si>
    <t>17120-6111</t>
  </si>
  <si>
    <t>Uloženie zeminy do násypu s urovnaním</t>
  </si>
  <si>
    <t>36</t>
  </si>
  <si>
    <t>19</t>
  </si>
  <si>
    <t>17410-1101</t>
  </si>
  <si>
    <t>Zásyp zhutnený jám, rýh, šachiet alebo okolo objektu - zeminou z výkopov</t>
  </si>
  <si>
    <t>38</t>
  </si>
  <si>
    <t>17510-1101</t>
  </si>
  <si>
    <t>Obsyp potrubia bez prehodenia sypaniny</t>
  </si>
  <si>
    <t>40</t>
  </si>
  <si>
    <t>21</t>
  </si>
  <si>
    <t>583 371010</t>
  </si>
  <si>
    <t>Štrkopiesok 0-8 B1</t>
  </si>
  <si>
    <t>42</t>
  </si>
  <si>
    <t>17510-1109</t>
  </si>
  <si>
    <t>Obsyp potrubia príplatok za prehodenie sypaniny</t>
  </si>
  <si>
    <t>44</t>
  </si>
  <si>
    <t>23</t>
  </si>
  <si>
    <t>18200-1111</t>
  </si>
  <si>
    <t>Plošná úprava terénu, nerovnosti do +-10 cm v rovine - urovnenie terénu po výkopových prácach</t>
  </si>
  <si>
    <t>46</t>
  </si>
  <si>
    <t>VODOROVNÉ KONŠTRUKCIE</t>
  </si>
  <si>
    <t>45157-3111</t>
  </si>
  <si>
    <t>Lôžko pod potrubie, stoky , šachty v otv. výk. z piesku a štrkopiesku</t>
  </si>
  <si>
    <t>48</t>
  </si>
  <si>
    <t>25</t>
  </si>
  <si>
    <t>45231-1131</t>
  </si>
  <si>
    <t>Podkladné dosky z betónu tr. B 12,5 - B 15 (C12/15) v otv. výk. pod potrubie, armatúry, VŠ</t>
  </si>
  <si>
    <t>50</t>
  </si>
  <si>
    <t>45235-3101</t>
  </si>
  <si>
    <t>Debnenie podkl. blokov pod potrubie v otv. výkope</t>
  </si>
  <si>
    <t>52</t>
  </si>
  <si>
    <t>RÚROVÉ VEDENIA</t>
  </si>
  <si>
    <t>27</t>
  </si>
  <si>
    <t>85026-5121</t>
  </si>
  <si>
    <t>Výrez alebo výsek na potrubí z rúr liatinových tlakových DN 100 - napojenie na jestvujúci vodovod</t>
  </si>
  <si>
    <t>54</t>
  </si>
  <si>
    <t>85724-2121</t>
  </si>
  <si>
    <t>Montáž tvaroviek liat. 1-osých potr. prír. otv. výk. do DN 80</t>
  </si>
  <si>
    <t>56</t>
  </si>
  <si>
    <t>29</t>
  </si>
  <si>
    <t>552 521300</t>
  </si>
  <si>
    <t>Rúra liatinová tlaková prírubová TNP DN 80 dĺžka 1000</t>
  </si>
  <si>
    <t>58</t>
  </si>
  <si>
    <t>85724-4121</t>
  </si>
  <si>
    <t>Montáž tvaroviek liat. odboč. potr. prír. otv. výk. DN 80</t>
  </si>
  <si>
    <t>60</t>
  </si>
  <si>
    <t>31</t>
  </si>
  <si>
    <t>552 504840</t>
  </si>
  <si>
    <t>Kus-T prírubový DN 80/80</t>
  </si>
  <si>
    <t>62</t>
  </si>
  <si>
    <t>552 557200</t>
  </si>
  <si>
    <t>Koleno prírubové pätka DN 80</t>
  </si>
  <si>
    <t>64</t>
  </si>
  <si>
    <t>33</t>
  </si>
  <si>
    <t>85726-2121</t>
  </si>
  <si>
    <t>Montáž tvaroviek liatinových 1-osových na potrubí prírubovom v otvorenom výkope DN 100</t>
  </si>
  <si>
    <t>66</t>
  </si>
  <si>
    <t>552 558120</t>
  </si>
  <si>
    <t>Príruba zaslepovacia DN 100</t>
  </si>
  <si>
    <t>68</t>
  </si>
  <si>
    <t>35</t>
  </si>
  <si>
    <t>552 585940</t>
  </si>
  <si>
    <t>Prechodka s prírubou DN100/100</t>
  </si>
  <si>
    <t>70</t>
  </si>
  <si>
    <t>85726-4121</t>
  </si>
  <si>
    <t>Montáž tvaroviek liatinových odbočných na potrubí prírubovom v otvorenom výkope DN 100</t>
  </si>
  <si>
    <t>72</t>
  </si>
  <si>
    <t>37</t>
  </si>
  <si>
    <t>552 504860</t>
  </si>
  <si>
    <t>Kus-T prírubový DN 100/80</t>
  </si>
  <si>
    <t>74</t>
  </si>
  <si>
    <t>552 504880</t>
  </si>
  <si>
    <t>Kus-T prírubový DN 100/100</t>
  </si>
  <si>
    <t>76</t>
  </si>
  <si>
    <t>39</t>
  </si>
  <si>
    <t>87115-1121</t>
  </si>
  <si>
    <t>Montáž potrubia z tlakových rúrok polyetylénových d 25</t>
  </si>
  <si>
    <t>78</t>
  </si>
  <si>
    <t>286 139701</t>
  </si>
  <si>
    <t>Rúrka rPE 32x3,4</t>
  </si>
  <si>
    <t>80</t>
  </si>
  <si>
    <t>41</t>
  </si>
  <si>
    <t>87125-1121</t>
  </si>
  <si>
    <t>Montáž potrubia z tlakových rúrok polyetylénových d 110</t>
  </si>
  <si>
    <t>82</t>
  </si>
  <si>
    <t>286 1D0108</t>
  </si>
  <si>
    <t>Potrubie vodovodné HDPE - 110x10,0 SDR11, PN16</t>
  </si>
  <si>
    <t>84</t>
  </si>
  <si>
    <t>43</t>
  </si>
  <si>
    <t>87715-1121</t>
  </si>
  <si>
    <t xml:space="preserve">Montáž elektrotvaroviek na potrubí PE v otvorenom výkope, zvárané  DN 25</t>
  </si>
  <si>
    <t>86</t>
  </si>
  <si>
    <t>286 3F7774</t>
  </si>
  <si>
    <t>Zátka zaslepovacia DN25</t>
  </si>
  <si>
    <t>88</t>
  </si>
  <si>
    <t>45</t>
  </si>
  <si>
    <t>89124-1111</t>
  </si>
  <si>
    <t>Montáž vodovodných posúvačov v otvorenom výkope alebo šachte so zemnou súpravou DN 80</t>
  </si>
  <si>
    <t>90</t>
  </si>
  <si>
    <t>422 237060</t>
  </si>
  <si>
    <t xml:space="preserve">Uzáver  (šupátko) U DN80</t>
  </si>
  <si>
    <t>92</t>
  </si>
  <si>
    <t>47</t>
  </si>
  <si>
    <t>422 912300</t>
  </si>
  <si>
    <t>Súprava zemná posúvačová Y1020 DN80</t>
  </si>
  <si>
    <t>94</t>
  </si>
  <si>
    <t>89124-7111</t>
  </si>
  <si>
    <t>Montáž hydrantov podzemných DN 80</t>
  </si>
  <si>
    <t>96</t>
  </si>
  <si>
    <t>49</t>
  </si>
  <si>
    <t>422 735300</t>
  </si>
  <si>
    <t>Kľúč hydrantový</t>
  </si>
  <si>
    <t>98</t>
  </si>
  <si>
    <t>422 736000</t>
  </si>
  <si>
    <t>Hydrant podzemný DN 80</t>
  </si>
  <si>
    <t>100</t>
  </si>
  <si>
    <t>51</t>
  </si>
  <si>
    <t>89126-1111</t>
  </si>
  <si>
    <t>Montáž vodovodných posúvačov v otvorenom výkope alebo šachte so zemnou súpravou DN 100</t>
  </si>
  <si>
    <t>102</t>
  </si>
  <si>
    <t>422 237090</t>
  </si>
  <si>
    <t>Uzáver U100</t>
  </si>
  <si>
    <t>104</t>
  </si>
  <si>
    <t>53</t>
  </si>
  <si>
    <t>422 912400</t>
  </si>
  <si>
    <t>Súprava zemná posúvačová Y1020 DN100</t>
  </si>
  <si>
    <t>106</t>
  </si>
  <si>
    <t>89126-9111</t>
  </si>
  <si>
    <t>Montáž navrtáv. pásov na potrubí z rúr vláknocementových, liatinových, oceľových, plastových DN 100</t>
  </si>
  <si>
    <t>108</t>
  </si>
  <si>
    <t>55</t>
  </si>
  <si>
    <t>286 3A1120</t>
  </si>
  <si>
    <t>Armatúra navrtávacia d1 110, d2 25</t>
  </si>
  <si>
    <t>110</t>
  </si>
  <si>
    <t>286 3A2004</t>
  </si>
  <si>
    <t>Súprava zemná H 1,0-1,6 m</t>
  </si>
  <si>
    <t>súprava</t>
  </si>
  <si>
    <t>112</t>
  </si>
  <si>
    <t>57</t>
  </si>
  <si>
    <t>89223-3111</t>
  </si>
  <si>
    <t>Preplachovanie a dezinfekcia vodovodného potrubia DN 40-70</t>
  </si>
  <si>
    <t>114</t>
  </si>
  <si>
    <t>89224-1111</t>
  </si>
  <si>
    <t>Tlaková skúška vodovodného potrubia DN do 80</t>
  </si>
  <si>
    <t>116</t>
  </si>
  <si>
    <t>59</t>
  </si>
  <si>
    <t>89227-1111</t>
  </si>
  <si>
    <t>Tlaková skúška vodovodného potrubia DN 100 alebo 125</t>
  </si>
  <si>
    <t>118</t>
  </si>
  <si>
    <t>89227-3111</t>
  </si>
  <si>
    <t>Preplachovanie a dezinfekcia vodovodného potrubia DN 80-125</t>
  </si>
  <si>
    <t>120</t>
  </si>
  <si>
    <t>61</t>
  </si>
  <si>
    <t>89940-1112</t>
  </si>
  <si>
    <t>Osadenie poklopov liatinových uzáverových (navrtávací pás)</t>
  </si>
  <si>
    <t>122</t>
  </si>
  <si>
    <t>552 421810</t>
  </si>
  <si>
    <t xml:space="preserve">Poklop posúvadlového uzáveru  (navrtávací pás)</t>
  </si>
  <si>
    <t>124</t>
  </si>
  <si>
    <t>63</t>
  </si>
  <si>
    <t>89940-1113</t>
  </si>
  <si>
    <t>Osadenie poklopov liatinových hydrantových</t>
  </si>
  <si>
    <t>126</t>
  </si>
  <si>
    <t>552 421830</t>
  </si>
  <si>
    <t>Poklop hydrantový</t>
  </si>
  <si>
    <t>128</t>
  </si>
  <si>
    <t>65</t>
  </si>
  <si>
    <t>89973-1101</t>
  </si>
  <si>
    <t>Uloženie výstražná PVC fólia hr.0,3mm, š.20cm na obsyp - porubie v zemi</t>
  </si>
  <si>
    <t>130</t>
  </si>
  <si>
    <t>283 230372</t>
  </si>
  <si>
    <t>Výstražná PVC-P fólia hr.0,30mm,š.30cm s potlačou biela-vodovody</t>
  </si>
  <si>
    <t>132</t>
  </si>
  <si>
    <t>OSTATNÉ KONŠTRUKCIE A PRÁCE</t>
  </si>
  <si>
    <t>67</t>
  </si>
  <si>
    <t>99827-1101</t>
  </si>
  <si>
    <t>Presun hmôt</t>
  </si>
  <si>
    <t>t</t>
  </si>
  <si>
    <t>134</t>
  </si>
  <si>
    <t>D2</t>
  </si>
  <si>
    <t>PRÁCE A DODÁVKY M</t>
  </si>
  <si>
    <t>272</t>
  </si>
  <si>
    <t>Vedenia rúrové vonkajšie - plynovody</t>
  </si>
  <si>
    <t>80322-1020</t>
  </si>
  <si>
    <t>Vyhľadávací vodič na potrubí</t>
  </si>
  <si>
    <t>136</t>
  </si>
  <si>
    <t>69</t>
  </si>
  <si>
    <t>283 530000</t>
  </si>
  <si>
    <t>Páska PVC na uchytenie prípojky kábla</t>
  </si>
  <si>
    <t>138</t>
  </si>
  <si>
    <t>920 AN00020</t>
  </si>
  <si>
    <t>AY 6 čierna</t>
  </si>
  <si>
    <t>140</t>
  </si>
  <si>
    <t>71</t>
  </si>
  <si>
    <t>80322-1030</t>
  </si>
  <si>
    <t>Uloženie elektrickej značky</t>
  </si>
  <si>
    <t>142</t>
  </si>
  <si>
    <t>80322-2000</t>
  </si>
  <si>
    <t xml:space="preserve">Montáž  vývodu signalizačného vodiča</t>
  </si>
  <si>
    <t>144</t>
  </si>
  <si>
    <t>73</t>
  </si>
  <si>
    <t>345 420A141</t>
  </si>
  <si>
    <t>Zásuvka signalizačného vývodu pre vlhké prostredie, vrátane krytu</t>
  </si>
  <si>
    <t>146</t>
  </si>
  <si>
    <t>595 211550</t>
  </si>
  <si>
    <t>Tehla VCP-P20M 29x14x6,5cm 1</t>
  </si>
  <si>
    <t>1000 ks</t>
  </si>
  <si>
    <t>148</t>
  </si>
  <si>
    <t>75</t>
  </si>
  <si>
    <t>595 21200</t>
  </si>
  <si>
    <t>Kontrola vodivosti vyhľadávacieho vodiča</t>
  </si>
  <si>
    <t>150</t>
  </si>
  <si>
    <t>80323-2000</t>
  </si>
  <si>
    <t xml:space="preserve">Montáž  betónovej dosky pod poklopy - vývod vyhľadávacieho vodiča</t>
  </si>
  <si>
    <t>152</t>
  </si>
  <si>
    <t>77</t>
  </si>
  <si>
    <t>005 721000</t>
  </si>
  <si>
    <t>Betónové dosky pod poklopy</t>
  </si>
  <si>
    <t>154</t>
  </si>
  <si>
    <t xml:space="preserve">ORN  - 01</t>
  </si>
  <si>
    <t>Vytýčenie trasy podzemných vedení (plyn, elektro) v rozsahu staveniska podľa situácie</t>
  </si>
  <si>
    <t>156</t>
  </si>
  <si>
    <t>79</t>
  </si>
  <si>
    <t xml:space="preserve">ORN  - 02</t>
  </si>
  <si>
    <t>Porealizačné zameranie skutočného stavu</t>
  </si>
  <si>
    <t>158</t>
  </si>
  <si>
    <t xml:space="preserve">ORN  - 03</t>
  </si>
  <si>
    <t>Dočasné dopravné značenie počas výstavby+projekt</t>
  </si>
  <si>
    <t>160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</si>
</sst>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2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2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164" fontId="13" fillId="0" borderId="0" xfId="0" applyNumberFormat="1" applyFont="1" applyAlignment="1" applyProtection="1">
      <alignment horizontal="left" vertical="center"/>
    </xf>
    <xf numFmtId="0" fontId="13" fillId="0" borderId="0" xfId="0" applyFont="1" applyAlignment="1" applyProtection="1">
      <alignment vertical="center"/>
    </xf>
    <xf numFmtId="4" fontId="14" fillId="0" borderId="0" xfId="0" applyNumberFormat="1" applyFont="1" applyAlignment="1" applyProtection="1">
      <alignment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2" borderId="0" xfId="0" applyFont="1" applyFill="1" applyAlignment="1" applyProtection="1">
      <alignment vertical="center"/>
    </xf>
    <xf numFmtId="0" fontId="4" fillId="2" borderId="6" xfId="0" applyFont="1" applyFill="1" applyBorder="1" applyAlignment="1" applyProtection="1">
      <alignment horizontal="left" vertical="center"/>
    </xf>
    <xf numFmtId="0" fontId="0" fillId="2" borderId="7" xfId="0" applyFont="1" applyFill="1" applyBorder="1" applyAlignment="1" applyProtection="1">
      <alignment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left" vertical="center"/>
    </xf>
    <xf numFmtId="4" fontId="4" fillId="2" borderId="7" xfId="0" applyNumberFormat="1" applyFont="1" applyFill="1" applyBorder="1" applyAlignment="1" applyProtection="1">
      <alignment vertical="center"/>
    </xf>
    <xf numFmtId="0" fontId="0" fillId="2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3" borderId="6" xfId="0" applyFont="1" applyFill="1" applyBorder="1" applyAlignment="1" applyProtection="1">
      <alignment horizontal="center" vertical="center"/>
    </xf>
    <xf numFmtId="0" fontId="19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19" fillId="3" borderId="7" xfId="0" applyFont="1" applyFill="1" applyBorder="1" applyAlignment="1" applyProtection="1">
      <alignment horizontal="center" vertical="center"/>
    </xf>
    <xf numFmtId="0" fontId="19" fillId="3" borderId="7" xfId="0" applyFont="1" applyFill="1" applyBorder="1" applyAlignment="1" applyProtection="1">
      <alignment horizontal="right" vertical="center"/>
    </xf>
    <xf numFmtId="0" fontId="19" fillId="3" borderId="8" xfId="0" applyFont="1" applyFill="1" applyBorder="1" applyAlignment="1" applyProtection="1">
      <alignment horizontal="left" vertical="center"/>
    </xf>
    <xf numFmtId="0" fontId="19" fillId="3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3" borderId="0" xfId="0" applyFont="1" applyFill="1" applyAlignment="1" applyProtection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19" fillId="3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3" borderId="16" xfId="0" applyFont="1" applyFill="1" applyBorder="1" applyAlignment="1" applyProtection="1">
      <alignment horizontal="center" vertical="center" wrapText="1"/>
    </xf>
    <xf numFmtId="0" fontId="19" fillId="3" borderId="17" xfId="0" applyFont="1" applyFill="1" applyBorder="1" applyAlignment="1" applyProtection="1">
      <alignment horizontal="center" vertical="center" wrapText="1"/>
    </xf>
    <xf numFmtId="0" fontId="19" fillId="3" borderId="18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 applyProtection="1">
      <alignment horizontal="left" vertical="center"/>
    </xf>
    <xf numFmtId="0" fontId="31" fillId="0" borderId="0" xfId="0" applyFont="1" applyBorder="1" applyAlignment="1" applyProtection="1">
      <alignment horizontal="center" vertical="center"/>
    </xf>
    <xf numFmtId="0" fontId="31" fillId="0" borderId="19" xfId="0" applyFont="1" applyBorder="1" applyAlignment="1" applyProtection="1">
      <alignment horizontal="left" vertical="center"/>
    </xf>
    <xf numFmtId="0" fontId="31" fillId="0" borderId="20" xfId="0" applyFont="1" applyBorder="1" applyAlignment="1" applyProtection="1">
      <alignment horizontal="center"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S4" s="14" t="s">
        <v>6</v>
      </c>
    </row>
    <row r="5" s="1" customFormat="1" ht="12" customHeight="1">
      <c r="B5" s="18"/>
      <c r="C5" s="19"/>
      <c r="D5" s="22" t="s">
        <v>10</v>
      </c>
      <c r="E5" s="19"/>
      <c r="F5" s="19"/>
      <c r="G5" s="19"/>
      <c r="H5" s="19"/>
      <c r="I5" s="19"/>
      <c r="J5" s="19"/>
      <c r="K5" s="23" t="s">
        <v>11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S5" s="14" t="s">
        <v>6</v>
      </c>
    </row>
    <row r="6" s="1" customFormat="1" ht="36.96" customHeight="1">
      <c r="B6" s="18"/>
      <c r="C6" s="19"/>
      <c r="D6" s="24" t="s">
        <v>12</v>
      </c>
      <c r="E6" s="19"/>
      <c r="F6" s="19"/>
      <c r="G6" s="19"/>
      <c r="H6" s="19"/>
      <c r="I6" s="19"/>
      <c r="J6" s="19"/>
      <c r="K6" s="25" t="s">
        <v>13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S6" s="14" t="s">
        <v>6</v>
      </c>
    </row>
    <row r="7" s="1" customFormat="1" ht="12" customHeight="1">
      <c r="B7" s="18"/>
      <c r="C7" s="19"/>
      <c r="D7" s="26" t="s">
        <v>14</v>
      </c>
      <c r="E7" s="19"/>
      <c r="F7" s="19"/>
      <c r="G7" s="19"/>
      <c r="H7" s="19"/>
      <c r="I7" s="19"/>
      <c r="J7" s="19"/>
      <c r="K7" s="23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15</v>
      </c>
      <c r="AL7" s="19"/>
      <c r="AM7" s="19"/>
      <c r="AN7" s="23" t="s">
        <v>1</v>
      </c>
      <c r="AO7" s="19"/>
      <c r="AP7" s="19"/>
      <c r="AQ7" s="19"/>
      <c r="AR7" s="17"/>
      <c r="BS7" s="14" t="s">
        <v>6</v>
      </c>
    </row>
    <row r="8" s="1" customFormat="1" ht="12" customHeight="1">
      <c r="B8" s="18"/>
      <c r="C8" s="19"/>
      <c r="D8" s="26" t="s">
        <v>16</v>
      </c>
      <c r="E8" s="19"/>
      <c r="F8" s="19"/>
      <c r="G8" s="19"/>
      <c r="H8" s="19"/>
      <c r="I8" s="19"/>
      <c r="J8" s="19"/>
      <c r="K8" s="23" t="s">
        <v>17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18</v>
      </c>
      <c r="AL8" s="19"/>
      <c r="AM8" s="19"/>
      <c r="AN8" s="23" t="s">
        <v>19</v>
      </c>
      <c r="AO8" s="19"/>
      <c r="AP8" s="19"/>
      <c r="AQ8" s="19"/>
      <c r="AR8" s="17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S9" s="14" t="s">
        <v>6</v>
      </c>
    </row>
    <row r="10" s="1" customFormat="1" ht="12" customHeight="1">
      <c r="B10" s="18"/>
      <c r="C10" s="19"/>
      <c r="D10" s="26" t="s">
        <v>20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21</v>
      </c>
      <c r="AL10" s="19"/>
      <c r="AM10" s="19"/>
      <c r="AN10" s="23" t="s">
        <v>1</v>
      </c>
      <c r="AO10" s="19"/>
      <c r="AP10" s="19"/>
      <c r="AQ10" s="19"/>
      <c r="AR10" s="17"/>
      <c r="BS10" s="14" t="s">
        <v>6</v>
      </c>
    </row>
    <row r="11" s="1" customFormat="1" ht="18.48" customHeight="1">
      <c r="B11" s="18"/>
      <c r="C11" s="19"/>
      <c r="D11" s="19"/>
      <c r="E11" s="23" t="s">
        <v>22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23</v>
      </c>
      <c r="AL11" s="19"/>
      <c r="AM11" s="19"/>
      <c r="AN11" s="23" t="s">
        <v>1</v>
      </c>
      <c r="AO11" s="19"/>
      <c r="AP11" s="19"/>
      <c r="AQ11" s="19"/>
      <c r="AR11" s="17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S12" s="14" t="s">
        <v>6</v>
      </c>
    </row>
    <row r="13" s="1" customFormat="1" ht="12" customHeight="1">
      <c r="B13" s="18"/>
      <c r="C13" s="19"/>
      <c r="D13" s="26" t="s">
        <v>24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21</v>
      </c>
      <c r="AL13" s="19"/>
      <c r="AM13" s="19"/>
      <c r="AN13" s="23" t="s">
        <v>1</v>
      </c>
      <c r="AO13" s="19"/>
      <c r="AP13" s="19"/>
      <c r="AQ13" s="19"/>
      <c r="AR13" s="17"/>
      <c r="BS13" s="14" t="s">
        <v>6</v>
      </c>
    </row>
    <row r="14">
      <c r="B14" s="18"/>
      <c r="C14" s="19"/>
      <c r="D14" s="19"/>
      <c r="E14" s="23" t="s">
        <v>22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26" t="s">
        <v>23</v>
      </c>
      <c r="AL14" s="19"/>
      <c r="AM14" s="19"/>
      <c r="AN14" s="23" t="s">
        <v>1</v>
      </c>
      <c r="AO14" s="19"/>
      <c r="AP14" s="19"/>
      <c r="AQ14" s="19"/>
      <c r="AR14" s="17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S15" s="14" t="s">
        <v>4</v>
      </c>
    </row>
    <row r="16" s="1" customFormat="1" ht="12" customHeight="1">
      <c r="B16" s="18"/>
      <c r="C16" s="19"/>
      <c r="D16" s="26" t="s">
        <v>25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21</v>
      </c>
      <c r="AL16" s="19"/>
      <c r="AM16" s="19"/>
      <c r="AN16" s="23" t="s">
        <v>26</v>
      </c>
      <c r="AO16" s="19"/>
      <c r="AP16" s="19"/>
      <c r="AQ16" s="19"/>
      <c r="AR16" s="17"/>
      <c r="BS16" s="14" t="s">
        <v>4</v>
      </c>
    </row>
    <row r="17" s="1" customFormat="1" ht="18.48" customHeight="1">
      <c r="B17" s="18"/>
      <c r="C17" s="19"/>
      <c r="D17" s="19"/>
      <c r="E17" s="23" t="s">
        <v>27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23</v>
      </c>
      <c r="AL17" s="19"/>
      <c r="AM17" s="19"/>
      <c r="AN17" s="23" t="s">
        <v>1</v>
      </c>
      <c r="AO17" s="19"/>
      <c r="AP17" s="19"/>
      <c r="AQ17" s="19"/>
      <c r="AR17" s="17"/>
      <c r="BS17" s="14" t="s">
        <v>28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S18" s="14" t="s">
        <v>29</v>
      </c>
    </row>
    <row r="19" s="1" customFormat="1" ht="12" customHeight="1">
      <c r="B19" s="18"/>
      <c r="C19" s="19"/>
      <c r="D19" s="26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21</v>
      </c>
      <c r="AL19" s="19"/>
      <c r="AM19" s="19"/>
      <c r="AN19" s="23" t="s">
        <v>31</v>
      </c>
      <c r="AO19" s="19"/>
      <c r="AP19" s="19"/>
      <c r="AQ19" s="19"/>
      <c r="AR19" s="17"/>
      <c r="BS19" s="14" t="s">
        <v>29</v>
      </c>
    </row>
    <row r="20" s="1" customFormat="1" ht="18.48" customHeight="1">
      <c r="B20" s="18"/>
      <c r="C20" s="19"/>
      <c r="D20" s="19"/>
      <c r="E20" s="23" t="s">
        <v>32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23</v>
      </c>
      <c r="AL20" s="19"/>
      <c r="AM20" s="19"/>
      <c r="AN20" s="23" t="s">
        <v>33</v>
      </c>
      <c r="AO20" s="19"/>
      <c r="AP20" s="19"/>
      <c r="AQ20" s="19"/>
      <c r="AR20" s="17"/>
      <c r="BS20" s="14" t="s">
        <v>28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</row>
    <row r="22" s="1" customFormat="1" ht="12" customHeight="1">
      <c r="B22" s="18"/>
      <c r="C22" s="19"/>
      <c r="D22" s="26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</row>
    <row r="23" s="1" customFormat="1" ht="16.5" customHeight="1">
      <c r="B23" s="18"/>
      <c r="C23" s="19"/>
      <c r="D23" s="19"/>
      <c r="E23" s="27" t="s">
        <v>1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19"/>
      <c r="AP23" s="19"/>
      <c r="AQ23" s="19"/>
      <c r="AR23" s="17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</row>
    <row r="25" s="1" customFormat="1" ht="6.96" customHeight="1">
      <c r="B25" s="18"/>
      <c r="C25" s="19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19"/>
      <c r="AQ25" s="19"/>
      <c r="AR25" s="17"/>
    </row>
    <row r="26" s="2" customFormat="1" ht="25.92" customHeight="1">
      <c r="A26" s="29"/>
      <c r="B26" s="30"/>
      <c r="C26" s="31"/>
      <c r="D26" s="32" t="s">
        <v>35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4">
        <f>ROUND(AG94,2)</f>
        <v>59835.32</v>
      </c>
      <c r="AL26" s="33"/>
      <c r="AM26" s="33"/>
      <c r="AN26" s="33"/>
      <c r="AO26" s="33"/>
      <c r="AP26" s="31"/>
      <c r="AQ26" s="31"/>
      <c r="AR26" s="35"/>
      <c r="BE26" s="29"/>
    </row>
    <row r="27" s="2" customFormat="1" ht="6.96" customHeight="1">
      <c r="A27" s="29"/>
      <c r="B27" s="30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5"/>
      <c r="BE27" s="29"/>
    </row>
    <row r="28" s="2" customFormat="1">
      <c r="A28" s="29"/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36" t="s">
        <v>36</v>
      </c>
      <c r="M28" s="36"/>
      <c r="N28" s="36"/>
      <c r="O28" s="36"/>
      <c r="P28" s="36"/>
      <c r="Q28" s="31"/>
      <c r="R28" s="31"/>
      <c r="S28" s="31"/>
      <c r="T28" s="31"/>
      <c r="U28" s="31"/>
      <c r="V28" s="31"/>
      <c r="W28" s="36" t="s">
        <v>37</v>
      </c>
      <c r="X28" s="36"/>
      <c r="Y28" s="36"/>
      <c r="Z28" s="36"/>
      <c r="AA28" s="36"/>
      <c r="AB28" s="36"/>
      <c r="AC28" s="36"/>
      <c r="AD28" s="36"/>
      <c r="AE28" s="36"/>
      <c r="AF28" s="31"/>
      <c r="AG28" s="31"/>
      <c r="AH28" s="31"/>
      <c r="AI28" s="31"/>
      <c r="AJ28" s="31"/>
      <c r="AK28" s="36" t="s">
        <v>38</v>
      </c>
      <c r="AL28" s="36"/>
      <c r="AM28" s="36"/>
      <c r="AN28" s="36"/>
      <c r="AO28" s="36"/>
      <c r="AP28" s="31"/>
      <c r="AQ28" s="31"/>
      <c r="AR28" s="35"/>
      <c r="BE28" s="29"/>
    </row>
    <row r="29" s="3" customFormat="1" ht="14.4" customHeight="1">
      <c r="A29" s="3"/>
      <c r="B29" s="37"/>
      <c r="C29" s="38"/>
      <c r="D29" s="26" t="s">
        <v>39</v>
      </c>
      <c r="E29" s="38"/>
      <c r="F29" s="39" t="s">
        <v>40</v>
      </c>
      <c r="G29" s="38"/>
      <c r="H29" s="38"/>
      <c r="I29" s="38"/>
      <c r="J29" s="38"/>
      <c r="K29" s="38"/>
      <c r="L29" s="40">
        <v>0.20000000000000001</v>
      </c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2">
        <f>ROUND(AZ94, 2)</f>
        <v>0</v>
      </c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2">
        <f>ROUND(AV94, 2)</f>
        <v>0</v>
      </c>
      <c r="AL29" s="41"/>
      <c r="AM29" s="41"/>
      <c r="AN29" s="41"/>
      <c r="AO29" s="41"/>
      <c r="AP29" s="41"/>
      <c r="AQ29" s="41"/>
      <c r="AR29" s="43"/>
      <c r="AS29" s="44"/>
      <c r="AT29" s="44"/>
      <c r="AU29" s="44"/>
      <c r="AV29" s="44"/>
      <c r="AW29" s="44"/>
      <c r="AX29" s="44"/>
      <c r="AY29" s="44"/>
      <c r="AZ29" s="44"/>
      <c r="BE29" s="3"/>
    </row>
    <row r="30" s="3" customFormat="1" ht="14.4" customHeight="1">
      <c r="A30" s="3"/>
      <c r="B30" s="37"/>
      <c r="C30" s="38"/>
      <c r="D30" s="38"/>
      <c r="E30" s="38"/>
      <c r="F30" s="39" t="s">
        <v>41</v>
      </c>
      <c r="G30" s="38"/>
      <c r="H30" s="38"/>
      <c r="I30" s="38"/>
      <c r="J30" s="38"/>
      <c r="K30" s="38"/>
      <c r="L30" s="45">
        <v>0.20000000000000001</v>
      </c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46">
        <f>ROUND(BA94, 2)</f>
        <v>59835.32</v>
      </c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46">
        <f>ROUND(AW94, 2)</f>
        <v>11967.06</v>
      </c>
      <c r="AL30" s="38"/>
      <c r="AM30" s="38"/>
      <c r="AN30" s="38"/>
      <c r="AO30" s="38"/>
      <c r="AP30" s="38"/>
      <c r="AQ30" s="38"/>
      <c r="AR30" s="47"/>
      <c r="BE30" s="3"/>
    </row>
    <row r="31" hidden="1" s="3" customFormat="1" ht="14.4" customHeight="1">
      <c r="A31" s="3"/>
      <c r="B31" s="37"/>
      <c r="C31" s="38"/>
      <c r="D31" s="38"/>
      <c r="E31" s="38"/>
      <c r="F31" s="26" t="s">
        <v>42</v>
      </c>
      <c r="G31" s="38"/>
      <c r="H31" s="38"/>
      <c r="I31" s="38"/>
      <c r="J31" s="38"/>
      <c r="K31" s="38"/>
      <c r="L31" s="45">
        <v>0.20000000000000001</v>
      </c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6">
        <f>ROUND(BB94, 2)</f>
        <v>0</v>
      </c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46">
        <v>0</v>
      </c>
      <c r="AL31" s="38"/>
      <c r="AM31" s="38"/>
      <c r="AN31" s="38"/>
      <c r="AO31" s="38"/>
      <c r="AP31" s="38"/>
      <c r="AQ31" s="38"/>
      <c r="AR31" s="47"/>
      <c r="BE31" s="3"/>
    </row>
    <row r="32" hidden="1" s="3" customFormat="1" ht="14.4" customHeight="1">
      <c r="A32" s="3"/>
      <c r="B32" s="37"/>
      <c r="C32" s="38"/>
      <c r="D32" s="38"/>
      <c r="E32" s="38"/>
      <c r="F32" s="26" t="s">
        <v>43</v>
      </c>
      <c r="G32" s="38"/>
      <c r="H32" s="38"/>
      <c r="I32" s="38"/>
      <c r="J32" s="38"/>
      <c r="K32" s="38"/>
      <c r="L32" s="45">
        <v>0.20000000000000001</v>
      </c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46">
        <f>ROUND(BC94, 2)</f>
        <v>0</v>
      </c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46">
        <v>0</v>
      </c>
      <c r="AL32" s="38"/>
      <c r="AM32" s="38"/>
      <c r="AN32" s="38"/>
      <c r="AO32" s="38"/>
      <c r="AP32" s="38"/>
      <c r="AQ32" s="38"/>
      <c r="AR32" s="47"/>
      <c r="BE32" s="3"/>
    </row>
    <row r="33" hidden="1" s="3" customFormat="1" ht="14.4" customHeight="1">
      <c r="A33" s="3"/>
      <c r="B33" s="37"/>
      <c r="C33" s="38"/>
      <c r="D33" s="38"/>
      <c r="E33" s="38"/>
      <c r="F33" s="39" t="s">
        <v>44</v>
      </c>
      <c r="G33" s="38"/>
      <c r="H33" s="38"/>
      <c r="I33" s="38"/>
      <c r="J33" s="38"/>
      <c r="K33" s="38"/>
      <c r="L33" s="40">
        <v>0</v>
      </c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2">
        <f>ROUND(BD94, 2)</f>
        <v>0</v>
      </c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2">
        <v>0</v>
      </c>
      <c r="AL33" s="41"/>
      <c r="AM33" s="41"/>
      <c r="AN33" s="41"/>
      <c r="AO33" s="41"/>
      <c r="AP33" s="41"/>
      <c r="AQ33" s="41"/>
      <c r="AR33" s="43"/>
      <c r="AS33" s="44"/>
      <c r="AT33" s="44"/>
      <c r="AU33" s="44"/>
      <c r="AV33" s="44"/>
      <c r="AW33" s="44"/>
      <c r="AX33" s="44"/>
      <c r="AY33" s="44"/>
      <c r="AZ33" s="44"/>
      <c r="BE33" s="3"/>
    </row>
    <row r="34" s="2" customFormat="1" ht="6.96" customHeight="1">
      <c r="A34" s="29"/>
      <c r="B34" s="30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5"/>
      <c r="BE34" s="29"/>
    </row>
    <row r="35" s="2" customFormat="1" ht="25.92" customHeight="1">
      <c r="A35" s="29"/>
      <c r="B35" s="30"/>
      <c r="C35" s="48"/>
      <c r="D35" s="49" t="s">
        <v>45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46</v>
      </c>
      <c r="U35" s="50"/>
      <c r="V35" s="50"/>
      <c r="W35" s="50"/>
      <c r="X35" s="52" t="s">
        <v>47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3">
        <f>SUM(AK26:AK33)</f>
        <v>71802.380000000005</v>
      </c>
      <c r="AL35" s="50"/>
      <c r="AM35" s="50"/>
      <c r="AN35" s="50"/>
      <c r="AO35" s="54"/>
      <c r="AP35" s="48"/>
      <c r="AQ35" s="48"/>
      <c r="AR35" s="35"/>
      <c r="BE35" s="29"/>
    </row>
    <row r="36" s="2" customFormat="1" ht="6.96" customHeight="1">
      <c r="A36" s="29"/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5"/>
      <c r="BE36" s="29"/>
    </row>
    <row r="37" s="2" customFormat="1" ht="14.4" customHeight="1">
      <c r="A37" s="29"/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5"/>
      <c r="BE37" s="29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5"/>
      <c r="C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P49" s="56"/>
      <c r="AQ49" s="56"/>
      <c r="AR49" s="59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29"/>
      <c r="B60" s="30"/>
      <c r="C60" s="31"/>
      <c r="D60" s="60" t="s">
        <v>50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60" t="s">
        <v>51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60" t="s">
        <v>50</v>
      </c>
      <c r="AI60" s="33"/>
      <c r="AJ60" s="33"/>
      <c r="AK60" s="33"/>
      <c r="AL60" s="33"/>
      <c r="AM60" s="60" t="s">
        <v>51</v>
      </c>
      <c r="AN60" s="33"/>
      <c r="AO60" s="33"/>
      <c r="AP60" s="31"/>
      <c r="AQ60" s="31"/>
      <c r="AR60" s="35"/>
      <c r="BE60" s="29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29"/>
      <c r="B64" s="30"/>
      <c r="C64" s="31"/>
      <c r="D64" s="57" t="s">
        <v>52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57" t="s">
        <v>53</v>
      </c>
      <c r="AI64" s="61"/>
      <c r="AJ64" s="61"/>
      <c r="AK64" s="61"/>
      <c r="AL64" s="61"/>
      <c r="AM64" s="61"/>
      <c r="AN64" s="61"/>
      <c r="AO64" s="61"/>
      <c r="AP64" s="31"/>
      <c r="AQ64" s="31"/>
      <c r="AR64" s="35"/>
      <c r="BE64" s="29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29"/>
      <c r="B75" s="30"/>
      <c r="C75" s="31"/>
      <c r="D75" s="60" t="s">
        <v>50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60" t="s">
        <v>51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60" t="s">
        <v>50</v>
      </c>
      <c r="AI75" s="33"/>
      <c r="AJ75" s="33"/>
      <c r="AK75" s="33"/>
      <c r="AL75" s="33"/>
      <c r="AM75" s="60" t="s">
        <v>51</v>
      </c>
      <c r="AN75" s="33"/>
      <c r="AO75" s="33"/>
      <c r="AP75" s="31"/>
      <c r="AQ75" s="31"/>
      <c r="AR75" s="35"/>
      <c r="BE75" s="29"/>
    </row>
    <row r="76" s="2" customFormat="1">
      <c r="A76" s="29"/>
      <c r="B76" s="30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5"/>
      <c r="BE76" s="29"/>
    </row>
    <row r="77" s="2" customFormat="1" ht="6.96" customHeight="1">
      <c r="A77" s="2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35"/>
      <c r="BE77" s="29"/>
    </row>
    <row r="81" s="2" customFormat="1" ht="6.96" customHeight="1">
      <c r="A81" s="29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35"/>
      <c r="BE81" s="29"/>
    </row>
    <row r="82" s="2" customFormat="1" ht="24.96" customHeight="1">
      <c r="A82" s="29"/>
      <c r="B82" s="30"/>
      <c r="C82" s="20" t="s">
        <v>54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5"/>
      <c r="BE82" s="29"/>
    </row>
    <row r="83" s="2" customFormat="1" ht="6.96" customHeight="1">
      <c r="A83" s="29"/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5"/>
      <c r="BE83" s="29"/>
    </row>
    <row r="84" s="4" customFormat="1" ht="12" customHeight="1">
      <c r="A84" s="4"/>
      <c r="B84" s="66"/>
      <c r="C84" s="26" t="s">
        <v>10</v>
      </c>
      <c r="D84" s="67"/>
      <c r="E84" s="67"/>
      <c r="F84" s="67"/>
      <c r="G84" s="67"/>
      <c r="H84" s="67"/>
      <c r="I84" s="67"/>
      <c r="J84" s="67"/>
      <c r="K84" s="67"/>
      <c r="L84" s="67" t="str">
        <f>K5</f>
        <v>2023-100</v>
      </c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8"/>
      <c r="BE84" s="4"/>
    </row>
    <row r="85" s="5" customFormat="1" ht="36.96" customHeight="1">
      <c r="A85" s="5"/>
      <c r="B85" s="69"/>
      <c r="C85" s="70" t="s">
        <v>12</v>
      </c>
      <c r="D85" s="71"/>
      <c r="E85" s="71"/>
      <c r="F85" s="71"/>
      <c r="G85" s="71"/>
      <c r="H85" s="71"/>
      <c r="I85" s="71"/>
      <c r="J85" s="71"/>
      <c r="K85" s="71"/>
      <c r="L85" s="72" t="str">
        <f>K6</f>
        <v>Obytný súbor Chlaba</v>
      </c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3"/>
      <c r="BE85" s="5"/>
    </row>
    <row r="86" s="2" customFormat="1" ht="6.96" customHeight="1">
      <c r="A86" s="29"/>
      <c r="B86" s="30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5"/>
      <c r="BE86" s="29"/>
    </row>
    <row r="87" s="2" customFormat="1" ht="12" customHeight="1">
      <c r="A87" s="29"/>
      <c r="B87" s="30"/>
      <c r="C87" s="26" t="s">
        <v>16</v>
      </c>
      <c r="D87" s="31"/>
      <c r="E87" s="31"/>
      <c r="F87" s="31"/>
      <c r="G87" s="31"/>
      <c r="H87" s="31"/>
      <c r="I87" s="31"/>
      <c r="J87" s="31"/>
      <c r="K87" s="31"/>
      <c r="L87" s="74" t="str">
        <f>IF(K8="","",K8)</f>
        <v>Chlaba p. č.: 1510/1-12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18</v>
      </c>
      <c r="AJ87" s="31"/>
      <c r="AK87" s="31"/>
      <c r="AL87" s="31"/>
      <c r="AM87" s="75" t="str">
        <f>IF(AN8= "","",AN8)</f>
        <v>6. 7. 2023</v>
      </c>
      <c r="AN87" s="75"/>
      <c r="AO87" s="31"/>
      <c r="AP87" s="31"/>
      <c r="AQ87" s="31"/>
      <c r="AR87" s="35"/>
      <c r="BE87" s="29"/>
    </row>
    <row r="88" s="2" customFormat="1" ht="6.96" customHeight="1">
      <c r="A88" s="29"/>
      <c r="B88" s="30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5"/>
      <c r="BE88" s="29"/>
    </row>
    <row r="89" s="2" customFormat="1" ht="25.65" customHeight="1">
      <c r="A89" s="29"/>
      <c r="B89" s="30"/>
      <c r="C89" s="26" t="s">
        <v>20</v>
      </c>
      <c r="D89" s="31"/>
      <c r="E89" s="31"/>
      <c r="F89" s="31"/>
      <c r="G89" s="31"/>
      <c r="H89" s="31"/>
      <c r="I89" s="31"/>
      <c r="J89" s="31"/>
      <c r="K89" s="31"/>
      <c r="L89" s="67" t="str">
        <f>IF(E11= "","",E11)</f>
        <v xml:space="preserve"> 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25</v>
      </c>
      <c r="AJ89" s="31"/>
      <c r="AK89" s="31"/>
      <c r="AL89" s="31"/>
      <c r="AM89" s="76" t="str">
        <f>IF(E17="","",E17)</f>
        <v>ATC PROJEKT s.r.o., Komárno, 94501 Komárno</v>
      </c>
      <c r="AN89" s="67"/>
      <c r="AO89" s="67"/>
      <c r="AP89" s="67"/>
      <c r="AQ89" s="31"/>
      <c r="AR89" s="35"/>
      <c r="AS89" s="77" t="s">
        <v>55</v>
      </c>
      <c r="AT89" s="78"/>
      <c r="AU89" s="79"/>
      <c r="AV89" s="79"/>
      <c r="AW89" s="79"/>
      <c r="AX89" s="79"/>
      <c r="AY89" s="79"/>
      <c r="AZ89" s="79"/>
      <c r="BA89" s="79"/>
      <c r="BB89" s="79"/>
      <c r="BC89" s="79"/>
      <c r="BD89" s="80"/>
      <c r="BE89" s="29"/>
    </row>
    <row r="90" s="2" customFormat="1" ht="15.15" customHeight="1">
      <c r="A90" s="29"/>
      <c r="B90" s="30"/>
      <c r="C90" s="26" t="s">
        <v>24</v>
      </c>
      <c r="D90" s="31"/>
      <c r="E90" s="31"/>
      <c r="F90" s="31"/>
      <c r="G90" s="31"/>
      <c r="H90" s="31"/>
      <c r="I90" s="31"/>
      <c r="J90" s="31"/>
      <c r="K90" s="31"/>
      <c r="L90" s="67" t="str">
        <f>IF(E14="","",E14)</f>
        <v xml:space="preserve"> </v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30</v>
      </c>
      <c r="AJ90" s="31"/>
      <c r="AK90" s="31"/>
      <c r="AL90" s="31"/>
      <c r="AM90" s="76" t="str">
        <f>IF(E20="","",E20)</f>
        <v>Szutyányi Marián</v>
      </c>
      <c r="AN90" s="67"/>
      <c r="AO90" s="67"/>
      <c r="AP90" s="67"/>
      <c r="AQ90" s="31"/>
      <c r="AR90" s="35"/>
      <c r="AS90" s="81"/>
      <c r="AT90" s="82"/>
      <c r="AU90" s="83"/>
      <c r="AV90" s="83"/>
      <c r="AW90" s="83"/>
      <c r="AX90" s="83"/>
      <c r="AY90" s="83"/>
      <c r="AZ90" s="83"/>
      <c r="BA90" s="83"/>
      <c r="BB90" s="83"/>
      <c r="BC90" s="83"/>
      <c r="BD90" s="84"/>
      <c r="BE90" s="29"/>
    </row>
    <row r="91" s="2" customFormat="1" ht="10.8" customHeight="1">
      <c r="A91" s="29"/>
      <c r="B91" s="30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5"/>
      <c r="AS91" s="85"/>
      <c r="AT91" s="86"/>
      <c r="AU91" s="87"/>
      <c r="AV91" s="87"/>
      <c r="AW91" s="87"/>
      <c r="AX91" s="87"/>
      <c r="AY91" s="87"/>
      <c r="AZ91" s="87"/>
      <c r="BA91" s="87"/>
      <c r="BB91" s="87"/>
      <c r="BC91" s="87"/>
      <c r="BD91" s="88"/>
      <c r="BE91" s="29"/>
    </row>
    <row r="92" s="2" customFormat="1" ht="29.28" customHeight="1">
      <c r="A92" s="29"/>
      <c r="B92" s="30"/>
      <c r="C92" s="89" t="s">
        <v>56</v>
      </c>
      <c r="D92" s="90"/>
      <c r="E92" s="90"/>
      <c r="F92" s="90"/>
      <c r="G92" s="90"/>
      <c r="H92" s="91"/>
      <c r="I92" s="92" t="s">
        <v>57</v>
      </c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3" t="s">
        <v>58</v>
      </c>
      <c r="AH92" s="90"/>
      <c r="AI92" s="90"/>
      <c r="AJ92" s="90"/>
      <c r="AK92" s="90"/>
      <c r="AL92" s="90"/>
      <c r="AM92" s="90"/>
      <c r="AN92" s="92" t="s">
        <v>59</v>
      </c>
      <c r="AO92" s="90"/>
      <c r="AP92" s="94"/>
      <c r="AQ92" s="95" t="s">
        <v>60</v>
      </c>
      <c r="AR92" s="35"/>
      <c r="AS92" s="96" t="s">
        <v>61</v>
      </c>
      <c r="AT92" s="97" t="s">
        <v>62</v>
      </c>
      <c r="AU92" s="97" t="s">
        <v>63</v>
      </c>
      <c r="AV92" s="97" t="s">
        <v>64</v>
      </c>
      <c r="AW92" s="97" t="s">
        <v>65</v>
      </c>
      <c r="AX92" s="97" t="s">
        <v>66</v>
      </c>
      <c r="AY92" s="97" t="s">
        <v>67</v>
      </c>
      <c r="AZ92" s="97" t="s">
        <v>68</v>
      </c>
      <c r="BA92" s="97" t="s">
        <v>69</v>
      </c>
      <c r="BB92" s="97" t="s">
        <v>70</v>
      </c>
      <c r="BC92" s="97" t="s">
        <v>71</v>
      </c>
      <c r="BD92" s="98" t="s">
        <v>72</v>
      </c>
      <c r="BE92" s="29"/>
    </row>
    <row r="93" s="2" customFormat="1" ht="10.8" customHeight="1">
      <c r="A93" s="29"/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5"/>
      <c r="AS93" s="99"/>
      <c r="AT93" s="100"/>
      <c r="AU93" s="100"/>
      <c r="AV93" s="100"/>
      <c r="AW93" s="100"/>
      <c r="AX93" s="100"/>
      <c r="AY93" s="100"/>
      <c r="AZ93" s="100"/>
      <c r="BA93" s="100"/>
      <c r="BB93" s="100"/>
      <c r="BC93" s="100"/>
      <c r="BD93" s="101"/>
      <c r="BE93" s="29"/>
    </row>
    <row r="94" s="6" customFormat="1" ht="32.4" customHeight="1">
      <c r="A94" s="6"/>
      <c r="B94" s="102"/>
      <c r="C94" s="103" t="s">
        <v>73</v>
      </c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5">
        <f>ROUND(AG95,2)</f>
        <v>59835.32</v>
      </c>
      <c r="AH94" s="105"/>
      <c r="AI94" s="105"/>
      <c r="AJ94" s="105"/>
      <c r="AK94" s="105"/>
      <c r="AL94" s="105"/>
      <c r="AM94" s="105"/>
      <c r="AN94" s="106">
        <f>SUM(AG94,AT94)</f>
        <v>71802.380000000005</v>
      </c>
      <c r="AO94" s="106"/>
      <c r="AP94" s="106"/>
      <c r="AQ94" s="107" t="s">
        <v>1</v>
      </c>
      <c r="AR94" s="108"/>
      <c r="AS94" s="109">
        <f>ROUND(AS95,2)</f>
        <v>0</v>
      </c>
      <c r="AT94" s="110">
        <f>ROUND(SUM(AV94:AW94),2)</f>
        <v>11967.06</v>
      </c>
      <c r="AU94" s="111">
        <f>ROUND(AU95,5)</f>
        <v>0</v>
      </c>
      <c r="AV94" s="110">
        <f>ROUND(AZ94*L29,2)</f>
        <v>0</v>
      </c>
      <c r="AW94" s="110">
        <f>ROUND(BA94*L30,2)</f>
        <v>11967.06</v>
      </c>
      <c r="AX94" s="110">
        <f>ROUND(BB94*L29,2)</f>
        <v>0</v>
      </c>
      <c r="AY94" s="110">
        <f>ROUND(BC94*L30,2)</f>
        <v>0</v>
      </c>
      <c r="AZ94" s="110">
        <f>ROUND(AZ95,2)</f>
        <v>0</v>
      </c>
      <c r="BA94" s="110">
        <f>ROUND(BA95,2)</f>
        <v>59835.32</v>
      </c>
      <c r="BB94" s="110">
        <f>ROUND(BB95,2)</f>
        <v>0</v>
      </c>
      <c r="BC94" s="110">
        <f>ROUND(BC95,2)</f>
        <v>0</v>
      </c>
      <c r="BD94" s="112">
        <f>ROUND(BD95,2)</f>
        <v>0</v>
      </c>
      <c r="BE94" s="6"/>
      <c r="BS94" s="113" t="s">
        <v>74</v>
      </c>
      <c r="BT94" s="113" t="s">
        <v>75</v>
      </c>
      <c r="BU94" s="114" t="s">
        <v>76</v>
      </c>
      <c r="BV94" s="113" t="s">
        <v>77</v>
      </c>
      <c r="BW94" s="113" t="s">
        <v>5</v>
      </c>
      <c r="BX94" s="113" t="s">
        <v>78</v>
      </c>
      <c r="CL94" s="113" t="s">
        <v>1</v>
      </c>
    </row>
    <row r="95" s="7" customFormat="1" ht="16.5" customHeight="1">
      <c r="A95" s="115" t="s">
        <v>79</v>
      </c>
      <c r="B95" s="116"/>
      <c r="C95" s="117"/>
      <c r="D95" s="118" t="s">
        <v>80</v>
      </c>
      <c r="E95" s="118"/>
      <c r="F95" s="118"/>
      <c r="G95" s="118"/>
      <c r="H95" s="118"/>
      <c r="I95" s="119"/>
      <c r="J95" s="118" t="s">
        <v>81</v>
      </c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20">
        <f>'1 -  Rozšírenie verejného...'!J30</f>
        <v>59835.32</v>
      </c>
      <c r="AH95" s="119"/>
      <c r="AI95" s="119"/>
      <c r="AJ95" s="119"/>
      <c r="AK95" s="119"/>
      <c r="AL95" s="119"/>
      <c r="AM95" s="119"/>
      <c r="AN95" s="120">
        <f>SUM(AG95,AT95)</f>
        <v>71802.380000000005</v>
      </c>
      <c r="AO95" s="119"/>
      <c r="AP95" s="119"/>
      <c r="AQ95" s="121" t="s">
        <v>82</v>
      </c>
      <c r="AR95" s="122"/>
      <c r="AS95" s="123">
        <v>0</v>
      </c>
      <c r="AT95" s="124">
        <f>ROUND(SUM(AV95:AW95),2)</f>
        <v>11967.06</v>
      </c>
      <c r="AU95" s="125">
        <f>'1 -  Rozšírenie verejného...'!P123</f>
        <v>0</v>
      </c>
      <c r="AV95" s="124">
        <f>'1 -  Rozšírenie verejného...'!J33</f>
        <v>0</v>
      </c>
      <c r="AW95" s="124">
        <f>'1 -  Rozšírenie verejného...'!J34</f>
        <v>11967.06</v>
      </c>
      <c r="AX95" s="124">
        <f>'1 -  Rozšírenie verejného...'!J35</f>
        <v>0</v>
      </c>
      <c r="AY95" s="124">
        <f>'1 -  Rozšírenie verejného...'!J36</f>
        <v>0</v>
      </c>
      <c r="AZ95" s="124">
        <f>'1 -  Rozšírenie verejného...'!F33</f>
        <v>0</v>
      </c>
      <c r="BA95" s="124">
        <f>'1 -  Rozšírenie verejného...'!F34</f>
        <v>59835.32</v>
      </c>
      <c r="BB95" s="124">
        <f>'1 -  Rozšírenie verejného...'!F35</f>
        <v>0</v>
      </c>
      <c r="BC95" s="124">
        <f>'1 -  Rozšírenie verejného...'!F36</f>
        <v>0</v>
      </c>
      <c r="BD95" s="126">
        <f>'1 -  Rozšírenie verejného...'!F37</f>
        <v>0</v>
      </c>
      <c r="BE95" s="7"/>
      <c r="BT95" s="127" t="s">
        <v>80</v>
      </c>
      <c r="BV95" s="127" t="s">
        <v>77</v>
      </c>
      <c r="BW95" s="127" t="s">
        <v>83</v>
      </c>
      <c r="BX95" s="127" t="s">
        <v>5</v>
      </c>
      <c r="CL95" s="127" t="s">
        <v>1</v>
      </c>
      <c r="CM95" s="127" t="s">
        <v>75</v>
      </c>
    </row>
    <row r="96" s="2" customFormat="1" ht="30" customHeight="1">
      <c r="A96" s="29"/>
      <c r="B96" s="30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5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="2" customFormat="1" ht="6.96" customHeight="1">
      <c r="A97" s="29"/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35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sheetProtection sheet="1" formatColumns="0" formatRows="0" objects="1" scenarios="1" spinCount="100000" saltValue="UqaI/k3H1MraJo7izjZ4x9DPu3pFfNuuIQjj9cMEt14UZ5P0XXaTCDstDPjnNsPYdilXeb3TyZqWubBNWBcRAw==" hashValue="06oTy8K5QJVb+YZgszCZgsd+kT84F160ugl3zhj+X9W0j8jkEb+Fm8EikJLk03VzweV1R4HddkhN20GKZe3GWA==" algorithmName="SHA-512" password="CC35"/>
  <mergeCells count="40">
    <mergeCell ref="K5:AJ5"/>
    <mergeCell ref="K6:AJ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 -  Rozšírenie verejnéh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9"/>
    </row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17"/>
      <c r="AT3" s="14" t="s">
        <v>75</v>
      </c>
    </row>
    <row r="4" s="1" customFormat="1" ht="24.96" customHeight="1">
      <c r="B4" s="17"/>
      <c r="D4" s="130" t="s">
        <v>84</v>
      </c>
      <c r="L4" s="17"/>
      <c r="M4" s="131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2" t="s">
        <v>12</v>
      </c>
      <c r="L6" s="17"/>
    </row>
    <row r="7" s="1" customFormat="1" ht="16.5" customHeight="1">
      <c r="B7" s="17"/>
      <c r="E7" s="133" t="str">
        <f>'Rekapitulácia stavby'!K6</f>
        <v>Obytný súbor Chlaba</v>
      </c>
      <c r="F7" s="132"/>
      <c r="G7" s="132"/>
      <c r="H7" s="132"/>
      <c r="L7" s="17"/>
    </row>
    <row r="8" s="2" customFormat="1" ht="12" customHeight="1">
      <c r="A8" s="29"/>
      <c r="B8" s="35"/>
      <c r="C8" s="29"/>
      <c r="D8" s="132" t="s">
        <v>85</v>
      </c>
      <c r="E8" s="29"/>
      <c r="F8" s="29"/>
      <c r="G8" s="29"/>
      <c r="H8" s="29"/>
      <c r="I8" s="29"/>
      <c r="J8" s="29"/>
      <c r="K8" s="29"/>
      <c r="L8" s="5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="2" customFormat="1" ht="16.5" customHeight="1">
      <c r="A9" s="29"/>
      <c r="B9" s="35"/>
      <c r="C9" s="29"/>
      <c r="D9" s="29"/>
      <c r="E9" s="134" t="s">
        <v>86</v>
      </c>
      <c r="F9" s="29"/>
      <c r="G9" s="29"/>
      <c r="H9" s="29"/>
      <c r="I9" s="29"/>
      <c r="J9" s="29"/>
      <c r="K9" s="29"/>
      <c r="L9" s="5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="2" customFormat="1">
      <c r="A10" s="29"/>
      <c r="B10" s="35"/>
      <c r="C10" s="29"/>
      <c r="D10" s="29"/>
      <c r="E10" s="29"/>
      <c r="F10" s="29"/>
      <c r="G10" s="29"/>
      <c r="H10" s="29"/>
      <c r="I10" s="29"/>
      <c r="J10" s="29"/>
      <c r="K10" s="29"/>
      <c r="L10" s="5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="2" customFormat="1" ht="12" customHeight="1">
      <c r="A11" s="29"/>
      <c r="B11" s="35"/>
      <c r="C11" s="29"/>
      <c r="D11" s="132" t="s">
        <v>14</v>
      </c>
      <c r="E11" s="29"/>
      <c r="F11" s="135" t="s">
        <v>1</v>
      </c>
      <c r="G11" s="29"/>
      <c r="H11" s="29"/>
      <c r="I11" s="132" t="s">
        <v>15</v>
      </c>
      <c r="J11" s="135" t="s">
        <v>1</v>
      </c>
      <c r="K11" s="29"/>
      <c r="L11" s="5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="2" customFormat="1" ht="12" customHeight="1">
      <c r="A12" s="29"/>
      <c r="B12" s="35"/>
      <c r="C12" s="29"/>
      <c r="D12" s="132" t="s">
        <v>16</v>
      </c>
      <c r="E12" s="29"/>
      <c r="F12" s="135" t="s">
        <v>17</v>
      </c>
      <c r="G12" s="29"/>
      <c r="H12" s="29"/>
      <c r="I12" s="132" t="s">
        <v>18</v>
      </c>
      <c r="J12" s="136" t="str">
        <f>'Rekapitulácia stavby'!AN8</f>
        <v>6. 7. 2023</v>
      </c>
      <c r="K12" s="29"/>
      <c r="L12" s="5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="2" customFormat="1" ht="10.8" customHeight="1">
      <c r="A13" s="29"/>
      <c r="B13" s="35"/>
      <c r="C13" s="29"/>
      <c r="D13" s="29"/>
      <c r="E13" s="29"/>
      <c r="F13" s="29"/>
      <c r="G13" s="29"/>
      <c r="H13" s="29"/>
      <c r="I13" s="29"/>
      <c r="J13" s="29"/>
      <c r="K13" s="29"/>
      <c r="L13" s="5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="2" customFormat="1" ht="12" customHeight="1">
      <c r="A14" s="29"/>
      <c r="B14" s="35"/>
      <c r="C14" s="29"/>
      <c r="D14" s="132" t="s">
        <v>20</v>
      </c>
      <c r="E14" s="29"/>
      <c r="F14" s="29"/>
      <c r="G14" s="29"/>
      <c r="H14" s="29"/>
      <c r="I14" s="132" t="s">
        <v>21</v>
      </c>
      <c r="J14" s="135" t="s">
        <v>1</v>
      </c>
      <c r="K14" s="29"/>
      <c r="L14" s="5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="2" customFormat="1" ht="18" customHeight="1">
      <c r="A15" s="29"/>
      <c r="B15" s="35"/>
      <c r="C15" s="29"/>
      <c r="D15" s="29"/>
      <c r="E15" s="135" t="s">
        <v>87</v>
      </c>
      <c r="F15" s="29"/>
      <c r="G15" s="29"/>
      <c r="H15" s="29"/>
      <c r="I15" s="132" t="s">
        <v>23</v>
      </c>
      <c r="J15" s="135" t="s">
        <v>1</v>
      </c>
      <c r="K15" s="29"/>
      <c r="L15" s="5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="2" customFormat="1" ht="6.96" customHeight="1">
      <c r="A16" s="29"/>
      <c r="B16" s="35"/>
      <c r="C16" s="29"/>
      <c r="D16" s="29"/>
      <c r="E16" s="29"/>
      <c r="F16" s="29"/>
      <c r="G16" s="29"/>
      <c r="H16" s="29"/>
      <c r="I16" s="29"/>
      <c r="J16" s="29"/>
      <c r="K16" s="29"/>
      <c r="L16" s="5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="2" customFormat="1" ht="12" customHeight="1">
      <c r="A17" s="29"/>
      <c r="B17" s="35"/>
      <c r="C17" s="29"/>
      <c r="D17" s="132" t="s">
        <v>24</v>
      </c>
      <c r="E17" s="29"/>
      <c r="F17" s="29"/>
      <c r="G17" s="29"/>
      <c r="H17" s="29"/>
      <c r="I17" s="132" t="s">
        <v>21</v>
      </c>
      <c r="J17" s="135" t="s">
        <v>1</v>
      </c>
      <c r="K17" s="29"/>
      <c r="L17" s="5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="2" customFormat="1" ht="18" customHeight="1">
      <c r="A18" s="29"/>
      <c r="B18" s="35"/>
      <c r="C18" s="29"/>
      <c r="D18" s="29"/>
      <c r="E18" s="135" t="s">
        <v>22</v>
      </c>
      <c r="F18" s="29"/>
      <c r="G18" s="29"/>
      <c r="H18" s="29"/>
      <c r="I18" s="132" t="s">
        <v>23</v>
      </c>
      <c r="J18" s="135" t="s">
        <v>1</v>
      </c>
      <c r="K18" s="29"/>
      <c r="L18" s="5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="2" customFormat="1" ht="6.96" customHeight="1">
      <c r="A19" s="29"/>
      <c r="B19" s="35"/>
      <c r="C19" s="29"/>
      <c r="D19" s="29"/>
      <c r="E19" s="29"/>
      <c r="F19" s="29"/>
      <c r="G19" s="29"/>
      <c r="H19" s="29"/>
      <c r="I19" s="29"/>
      <c r="J19" s="29"/>
      <c r="K19" s="29"/>
      <c r="L19" s="5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="2" customFormat="1" ht="12" customHeight="1">
      <c r="A20" s="29"/>
      <c r="B20" s="35"/>
      <c r="C20" s="29"/>
      <c r="D20" s="132" t="s">
        <v>25</v>
      </c>
      <c r="E20" s="29"/>
      <c r="F20" s="29"/>
      <c r="G20" s="29"/>
      <c r="H20" s="29"/>
      <c r="I20" s="132" t="s">
        <v>21</v>
      </c>
      <c r="J20" s="135" t="s">
        <v>1</v>
      </c>
      <c r="K20" s="29"/>
      <c r="L20" s="5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="2" customFormat="1" ht="18" customHeight="1">
      <c r="A21" s="29"/>
      <c r="B21" s="35"/>
      <c r="C21" s="29"/>
      <c r="D21" s="29"/>
      <c r="E21" s="135" t="s">
        <v>88</v>
      </c>
      <c r="F21" s="29"/>
      <c r="G21" s="29"/>
      <c r="H21" s="29"/>
      <c r="I21" s="132" t="s">
        <v>23</v>
      </c>
      <c r="J21" s="135" t="s">
        <v>1</v>
      </c>
      <c r="K21" s="29"/>
      <c r="L21" s="5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="2" customFormat="1" ht="6.96" customHeight="1">
      <c r="A22" s="29"/>
      <c r="B22" s="35"/>
      <c r="C22" s="29"/>
      <c r="D22" s="29"/>
      <c r="E22" s="29"/>
      <c r="F22" s="29"/>
      <c r="G22" s="29"/>
      <c r="H22" s="29"/>
      <c r="I22" s="29"/>
      <c r="J22" s="29"/>
      <c r="K22" s="29"/>
      <c r="L22" s="5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="2" customFormat="1" ht="12" customHeight="1">
      <c r="A23" s="29"/>
      <c r="B23" s="35"/>
      <c r="C23" s="29"/>
      <c r="D23" s="132" t="s">
        <v>30</v>
      </c>
      <c r="E23" s="29"/>
      <c r="F23" s="29"/>
      <c r="G23" s="29"/>
      <c r="H23" s="29"/>
      <c r="I23" s="132" t="s">
        <v>21</v>
      </c>
      <c r="J23" s="135" t="s">
        <v>31</v>
      </c>
      <c r="K23" s="29"/>
      <c r="L23" s="5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="2" customFormat="1" ht="18" customHeight="1">
      <c r="A24" s="29"/>
      <c r="B24" s="35"/>
      <c r="C24" s="29"/>
      <c r="D24" s="29"/>
      <c r="E24" s="135" t="s">
        <v>32</v>
      </c>
      <c r="F24" s="29"/>
      <c r="G24" s="29"/>
      <c r="H24" s="29"/>
      <c r="I24" s="132" t="s">
        <v>23</v>
      </c>
      <c r="J24" s="135" t="s">
        <v>33</v>
      </c>
      <c r="K24" s="29"/>
      <c r="L24" s="5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="2" customFormat="1" ht="6.96" customHeight="1">
      <c r="A25" s="29"/>
      <c r="B25" s="35"/>
      <c r="C25" s="29"/>
      <c r="D25" s="29"/>
      <c r="E25" s="29"/>
      <c r="F25" s="29"/>
      <c r="G25" s="29"/>
      <c r="H25" s="29"/>
      <c r="I25" s="29"/>
      <c r="J25" s="29"/>
      <c r="K25" s="29"/>
      <c r="L25" s="5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="2" customFormat="1" ht="12" customHeight="1">
      <c r="A26" s="29"/>
      <c r="B26" s="35"/>
      <c r="C26" s="29"/>
      <c r="D26" s="132" t="s">
        <v>34</v>
      </c>
      <c r="E26" s="29"/>
      <c r="F26" s="29"/>
      <c r="G26" s="29"/>
      <c r="H26" s="29"/>
      <c r="I26" s="29"/>
      <c r="J26" s="29"/>
      <c r="K26" s="29"/>
      <c r="L26" s="5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="8" customFormat="1" ht="16.5" customHeight="1">
      <c r="A27" s="137"/>
      <c r="B27" s="138"/>
      <c r="C27" s="137"/>
      <c r="D27" s="137"/>
      <c r="E27" s="139" t="s">
        <v>1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29"/>
      <c r="B28" s="35"/>
      <c r="C28" s="29"/>
      <c r="D28" s="29"/>
      <c r="E28" s="29"/>
      <c r="F28" s="29"/>
      <c r="G28" s="29"/>
      <c r="H28" s="29"/>
      <c r="I28" s="29"/>
      <c r="J28" s="29"/>
      <c r="K28" s="29"/>
      <c r="L28" s="5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="2" customFormat="1" ht="6.96" customHeight="1">
      <c r="A29" s="29"/>
      <c r="B29" s="35"/>
      <c r="C29" s="29"/>
      <c r="D29" s="141"/>
      <c r="E29" s="141"/>
      <c r="F29" s="141"/>
      <c r="G29" s="141"/>
      <c r="H29" s="141"/>
      <c r="I29" s="141"/>
      <c r="J29" s="141"/>
      <c r="K29" s="141"/>
      <c r="L29" s="5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="2" customFormat="1" ht="25.44" customHeight="1">
      <c r="A30" s="29"/>
      <c r="B30" s="35"/>
      <c r="C30" s="29"/>
      <c r="D30" s="142" t="s">
        <v>35</v>
      </c>
      <c r="E30" s="29"/>
      <c r="F30" s="29"/>
      <c r="G30" s="29"/>
      <c r="H30" s="29"/>
      <c r="I30" s="29"/>
      <c r="J30" s="143">
        <f>ROUND(J123, 2)</f>
        <v>59835.32</v>
      </c>
      <c r="K30" s="29"/>
      <c r="L30" s="5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="2" customFormat="1" ht="6.96" customHeight="1">
      <c r="A31" s="29"/>
      <c r="B31" s="35"/>
      <c r="C31" s="29"/>
      <c r="D31" s="141"/>
      <c r="E31" s="141"/>
      <c r="F31" s="141"/>
      <c r="G31" s="141"/>
      <c r="H31" s="141"/>
      <c r="I31" s="141"/>
      <c r="J31" s="141"/>
      <c r="K31" s="141"/>
      <c r="L31" s="5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="2" customFormat="1" ht="14.4" customHeight="1">
      <c r="A32" s="29"/>
      <c r="B32" s="35"/>
      <c r="C32" s="29"/>
      <c r="D32" s="29"/>
      <c r="E32" s="29"/>
      <c r="F32" s="144" t="s">
        <v>37</v>
      </c>
      <c r="G32" s="29"/>
      <c r="H32" s="29"/>
      <c r="I32" s="144" t="s">
        <v>36</v>
      </c>
      <c r="J32" s="144" t="s">
        <v>38</v>
      </c>
      <c r="K32" s="29"/>
      <c r="L32" s="5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="2" customFormat="1" ht="14.4" customHeight="1">
      <c r="A33" s="29"/>
      <c r="B33" s="35"/>
      <c r="C33" s="29"/>
      <c r="D33" s="145" t="s">
        <v>39</v>
      </c>
      <c r="E33" s="146" t="s">
        <v>40</v>
      </c>
      <c r="F33" s="147">
        <f>ROUND((SUM(BE123:BE210)),  2)</f>
        <v>0</v>
      </c>
      <c r="G33" s="148"/>
      <c r="H33" s="148"/>
      <c r="I33" s="149">
        <v>0.20000000000000001</v>
      </c>
      <c r="J33" s="147">
        <f>ROUND(((SUM(BE123:BE210))*I33),  2)</f>
        <v>0</v>
      </c>
      <c r="K33" s="29"/>
      <c r="L33" s="5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="2" customFormat="1" ht="14.4" customHeight="1">
      <c r="A34" s="29"/>
      <c r="B34" s="35"/>
      <c r="C34" s="29"/>
      <c r="D34" s="29"/>
      <c r="E34" s="146" t="s">
        <v>41</v>
      </c>
      <c r="F34" s="150">
        <f>ROUND((SUM(BF123:BF210)),  2)</f>
        <v>59835.32</v>
      </c>
      <c r="G34" s="29"/>
      <c r="H34" s="29"/>
      <c r="I34" s="151">
        <v>0.20000000000000001</v>
      </c>
      <c r="J34" s="150">
        <f>ROUND(((SUM(BF123:BF210))*I34),  2)</f>
        <v>11967.06</v>
      </c>
      <c r="K34" s="29"/>
      <c r="L34" s="5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hidden="1" s="2" customFormat="1" ht="14.4" customHeight="1">
      <c r="A35" s="29"/>
      <c r="B35" s="35"/>
      <c r="C35" s="29"/>
      <c r="D35" s="29"/>
      <c r="E35" s="132" t="s">
        <v>42</v>
      </c>
      <c r="F35" s="150">
        <f>ROUND((SUM(BG123:BG210)),  2)</f>
        <v>0</v>
      </c>
      <c r="G35" s="29"/>
      <c r="H35" s="29"/>
      <c r="I35" s="151">
        <v>0.20000000000000001</v>
      </c>
      <c r="J35" s="150">
        <f>0</f>
        <v>0</v>
      </c>
      <c r="K35" s="29"/>
      <c r="L35" s="5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hidden="1" s="2" customFormat="1" ht="14.4" customHeight="1">
      <c r="A36" s="29"/>
      <c r="B36" s="35"/>
      <c r="C36" s="29"/>
      <c r="D36" s="29"/>
      <c r="E36" s="132" t="s">
        <v>43</v>
      </c>
      <c r="F36" s="150">
        <f>ROUND((SUM(BH123:BH210)),  2)</f>
        <v>0</v>
      </c>
      <c r="G36" s="29"/>
      <c r="H36" s="29"/>
      <c r="I36" s="151">
        <v>0.20000000000000001</v>
      </c>
      <c r="J36" s="150">
        <f>0</f>
        <v>0</v>
      </c>
      <c r="K36" s="29"/>
      <c r="L36" s="5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hidden="1" s="2" customFormat="1" ht="14.4" customHeight="1">
      <c r="A37" s="29"/>
      <c r="B37" s="35"/>
      <c r="C37" s="29"/>
      <c r="D37" s="29"/>
      <c r="E37" s="146" t="s">
        <v>44</v>
      </c>
      <c r="F37" s="147">
        <f>ROUND((SUM(BI123:BI210)),  2)</f>
        <v>0</v>
      </c>
      <c r="G37" s="148"/>
      <c r="H37" s="148"/>
      <c r="I37" s="149">
        <v>0</v>
      </c>
      <c r="J37" s="147">
        <f>0</f>
        <v>0</v>
      </c>
      <c r="K37" s="29"/>
      <c r="L37" s="5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="2" customFormat="1" ht="6.96" customHeight="1">
      <c r="A38" s="29"/>
      <c r="B38" s="35"/>
      <c r="C38" s="29"/>
      <c r="D38" s="29"/>
      <c r="E38" s="29"/>
      <c r="F38" s="29"/>
      <c r="G38" s="29"/>
      <c r="H38" s="29"/>
      <c r="I38" s="29"/>
      <c r="J38" s="29"/>
      <c r="K38" s="29"/>
      <c r="L38" s="5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="2" customFormat="1" ht="25.44" customHeight="1">
      <c r="A39" s="29"/>
      <c r="B39" s="35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71802.380000000005</v>
      </c>
      <c r="K39" s="158"/>
      <c r="L39" s="5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="2" customFormat="1" ht="14.4" customHeight="1">
      <c r="A40" s="29"/>
      <c r="B40" s="35"/>
      <c r="C40" s="29"/>
      <c r="D40" s="29"/>
      <c r="E40" s="29"/>
      <c r="F40" s="29"/>
      <c r="G40" s="29"/>
      <c r="H40" s="29"/>
      <c r="I40" s="29"/>
      <c r="J40" s="29"/>
      <c r="K40" s="29"/>
      <c r="L40" s="5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59"/>
      <c r="D50" s="159" t="s">
        <v>48</v>
      </c>
      <c r="E50" s="160"/>
      <c r="F50" s="160"/>
      <c r="G50" s="159" t="s">
        <v>49</v>
      </c>
      <c r="H50" s="160"/>
      <c r="I50" s="160"/>
      <c r="J50" s="160"/>
      <c r="K50" s="160"/>
      <c r="L50" s="59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29"/>
      <c r="B61" s="35"/>
      <c r="C61" s="29"/>
      <c r="D61" s="161" t="s">
        <v>50</v>
      </c>
      <c r="E61" s="162"/>
      <c r="F61" s="163" t="s">
        <v>51</v>
      </c>
      <c r="G61" s="161" t="s">
        <v>50</v>
      </c>
      <c r="H61" s="162"/>
      <c r="I61" s="162"/>
      <c r="J61" s="164" t="s">
        <v>51</v>
      </c>
      <c r="K61" s="162"/>
      <c r="L61" s="5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29"/>
      <c r="B65" s="35"/>
      <c r="C65" s="29"/>
      <c r="D65" s="159" t="s">
        <v>52</v>
      </c>
      <c r="E65" s="165"/>
      <c r="F65" s="165"/>
      <c r="G65" s="159" t="s">
        <v>53</v>
      </c>
      <c r="H65" s="165"/>
      <c r="I65" s="165"/>
      <c r="J65" s="165"/>
      <c r="K65" s="165"/>
      <c r="L65" s="5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29"/>
      <c r="B76" s="35"/>
      <c r="C76" s="29"/>
      <c r="D76" s="161" t="s">
        <v>50</v>
      </c>
      <c r="E76" s="162"/>
      <c r="F76" s="163" t="s">
        <v>51</v>
      </c>
      <c r="G76" s="161" t="s">
        <v>50</v>
      </c>
      <c r="H76" s="162"/>
      <c r="I76" s="162"/>
      <c r="J76" s="164" t="s">
        <v>51</v>
      </c>
      <c r="K76" s="162"/>
      <c r="L76" s="5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="2" customFormat="1" ht="14.4" customHeight="1">
      <c r="A77" s="29"/>
      <c r="B77" s="166"/>
      <c r="C77" s="167"/>
      <c r="D77" s="167"/>
      <c r="E77" s="167"/>
      <c r="F77" s="167"/>
      <c r="G77" s="167"/>
      <c r="H77" s="167"/>
      <c r="I77" s="167"/>
      <c r="J77" s="167"/>
      <c r="K77" s="167"/>
      <c r="L77" s="5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="2" customFormat="1" ht="6.96" customHeight="1">
      <c r="A81" s="29"/>
      <c r="B81" s="168"/>
      <c r="C81" s="169"/>
      <c r="D81" s="169"/>
      <c r="E81" s="169"/>
      <c r="F81" s="169"/>
      <c r="G81" s="169"/>
      <c r="H81" s="169"/>
      <c r="I81" s="169"/>
      <c r="J81" s="169"/>
      <c r="K81" s="169"/>
      <c r="L81" s="5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="2" customFormat="1" ht="24.96" customHeight="1">
      <c r="A82" s="29"/>
      <c r="B82" s="30"/>
      <c r="C82" s="20" t="s">
        <v>89</v>
      </c>
      <c r="D82" s="31"/>
      <c r="E82" s="31"/>
      <c r="F82" s="31"/>
      <c r="G82" s="31"/>
      <c r="H82" s="31"/>
      <c r="I82" s="31"/>
      <c r="J82" s="31"/>
      <c r="K82" s="31"/>
      <c r="L82" s="5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="2" customFormat="1" ht="6.96" customHeight="1">
      <c r="A83" s="29"/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5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="2" customFormat="1" ht="12" customHeight="1">
      <c r="A84" s="29"/>
      <c r="B84" s="30"/>
      <c r="C84" s="26" t="s">
        <v>12</v>
      </c>
      <c r="D84" s="31"/>
      <c r="E84" s="31"/>
      <c r="F84" s="31"/>
      <c r="G84" s="31"/>
      <c r="H84" s="31"/>
      <c r="I84" s="31"/>
      <c r="J84" s="31"/>
      <c r="K84" s="31"/>
      <c r="L84" s="5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="2" customFormat="1" ht="16.5" customHeight="1">
      <c r="A85" s="29"/>
      <c r="B85" s="30"/>
      <c r="C85" s="31"/>
      <c r="D85" s="31"/>
      <c r="E85" s="170" t="str">
        <f>E7</f>
        <v>Obytný súbor Chlaba</v>
      </c>
      <c r="F85" s="26"/>
      <c r="G85" s="26"/>
      <c r="H85" s="26"/>
      <c r="I85" s="31"/>
      <c r="J85" s="31"/>
      <c r="K85" s="31"/>
      <c r="L85" s="5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="2" customFormat="1" ht="12" customHeight="1">
      <c r="A86" s="29"/>
      <c r="B86" s="30"/>
      <c r="C86" s="26" t="s">
        <v>85</v>
      </c>
      <c r="D86" s="31"/>
      <c r="E86" s="31"/>
      <c r="F86" s="31"/>
      <c r="G86" s="31"/>
      <c r="H86" s="31"/>
      <c r="I86" s="31"/>
      <c r="J86" s="31"/>
      <c r="K86" s="31"/>
      <c r="L86" s="5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="2" customFormat="1" ht="16.5" customHeight="1">
      <c r="A87" s="29"/>
      <c r="B87" s="30"/>
      <c r="C87" s="31"/>
      <c r="D87" s="31"/>
      <c r="E87" s="72" t="str">
        <f>E9</f>
        <v xml:space="preserve">1 -  Rozšírenie verejného vodovodu</v>
      </c>
      <c r="F87" s="31"/>
      <c r="G87" s="31"/>
      <c r="H87" s="31"/>
      <c r="I87" s="31"/>
      <c r="J87" s="31"/>
      <c r="K87" s="31"/>
      <c r="L87" s="5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="2" customFormat="1" ht="6.96" customHeight="1">
      <c r="A88" s="29"/>
      <c r="B88" s="30"/>
      <c r="C88" s="31"/>
      <c r="D88" s="31"/>
      <c r="E88" s="31"/>
      <c r="F88" s="31"/>
      <c r="G88" s="31"/>
      <c r="H88" s="31"/>
      <c r="I88" s="31"/>
      <c r="J88" s="31"/>
      <c r="K88" s="31"/>
      <c r="L88" s="5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="2" customFormat="1" ht="12" customHeight="1">
      <c r="A89" s="29"/>
      <c r="B89" s="30"/>
      <c r="C89" s="26" t="s">
        <v>16</v>
      </c>
      <c r="D89" s="31"/>
      <c r="E89" s="31"/>
      <c r="F89" s="23" t="str">
        <f>F12</f>
        <v>Chlaba p. č.: 1510/1-12</v>
      </c>
      <c r="G89" s="31"/>
      <c r="H89" s="31"/>
      <c r="I89" s="26" t="s">
        <v>18</v>
      </c>
      <c r="J89" s="75" t="str">
        <f>IF(J12="","",J12)</f>
        <v>6. 7. 2023</v>
      </c>
      <c r="K89" s="31"/>
      <c r="L89" s="5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="2" customFormat="1" ht="6.96" customHeight="1">
      <c r="A90" s="29"/>
      <c r="B90" s="30"/>
      <c r="C90" s="31"/>
      <c r="D90" s="31"/>
      <c r="E90" s="31"/>
      <c r="F90" s="31"/>
      <c r="G90" s="31"/>
      <c r="H90" s="31"/>
      <c r="I90" s="31"/>
      <c r="J90" s="31"/>
      <c r="K90" s="31"/>
      <c r="L90" s="5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="2" customFormat="1" ht="25.65" customHeight="1">
      <c r="A91" s="29"/>
      <c r="B91" s="30"/>
      <c r="C91" s="26" t="s">
        <v>20</v>
      </c>
      <c r="D91" s="31"/>
      <c r="E91" s="31"/>
      <c r="F91" s="23" t="str">
        <f>E15</f>
        <v xml:space="preserve"> Obec CHlaba, 93466</v>
      </c>
      <c r="G91" s="31"/>
      <c r="H91" s="31"/>
      <c r="I91" s="26" t="s">
        <v>25</v>
      </c>
      <c r="J91" s="27" t="str">
        <f>E21</f>
        <v xml:space="preserve"> ATC PROJEKT s.r.o., Komárno</v>
      </c>
      <c r="K91" s="31"/>
      <c r="L91" s="5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="2" customFormat="1" ht="15.15" customHeight="1">
      <c r="A92" s="29"/>
      <c r="B92" s="30"/>
      <c r="C92" s="26" t="s">
        <v>24</v>
      </c>
      <c r="D92" s="31"/>
      <c r="E92" s="31"/>
      <c r="F92" s="23" t="str">
        <f>IF(E18="","",E18)</f>
        <v xml:space="preserve"> </v>
      </c>
      <c r="G92" s="31"/>
      <c r="H92" s="31"/>
      <c r="I92" s="26" t="s">
        <v>30</v>
      </c>
      <c r="J92" s="27" t="str">
        <f>E24</f>
        <v>Szutyányi Marián</v>
      </c>
      <c r="K92" s="31"/>
      <c r="L92" s="5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="2" customFormat="1" ht="10.32" customHeight="1">
      <c r="A93" s="29"/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5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="2" customFormat="1" ht="29.28" customHeight="1">
      <c r="A94" s="29"/>
      <c r="B94" s="30"/>
      <c r="C94" s="171" t="s">
        <v>90</v>
      </c>
      <c r="D94" s="172"/>
      <c r="E94" s="172"/>
      <c r="F94" s="172"/>
      <c r="G94" s="172"/>
      <c r="H94" s="172"/>
      <c r="I94" s="172"/>
      <c r="J94" s="173" t="s">
        <v>91</v>
      </c>
      <c r="K94" s="172"/>
      <c r="L94" s="5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="2" customFormat="1" ht="10.32" customHeight="1">
      <c r="A95" s="29"/>
      <c r="B95" s="30"/>
      <c r="C95" s="31"/>
      <c r="D95" s="31"/>
      <c r="E95" s="31"/>
      <c r="F95" s="31"/>
      <c r="G95" s="31"/>
      <c r="H95" s="31"/>
      <c r="I95" s="31"/>
      <c r="J95" s="31"/>
      <c r="K95" s="31"/>
      <c r="L95" s="5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="2" customFormat="1" ht="22.8" customHeight="1">
      <c r="A96" s="29"/>
      <c r="B96" s="30"/>
      <c r="C96" s="174" t="s">
        <v>92</v>
      </c>
      <c r="D96" s="31"/>
      <c r="E96" s="31"/>
      <c r="F96" s="31"/>
      <c r="G96" s="31"/>
      <c r="H96" s="31"/>
      <c r="I96" s="31"/>
      <c r="J96" s="106">
        <f>J123</f>
        <v>59835.321999999993</v>
      </c>
      <c r="K96" s="31"/>
      <c r="L96" s="5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93</v>
      </c>
    </row>
    <row r="97" s="9" customFormat="1" ht="24.96" customHeight="1">
      <c r="A97" s="9"/>
      <c r="B97" s="175"/>
      <c r="C97" s="176"/>
      <c r="D97" s="177" t="s">
        <v>94</v>
      </c>
      <c r="E97" s="178"/>
      <c r="F97" s="178"/>
      <c r="G97" s="178"/>
      <c r="H97" s="178"/>
      <c r="I97" s="178"/>
      <c r="J97" s="179">
        <f>J124</f>
        <v>52938.961999999992</v>
      </c>
      <c r="K97" s="176"/>
      <c r="L97" s="18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1"/>
      <c r="C98" s="182"/>
      <c r="D98" s="183" t="s">
        <v>95</v>
      </c>
      <c r="E98" s="184"/>
      <c r="F98" s="184"/>
      <c r="G98" s="184"/>
      <c r="H98" s="184"/>
      <c r="I98" s="184"/>
      <c r="J98" s="185">
        <f>J125</f>
        <v>30483.240999999998</v>
      </c>
      <c r="K98" s="182"/>
      <c r="L98" s="18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1"/>
      <c r="C99" s="182"/>
      <c r="D99" s="183" t="s">
        <v>96</v>
      </c>
      <c r="E99" s="184"/>
      <c r="F99" s="184"/>
      <c r="G99" s="184"/>
      <c r="H99" s="184"/>
      <c r="I99" s="184"/>
      <c r="J99" s="185">
        <f>J149</f>
        <v>2623.1669999999995</v>
      </c>
      <c r="K99" s="182"/>
      <c r="L99" s="18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1"/>
      <c r="C100" s="182"/>
      <c r="D100" s="183" t="s">
        <v>97</v>
      </c>
      <c r="E100" s="184"/>
      <c r="F100" s="184"/>
      <c r="G100" s="184"/>
      <c r="H100" s="184"/>
      <c r="I100" s="184"/>
      <c r="J100" s="185">
        <f>J153</f>
        <v>17470.195</v>
      </c>
      <c r="K100" s="182"/>
      <c r="L100" s="18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1"/>
      <c r="C101" s="182"/>
      <c r="D101" s="183" t="s">
        <v>98</v>
      </c>
      <c r="E101" s="184"/>
      <c r="F101" s="184"/>
      <c r="G101" s="184"/>
      <c r="H101" s="184"/>
      <c r="I101" s="184"/>
      <c r="J101" s="185">
        <f>J194</f>
        <v>2362.3589999999999</v>
      </c>
      <c r="K101" s="182"/>
      <c r="L101" s="18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5"/>
      <c r="C102" s="176"/>
      <c r="D102" s="177" t="s">
        <v>99</v>
      </c>
      <c r="E102" s="178"/>
      <c r="F102" s="178"/>
      <c r="G102" s="178"/>
      <c r="H102" s="178"/>
      <c r="I102" s="178"/>
      <c r="J102" s="179">
        <f>J196</f>
        <v>6896.3599999999997</v>
      </c>
      <c r="K102" s="176"/>
      <c r="L102" s="18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1"/>
      <c r="C103" s="182"/>
      <c r="D103" s="183" t="s">
        <v>100</v>
      </c>
      <c r="E103" s="184"/>
      <c r="F103" s="184"/>
      <c r="G103" s="184"/>
      <c r="H103" s="184"/>
      <c r="I103" s="184"/>
      <c r="J103" s="185">
        <f>J197</f>
        <v>6896.3599999999997</v>
      </c>
      <c r="K103" s="182"/>
      <c r="L103" s="18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29"/>
      <c r="B104" s="30"/>
      <c r="C104" s="31"/>
      <c r="D104" s="31"/>
      <c r="E104" s="31"/>
      <c r="F104" s="31"/>
      <c r="G104" s="31"/>
      <c r="H104" s="31"/>
      <c r="I104" s="31"/>
      <c r="J104" s="31"/>
      <c r="K104" s="31"/>
      <c r="L104" s="5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="2" customFormat="1" ht="6.96" customHeight="1">
      <c r="A105" s="29"/>
      <c r="B105" s="62"/>
      <c r="C105" s="63"/>
      <c r="D105" s="63"/>
      <c r="E105" s="63"/>
      <c r="F105" s="63"/>
      <c r="G105" s="63"/>
      <c r="H105" s="63"/>
      <c r="I105" s="63"/>
      <c r="J105" s="63"/>
      <c r="K105" s="63"/>
      <c r="L105" s="5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="2" customFormat="1" ht="6.96" customHeight="1">
      <c r="A109" s="29"/>
      <c r="B109" s="64"/>
      <c r="C109" s="65"/>
      <c r="D109" s="65"/>
      <c r="E109" s="65"/>
      <c r="F109" s="65"/>
      <c r="G109" s="65"/>
      <c r="H109" s="65"/>
      <c r="I109" s="65"/>
      <c r="J109" s="65"/>
      <c r="K109" s="65"/>
      <c r="L109" s="5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="2" customFormat="1" ht="24.96" customHeight="1">
      <c r="A110" s="29"/>
      <c r="B110" s="30"/>
      <c r="C110" s="20" t="s">
        <v>101</v>
      </c>
      <c r="D110" s="31"/>
      <c r="E110" s="31"/>
      <c r="F110" s="31"/>
      <c r="G110" s="31"/>
      <c r="H110" s="31"/>
      <c r="I110" s="31"/>
      <c r="J110" s="31"/>
      <c r="K110" s="31"/>
      <c r="L110" s="5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="2" customFormat="1" ht="6.96" customHeight="1">
      <c r="A111" s="29"/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5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="2" customFormat="1" ht="12" customHeight="1">
      <c r="A112" s="29"/>
      <c r="B112" s="30"/>
      <c r="C112" s="26" t="s">
        <v>12</v>
      </c>
      <c r="D112" s="31"/>
      <c r="E112" s="31"/>
      <c r="F112" s="31"/>
      <c r="G112" s="31"/>
      <c r="H112" s="31"/>
      <c r="I112" s="31"/>
      <c r="J112" s="31"/>
      <c r="K112" s="31"/>
      <c r="L112" s="5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="2" customFormat="1" ht="16.5" customHeight="1">
      <c r="A113" s="29"/>
      <c r="B113" s="30"/>
      <c r="C113" s="31"/>
      <c r="D113" s="31"/>
      <c r="E113" s="170" t="str">
        <f>E7</f>
        <v>Obytný súbor Chlaba</v>
      </c>
      <c r="F113" s="26"/>
      <c r="G113" s="26"/>
      <c r="H113" s="26"/>
      <c r="I113" s="31"/>
      <c r="J113" s="31"/>
      <c r="K113" s="31"/>
      <c r="L113" s="5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="2" customFormat="1" ht="12" customHeight="1">
      <c r="A114" s="29"/>
      <c r="B114" s="30"/>
      <c r="C114" s="26" t="s">
        <v>85</v>
      </c>
      <c r="D114" s="31"/>
      <c r="E114" s="31"/>
      <c r="F114" s="31"/>
      <c r="G114" s="31"/>
      <c r="H114" s="31"/>
      <c r="I114" s="31"/>
      <c r="J114" s="31"/>
      <c r="K114" s="31"/>
      <c r="L114" s="5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="2" customFormat="1" ht="16.5" customHeight="1">
      <c r="A115" s="29"/>
      <c r="B115" s="30"/>
      <c r="C115" s="31"/>
      <c r="D115" s="31"/>
      <c r="E115" s="72" t="str">
        <f>E9</f>
        <v xml:space="preserve">1 -  Rozšírenie verejného vodovodu</v>
      </c>
      <c r="F115" s="31"/>
      <c r="G115" s="31"/>
      <c r="H115" s="31"/>
      <c r="I115" s="31"/>
      <c r="J115" s="31"/>
      <c r="K115" s="31"/>
      <c r="L115" s="5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="2" customFormat="1" ht="6.96" customHeight="1">
      <c r="A116" s="29"/>
      <c r="B116" s="30"/>
      <c r="C116" s="31"/>
      <c r="D116" s="31"/>
      <c r="E116" s="31"/>
      <c r="F116" s="31"/>
      <c r="G116" s="31"/>
      <c r="H116" s="31"/>
      <c r="I116" s="31"/>
      <c r="J116" s="31"/>
      <c r="K116" s="31"/>
      <c r="L116" s="5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="2" customFormat="1" ht="12" customHeight="1">
      <c r="A117" s="29"/>
      <c r="B117" s="30"/>
      <c r="C117" s="26" t="s">
        <v>16</v>
      </c>
      <c r="D117" s="31"/>
      <c r="E117" s="31"/>
      <c r="F117" s="23" t="str">
        <f>F12</f>
        <v>Chlaba p. č.: 1510/1-12</v>
      </c>
      <c r="G117" s="31"/>
      <c r="H117" s="31"/>
      <c r="I117" s="26" t="s">
        <v>18</v>
      </c>
      <c r="J117" s="75" t="str">
        <f>IF(J12="","",J12)</f>
        <v>6. 7. 2023</v>
      </c>
      <c r="K117" s="31"/>
      <c r="L117" s="5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="2" customFormat="1" ht="6.96" customHeight="1">
      <c r="A118" s="29"/>
      <c r="B118" s="30"/>
      <c r="C118" s="31"/>
      <c r="D118" s="31"/>
      <c r="E118" s="31"/>
      <c r="F118" s="31"/>
      <c r="G118" s="31"/>
      <c r="H118" s="31"/>
      <c r="I118" s="31"/>
      <c r="J118" s="31"/>
      <c r="K118" s="31"/>
      <c r="L118" s="5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="2" customFormat="1" ht="25.65" customHeight="1">
      <c r="A119" s="29"/>
      <c r="B119" s="30"/>
      <c r="C119" s="26" t="s">
        <v>20</v>
      </c>
      <c r="D119" s="31"/>
      <c r="E119" s="31"/>
      <c r="F119" s="23" t="str">
        <f>E15</f>
        <v xml:space="preserve"> Obec CHlaba, 93466</v>
      </c>
      <c r="G119" s="31"/>
      <c r="H119" s="31"/>
      <c r="I119" s="26" t="s">
        <v>25</v>
      </c>
      <c r="J119" s="27" t="str">
        <f>E21</f>
        <v xml:space="preserve"> ATC PROJEKT s.r.o., Komárno</v>
      </c>
      <c r="K119" s="31"/>
      <c r="L119" s="5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="2" customFormat="1" ht="15.15" customHeight="1">
      <c r="A120" s="29"/>
      <c r="B120" s="30"/>
      <c r="C120" s="26" t="s">
        <v>24</v>
      </c>
      <c r="D120" s="31"/>
      <c r="E120" s="31"/>
      <c r="F120" s="23" t="str">
        <f>IF(E18="","",E18)</f>
        <v xml:space="preserve"> </v>
      </c>
      <c r="G120" s="31"/>
      <c r="H120" s="31"/>
      <c r="I120" s="26" t="s">
        <v>30</v>
      </c>
      <c r="J120" s="27" t="str">
        <f>E24</f>
        <v>Szutyányi Marián</v>
      </c>
      <c r="K120" s="31"/>
      <c r="L120" s="5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="2" customFormat="1" ht="10.32" customHeight="1">
      <c r="A121" s="29"/>
      <c r="B121" s="30"/>
      <c r="C121" s="31"/>
      <c r="D121" s="31"/>
      <c r="E121" s="31"/>
      <c r="F121" s="31"/>
      <c r="G121" s="31"/>
      <c r="H121" s="31"/>
      <c r="I121" s="31"/>
      <c r="J121" s="31"/>
      <c r="K121" s="31"/>
      <c r="L121" s="5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="11" customFormat="1" ht="29.28" customHeight="1">
      <c r="A122" s="187"/>
      <c r="B122" s="188"/>
      <c r="C122" s="189" t="s">
        <v>102</v>
      </c>
      <c r="D122" s="190" t="s">
        <v>60</v>
      </c>
      <c r="E122" s="190" t="s">
        <v>56</v>
      </c>
      <c r="F122" s="190" t="s">
        <v>57</v>
      </c>
      <c r="G122" s="190" t="s">
        <v>103</v>
      </c>
      <c r="H122" s="190" t="s">
        <v>104</v>
      </c>
      <c r="I122" s="190" t="s">
        <v>105</v>
      </c>
      <c r="J122" s="191" t="s">
        <v>91</v>
      </c>
      <c r="K122" s="192" t="s">
        <v>106</v>
      </c>
      <c r="L122" s="193"/>
      <c r="M122" s="96" t="s">
        <v>1</v>
      </c>
      <c r="N122" s="97" t="s">
        <v>39</v>
      </c>
      <c r="O122" s="97" t="s">
        <v>107</v>
      </c>
      <c r="P122" s="97" t="s">
        <v>108</v>
      </c>
      <c r="Q122" s="97" t="s">
        <v>109</v>
      </c>
      <c r="R122" s="97" t="s">
        <v>110</v>
      </c>
      <c r="S122" s="97" t="s">
        <v>111</v>
      </c>
      <c r="T122" s="98" t="s">
        <v>112</v>
      </c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</row>
    <row r="123" s="2" customFormat="1" ht="22.8" customHeight="1">
      <c r="A123" s="29"/>
      <c r="B123" s="30"/>
      <c r="C123" s="103" t="s">
        <v>92</v>
      </c>
      <c r="D123" s="31"/>
      <c r="E123" s="31"/>
      <c r="F123" s="31"/>
      <c r="G123" s="31"/>
      <c r="H123" s="31"/>
      <c r="I123" s="31"/>
      <c r="J123" s="194">
        <f>BK123</f>
        <v>59835.321999999993</v>
      </c>
      <c r="K123" s="31"/>
      <c r="L123" s="35"/>
      <c r="M123" s="99"/>
      <c r="N123" s="195"/>
      <c r="O123" s="100"/>
      <c r="P123" s="196">
        <f>P124+P196</f>
        <v>0</v>
      </c>
      <c r="Q123" s="100"/>
      <c r="R123" s="196">
        <f>R124+R196</f>
        <v>225.33288400000001</v>
      </c>
      <c r="S123" s="100"/>
      <c r="T123" s="197">
        <f>T124+T196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74</v>
      </c>
      <c r="AU123" s="14" t="s">
        <v>93</v>
      </c>
      <c r="BK123" s="198">
        <f>BK124+BK196</f>
        <v>59835.321999999993</v>
      </c>
    </row>
    <row r="124" s="12" customFormat="1" ht="25.92" customHeight="1">
      <c r="A124" s="12"/>
      <c r="B124" s="199"/>
      <c r="C124" s="200"/>
      <c r="D124" s="201" t="s">
        <v>74</v>
      </c>
      <c r="E124" s="202" t="s">
        <v>113</v>
      </c>
      <c r="F124" s="202" t="s">
        <v>114</v>
      </c>
      <c r="G124" s="200"/>
      <c r="H124" s="200"/>
      <c r="I124" s="200"/>
      <c r="J124" s="203">
        <f>BK124</f>
        <v>52938.961999999992</v>
      </c>
      <c r="K124" s="200"/>
      <c r="L124" s="204"/>
      <c r="M124" s="205"/>
      <c r="N124" s="206"/>
      <c r="O124" s="206"/>
      <c r="P124" s="207">
        <f>P125+P149+P153+P194</f>
        <v>0</v>
      </c>
      <c r="Q124" s="206"/>
      <c r="R124" s="207">
        <f>R125+R149+R153+R194</f>
        <v>225.244384</v>
      </c>
      <c r="S124" s="206"/>
      <c r="T124" s="208">
        <f>T125+T149+T153+T194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80</v>
      </c>
      <c r="AT124" s="210" t="s">
        <v>74</v>
      </c>
      <c r="AU124" s="210" t="s">
        <v>75</v>
      </c>
      <c r="AY124" s="209" t="s">
        <v>115</v>
      </c>
      <c r="BK124" s="211">
        <f>BK125+BK149+BK153+BK194</f>
        <v>52938.961999999992</v>
      </c>
    </row>
    <row r="125" s="12" customFormat="1" ht="22.8" customHeight="1">
      <c r="A125" s="12"/>
      <c r="B125" s="199"/>
      <c r="C125" s="200"/>
      <c r="D125" s="201" t="s">
        <v>74</v>
      </c>
      <c r="E125" s="212" t="s">
        <v>80</v>
      </c>
      <c r="F125" s="212" t="s">
        <v>116</v>
      </c>
      <c r="G125" s="200"/>
      <c r="H125" s="200"/>
      <c r="I125" s="200"/>
      <c r="J125" s="213">
        <f>BK125</f>
        <v>30483.240999999998</v>
      </c>
      <c r="K125" s="200"/>
      <c r="L125" s="204"/>
      <c r="M125" s="205"/>
      <c r="N125" s="206"/>
      <c r="O125" s="206"/>
      <c r="P125" s="207">
        <f>SUM(P126:P148)</f>
        <v>0</v>
      </c>
      <c r="Q125" s="206"/>
      <c r="R125" s="207">
        <f>SUM(R126:R148)</f>
        <v>151.16235999999998</v>
      </c>
      <c r="S125" s="206"/>
      <c r="T125" s="208">
        <f>SUM(T126:T148)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09" t="s">
        <v>80</v>
      </c>
      <c r="AT125" s="210" t="s">
        <v>74</v>
      </c>
      <c r="AU125" s="210" t="s">
        <v>80</v>
      </c>
      <c r="AY125" s="209" t="s">
        <v>115</v>
      </c>
      <c r="BK125" s="211">
        <f>SUM(BK126:BK148)</f>
        <v>30483.240999999998</v>
      </c>
    </row>
    <row r="126" s="2" customFormat="1" ht="21.75" customHeight="1">
      <c r="A126" s="29"/>
      <c r="B126" s="30"/>
      <c r="C126" s="214" t="s">
        <v>80</v>
      </c>
      <c r="D126" s="214" t="s">
        <v>117</v>
      </c>
      <c r="E126" s="215" t="s">
        <v>118</v>
      </c>
      <c r="F126" s="216" t="s">
        <v>119</v>
      </c>
      <c r="G126" s="217" t="s">
        <v>120</v>
      </c>
      <c r="H126" s="218">
        <v>0.34000000000000002</v>
      </c>
      <c r="I126" s="218">
        <v>1145.1759999999999</v>
      </c>
      <c r="J126" s="218">
        <f>ROUND(I126*H126,3)</f>
        <v>389.36000000000001</v>
      </c>
      <c r="K126" s="219"/>
      <c r="L126" s="35"/>
      <c r="M126" s="220" t="s">
        <v>1</v>
      </c>
      <c r="N126" s="221" t="s">
        <v>41</v>
      </c>
      <c r="O126" s="222">
        <v>0</v>
      </c>
      <c r="P126" s="222">
        <f>O126*H126</f>
        <v>0</v>
      </c>
      <c r="Q126" s="222">
        <v>0</v>
      </c>
      <c r="R126" s="222">
        <f>Q126*H126</f>
        <v>0</v>
      </c>
      <c r="S126" s="222">
        <v>0</v>
      </c>
      <c r="T126" s="223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224" t="s">
        <v>121</v>
      </c>
      <c r="AT126" s="224" t="s">
        <v>117</v>
      </c>
      <c r="AU126" s="224" t="s">
        <v>122</v>
      </c>
      <c r="AY126" s="14" t="s">
        <v>115</v>
      </c>
      <c r="BE126" s="225">
        <f>IF(N126="základná",J126,0)</f>
        <v>0</v>
      </c>
      <c r="BF126" s="225">
        <f>IF(N126="znížená",J126,0)</f>
        <v>389.36000000000001</v>
      </c>
      <c r="BG126" s="225">
        <f>IF(N126="zákl. prenesená",J126,0)</f>
        <v>0</v>
      </c>
      <c r="BH126" s="225">
        <f>IF(N126="zníž. prenesená",J126,0)</f>
        <v>0</v>
      </c>
      <c r="BI126" s="225">
        <f>IF(N126="nulová",J126,0)</f>
        <v>0</v>
      </c>
      <c r="BJ126" s="14" t="s">
        <v>122</v>
      </c>
      <c r="BK126" s="226">
        <f>ROUND(I126*H126,3)</f>
        <v>389.36000000000001</v>
      </c>
      <c r="BL126" s="14" t="s">
        <v>121</v>
      </c>
      <c r="BM126" s="224" t="s">
        <v>122</v>
      </c>
    </row>
    <row r="127" s="2" customFormat="1" ht="24.15" customHeight="1">
      <c r="A127" s="29"/>
      <c r="B127" s="30"/>
      <c r="C127" s="214" t="s">
        <v>122</v>
      </c>
      <c r="D127" s="214" t="s">
        <v>117</v>
      </c>
      <c r="E127" s="215" t="s">
        <v>123</v>
      </c>
      <c r="F127" s="216" t="s">
        <v>124</v>
      </c>
      <c r="G127" s="217" t="s">
        <v>125</v>
      </c>
      <c r="H127" s="218">
        <v>10</v>
      </c>
      <c r="I127" s="218">
        <v>19.919</v>
      </c>
      <c r="J127" s="218">
        <f>ROUND(I127*H127,3)</f>
        <v>199.19</v>
      </c>
      <c r="K127" s="219"/>
      <c r="L127" s="35"/>
      <c r="M127" s="220" t="s">
        <v>1</v>
      </c>
      <c r="N127" s="221" t="s">
        <v>41</v>
      </c>
      <c r="O127" s="222">
        <v>0</v>
      </c>
      <c r="P127" s="222">
        <f>O127*H127</f>
        <v>0</v>
      </c>
      <c r="Q127" s="222">
        <v>0</v>
      </c>
      <c r="R127" s="222">
        <f>Q127*H127</f>
        <v>0</v>
      </c>
      <c r="S127" s="222">
        <v>0</v>
      </c>
      <c r="T127" s="223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224" t="s">
        <v>121</v>
      </c>
      <c r="AT127" s="224" t="s">
        <v>117</v>
      </c>
      <c r="AU127" s="224" t="s">
        <v>122</v>
      </c>
      <c r="AY127" s="14" t="s">
        <v>115</v>
      </c>
      <c r="BE127" s="225">
        <f>IF(N127="základná",J127,0)</f>
        <v>0</v>
      </c>
      <c r="BF127" s="225">
        <f>IF(N127="znížená",J127,0)</f>
        <v>199.19</v>
      </c>
      <c r="BG127" s="225">
        <f>IF(N127="zákl. prenesená",J127,0)</f>
        <v>0</v>
      </c>
      <c r="BH127" s="225">
        <f>IF(N127="zníž. prenesená",J127,0)</f>
        <v>0</v>
      </c>
      <c r="BI127" s="225">
        <f>IF(N127="nulová",J127,0)</f>
        <v>0</v>
      </c>
      <c r="BJ127" s="14" t="s">
        <v>122</v>
      </c>
      <c r="BK127" s="226">
        <f>ROUND(I127*H127,3)</f>
        <v>199.19</v>
      </c>
      <c r="BL127" s="14" t="s">
        <v>121</v>
      </c>
      <c r="BM127" s="224" t="s">
        <v>121</v>
      </c>
    </row>
    <row r="128" s="2" customFormat="1" ht="16.5" customHeight="1">
      <c r="A128" s="29"/>
      <c r="B128" s="30"/>
      <c r="C128" s="214" t="s">
        <v>126</v>
      </c>
      <c r="D128" s="214" t="s">
        <v>117</v>
      </c>
      <c r="E128" s="215" t="s">
        <v>127</v>
      </c>
      <c r="F128" s="216" t="s">
        <v>128</v>
      </c>
      <c r="G128" s="217" t="s">
        <v>125</v>
      </c>
      <c r="H128" s="218">
        <v>36</v>
      </c>
      <c r="I128" s="218">
        <v>58.854999999999997</v>
      </c>
      <c r="J128" s="218">
        <f>ROUND(I128*H128,3)</f>
        <v>2118.7800000000002</v>
      </c>
      <c r="K128" s="219"/>
      <c r="L128" s="35"/>
      <c r="M128" s="220" t="s">
        <v>1</v>
      </c>
      <c r="N128" s="221" t="s">
        <v>41</v>
      </c>
      <c r="O128" s="222">
        <v>0</v>
      </c>
      <c r="P128" s="222">
        <f>O128*H128</f>
        <v>0</v>
      </c>
      <c r="Q128" s="222">
        <v>0</v>
      </c>
      <c r="R128" s="222">
        <f>Q128*H128</f>
        <v>0</v>
      </c>
      <c r="S128" s="222">
        <v>0</v>
      </c>
      <c r="T128" s="223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224" t="s">
        <v>121</v>
      </c>
      <c r="AT128" s="224" t="s">
        <v>117</v>
      </c>
      <c r="AU128" s="224" t="s">
        <v>122</v>
      </c>
      <c r="AY128" s="14" t="s">
        <v>115</v>
      </c>
      <c r="BE128" s="225">
        <f>IF(N128="základná",J128,0)</f>
        <v>0</v>
      </c>
      <c r="BF128" s="225">
        <f>IF(N128="znížená",J128,0)</f>
        <v>2118.7800000000002</v>
      </c>
      <c r="BG128" s="225">
        <f>IF(N128="zákl. prenesená",J128,0)</f>
        <v>0</v>
      </c>
      <c r="BH128" s="225">
        <f>IF(N128="zníž. prenesená",J128,0)</f>
        <v>0</v>
      </c>
      <c r="BI128" s="225">
        <f>IF(N128="nulová",J128,0)</f>
        <v>0</v>
      </c>
      <c r="BJ128" s="14" t="s">
        <v>122</v>
      </c>
      <c r="BK128" s="226">
        <f>ROUND(I128*H128,3)</f>
        <v>2118.7800000000002</v>
      </c>
      <c r="BL128" s="14" t="s">
        <v>121</v>
      </c>
      <c r="BM128" s="224" t="s">
        <v>129</v>
      </c>
    </row>
    <row r="129" s="2" customFormat="1" ht="16.5" customHeight="1">
      <c r="A129" s="29"/>
      <c r="B129" s="30"/>
      <c r="C129" s="214" t="s">
        <v>121</v>
      </c>
      <c r="D129" s="214" t="s">
        <v>117</v>
      </c>
      <c r="E129" s="215" t="s">
        <v>130</v>
      </c>
      <c r="F129" s="216" t="s">
        <v>131</v>
      </c>
      <c r="G129" s="217" t="s">
        <v>125</v>
      </c>
      <c r="H129" s="218">
        <v>18</v>
      </c>
      <c r="I129" s="218">
        <v>8.0009999999999994</v>
      </c>
      <c r="J129" s="218">
        <f>ROUND(I129*H129,3)</f>
        <v>144.018</v>
      </c>
      <c r="K129" s="219"/>
      <c r="L129" s="35"/>
      <c r="M129" s="220" t="s">
        <v>1</v>
      </c>
      <c r="N129" s="221" t="s">
        <v>41</v>
      </c>
      <c r="O129" s="222">
        <v>0</v>
      </c>
      <c r="P129" s="222">
        <f>O129*H129</f>
        <v>0</v>
      </c>
      <c r="Q129" s="222">
        <v>0</v>
      </c>
      <c r="R129" s="222">
        <f>Q129*H129</f>
        <v>0</v>
      </c>
      <c r="S129" s="222">
        <v>0</v>
      </c>
      <c r="T129" s="223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224" t="s">
        <v>121</v>
      </c>
      <c r="AT129" s="224" t="s">
        <v>117</v>
      </c>
      <c r="AU129" s="224" t="s">
        <v>122</v>
      </c>
      <c r="AY129" s="14" t="s">
        <v>115</v>
      </c>
      <c r="BE129" s="225">
        <f>IF(N129="základná",J129,0)</f>
        <v>0</v>
      </c>
      <c r="BF129" s="225">
        <f>IF(N129="znížená",J129,0)</f>
        <v>144.018</v>
      </c>
      <c r="BG129" s="225">
        <f>IF(N129="zákl. prenesená",J129,0)</f>
        <v>0</v>
      </c>
      <c r="BH129" s="225">
        <f>IF(N129="zníž. prenesená",J129,0)</f>
        <v>0</v>
      </c>
      <c r="BI129" s="225">
        <f>IF(N129="nulová",J129,0)</f>
        <v>0</v>
      </c>
      <c r="BJ129" s="14" t="s">
        <v>122</v>
      </c>
      <c r="BK129" s="226">
        <f>ROUND(I129*H129,3)</f>
        <v>144.018</v>
      </c>
      <c r="BL129" s="14" t="s">
        <v>121</v>
      </c>
      <c r="BM129" s="224" t="s">
        <v>132</v>
      </c>
    </row>
    <row r="130" s="2" customFormat="1" ht="24.15" customHeight="1">
      <c r="A130" s="29"/>
      <c r="B130" s="30"/>
      <c r="C130" s="214" t="s">
        <v>133</v>
      </c>
      <c r="D130" s="214" t="s">
        <v>117</v>
      </c>
      <c r="E130" s="215" t="s">
        <v>134</v>
      </c>
      <c r="F130" s="216" t="s">
        <v>135</v>
      </c>
      <c r="G130" s="217" t="s">
        <v>125</v>
      </c>
      <c r="H130" s="218">
        <v>378</v>
      </c>
      <c r="I130" s="218">
        <v>20.678000000000001</v>
      </c>
      <c r="J130" s="218">
        <f>ROUND(I130*H130,3)</f>
        <v>7816.2839999999997</v>
      </c>
      <c r="K130" s="219"/>
      <c r="L130" s="35"/>
      <c r="M130" s="220" t="s">
        <v>1</v>
      </c>
      <c r="N130" s="221" t="s">
        <v>41</v>
      </c>
      <c r="O130" s="222">
        <v>0</v>
      </c>
      <c r="P130" s="222">
        <f>O130*H130</f>
        <v>0</v>
      </c>
      <c r="Q130" s="222">
        <v>0</v>
      </c>
      <c r="R130" s="222">
        <f>Q130*H130</f>
        <v>0</v>
      </c>
      <c r="S130" s="222">
        <v>0</v>
      </c>
      <c r="T130" s="223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224" t="s">
        <v>121</v>
      </c>
      <c r="AT130" s="224" t="s">
        <v>117</v>
      </c>
      <c r="AU130" s="224" t="s">
        <v>122</v>
      </c>
      <c r="AY130" s="14" t="s">
        <v>115</v>
      </c>
      <c r="BE130" s="225">
        <f>IF(N130="základná",J130,0)</f>
        <v>0</v>
      </c>
      <c r="BF130" s="225">
        <f>IF(N130="znížená",J130,0)</f>
        <v>7816.2839999999997</v>
      </c>
      <c r="BG130" s="225">
        <f>IF(N130="zákl. prenesená",J130,0)</f>
        <v>0</v>
      </c>
      <c r="BH130" s="225">
        <f>IF(N130="zníž. prenesená",J130,0)</f>
        <v>0</v>
      </c>
      <c r="BI130" s="225">
        <f>IF(N130="nulová",J130,0)</f>
        <v>0</v>
      </c>
      <c r="BJ130" s="14" t="s">
        <v>122</v>
      </c>
      <c r="BK130" s="226">
        <f>ROUND(I130*H130,3)</f>
        <v>7816.2839999999997</v>
      </c>
      <c r="BL130" s="14" t="s">
        <v>121</v>
      </c>
      <c r="BM130" s="224" t="s">
        <v>136</v>
      </c>
    </row>
    <row r="131" s="2" customFormat="1" ht="24.15" customHeight="1">
      <c r="A131" s="29"/>
      <c r="B131" s="30"/>
      <c r="C131" s="214" t="s">
        <v>129</v>
      </c>
      <c r="D131" s="214" t="s">
        <v>117</v>
      </c>
      <c r="E131" s="215" t="s">
        <v>137</v>
      </c>
      <c r="F131" s="216" t="s">
        <v>138</v>
      </c>
      <c r="G131" s="217" t="s">
        <v>125</v>
      </c>
      <c r="H131" s="218">
        <v>189</v>
      </c>
      <c r="I131" s="218">
        <v>10.956</v>
      </c>
      <c r="J131" s="218">
        <f>ROUND(I131*H131,3)</f>
        <v>2070.6840000000002</v>
      </c>
      <c r="K131" s="219"/>
      <c r="L131" s="35"/>
      <c r="M131" s="220" t="s">
        <v>1</v>
      </c>
      <c r="N131" s="221" t="s">
        <v>41</v>
      </c>
      <c r="O131" s="222">
        <v>0</v>
      </c>
      <c r="P131" s="222">
        <f>O131*H131</f>
        <v>0</v>
      </c>
      <c r="Q131" s="222">
        <v>0</v>
      </c>
      <c r="R131" s="222">
        <f>Q131*H131</f>
        <v>0</v>
      </c>
      <c r="S131" s="222">
        <v>0</v>
      </c>
      <c r="T131" s="223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224" t="s">
        <v>121</v>
      </c>
      <c r="AT131" s="224" t="s">
        <v>117</v>
      </c>
      <c r="AU131" s="224" t="s">
        <v>122</v>
      </c>
      <c r="AY131" s="14" t="s">
        <v>115</v>
      </c>
      <c r="BE131" s="225">
        <f>IF(N131="základná",J131,0)</f>
        <v>0</v>
      </c>
      <c r="BF131" s="225">
        <f>IF(N131="znížená",J131,0)</f>
        <v>2070.6840000000002</v>
      </c>
      <c r="BG131" s="225">
        <f>IF(N131="zákl. prenesená",J131,0)</f>
        <v>0</v>
      </c>
      <c r="BH131" s="225">
        <f>IF(N131="zníž. prenesená",J131,0)</f>
        <v>0</v>
      </c>
      <c r="BI131" s="225">
        <f>IF(N131="nulová",J131,0)</f>
        <v>0</v>
      </c>
      <c r="BJ131" s="14" t="s">
        <v>122</v>
      </c>
      <c r="BK131" s="226">
        <f>ROUND(I131*H131,3)</f>
        <v>2070.6840000000002</v>
      </c>
      <c r="BL131" s="14" t="s">
        <v>121</v>
      </c>
      <c r="BM131" s="224" t="s">
        <v>139</v>
      </c>
    </row>
    <row r="132" s="2" customFormat="1" ht="21.75" customHeight="1">
      <c r="A132" s="29"/>
      <c r="B132" s="30"/>
      <c r="C132" s="214" t="s">
        <v>140</v>
      </c>
      <c r="D132" s="214" t="s">
        <v>117</v>
      </c>
      <c r="E132" s="215" t="s">
        <v>141</v>
      </c>
      <c r="F132" s="216" t="s">
        <v>142</v>
      </c>
      <c r="G132" s="217" t="s">
        <v>143</v>
      </c>
      <c r="H132" s="218">
        <v>8</v>
      </c>
      <c r="I132" s="218">
        <v>386.40699999999998</v>
      </c>
      <c r="J132" s="218">
        <f>ROUND(I132*H132,3)</f>
        <v>3091.2559999999999</v>
      </c>
      <c r="K132" s="219"/>
      <c r="L132" s="35"/>
      <c r="M132" s="220" t="s">
        <v>1</v>
      </c>
      <c r="N132" s="221" t="s">
        <v>41</v>
      </c>
      <c r="O132" s="222">
        <v>0</v>
      </c>
      <c r="P132" s="222">
        <f>O132*H132</f>
        <v>0</v>
      </c>
      <c r="Q132" s="222">
        <v>0.00025000000000000001</v>
      </c>
      <c r="R132" s="222">
        <f>Q132*H132</f>
        <v>0.002</v>
      </c>
      <c r="S132" s="222">
        <v>0</v>
      </c>
      <c r="T132" s="223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224" t="s">
        <v>121</v>
      </c>
      <c r="AT132" s="224" t="s">
        <v>117</v>
      </c>
      <c r="AU132" s="224" t="s">
        <v>122</v>
      </c>
      <c r="AY132" s="14" t="s">
        <v>115</v>
      </c>
      <c r="BE132" s="225">
        <f>IF(N132="základná",J132,0)</f>
        <v>0</v>
      </c>
      <c r="BF132" s="225">
        <f>IF(N132="znížená",J132,0)</f>
        <v>3091.2559999999999</v>
      </c>
      <c r="BG132" s="225">
        <f>IF(N132="zákl. prenesená",J132,0)</f>
        <v>0</v>
      </c>
      <c r="BH132" s="225">
        <f>IF(N132="zníž. prenesená",J132,0)</f>
        <v>0</v>
      </c>
      <c r="BI132" s="225">
        <f>IF(N132="nulová",J132,0)</f>
        <v>0</v>
      </c>
      <c r="BJ132" s="14" t="s">
        <v>122</v>
      </c>
      <c r="BK132" s="226">
        <f>ROUND(I132*H132,3)</f>
        <v>3091.2559999999999</v>
      </c>
      <c r="BL132" s="14" t="s">
        <v>121</v>
      </c>
      <c r="BM132" s="224" t="s">
        <v>144</v>
      </c>
    </row>
    <row r="133" s="2" customFormat="1" ht="24.15" customHeight="1">
      <c r="A133" s="29"/>
      <c r="B133" s="30"/>
      <c r="C133" s="227" t="s">
        <v>132</v>
      </c>
      <c r="D133" s="227" t="s">
        <v>145</v>
      </c>
      <c r="E133" s="228" t="s">
        <v>146</v>
      </c>
      <c r="F133" s="229" t="s">
        <v>147</v>
      </c>
      <c r="G133" s="230" t="s">
        <v>143</v>
      </c>
      <c r="H133" s="231">
        <v>10</v>
      </c>
      <c r="I133" s="231">
        <v>150.61000000000001</v>
      </c>
      <c r="J133" s="231">
        <f>ROUND(I133*H133,3)</f>
        <v>1506.0999999999999</v>
      </c>
      <c r="K133" s="232"/>
      <c r="L133" s="233"/>
      <c r="M133" s="234" t="s">
        <v>1</v>
      </c>
      <c r="N133" s="235" t="s">
        <v>41</v>
      </c>
      <c r="O133" s="222">
        <v>0</v>
      </c>
      <c r="P133" s="222">
        <f>O133*H133</f>
        <v>0</v>
      </c>
      <c r="Q133" s="222">
        <v>0.031519999999999999</v>
      </c>
      <c r="R133" s="222">
        <f>Q133*H133</f>
        <v>0.31519999999999998</v>
      </c>
      <c r="S133" s="222">
        <v>0</v>
      </c>
      <c r="T133" s="223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224" t="s">
        <v>132</v>
      </c>
      <c r="AT133" s="224" t="s">
        <v>145</v>
      </c>
      <c r="AU133" s="224" t="s">
        <v>122</v>
      </c>
      <c r="AY133" s="14" t="s">
        <v>115</v>
      </c>
      <c r="BE133" s="225">
        <f>IF(N133="základná",J133,0)</f>
        <v>0</v>
      </c>
      <c r="BF133" s="225">
        <f>IF(N133="znížená",J133,0)</f>
        <v>1506.0999999999999</v>
      </c>
      <c r="BG133" s="225">
        <f>IF(N133="zákl. prenesená",J133,0)</f>
        <v>0</v>
      </c>
      <c r="BH133" s="225">
        <f>IF(N133="zníž. prenesená",J133,0)</f>
        <v>0</v>
      </c>
      <c r="BI133" s="225">
        <f>IF(N133="nulová",J133,0)</f>
        <v>0</v>
      </c>
      <c r="BJ133" s="14" t="s">
        <v>122</v>
      </c>
      <c r="BK133" s="226">
        <f>ROUND(I133*H133,3)</f>
        <v>1506.0999999999999</v>
      </c>
      <c r="BL133" s="14" t="s">
        <v>121</v>
      </c>
      <c r="BM133" s="224" t="s">
        <v>148</v>
      </c>
    </row>
    <row r="134" s="2" customFormat="1" ht="16.5" customHeight="1">
      <c r="A134" s="29"/>
      <c r="B134" s="30"/>
      <c r="C134" s="227" t="s">
        <v>149</v>
      </c>
      <c r="D134" s="227" t="s">
        <v>145</v>
      </c>
      <c r="E134" s="228" t="s">
        <v>150</v>
      </c>
      <c r="F134" s="229" t="s">
        <v>151</v>
      </c>
      <c r="G134" s="230" t="s">
        <v>152</v>
      </c>
      <c r="H134" s="231">
        <v>24</v>
      </c>
      <c r="I134" s="231">
        <v>11.269</v>
      </c>
      <c r="J134" s="231">
        <f>ROUND(I134*H134,3)</f>
        <v>270.45600000000002</v>
      </c>
      <c r="K134" s="232"/>
      <c r="L134" s="233"/>
      <c r="M134" s="234" t="s">
        <v>1</v>
      </c>
      <c r="N134" s="235" t="s">
        <v>41</v>
      </c>
      <c r="O134" s="222">
        <v>0</v>
      </c>
      <c r="P134" s="222">
        <f>O134*H134</f>
        <v>0</v>
      </c>
      <c r="Q134" s="222">
        <v>0.00010000000000000001</v>
      </c>
      <c r="R134" s="222">
        <f>Q134*H134</f>
        <v>0.0024000000000000002</v>
      </c>
      <c r="S134" s="222">
        <v>0</v>
      </c>
      <c r="T134" s="22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224" t="s">
        <v>132</v>
      </c>
      <c r="AT134" s="224" t="s">
        <v>145</v>
      </c>
      <c r="AU134" s="224" t="s">
        <v>122</v>
      </c>
      <c r="AY134" s="14" t="s">
        <v>115</v>
      </c>
      <c r="BE134" s="225">
        <f>IF(N134="základná",J134,0)</f>
        <v>0</v>
      </c>
      <c r="BF134" s="225">
        <f>IF(N134="znížená",J134,0)</f>
        <v>270.45600000000002</v>
      </c>
      <c r="BG134" s="225">
        <f>IF(N134="zákl. prenesená",J134,0)</f>
        <v>0</v>
      </c>
      <c r="BH134" s="225">
        <f>IF(N134="zníž. prenesená",J134,0)</f>
        <v>0</v>
      </c>
      <c r="BI134" s="225">
        <f>IF(N134="nulová",J134,0)</f>
        <v>0</v>
      </c>
      <c r="BJ134" s="14" t="s">
        <v>122</v>
      </c>
      <c r="BK134" s="226">
        <f>ROUND(I134*H134,3)</f>
        <v>270.45600000000002</v>
      </c>
      <c r="BL134" s="14" t="s">
        <v>121</v>
      </c>
      <c r="BM134" s="224" t="s">
        <v>153</v>
      </c>
    </row>
    <row r="135" s="2" customFormat="1" ht="21.75" customHeight="1">
      <c r="A135" s="29"/>
      <c r="B135" s="30"/>
      <c r="C135" s="227" t="s">
        <v>136</v>
      </c>
      <c r="D135" s="227" t="s">
        <v>145</v>
      </c>
      <c r="E135" s="228" t="s">
        <v>154</v>
      </c>
      <c r="F135" s="229" t="s">
        <v>155</v>
      </c>
      <c r="G135" s="230" t="s">
        <v>152</v>
      </c>
      <c r="H135" s="231">
        <v>2</v>
      </c>
      <c r="I135" s="231">
        <v>108.95699999999999</v>
      </c>
      <c r="J135" s="231">
        <f>ROUND(I135*H135,3)</f>
        <v>217.91399999999999</v>
      </c>
      <c r="K135" s="232"/>
      <c r="L135" s="233"/>
      <c r="M135" s="234" t="s">
        <v>1</v>
      </c>
      <c r="N135" s="235" t="s">
        <v>41</v>
      </c>
      <c r="O135" s="222">
        <v>0</v>
      </c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224" t="s">
        <v>132</v>
      </c>
      <c r="AT135" s="224" t="s">
        <v>145</v>
      </c>
      <c r="AU135" s="224" t="s">
        <v>122</v>
      </c>
      <c r="AY135" s="14" t="s">
        <v>115</v>
      </c>
      <c r="BE135" s="225">
        <f>IF(N135="základná",J135,0)</f>
        <v>0</v>
      </c>
      <c r="BF135" s="225">
        <f>IF(N135="znížená",J135,0)</f>
        <v>217.91399999999999</v>
      </c>
      <c r="BG135" s="225">
        <f>IF(N135="zákl. prenesená",J135,0)</f>
        <v>0</v>
      </c>
      <c r="BH135" s="225">
        <f>IF(N135="zníž. prenesená",J135,0)</f>
        <v>0</v>
      </c>
      <c r="BI135" s="225">
        <f>IF(N135="nulová",J135,0)</f>
        <v>0</v>
      </c>
      <c r="BJ135" s="14" t="s">
        <v>122</v>
      </c>
      <c r="BK135" s="226">
        <f>ROUND(I135*H135,3)</f>
        <v>217.91399999999999</v>
      </c>
      <c r="BL135" s="14" t="s">
        <v>121</v>
      </c>
      <c r="BM135" s="224" t="s">
        <v>7</v>
      </c>
    </row>
    <row r="136" s="2" customFormat="1" ht="24.15" customHeight="1">
      <c r="A136" s="29"/>
      <c r="B136" s="30"/>
      <c r="C136" s="214" t="s">
        <v>156</v>
      </c>
      <c r="D136" s="214" t="s">
        <v>117</v>
      </c>
      <c r="E136" s="215" t="s">
        <v>157</v>
      </c>
      <c r="F136" s="216" t="s">
        <v>158</v>
      </c>
      <c r="G136" s="217" t="s">
        <v>159</v>
      </c>
      <c r="H136" s="218">
        <v>48</v>
      </c>
      <c r="I136" s="218">
        <v>8.8420000000000005</v>
      </c>
      <c r="J136" s="218">
        <f>ROUND(I136*H136,3)</f>
        <v>424.416</v>
      </c>
      <c r="K136" s="219"/>
      <c r="L136" s="35"/>
      <c r="M136" s="220" t="s">
        <v>1</v>
      </c>
      <c r="N136" s="221" t="s">
        <v>41</v>
      </c>
      <c r="O136" s="222">
        <v>0</v>
      </c>
      <c r="P136" s="222">
        <f>O136*H136</f>
        <v>0</v>
      </c>
      <c r="Q136" s="222">
        <v>0.00062</v>
      </c>
      <c r="R136" s="222">
        <f>Q136*H136</f>
        <v>0.029760000000000002</v>
      </c>
      <c r="S136" s="222">
        <v>0</v>
      </c>
      <c r="T136" s="223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224" t="s">
        <v>121</v>
      </c>
      <c r="AT136" s="224" t="s">
        <v>117</v>
      </c>
      <c r="AU136" s="224" t="s">
        <v>122</v>
      </c>
      <c r="AY136" s="14" t="s">
        <v>115</v>
      </c>
      <c r="BE136" s="225">
        <f>IF(N136="základná",J136,0)</f>
        <v>0</v>
      </c>
      <c r="BF136" s="225">
        <f>IF(N136="znížená",J136,0)</f>
        <v>424.416</v>
      </c>
      <c r="BG136" s="225">
        <f>IF(N136="zákl. prenesená",J136,0)</f>
        <v>0</v>
      </c>
      <c r="BH136" s="225">
        <f>IF(N136="zníž. prenesená",J136,0)</f>
        <v>0</v>
      </c>
      <c r="BI136" s="225">
        <f>IF(N136="nulová",J136,0)</f>
        <v>0</v>
      </c>
      <c r="BJ136" s="14" t="s">
        <v>122</v>
      </c>
      <c r="BK136" s="226">
        <f>ROUND(I136*H136,3)</f>
        <v>424.416</v>
      </c>
      <c r="BL136" s="14" t="s">
        <v>121</v>
      </c>
      <c r="BM136" s="224" t="s">
        <v>160</v>
      </c>
    </row>
    <row r="137" s="2" customFormat="1" ht="24.15" customHeight="1">
      <c r="A137" s="29"/>
      <c r="B137" s="30"/>
      <c r="C137" s="214" t="s">
        <v>139</v>
      </c>
      <c r="D137" s="214" t="s">
        <v>117</v>
      </c>
      <c r="E137" s="215" t="s">
        <v>161</v>
      </c>
      <c r="F137" s="216" t="s">
        <v>162</v>
      </c>
      <c r="G137" s="217" t="s">
        <v>159</v>
      </c>
      <c r="H137" s="218">
        <v>48</v>
      </c>
      <c r="I137" s="218">
        <v>5.0110000000000001</v>
      </c>
      <c r="J137" s="218">
        <f>ROUND(I137*H137,3)</f>
        <v>240.52799999999999</v>
      </c>
      <c r="K137" s="219"/>
      <c r="L137" s="35"/>
      <c r="M137" s="220" t="s">
        <v>1</v>
      </c>
      <c r="N137" s="221" t="s">
        <v>41</v>
      </c>
      <c r="O137" s="222">
        <v>0</v>
      </c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224" t="s">
        <v>121</v>
      </c>
      <c r="AT137" s="224" t="s">
        <v>117</v>
      </c>
      <c r="AU137" s="224" t="s">
        <v>122</v>
      </c>
      <c r="AY137" s="14" t="s">
        <v>115</v>
      </c>
      <c r="BE137" s="225">
        <f>IF(N137="základná",J137,0)</f>
        <v>0</v>
      </c>
      <c r="BF137" s="225">
        <f>IF(N137="znížená",J137,0)</f>
        <v>240.52799999999999</v>
      </c>
      <c r="BG137" s="225">
        <f>IF(N137="zákl. prenesená",J137,0)</f>
        <v>0</v>
      </c>
      <c r="BH137" s="225">
        <f>IF(N137="zníž. prenesená",J137,0)</f>
        <v>0</v>
      </c>
      <c r="BI137" s="225">
        <f>IF(N137="nulová",J137,0)</f>
        <v>0</v>
      </c>
      <c r="BJ137" s="14" t="s">
        <v>122</v>
      </c>
      <c r="BK137" s="226">
        <f>ROUND(I137*H137,3)</f>
        <v>240.52799999999999</v>
      </c>
      <c r="BL137" s="14" t="s">
        <v>121</v>
      </c>
      <c r="BM137" s="224" t="s">
        <v>163</v>
      </c>
    </row>
    <row r="138" s="2" customFormat="1" ht="21.75" customHeight="1">
      <c r="A138" s="29"/>
      <c r="B138" s="30"/>
      <c r="C138" s="214" t="s">
        <v>164</v>
      </c>
      <c r="D138" s="214" t="s">
        <v>117</v>
      </c>
      <c r="E138" s="215" t="s">
        <v>165</v>
      </c>
      <c r="F138" s="216" t="s">
        <v>166</v>
      </c>
      <c r="G138" s="217" t="s">
        <v>159</v>
      </c>
      <c r="H138" s="218">
        <v>48</v>
      </c>
      <c r="I138" s="218">
        <v>8.8420000000000005</v>
      </c>
      <c r="J138" s="218">
        <f>ROUND(I138*H138,3)</f>
        <v>424.416</v>
      </c>
      <c r="K138" s="219"/>
      <c r="L138" s="35"/>
      <c r="M138" s="220" t="s">
        <v>1</v>
      </c>
      <c r="N138" s="221" t="s">
        <v>41</v>
      </c>
      <c r="O138" s="222">
        <v>0</v>
      </c>
      <c r="P138" s="222">
        <f>O138*H138</f>
        <v>0</v>
      </c>
      <c r="Q138" s="222">
        <v>0.00025000000000000001</v>
      </c>
      <c r="R138" s="222">
        <f>Q138*H138</f>
        <v>0.012</v>
      </c>
      <c r="S138" s="222">
        <v>0</v>
      </c>
      <c r="T138" s="223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224" t="s">
        <v>121</v>
      </c>
      <c r="AT138" s="224" t="s">
        <v>117</v>
      </c>
      <c r="AU138" s="224" t="s">
        <v>122</v>
      </c>
      <c r="AY138" s="14" t="s">
        <v>115</v>
      </c>
      <c r="BE138" s="225">
        <f>IF(N138="základná",J138,0)</f>
        <v>0</v>
      </c>
      <c r="BF138" s="225">
        <f>IF(N138="znížená",J138,0)</f>
        <v>424.416</v>
      </c>
      <c r="BG138" s="225">
        <f>IF(N138="zákl. prenesená",J138,0)</f>
        <v>0</v>
      </c>
      <c r="BH138" s="225">
        <f>IF(N138="zníž. prenesená",J138,0)</f>
        <v>0</v>
      </c>
      <c r="BI138" s="225">
        <f>IF(N138="nulová",J138,0)</f>
        <v>0</v>
      </c>
      <c r="BJ138" s="14" t="s">
        <v>122</v>
      </c>
      <c r="BK138" s="226">
        <f>ROUND(I138*H138,3)</f>
        <v>424.416</v>
      </c>
      <c r="BL138" s="14" t="s">
        <v>121</v>
      </c>
      <c r="BM138" s="224" t="s">
        <v>167</v>
      </c>
    </row>
    <row r="139" s="2" customFormat="1" ht="21.75" customHeight="1">
      <c r="A139" s="29"/>
      <c r="B139" s="30"/>
      <c r="C139" s="214" t="s">
        <v>144</v>
      </c>
      <c r="D139" s="214" t="s">
        <v>117</v>
      </c>
      <c r="E139" s="215" t="s">
        <v>168</v>
      </c>
      <c r="F139" s="216" t="s">
        <v>169</v>
      </c>
      <c r="G139" s="217" t="s">
        <v>159</v>
      </c>
      <c r="H139" s="218">
        <v>48</v>
      </c>
      <c r="I139" s="218">
        <v>5.0110000000000001</v>
      </c>
      <c r="J139" s="218">
        <f>ROUND(I139*H139,3)</f>
        <v>240.52799999999999</v>
      </c>
      <c r="K139" s="219"/>
      <c r="L139" s="35"/>
      <c r="M139" s="220" t="s">
        <v>1</v>
      </c>
      <c r="N139" s="221" t="s">
        <v>41</v>
      </c>
      <c r="O139" s="222">
        <v>0</v>
      </c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224" t="s">
        <v>121</v>
      </c>
      <c r="AT139" s="224" t="s">
        <v>117</v>
      </c>
      <c r="AU139" s="224" t="s">
        <v>122</v>
      </c>
      <c r="AY139" s="14" t="s">
        <v>115</v>
      </c>
      <c r="BE139" s="225">
        <f>IF(N139="základná",J139,0)</f>
        <v>0</v>
      </c>
      <c r="BF139" s="225">
        <f>IF(N139="znížená",J139,0)</f>
        <v>240.52799999999999</v>
      </c>
      <c r="BG139" s="225">
        <f>IF(N139="zákl. prenesená",J139,0)</f>
        <v>0</v>
      </c>
      <c r="BH139" s="225">
        <f>IF(N139="zníž. prenesená",J139,0)</f>
        <v>0</v>
      </c>
      <c r="BI139" s="225">
        <f>IF(N139="nulová",J139,0)</f>
        <v>0</v>
      </c>
      <c r="BJ139" s="14" t="s">
        <v>122</v>
      </c>
      <c r="BK139" s="226">
        <f>ROUND(I139*H139,3)</f>
        <v>240.52799999999999</v>
      </c>
      <c r="BL139" s="14" t="s">
        <v>121</v>
      </c>
      <c r="BM139" s="224" t="s">
        <v>170</v>
      </c>
    </row>
    <row r="140" s="2" customFormat="1" ht="24.15" customHeight="1">
      <c r="A140" s="29"/>
      <c r="B140" s="30"/>
      <c r="C140" s="214" t="s">
        <v>171</v>
      </c>
      <c r="D140" s="214" t="s">
        <v>117</v>
      </c>
      <c r="E140" s="215" t="s">
        <v>172</v>
      </c>
      <c r="F140" s="216" t="s">
        <v>173</v>
      </c>
      <c r="G140" s="217" t="s">
        <v>125</v>
      </c>
      <c r="H140" s="218">
        <v>207</v>
      </c>
      <c r="I140" s="218">
        <v>4.29</v>
      </c>
      <c r="J140" s="218">
        <f>ROUND(I140*H140,3)</f>
        <v>888.02999999999997</v>
      </c>
      <c r="K140" s="219"/>
      <c r="L140" s="35"/>
      <c r="M140" s="220" t="s">
        <v>1</v>
      </c>
      <c r="N140" s="221" t="s">
        <v>41</v>
      </c>
      <c r="O140" s="222">
        <v>0</v>
      </c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224" t="s">
        <v>121</v>
      </c>
      <c r="AT140" s="224" t="s">
        <v>117</v>
      </c>
      <c r="AU140" s="224" t="s">
        <v>122</v>
      </c>
      <c r="AY140" s="14" t="s">
        <v>115</v>
      </c>
      <c r="BE140" s="225">
        <f>IF(N140="základná",J140,0)</f>
        <v>0</v>
      </c>
      <c r="BF140" s="225">
        <f>IF(N140="znížená",J140,0)</f>
        <v>888.02999999999997</v>
      </c>
      <c r="BG140" s="225">
        <f>IF(N140="zákl. prenesená",J140,0)</f>
        <v>0</v>
      </c>
      <c r="BH140" s="225">
        <f>IF(N140="zníž. prenesená",J140,0)</f>
        <v>0</v>
      </c>
      <c r="BI140" s="225">
        <f>IF(N140="nulová",J140,0)</f>
        <v>0</v>
      </c>
      <c r="BJ140" s="14" t="s">
        <v>122</v>
      </c>
      <c r="BK140" s="226">
        <f>ROUND(I140*H140,3)</f>
        <v>888.02999999999997</v>
      </c>
      <c r="BL140" s="14" t="s">
        <v>121</v>
      </c>
      <c r="BM140" s="224" t="s">
        <v>174</v>
      </c>
    </row>
    <row r="141" s="2" customFormat="1" ht="24.15" customHeight="1">
      <c r="A141" s="29"/>
      <c r="B141" s="30"/>
      <c r="C141" s="214" t="s">
        <v>148</v>
      </c>
      <c r="D141" s="214" t="s">
        <v>117</v>
      </c>
      <c r="E141" s="215" t="s">
        <v>175</v>
      </c>
      <c r="F141" s="216" t="s">
        <v>176</v>
      </c>
      <c r="G141" s="217" t="s">
        <v>125</v>
      </c>
      <c r="H141" s="218">
        <v>124.7</v>
      </c>
      <c r="I141" s="218">
        <v>10.199999999999999</v>
      </c>
      <c r="J141" s="218">
        <f>ROUND(I141*H141,3)</f>
        <v>1271.9400000000001</v>
      </c>
      <c r="K141" s="219"/>
      <c r="L141" s="35"/>
      <c r="M141" s="220" t="s">
        <v>1</v>
      </c>
      <c r="N141" s="221" t="s">
        <v>41</v>
      </c>
      <c r="O141" s="222">
        <v>0</v>
      </c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224" t="s">
        <v>121</v>
      </c>
      <c r="AT141" s="224" t="s">
        <v>117</v>
      </c>
      <c r="AU141" s="224" t="s">
        <v>122</v>
      </c>
      <c r="AY141" s="14" t="s">
        <v>115</v>
      </c>
      <c r="BE141" s="225">
        <f>IF(N141="základná",J141,0)</f>
        <v>0</v>
      </c>
      <c r="BF141" s="225">
        <f>IF(N141="znížená",J141,0)</f>
        <v>1271.9400000000001</v>
      </c>
      <c r="BG141" s="225">
        <f>IF(N141="zákl. prenesená",J141,0)</f>
        <v>0</v>
      </c>
      <c r="BH141" s="225">
        <f>IF(N141="zníž. prenesená",J141,0)</f>
        <v>0</v>
      </c>
      <c r="BI141" s="225">
        <f>IF(N141="nulová",J141,0)</f>
        <v>0</v>
      </c>
      <c r="BJ141" s="14" t="s">
        <v>122</v>
      </c>
      <c r="BK141" s="226">
        <f>ROUND(I141*H141,3)</f>
        <v>1271.9400000000001</v>
      </c>
      <c r="BL141" s="14" t="s">
        <v>121</v>
      </c>
      <c r="BM141" s="224" t="s">
        <v>177</v>
      </c>
    </row>
    <row r="142" s="2" customFormat="1" ht="16.5" customHeight="1">
      <c r="A142" s="29"/>
      <c r="B142" s="30"/>
      <c r="C142" s="214" t="s">
        <v>178</v>
      </c>
      <c r="D142" s="214" t="s">
        <v>117</v>
      </c>
      <c r="E142" s="215" t="s">
        <v>179</v>
      </c>
      <c r="F142" s="216" t="s">
        <v>180</v>
      </c>
      <c r="G142" s="217" t="s">
        <v>125</v>
      </c>
      <c r="H142" s="218">
        <v>124.7</v>
      </c>
      <c r="I142" s="218">
        <v>9.1219999999999999</v>
      </c>
      <c r="J142" s="218">
        <f>ROUND(I142*H142,3)</f>
        <v>1137.5129999999999</v>
      </c>
      <c r="K142" s="219"/>
      <c r="L142" s="35"/>
      <c r="M142" s="220" t="s">
        <v>1</v>
      </c>
      <c r="N142" s="221" t="s">
        <v>41</v>
      </c>
      <c r="O142" s="222">
        <v>0</v>
      </c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224" t="s">
        <v>121</v>
      </c>
      <c r="AT142" s="224" t="s">
        <v>117</v>
      </c>
      <c r="AU142" s="224" t="s">
        <v>122</v>
      </c>
      <c r="AY142" s="14" t="s">
        <v>115</v>
      </c>
      <c r="BE142" s="225">
        <f>IF(N142="základná",J142,0)</f>
        <v>0</v>
      </c>
      <c r="BF142" s="225">
        <f>IF(N142="znížená",J142,0)</f>
        <v>1137.5129999999999</v>
      </c>
      <c r="BG142" s="225">
        <f>IF(N142="zákl. prenesená",J142,0)</f>
        <v>0</v>
      </c>
      <c r="BH142" s="225">
        <f>IF(N142="zníž. prenesená",J142,0)</f>
        <v>0</v>
      </c>
      <c r="BI142" s="225">
        <f>IF(N142="nulová",J142,0)</f>
        <v>0</v>
      </c>
      <c r="BJ142" s="14" t="s">
        <v>122</v>
      </c>
      <c r="BK142" s="226">
        <f>ROUND(I142*H142,3)</f>
        <v>1137.5129999999999</v>
      </c>
      <c r="BL142" s="14" t="s">
        <v>121</v>
      </c>
      <c r="BM142" s="224" t="s">
        <v>181</v>
      </c>
    </row>
    <row r="143" s="2" customFormat="1" ht="16.5" customHeight="1">
      <c r="A143" s="29"/>
      <c r="B143" s="30"/>
      <c r="C143" s="214" t="s">
        <v>153</v>
      </c>
      <c r="D143" s="214" t="s">
        <v>117</v>
      </c>
      <c r="E143" s="215" t="s">
        <v>182</v>
      </c>
      <c r="F143" s="216" t="s">
        <v>183</v>
      </c>
      <c r="G143" s="217" t="s">
        <v>125</v>
      </c>
      <c r="H143" s="218">
        <v>124.7</v>
      </c>
      <c r="I143" s="218">
        <v>1.1499999999999999</v>
      </c>
      <c r="J143" s="218">
        <f>ROUND(I143*H143,3)</f>
        <v>143.405</v>
      </c>
      <c r="K143" s="219"/>
      <c r="L143" s="35"/>
      <c r="M143" s="220" t="s">
        <v>1</v>
      </c>
      <c r="N143" s="221" t="s">
        <v>41</v>
      </c>
      <c r="O143" s="222">
        <v>0</v>
      </c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224" t="s">
        <v>121</v>
      </c>
      <c r="AT143" s="224" t="s">
        <v>117</v>
      </c>
      <c r="AU143" s="224" t="s">
        <v>122</v>
      </c>
      <c r="AY143" s="14" t="s">
        <v>115</v>
      </c>
      <c r="BE143" s="225">
        <f>IF(N143="základná",J143,0)</f>
        <v>0</v>
      </c>
      <c r="BF143" s="225">
        <f>IF(N143="znížená",J143,0)</f>
        <v>143.405</v>
      </c>
      <c r="BG143" s="225">
        <f>IF(N143="zákl. prenesená",J143,0)</f>
        <v>0</v>
      </c>
      <c r="BH143" s="225">
        <f>IF(N143="zníž. prenesená",J143,0)</f>
        <v>0</v>
      </c>
      <c r="BI143" s="225">
        <f>IF(N143="nulová",J143,0)</f>
        <v>0</v>
      </c>
      <c r="BJ143" s="14" t="s">
        <v>122</v>
      </c>
      <c r="BK143" s="226">
        <f>ROUND(I143*H143,3)</f>
        <v>143.405</v>
      </c>
      <c r="BL143" s="14" t="s">
        <v>121</v>
      </c>
      <c r="BM143" s="224" t="s">
        <v>184</v>
      </c>
    </row>
    <row r="144" s="2" customFormat="1" ht="24.15" customHeight="1">
      <c r="A144" s="29"/>
      <c r="B144" s="30"/>
      <c r="C144" s="214" t="s">
        <v>185</v>
      </c>
      <c r="D144" s="214" t="s">
        <v>117</v>
      </c>
      <c r="E144" s="215" t="s">
        <v>186</v>
      </c>
      <c r="F144" s="216" t="s">
        <v>187</v>
      </c>
      <c r="G144" s="217" t="s">
        <v>125</v>
      </c>
      <c r="H144" s="218">
        <v>289.30000000000001</v>
      </c>
      <c r="I144" s="218">
        <v>4.452</v>
      </c>
      <c r="J144" s="218">
        <f>ROUND(I144*H144,3)</f>
        <v>1287.9639999999999</v>
      </c>
      <c r="K144" s="219"/>
      <c r="L144" s="35"/>
      <c r="M144" s="220" t="s">
        <v>1</v>
      </c>
      <c r="N144" s="221" t="s">
        <v>41</v>
      </c>
      <c r="O144" s="222">
        <v>0</v>
      </c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224" t="s">
        <v>121</v>
      </c>
      <c r="AT144" s="224" t="s">
        <v>117</v>
      </c>
      <c r="AU144" s="224" t="s">
        <v>122</v>
      </c>
      <c r="AY144" s="14" t="s">
        <v>115</v>
      </c>
      <c r="BE144" s="225">
        <f>IF(N144="základná",J144,0)</f>
        <v>0</v>
      </c>
      <c r="BF144" s="225">
        <f>IF(N144="znížená",J144,0)</f>
        <v>1287.9639999999999</v>
      </c>
      <c r="BG144" s="225">
        <f>IF(N144="zákl. prenesená",J144,0)</f>
        <v>0</v>
      </c>
      <c r="BH144" s="225">
        <f>IF(N144="zníž. prenesená",J144,0)</f>
        <v>0</v>
      </c>
      <c r="BI144" s="225">
        <f>IF(N144="nulová",J144,0)</f>
        <v>0</v>
      </c>
      <c r="BJ144" s="14" t="s">
        <v>122</v>
      </c>
      <c r="BK144" s="226">
        <f>ROUND(I144*H144,3)</f>
        <v>1287.9639999999999</v>
      </c>
      <c r="BL144" s="14" t="s">
        <v>121</v>
      </c>
      <c r="BM144" s="224" t="s">
        <v>188</v>
      </c>
    </row>
    <row r="145" s="2" customFormat="1" ht="16.5" customHeight="1">
      <c r="A145" s="29"/>
      <c r="B145" s="30"/>
      <c r="C145" s="214" t="s">
        <v>7</v>
      </c>
      <c r="D145" s="214" t="s">
        <v>117</v>
      </c>
      <c r="E145" s="215" t="s">
        <v>189</v>
      </c>
      <c r="F145" s="216" t="s">
        <v>190</v>
      </c>
      <c r="G145" s="217" t="s">
        <v>125</v>
      </c>
      <c r="H145" s="218">
        <v>90.299999999999997</v>
      </c>
      <c r="I145" s="218">
        <v>20.422999999999998</v>
      </c>
      <c r="J145" s="218">
        <f>ROUND(I145*H145,3)</f>
        <v>1844.1969999999999</v>
      </c>
      <c r="K145" s="219"/>
      <c r="L145" s="35"/>
      <c r="M145" s="220" t="s">
        <v>1</v>
      </c>
      <c r="N145" s="221" t="s">
        <v>41</v>
      </c>
      <c r="O145" s="222">
        <v>0</v>
      </c>
      <c r="P145" s="222">
        <f>O145*H145</f>
        <v>0</v>
      </c>
      <c r="Q145" s="222">
        <v>0</v>
      </c>
      <c r="R145" s="222">
        <f>Q145*H145</f>
        <v>0</v>
      </c>
      <c r="S145" s="222">
        <v>0</v>
      </c>
      <c r="T145" s="223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224" t="s">
        <v>121</v>
      </c>
      <c r="AT145" s="224" t="s">
        <v>117</v>
      </c>
      <c r="AU145" s="224" t="s">
        <v>122</v>
      </c>
      <c r="AY145" s="14" t="s">
        <v>115</v>
      </c>
      <c r="BE145" s="225">
        <f>IF(N145="základná",J145,0)</f>
        <v>0</v>
      </c>
      <c r="BF145" s="225">
        <f>IF(N145="znížená",J145,0)</f>
        <v>1844.1969999999999</v>
      </c>
      <c r="BG145" s="225">
        <f>IF(N145="zákl. prenesená",J145,0)</f>
        <v>0</v>
      </c>
      <c r="BH145" s="225">
        <f>IF(N145="zníž. prenesená",J145,0)</f>
        <v>0</v>
      </c>
      <c r="BI145" s="225">
        <f>IF(N145="nulová",J145,0)</f>
        <v>0</v>
      </c>
      <c r="BJ145" s="14" t="s">
        <v>122</v>
      </c>
      <c r="BK145" s="226">
        <f>ROUND(I145*H145,3)</f>
        <v>1844.1969999999999</v>
      </c>
      <c r="BL145" s="14" t="s">
        <v>121</v>
      </c>
      <c r="BM145" s="224" t="s">
        <v>191</v>
      </c>
    </row>
    <row r="146" s="2" customFormat="1" ht="16.5" customHeight="1">
      <c r="A146" s="29"/>
      <c r="B146" s="30"/>
      <c r="C146" s="227" t="s">
        <v>192</v>
      </c>
      <c r="D146" s="227" t="s">
        <v>145</v>
      </c>
      <c r="E146" s="228" t="s">
        <v>193</v>
      </c>
      <c r="F146" s="229" t="s">
        <v>194</v>
      </c>
      <c r="G146" s="230" t="s">
        <v>125</v>
      </c>
      <c r="H146" s="231">
        <v>90.299999999999997</v>
      </c>
      <c r="I146" s="231">
        <v>31.584</v>
      </c>
      <c r="J146" s="231">
        <f>ROUND(I146*H146,3)</f>
        <v>2852.0349999999999</v>
      </c>
      <c r="K146" s="232"/>
      <c r="L146" s="233"/>
      <c r="M146" s="234" t="s">
        <v>1</v>
      </c>
      <c r="N146" s="235" t="s">
        <v>41</v>
      </c>
      <c r="O146" s="222">
        <v>0</v>
      </c>
      <c r="P146" s="222">
        <f>O146*H146</f>
        <v>0</v>
      </c>
      <c r="Q146" s="222">
        <v>1.6699999999999999</v>
      </c>
      <c r="R146" s="222">
        <f>Q146*H146</f>
        <v>150.80099999999999</v>
      </c>
      <c r="S146" s="222">
        <v>0</v>
      </c>
      <c r="T146" s="223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224" t="s">
        <v>132</v>
      </c>
      <c r="AT146" s="224" t="s">
        <v>145</v>
      </c>
      <c r="AU146" s="224" t="s">
        <v>122</v>
      </c>
      <c r="AY146" s="14" t="s">
        <v>115</v>
      </c>
      <c r="BE146" s="225">
        <f>IF(N146="základná",J146,0)</f>
        <v>0</v>
      </c>
      <c r="BF146" s="225">
        <f>IF(N146="znížená",J146,0)</f>
        <v>2852.0349999999999</v>
      </c>
      <c r="BG146" s="225">
        <f>IF(N146="zákl. prenesená",J146,0)</f>
        <v>0</v>
      </c>
      <c r="BH146" s="225">
        <f>IF(N146="zníž. prenesená",J146,0)</f>
        <v>0</v>
      </c>
      <c r="BI146" s="225">
        <f>IF(N146="nulová",J146,0)</f>
        <v>0</v>
      </c>
      <c r="BJ146" s="14" t="s">
        <v>122</v>
      </c>
      <c r="BK146" s="226">
        <f>ROUND(I146*H146,3)</f>
        <v>2852.0349999999999</v>
      </c>
      <c r="BL146" s="14" t="s">
        <v>121</v>
      </c>
      <c r="BM146" s="224" t="s">
        <v>195</v>
      </c>
    </row>
    <row r="147" s="2" customFormat="1" ht="16.5" customHeight="1">
      <c r="A147" s="29"/>
      <c r="B147" s="30"/>
      <c r="C147" s="214" t="s">
        <v>160</v>
      </c>
      <c r="D147" s="214" t="s">
        <v>117</v>
      </c>
      <c r="E147" s="215" t="s">
        <v>196</v>
      </c>
      <c r="F147" s="216" t="s">
        <v>197</v>
      </c>
      <c r="G147" s="217" t="s">
        <v>125</v>
      </c>
      <c r="H147" s="218">
        <v>90.299999999999997</v>
      </c>
      <c r="I147" s="218">
        <v>20.422999999999998</v>
      </c>
      <c r="J147" s="218">
        <f>ROUND(I147*H147,3)</f>
        <v>1844.1969999999999</v>
      </c>
      <c r="K147" s="219"/>
      <c r="L147" s="35"/>
      <c r="M147" s="220" t="s">
        <v>1</v>
      </c>
      <c r="N147" s="221" t="s">
        <v>41</v>
      </c>
      <c r="O147" s="222">
        <v>0</v>
      </c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224" t="s">
        <v>121</v>
      </c>
      <c r="AT147" s="224" t="s">
        <v>117</v>
      </c>
      <c r="AU147" s="224" t="s">
        <v>122</v>
      </c>
      <c r="AY147" s="14" t="s">
        <v>115</v>
      </c>
      <c r="BE147" s="225">
        <f>IF(N147="základná",J147,0)</f>
        <v>0</v>
      </c>
      <c r="BF147" s="225">
        <f>IF(N147="znížená",J147,0)</f>
        <v>1844.1969999999999</v>
      </c>
      <c r="BG147" s="225">
        <f>IF(N147="zákl. prenesená",J147,0)</f>
        <v>0</v>
      </c>
      <c r="BH147" s="225">
        <f>IF(N147="zníž. prenesená",J147,0)</f>
        <v>0</v>
      </c>
      <c r="BI147" s="225">
        <f>IF(N147="nulová",J147,0)</f>
        <v>0</v>
      </c>
      <c r="BJ147" s="14" t="s">
        <v>122</v>
      </c>
      <c r="BK147" s="226">
        <f>ROUND(I147*H147,3)</f>
        <v>1844.1969999999999</v>
      </c>
      <c r="BL147" s="14" t="s">
        <v>121</v>
      </c>
      <c r="BM147" s="224" t="s">
        <v>198</v>
      </c>
    </row>
    <row r="148" s="2" customFormat="1" ht="24.15" customHeight="1">
      <c r="A148" s="29"/>
      <c r="B148" s="30"/>
      <c r="C148" s="214" t="s">
        <v>199</v>
      </c>
      <c r="D148" s="214" t="s">
        <v>117</v>
      </c>
      <c r="E148" s="215" t="s">
        <v>200</v>
      </c>
      <c r="F148" s="216" t="s">
        <v>201</v>
      </c>
      <c r="G148" s="217" t="s">
        <v>159</v>
      </c>
      <c r="H148" s="218">
        <v>18</v>
      </c>
      <c r="I148" s="218">
        <v>3.335</v>
      </c>
      <c r="J148" s="218">
        <f>ROUND(I148*H148,3)</f>
        <v>60.030000000000001</v>
      </c>
      <c r="K148" s="219"/>
      <c r="L148" s="35"/>
      <c r="M148" s="220" t="s">
        <v>1</v>
      </c>
      <c r="N148" s="221" t="s">
        <v>41</v>
      </c>
      <c r="O148" s="222">
        <v>0</v>
      </c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224" t="s">
        <v>121</v>
      </c>
      <c r="AT148" s="224" t="s">
        <v>117</v>
      </c>
      <c r="AU148" s="224" t="s">
        <v>122</v>
      </c>
      <c r="AY148" s="14" t="s">
        <v>115</v>
      </c>
      <c r="BE148" s="225">
        <f>IF(N148="základná",J148,0)</f>
        <v>0</v>
      </c>
      <c r="BF148" s="225">
        <f>IF(N148="znížená",J148,0)</f>
        <v>60.030000000000001</v>
      </c>
      <c r="BG148" s="225">
        <f>IF(N148="zákl. prenesená",J148,0)</f>
        <v>0</v>
      </c>
      <c r="BH148" s="225">
        <f>IF(N148="zníž. prenesená",J148,0)</f>
        <v>0</v>
      </c>
      <c r="BI148" s="225">
        <f>IF(N148="nulová",J148,0)</f>
        <v>0</v>
      </c>
      <c r="BJ148" s="14" t="s">
        <v>122</v>
      </c>
      <c r="BK148" s="226">
        <f>ROUND(I148*H148,3)</f>
        <v>60.030000000000001</v>
      </c>
      <c r="BL148" s="14" t="s">
        <v>121</v>
      </c>
      <c r="BM148" s="224" t="s">
        <v>202</v>
      </c>
    </row>
    <row r="149" s="12" customFormat="1" ht="22.8" customHeight="1">
      <c r="A149" s="12"/>
      <c r="B149" s="199"/>
      <c r="C149" s="200"/>
      <c r="D149" s="201" t="s">
        <v>74</v>
      </c>
      <c r="E149" s="212" t="s">
        <v>121</v>
      </c>
      <c r="F149" s="212" t="s">
        <v>203</v>
      </c>
      <c r="G149" s="200"/>
      <c r="H149" s="200"/>
      <c r="I149" s="200"/>
      <c r="J149" s="213">
        <f>BK149</f>
        <v>2623.1669999999995</v>
      </c>
      <c r="K149" s="200"/>
      <c r="L149" s="204"/>
      <c r="M149" s="205"/>
      <c r="N149" s="206"/>
      <c r="O149" s="206"/>
      <c r="P149" s="207">
        <f>SUM(P150:P152)</f>
        <v>0</v>
      </c>
      <c r="Q149" s="206"/>
      <c r="R149" s="207">
        <f>SUM(R150:R152)</f>
        <v>71.401069000000007</v>
      </c>
      <c r="S149" s="206"/>
      <c r="T149" s="208">
        <f>SUM(T150:T152)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80</v>
      </c>
      <c r="AT149" s="210" t="s">
        <v>74</v>
      </c>
      <c r="AU149" s="210" t="s">
        <v>80</v>
      </c>
      <c r="AY149" s="209" t="s">
        <v>115</v>
      </c>
      <c r="BK149" s="211">
        <f>SUM(BK150:BK152)</f>
        <v>2623.1669999999995</v>
      </c>
    </row>
    <row r="150" s="2" customFormat="1" ht="24.15" customHeight="1">
      <c r="A150" s="29"/>
      <c r="B150" s="30"/>
      <c r="C150" s="214" t="s">
        <v>163</v>
      </c>
      <c r="D150" s="214" t="s">
        <v>117</v>
      </c>
      <c r="E150" s="215" t="s">
        <v>204</v>
      </c>
      <c r="F150" s="216" t="s">
        <v>205</v>
      </c>
      <c r="G150" s="217" t="s">
        <v>125</v>
      </c>
      <c r="H150" s="218">
        <v>34.399999999999999</v>
      </c>
      <c r="I150" s="218">
        <v>64.064999999999998</v>
      </c>
      <c r="J150" s="218">
        <f>ROUND(I150*H150,3)</f>
        <v>2203.8359999999998</v>
      </c>
      <c r="K150" s="219"/>
      <c r="L150" s="35"/>
      <c r="M150" s="220" t="s">
        <v>1</v>
      </c>
      <c r="N150" s="221" t="s">
        <v>41</v>
      </c>
      <c r="O150" s="222">
        <v>0</v>
      </c>
      <c r="P150" s="222">
        <f>O150*H150</f>
        <v>0</v>
      </c>
      <c r="Q150" s="222">
        <v>1.8907700000000001</v>
      </c>
      <c r="R150" s="222">
        <f>Q150*H150</f>
        <v>65.042488000000006</v>
      </c>
      <c r="S150" s="222">
        <v>0</v>
      </c>
      <c r="T150" s="223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224" t="s">
        <v>121</v>
      </c>
      <c r="AT150" s="224" t="s">
        <v>117</v>
      </c>
      <c r="AU150" s="224" t="s">
        <v>122</v>
      </c>
      <c r="AY150" s="14" t="s">
        <v>115</v>
      </c>
      <c r="BE150" s="225">
        <f>IF(N150="základná",J150,0)</f>
        <v>0</v>
      </c>
      <c r="BF150" s="225">
        <f>IF(N150="znížená",J150,0)</f>
        <v>2203.8359999999998</v>
      </c>
      <c r="BG150" s="225">
        <f>IF(N150="zákl. prenesená",J150,0)</f>
        <v>0</v>
      </c>
      <c r="BH150" s="225">
        <f>IF(N150="zníž. prenesená",J150,0)</f>
        <v>0</v>
      </c>
      <c r="BI150" s="225">
        <f>IF(N150="nulová",J150,0)</f>
        <v>0</v>
      </c>
      <c r="BJ150" s="14" t="s">
        <v>122</v>
      </c>
      <c r="BK150" s="226">
        <f>ROUND(I150*H150,3)</f>
        <v>2203.8359999999998</v>
      </c>
      <c r="BL150" s="14" t="s">
        <v>121</v>
      </c>
      <c r="BM150" s="224" t="s">
        <v>206</v>
      </c>
    </row>
    <row r="151" s="2" customFormat="1" ht="24.15" customHeight="1">
      <c r="A151" s="29"/>
      <c r="B151" s="30"/>
      <c r="C151" s="214" t="s">
        <v>207</v>
      </c>
      <c r="D151" s="214" t="s">
        <v>117</v>
      </c>
      <c r="E151" s="215" t="s">
        <v>208</v>
      </c>
      <c r="F151" s="216" t="s">
        <v>209</v>
      </c>
      <c r="G151" s="217" t="s">
        <v>125</v>
      </c>
      <c r="H151" s="218">
        <v>2.7000000000000002</v>
      </c>
      <c r="I151" s="218">
        <v>130.51300000000001</v>
      </c>
      <c r="J151" s="218">
        <f>ROUND(I151*H151,3)</f>
        <v>352.38499999999999</v>
      </c>
      <c r="K151" s="219"/>
      <c r="L151" s="35"/>
      <c r="M151" s="220" t="s">
        <v>1</v>
      </c>
      <c r="N151" s="221" t="s">
        <v>41</v>
      </c>
      <c r="O151" s="222">
        <v>0</v>
      </c>
      <c r="P151" s="222">
        <f>O151*H151</f>
        <v>0</v>
      </c>
      <c r="Q151" s="222">
        <v>2.3543500000000002</v>
      </c>
      <c r="R151" s="222">
        <f>Q151*H151</f>
        <v>6.356745000000001</v>
      </c>
      <c r="S151" s="222">
        <v>0</v>
      </c>
      <c r="T151" s="223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224" t="s">
        <v>121</v>
      </c>
      <c r="AT151" s="224" t="s">
        <v>117</v>
      </c>
      <c r="AU151" s="224" t="s">
        <v>122</v>
      </c>
      <c r="AY151" s="14" t="s">
        <v>115</v>
      </c>
      <c r="BE151" s="225">
        <f>IF(N151="základná",J151,0)</f>
        <v>0</v>
      </c>
      <c r="BF151" s="225">
        <f>IF(N151="znížená",J151,0)</f>
        <v>352.38499999999999</v>
      </c>
      <c r="BG151" s="225">
        <f>IF(N151="zákl. prenesená",J151,0)</f>
        <v>0</v>
      </c>
      <c r="BH151" s="225">
        <f>IF(N151="zníž. prenesená",J151,0)</f>
        <v>0</v>
      </c>
      <c r="BI151" s="225">
        <f>IF(N151="nulová",J151,0)</f>
        <v>0</v>
      </c>
      <c r="BJ151" s="14" t="s">
        <v>122</v>
      </c>
      <c r="BK151" s="226">
        <f>ROUND(I151*H151,3)</f>
        <v>352.38499999999999</v>
      </c>
      <c r="BL151" s="14" t="s">
        <v>121</v>
      </c>
      <c r="BM151" s="224" t="s">
        <v>210</v>
      </c>
    </row>
    <row r="152" s="2" customFormat="1" ht="21.75" customHeight="1">
      <c r="A152" s="29"/>
      <c r="B152" s="30"/>
      <c r="C152" s="214" t="s">
        <v>167</v>
      </c>
      <c r="D152" s="214" t="s">
        <v>117</v>
      </c>
      <c r="E152" s="215" t="s">
        <v>211</v>
      </c>
      <c r="F152" s="216" t="s">
        <v>212</v>
      </c>
      <c r="G152" s="217" t="s">
        <v>159</v>
      </c>
      <c r="H152" s="218">
        <v>3.6000000000000001</v>
      </c>
      <c r="I152" s="218">
        <v>18.596</v>
      </c>
      <c r="J152" s="218">
        <f>ROUND(I152*H152,3)</f>
        <v>66.945999999999998</v>
      </c>
      <c r="K152" s="219"/>
      <c r="L152" s="35"/>
      <c r="M152" s="220" t="s">
        <v>1</v>
      </c>
      <c r="N152" s="221" t="s">
        <v>41</v>
      </c>
      <c r="O152" s="222">
        <v>0</v>
      </c>
      <c r="P152" s="222">
        <f>O152*H152</f>
        <v>0</v>
      </c>
      <c r="Q152" s="222">
        <v>0.00051000000000000004</v>
      </c>
      <c r="R152" s="222">
        <f>Q152*H152</f>
        <v>0.0018360000000000002</v>
      </c>
      <c r="S152" s="222">
        <v>0</v>
      </c>
      <c r="T152" s="223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224" t="s">
        <v>121</v>
      </c>
      <c r="AT152" s="224" t="s">
        <v>117</v>
      </c>
      <c r="AU152" s="224" t="s">
        <v>122</v>
      </c>
      <c r="AY152" s="14" t="s">
        <v>115</v>
      </c>
      <c r="BE152" s="225">
        <f>IF(N152="základná",J152,0)</f>
        <v>0</v>
      </c>
      <c r="BF152" s="225">
        <f>IF(N152="znížená",J152,0)</f>
        <v>66.945999999999998</v>
      </c>
      <c r="BG152" s="225">
        <f>IF(N152="zákl. prenesená",J152,0)</f>
        <v>0</v>
      </c>
      <c r="BH152" s="225">
        <f>IF(N152="zníž. prenesená",J152,0)</f>
        <v>0</v>
      </c>
      <c r="BI152" s="225">
        <f>IF(N152="nulová",J152,0)</f>
        <v>0</v>
      </c>
      <c r="BJ152" s="14" t="s">
        <v>122</v>
      </c>
      <c r="BK152" s="226">
        <f>ROUND(I152*H152,3)</f>
        <v>66.945999999999998</v>
      </c>
      <c r="BL152" s="14" t="s">
        <v>121</v>
      </c>
      <c r="BM152" s="224" t="s">
        <v>213</v>
      </c>
    </row>
    <row r="153" s="12" customFormat="1" ht="22.8" customHeight="1">
      <c r="A153" s="12"/>
      <c r="B153" s="199"/>
      <c r="C153" s="200"/>
      <c r="D153" s="201" t="s">
        <v>74</v>
      </c>
      <c r="E153" s="212" t="s">
        <v>132</v>
      </c>
      <c r="F153" s="212" t="s">
        <v>214</v>
      </c>
      <c r="G153" s="200"/>
      <c r="H153" s="200"/>
      <c r="I153" s="200"/>
      <c r="J153" s="213">
        <f>BK153</f>
        <v>17470.195</v>
      </c>
      <c r="K153" s="200"/>
      <c r="L153" s="204"/>
      <c r="M153" s="205"/>
      <c r="N153" s="206"/>
      <c r="O153" s="206"/>
      <c r="P153" s="207">
        <f>SUM(P154:P193)</f>
        <v>0</v>
      </c>
      <c r="Q153" s="206"/>
      <c r="R153" s="207">
        <f>SUM(R154:R193)</f>
        <v>2.680955</v>
      </c>
      <c r="S153" s="206"/>
      <c r="T153" s="208">
        <f>SUM(T154:T193)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09" t="s">
        <v>80</v>
      </c>
      <c r="AT153" s="210" t="s">
        <v>74</v>
      </c>
      <c r="AU153" s="210" t="s">
        <v>80</v>
      </c>
      <c r="AY153" s="209" t="s">
        <v>115</v>
      </c>
      <c r="BK153" s="211">
        <f>SUM(BK154:BK193)</f>
        <v>17470.195</v>
      </c>
    </row>
    <row r="154" s="2" customFormat="1" ht="33" customHeight="1">
      <c r="A154" s="29"/>
      <c r="B154" s="30"/>
      <c r="C154" s="214" t="s">
        <v>215</v>
      </c>
      <c r="D154" s="214" t="s">
        <v>117</v>
      </c>
      <c r="E154" s="215" t="s">
        <v>216</v>
      </c>
      <c r="F154" s="216" t="s">
        <v>217</v>
      </c>
      <c r="G154" s="217" t="s">
        <v>152</v>
      </c>
      <c r="H154" s="218">
        <v>1</v>
      </c>
      <c r="I154" s="218">
        <v>381.007</v>
      </c>
      <c r="J154" s="218">
        <f>ROUND(I154*H154,3)</f>
        <v>381.007</v>
      </c>
      <c r="K154" s="219"/>
      <c r="L154" s="35"/>
      <c r="M154" s="220" t="s">
        <v>1</v>
      </c>
      <c r="N154" s="221" t="s">
        <v>41</v>
      </c>
      <c r="O154" s="222">
        <v>0</v>
      </c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224" t="s">
        <v>121</v>
      </c>
      <c r="AT154" s="224" t="s">
        <v>117</v>
      </c>
      <c r="AU154" s="224" t="s">
        <v>122</v>
      </c>
      <c r="AY154" s="14" t="s">
        <v>115</v>
      </c>
      <c r="BE154" s="225">
        <f>IF(N154="základná",J154,0)</f>
        <v>0</v>
      </c>
      <c r="BF154" s="225">
        <f>IF(N154="znížená",J154,0)</f>
        <v>381.007</v>
      </c>
      <c r="BG154" s="225">
        <f>IF(N154="zákl. prenesená",J154,0)</f>
        <v>0</v>
      </c>
      <c r="BH154" s="225">
        <f>IF(N154="zníž. prenesená",J154,0)</f>
        <v>0</v>
      </c>
      <c r="BI154" s="225">
        <f>IF(N154="nulová",J154,0)</f>
        <v>0</v>
      </c>
      <c r="BJ154" s="14" t="s">
        <v>122</v>
      </c>
      <c r="BK154" s="226">
        <f>ROUND(I154*H154,3)</f>
        <v>381.007</v>
      </c>
      <c r="BL154" s="14" t="s">
        <v>121</v>
      </c>
      <c r="BM154" s="224" t="s">
        <v>218</v>
      </c>
    </row>
    <row r="155" s="2" customFormat="1" ht="24.15" customHeight="1">
      <c r="A155" s="29"/>
      <c r="B155" s="30"/>
      <c r="C155" s="214" t="s">
        <v>170</v>
      </c>
      <c r="D155" s="214" t="s">
        <v>117</v>
      </c>
      <c r="E155" s="215" t="s">
        <v>219</v>
      </c>
      <c r="F155" s="216" t="s">
        <v>220</v>
      </c>
      <c r="G155" s="217" t="s">
        <v>152</v>
      </c>
      <c r="H155" s="218">
        <v>2</v>
      </c>
      <c r="I155" s="218">
        <v>24.696999999999999</v>
      </c>
      <c r="J155" s="218">
        <f>ROUND(I155*H155,3)</f>
        <v>49.393999999999998</v>
      </c>
      <c r="K155" s="219"/>
      <c r="L155" s="35"/>
      <c r="M155" s="220" t="s">
        <v>1</v>
      </c>
      <c r="N155" s="221" t="s">
        <v>41</v>
      </c>
      <c r="O155" s="222">
        <v>0</v>
      </c>
      <c r="P155" s="222">
        <f>O155*H155</f>
        <v>0</v>
      </c>
      <c r="Q155" s="222">
        <v>0.00083000000000000001</v>
      </c>
      <c r="R155" s="222">
        <f>Q155*H155</f>
        <v>0.00166</v>
      </c>
      <c r="S155" s="222">
        <v>0</v>
      </c>
      <c r="T155" s="223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224" t="s">
        <v>121</v>
      </c>
      <c r="AT155" s="224" t="s">
        <v>117</v>
      </c>
      <c r="AU155" s="224" t="s">
        <v>122</v>
      </c>
      <c r="AY155" s="14" t="s">
        <v>115</v>
      </c>
      <c r="BE155" s="225">
        <f>IF(N155="základná",J155,0)</f>
        <v>0</v>
      </c>
      <c r="BF155" s="225">
        <f>IF(N155="znížená",J155,0)</f>
        <v>49.393999999999998</v>
      </c>
      <c r="BG155" s="225">
        <f>IF(N155="zákl. prenesená",J155,0)</f>
        <v>0</v>
      </c>
      <c r="BH155" s="225">
        <f>IF(N155="zníž. prenesená",J155,0)</f>
        <v>0</v>
      </c>
      <c r="BI155" s="225">
        <f>IF(N155="nulová",J155,0)</f>
        <v>0</v>
      </c>
      <c r="BJ155" s="14" t="s">
        <v>122</v>
      </c>
      <c r="BK155" s="226">
        <f>ROUND(I155*H155,3)</f>
        <v>49.393999999999998</v>
      </c>
      <c r="BL155" s="14" t="s">
        <v>121</v>
      </c>
      <c r="BM155" s="224" t="s">
        <v>221</v>
      </c>
    </row>
    <row r="156" s="2" customFormat="1" ht="21.75" customHeight="1">
      <c r="A156" s="29"/>
      <c r="B156" s="30"/>
      <c r="C156" s="227" t="s">
        <v>222</v>
      </c>
      <c r="D156" s="227" t="s">
        <v>145</v>
      </c>
      <c r="E156" s="228" t="s">
        <v>223</v>
      </c>
      <c r="F156" s="229" t="s">
        <v>224</v>
      </c>
      <c r="G156" s="230" t="s">
        <v>152</v>
      </c>
      <c r="H156" s="231">
        <v>2</v>
      </c>
      <c r="I156" s="231">
        <v>169.36000000000001</v>
      </c>
      <c r="J156" s="231">
        <f>ROUND(I156*H156,3)</f>
        <v>338.72000000000003</v>
      </c>
      <c r="K156" s="232"/>
      <c r="L156" s="233"/>
      <c r="M156" s="234" t="s">
        <v>1</v>
      </c>
      <c r="N156" s="235" t="s">
        <v>41</v>
      </c>
      <c r="O156" s="222">
        <v>0</v>
      </c>
      <c r="P156" s="222">
        <f>O156*H156</f>
        <v>0</v>
      </c>
      <c r="Q156" s="222">
        <v>0.025000000000000001</v>
      </c>
      <c r="R156" s="222">
        <f>Q156*H156</f>
        <v>0.050000000000000003</v>
      </c>
      <c r="S156" s="222">
        <v>0</v>
      </c>
      <c r="T156" s="223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224" t="s">
        <v>132</v>
      </c>
      <c r="AT156" s="224" t="s">
        <v>145</v>
      </c>
      <c r="AU156" s="224" t="s">
        <v>122</v>
      </c>
      <c r="AY156" s="14" t="s">
        <v>115</v>
      </c>
      <c r="BE156" s="225">
        <f>IF(N156="základná",J156,0)</f>
        <v>0</v>
      </c>
      <c r="BF156" s="225">
        <f>IF(N156="znížená",J156,0)</f>
        <v>338.72000000000003</v>
      </c>
      <c r="BG156" s="225">
        <f>IF(N156="zákl. prenesená",J156,0)</f>
        <v>0</v>
      </c>
      <c r="BH156" s="225">
        <f>IF(N156="zníž. prenesená",J156,0)</f>
        <v>0</v>
      </c>
      <c r="BI156" s="225">
        <f>IF(N156="nulová",J156,0)</f>
        <v>0</v>
      </c>
      <c r="BJ156" s="14" t="s">
        <v>122</v>
      </c>
      <c r="BK156" s="226">
        <f>ROUND(I156*H156,3)</f>
        <v>338.72000000000003</v>
      </c>
      <c r="BL156" s="14" t="s">
        <v>121</v>
      </c>
      <c r="BM156" s="224" t="s">
        <v>225</v>
      </c>
    </row>
    <row r="157" s="2" customFormat="1" ht="21.75" customHeight="1">
      <c r="A157" s="29"/>
      <c r="B157" s="30"/>
      <c r="C157" s="214" t="s">
        <v>174</v>
      </c>
      <c r="D157" s="214" t="s">
        <v>117</v>
      </c>
      <c r="E157" s="215" t="s">
        <v>226</v>
      </c>
      <c r="F157" s="216" t="s">
        <v>227</v>
      </c>
      <c r="G157" s="217" t="s">
        <v>152</v>
      </c>
      <c r="H157" s="218">
        <v>3</v>
      </c>
      <c r="I157" s="218">
        <v>24.696999999999999</v>
      </c>
      <c r="J157" s="218">
        <f>ROUND(I157*H157,3)</f>
        <v>74.090999999999994</v>
      </c>
      <c r="K157" s="219"/>
      <c r="L157" s="35"/>
      <c r="M157" s="220" t="s">
        <v>1</v>
      </c>
      <c r="N157" s="221" t="s">
        <v>41</v>
      </c>
      <c r="O157" s="222">
        <v>0</v>
      </c>
      <c r="P157" s="222">
        <f>O157*H157</f>
        <v>0</v>
      </c>
      <c r="Q157" s="222">
        <v>0.00125</v>
      </c>
      <c r="R157" s="222">
        <f>Q157*H157</f>
        <v>0.0037499999999999999</v>
      </c>
      <c r="S157" s="222">
        <v>0</v>
      </c>
      <c r="T157" s="223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224" t="s">
        <v>121</v>
      </c>
      <c r="AT157" s="224" t="s">
        <v>117</v>
      </c>
      <c r="AU157" s="224" t="s">
        <v>122</v>
      </c>
      <c r="AY157" s="14" t="s">
        <v>115</v>
      </c>
      <c r="BE157" s="225">
        <f>IF(N157="základná",J157,0)</f>
        <v>0</v>
      </c>
      <c r="BF157" s="225">
        <f>IF(N157="znížená",J157,0)</f>
        <v>74.090999999999994</v>
      </c>
      <c r="BG157" s="225">
        <f>IF(N157="zákl. prenesená",J157,0)</f>
        <v>0</v>
      </c>
      <c r="BH157" s="225">
        <f>IF(N157="zníž. prenesená",J157,0)</f>
        <v>0</v>
      </c>
      <c r="BI157" s="225">
        <f>IF(N157="nulová",J157,0)</f>
        <v>0</v>
      </c>
      <c r="BJ157" s="14" t="s">
        <v>122</v>
      </c>
      <c r="BK157" s="226">
        <f>ROUND(I157*H157,3)</f>
        <v>74.090999999999994</v>
      </c>
      <c r="BL157" s="14" t="s">
        <v>121</v>
      </c>
      <c r="BM157" s="224" t="s">
        <v>228</v>
      </c>
    </row>
    <row r="158" s="2" customFormat="1" ht="16.5" customHeight="1">
      <c r="A158" s="29"/>
      <c r="B158" s="30"/>
      <c r="C158" s="227" t="s">
        <v>229</v>
      </c>
      <c r="D158" s="227" t="s">
        <v>145</v>
      </c>
      <c r="E158" s="228" t="s">
        <v>230</v>
      </c>
      <c r="F158" s="229" t="s">
        <v>231</v>
      </c>
      <c r="G158" s="230" t="s">
        <v>152</v>
      </c>
      <c r="H158" s="231">
        <v>1</v>
      </c>
      <c r="I158" s="231">
        <v>98.959999999999994</v>
      </c>
      <c r="J158" s="231">
        <f>ROUND(I158*H158,3)</f>
        <v>98.959999999999994</v>
      </c>
      <c r="K158" s="232"/>
      <c r="L158" s="233"/>
      <c r="M158" s="234" t="s">
        <v>1</v>
      </c>
      <c r="N158" s="235" t="s">
        <v>41</v>
      </c>
      <c r="O158" s="222">
        <v>0</v>
      </c>
      <c r="P158" s="222">
        <f>O158*H158</f>
        <v>0</v>
      </c>
      <c r="Q158" s="222">
        <v>0.023</v>
      </c>
      <c r="R158" s="222">
        <f>Q158*H158</f>
        <v>0.023</v>
      </c>
      <c r="S158" s="222">
        <v>0</v>
      </c>
      <c r="T158" s="223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224" t="s">
        <v>132</v>
      </c>
      <c r="AT158" s="224" t="s">
        <v>145</v>
      </c>
      <c r="AU158" s="224" t="s">
        <v>122</v>
      </c>
      <c r="AY158" s="14" t="s">
        <v>115</v>
      </c>
      <c r="BE158" s="225">
        <f>IF(N158="základná",J158,0)</f>
        <v>0</v>
      </c>
      <c r="BF158" s="225">
        <f>IF(N158="znížená",J158,0)</f>
        <v>98.959999999999994</v>
      </c>
      <c r="BG158" s="225">
        <f>IF(N158="zákl. prenesená",J158,0)</f>
        <v>0</v>
      </c>
      <c r="BH158" s="225">
        <f>IF(N158="zníž. prenesená",J158,0)</f>
        <v>0</v>
      </c>
      <c r="BI158" s="225">
        <f>IF(N158="nulová",J158,0)</f>
        <v>0</v>
      </c>
      <c r="BJ158" s="14" t="s">
        <v>122</v>
      </c>
      <c r="BK158" s="226">
        <f>ROUND(I158*H158,3)</f>
        <v>98.959999999999994</v>
      </c>
      <c r="BL158" s="14" t="s">
        <v>121</v>
      </c>
      <c r="BM158" s="224" t="s">
        <v>232</v>
      </c>
    </row>
    <row r="159" s="2" customFormat="1" ht="16.5" customHeight="1">
      <c r="A159" s="29"/>
      <c r="B159" s="30"/>
      <c r="C159" s="227" t="s">
        <v>177</v>
      </c>
      <c r="D159" s="227" t="s">
        <v>145</v>
      </c>
      <c r="E159" s="228" t="s">
        <v>233</v>
      </c>
      <c r="F159" s="229" t="s">
        <v>234</v>
      </c>
      <c r="G159" s="230" t="s">
        <v>152</v>
      </c>
      <c r="H159" s="231">
        <v>2</v>
      </c>
      <c r="I159" s="231">
        <v>74.25</v>
      </c>
      <c r="J159" s="231">
        <f>ROUND(I159*H159,3)</f>
        <v>148.5</v>
      </c>
      <c r="K159" s="232"/>
      <c r="L159" s="233"/>
      <c r="M159" s="234" t="s">
        <v>1</v>
      </c>
      <c r="N159" s="235" t="s">
        <v>41</v>
      </c>
      <c r="O159" s="222">
        <v>0</v>
      </c>
      <c r="P159" s="222">
        <f>O159*H159</f>
        <v>0</v>
      </c>
      <c r="Q159" s="222">
        <v>0.025000000000000001</v>
      </c>
      <c r="R159" s="222">
        <f>Q159*H159</f>
        <v>0.050000000000000003</v>
      </c>
      <c r="S159" s="222">
        <v>0</v>
      </c>
      <c r="T159" s="223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224" t="s">
        <v>132</v>
      </c>
      <c r="AT159" s="224" t="s">
        <v>145</v>
      </c>
      <c r="AU159" s="224" t="s">
        <v>122</v>
      </c>
      <c r="AY159" s="14" t="s">
        <v>115</v>
      </c>
      <c r="BE159" s="225">
        <f>IF(N159="základná",J159,0)</f>
        <v>0</v>
      </c>
      <c r="BF159" s="225">
        <f>IF(N159="znížená",J159,0)</f>
        <v>148.5</v>
      </c>
      <c r="BG159" s="225">
        <f>IF(N159="zákl. prenesená",J159,0)</f>
        <v>0</v>
      </c>
      <c r="BH159" s="225">
        <f>IF(N159="zníž. prenesená",J159,0)</f>
        <v>0</v>
      </c>
      <c r="BI159" s="225">
        <f>IF(N159="nulová",J159,0)</f>
        <v>0</v>
      </c>
      <c r="BJ159" s="14" t="s">
        <v>122</v>
      </c>
      <c r="BK159" s="226">
        <f>ROUND(I159*H159,3)</f>
        <v>148.5</v>
      </c>
      <c r="BL159" s="14" t="s">
        <v>121</v>
      </c>
      <c r="BM159" s="224" t="s">
        <v>235</v>
      </c>
    </row>
    <row r="160" s="2" customFormat="1" ht="24.15" customHeight="1">
      <c r="A160" s="29"/>
      <c r="B160" s="30"/>
      <c r="C160" s="214" t="s">
        <v>236</v>
      </c>
      <c r="D160" s="214" t="s">
        <v>117</v>
      </c>
      <c r="E160" s="215" t="s">
        <v>237</v>
      </c>
      <c r="F160" s="216" t="s">
        <v>238</v>
      </c>
      <c r="G160" s="217" t="s">
        <v>152</v>
      </c>
      <c r="H160" s="218">
        <v>7</v>
      </c>
      <c r="I160" s="218">
        <v>25.846</v>
      </c>
      <c r="J160" s="218">
        <f>ROUND(I160*H160,3)</f>
        <v>180.922</v>
      </c>
      <c r="K160" s="219"/>
      <c r="L160" s="35"/>
      <c r="M160" s="220" t="s">
        <v>1</v>
      </c>
      <c r="N160" s="221" t="s">
        <v>41</v>
      </c>
      <c r="O160" s="222">
        <v>0</v>
      </c>
      <c r="P160" s="222">
        <f>O160*H160</f>
        <v>0</v>
      </c>
      <c r="Q160" s="222">
        <v>0.0016299999999999999</v>
      </c>
      <c r="R160" s="222">
        <f>Q160*H160</f>
        <v>0.01141</v>
      </c>
      <c r="S160" s="222">
        <v>0</v>
      </c>
      <c r="T160" s="223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224" t="s">
        <v>121</v>
      </c>
      <c r="AT160" s="224" t="s">
        <v>117</v>
      </c>
      <c r="AU160" s="224" t="s">
        <v>122</v>
      </c>
      <c r="AY160" s="14" t="s">
        <v>115</v>
      </c>
      <c r="BE160" s="225">
        <f>IF(N160="základná",J160,0)</f>
        <v>0</v>
      </c>
      <c r="BF160" s="225">
        <f>IF(N160="znížená",J160,0)</f>
        <v>180.922</v>
      </c>
      <c r="BG160" s="225">
        <f>IF(N160="zákl. prenesená",J160,0)</f>
        <v>0</v>
      </c>
      <c r="BH160" s="225">
        <f>IF(N160="zníž. prenesená",J160,0)</f>
        <v>0</v>
      </c>
      <c r="BI160" s="225">
        <f>IF(N160="nulová",J160,0)</f>
        <v>0</v>
      </c>
      <c r="BJ160" s="14" t="s">
        <v>122</v>
      </c>
      <c r="BK160" s="226">
        <f>ROUND(I160*H160,3)</f>
        <v>180.922</v>
      </c>
      <c r="BL160" s="14" t="s">
        <v>121</v>
      </c>
      <c r="BM160" s="224" t="s">
        <v>239</v>
      </c>
    </row>
    <row r="161" s="2" customFormat="1" ht="16.5" customHeight="1">
      <c r="A161" s="29"/>
      <c r="B161" s="30"/>
      <c r="C161" s="227" t="s">
        <v>181</v>
      </c>
      <c r="D161" s="227" t="s">
        <v>145</v>
      </c>
      <c r="E161" s="228" t="s">
        <v>240</v>
      </c>
      <c r="F161" s="229" t="s">
        <v>241</v>
      </c>
      <c r="G161" s="230" t="s">
        <v>152</v>
      </c>
      <c r="H161" s="231">
        <v>1</v>
      </c>
      <c r="I161" s="231">
        <v>37.5</v>
      </c>
      <c r="J161" s="231">
        <f>ROUND(I161*H161,3)</f>
        <v>37.5</v>
      </c>
      <c r="K161" s="232"/>
      <c r="L161" s="233"/>
      <c r="M161" s="234" t="s">
        <v>1</v>
      </c>
      <c r="N161" s="235" t="s">
        <v>41</v>
      </c>
      <c r="O161" s="222">
        <v>0</v>
      </c>
      <c r="P161" s="222">
        <f>O161*H161</f>
        <v>0</v>
      </c>
      <c r="Q161" s="222">
        <v>0.0060000000000000001</v>
      </c>
      <c r="R161" s="222">
        <f>Q161*H161</f>
        <v>0.0060000000000000001</v>
      </c>
      <c r="S161" s="222">
        <v>0</v>
      </c>
      <c r="T161" s="223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224" t="s">
        <v>132</v>
      </c>
      <c r="AT161" s="224" t="s">
        <v>145</v>
      </c>
      <c r="AU161" s="224" t="s">
        <v>122</v>
      </c>
      <c r="AY161" s="14" t="s">
        <v>115</v>
      </c>
      <c r="BE161" s="225">
        <f>IF(N161="základná",J161,0)</f>
        <v>0</v>
      </c>
      <c r="BF161" s="225">
        <f>IF(N161="znížená",J161,0)</f>
        <v>37.5</v>
      </c>
      <c r="BG161" s="225">
        <f>IF(N161="zákl. prenesená",J161,0)</f>
        <v>0</v>
      </c>
      <c r="BH161" s="225">
        <f>IF(N161="zníž. prenesená",J161,0)</f>
        <v>0</v>
      </c>
      <c r="BI161" s="225">
        <f>IF(N161="nulová",J161,0)</f>
        <v>0</v>
      </c>
      <c r="BJ161" s="14" t="s">
        <v>122</v>
      </c>
      <c r="BK161" s="226">
        <f>ROUND(I161*H161,3)</f>
        <v>37.5</v>
      </c>
      <c r="BL161" s="14" t="s">
        <v>121</v>
      </c>
      <c r="BM161" s="224" t="s">
        <v>242</v>
      </c>
    </row>
    <row r="162" s="2" customFormat="1" ht="16.5" customHeight="1">
      <c r="A162" s="29"/>
      <c r="B162" s="30"/>
      <c r="C162" s="227" t="s">
        <v>243</v>
      </c>
      <c r="D162" s="227" t="s">
        <v>145</v>
      </c>
      <c r="E162" s="228" t="s">
        <v>244</v>
      </c>
      <c r="F162" s="229" t="s">
        <v>245</v>
      </c>
      <c r="G162" s="230" t="s">
        <v>152</v>
      </c>
      <c r="H162" s="231">
        <v>6</v>
      </c>
      <c r="I162" s="231">
        <v>104.58</v>
      </c>
      <c r="J162" s="231">
        <f>ROUND(I162*H162,3)</f>
        <v>627.48000000000002</v>
      </c>
      <c r="K162" s="232"/>
      <c r="L162" s="233"/>
      <c r="M162" s="234" t="s">
        <v>1</v>
      </c>
      <c r="N162" s="235" t="s">
        <v>41</v>
      </c>
      <c r="O162" s="222">
        <v>0</v>
      </c>
      <c r="P162" s="222">
        <f>O162*H162</f>
        <v>0</v>
      </c>
      <c r="Q162" s="222">
        <v>0.028000000000000001</v>
      </c>
      <c r="R162" s="222">
        <f>Q162*H162</f>
        <v>0.16800000000000001</v>
      </c>
      <c r="S162" s="222">
        <v>0</v>
      </c>
      <c r="T162" s="223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224" t="s">
        <v>132</v>
      </c>
      <c r="AT162" s="224" t="s">
        <v>145</v>
      </c>
      <c r="AU162" s="224" t="s">
        <v>122</v>
      </c>
      <c r="AY162" s="14" t="s">
        <v>115</v>
      </c>
      <c r="BE162" s="225">
        <f>IF(N162="základná",J162,0)</f>
        <v>0</v>
      </c>
      <c r="BF162" s="225">
        <f>IF(N162="znížená",J162,0)</f>
        <v>627.48000000000002</v>
      </c>
      <c r="BG162" s="225">
        <f>IF(N162="zákl. prenesená",J162,0)</f>
        <v>0</v>
      </c>
      <c r="BH162" s="225">
        <f>IF(N162="zníž. prenesená",J162,0)</f>
        <v>0</v>
      </c>
      <c r="BI162" s="225">
        <f>IF(N162="nulová",J162,0)</f>
        <v>0</v>
      </c>
      <c r="BJ162" s="14" t="s">
        <v>122</v>
      </c>
      <c r="BK162" s="226">
        <f>ROUND(I162*H162,3)</f>
        <v>627.48000000000002</v>
      </c>
      <c r="BL162" s="14" t="s">
        <v>121</v>
      </c>
      <c r="BM162" s="224" t="s">
        <v>246</v>
      </c>
    </row>
    <row r="163" s="2" customFormat="1" ht="24.15" customHeight="1">
      <c r="A163" s="29"/>
      <c r="B163" s="30"/>
      <c r="C163" s="214" t="s">
        <v>184</v>
      </c>
      <c r="D163" s="214" t="s">
        <v>117</v>
      </c>
      <c r="E163" s="215" t="s">
        <v>247</v>
      </c>
      <c r="F163" s="216" t="s">
        <v>248</v>
      </c>
      <c r="G163" s="217" t="s">
        <v>152</v>
      </c>
      <c r="H163" s="218">
        <v>3</v>
      </c>
      <c r="I163" s="218">
        <v>25.846</v>
      </c>
      <c r="J163" s="218">
        <f>ROUND(I163*H163,3)</f>
        <v>77.537999999999997</v>
      </c>
      <c r="K163" s="219"/>
      <c r="L163" s="35"/>
      <c r="M163" s="220" t="s">
        <v>1</v>
      </c>
      <c r="N163" s="221" t="s">
        <v>41</v>
      </c>
      <c r="O163" s="222">
        <v>0</v>
      </c>
      <c r="P163" s="222">
        <f>O163*H163</f>
        <v>0</v>
      </c>
      <c r="Q163" s="222">
        <v>0.0024399999999999999</v>
      </c>
      <c r="R163" s="222">
        <f>Q163*H163</f>
        <v>0.0073200000000000001</v>
      </c>
      <c r="S163" s="222">
        <v>0</v>
      </c>
      <c r="T163" s="223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224" t="s">
        <v>121</v>
      </c>
      <c r="AT163" s="224" t="s">
        <v>117</v>
      </c>
      <c r="AU163" s="224" t="s">
        <v>122</v>
      </c>
      <c r="AY163" s="14" t="s">
        <v>115</v>
      </c>
      <c r="BE163" s="225">
        <f>IF(N163="základná",J163,0)</f>
        <v>0</v>
      </c>
      <c r="BF163" s="225">
        <f>IF(N163="znížená",J163,0)</f>
        <v>77.537999999999997</v>
      </c>
      <c r="BG163" s="225">
        <f>IF(N163="zákl. prenesená",J163,0)</f>
        <v>0</v>
      </c>
      <c r="BH163" s="225">
        <f>IF(N163="zníž. prenesená",J163,0)</f>
        <v>0</v>
      </c>
      <c r="BI163" s="225">
        <f>IF(N163="nulová",J163,0)</f>
        <v>0</v>
      </c>
      <c r="BJ163" s="14" t="s">
        <v>122</v>
      </c>
      <c r="BK163" s="226">
        <f>ROUND(I163*H163,3)</f>
        <v>77.537999999999997</v>
      </c>
      <c r="BL163" s="14" t="s">
        <v>121</v>
      </c>
      <c r="BM163" s="224" t="s">
        <v>249</v>
      </c>
    </row>
    <row r="164" s="2" customFormat="1" ht="16.5" customHeight="1">
      <c r="A164" s="29"/>
      <c r="B164" s="30"/>
      <c r="C164" s="227" t="s">
        <v>250</v>
      </c>
      <c r="D164" s="227" t="s">
        <v>145</v>
      </c>
      <c r="E164" s="228" t="s">
        <v>251</v>
      </c>
      <c r="F164" s="229" t="s">
        <v>252</v>
      </c>
      <c r="G164" s="230" t="s">
        <v>152</v>
      </c>
      <c r="H164" s="231">
        <v>2</v>
      </c>
      <c r="I164" s="231">
        <v>117.89</v>
      </c>
      <c r="J164" s="231">
        <f>ROUND(I164*H164,3)</f>
        <v>235.78</v>
      </c>
      <c r="K164" s="232"/>
      <c r="L164" s="233"/>
      <c r="M164" s="234" t="s">
        <v>1</v>
      </c>
      <c r="N164" s="235" t="s">
        <v>41</v>
      </c>
      <c r="O164" s="222">
        <v>0</v>
      </c>
      <c r="P164" s="222">
        <f>O164*H164</f>
        <v>0</v>
      </c>
      <c r="Q164" s="222">
        <v>0.026499999999999999</v>
      </c>
      <c r="R164" s="222">
        <f>Q164*H164</f>
        <v>0.052999999999999998</v>
      </c>
      <c r="S164" s="222">
        <v>0</v>
      </c>
      <c r="T164" s="223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224" t="s">
        <v>132</v>
      </c>
      <c r="AT164" s="224" t="s">
        <v>145</v>
      </c>
      <c r="AU164" s="224" t="s">
        <v>122</v>
      </c>
      <c r="AY164" s="14" t="s">
        <v>115</v>
      </c>
      <c r="BE164" s="225">
        <f>IF(N164="základná",J164,0)</f>
        <v>0</v>
      </c>
      <c r="BF164" s="225">
        <f>IF(N164="znížená",J164,0)</f>
        <v>235.78</v>
      </c>
      <c r="BG164" s="225">
        <f>IF(N164="zákl. prenesená",J164,0)</f>
        <v>0</v>
      </c>
      <c r="BH164" s="225">
        <f>IF(N164="zníž. prenesená",J164,0)</f>
        <v>0</v>
      </c>
      <c r="BI164" s="225">
        <f>IF(N164="nulová",J164,0)</f>
        <v>0</v>
      </c>
      <c r="BJ164" s="14" t="s">
        <v>122</v>
      </c>
      <c r="BK164" s="226">
        <f>ROUND(I164*H164,3)</f>
        <v>235.78</v>
      </c>
      <c r="BL164" s="14" t="s">
        <v>121</v>
      </c>
      <c r="BM164" s="224" t="s">
        <v>253</v>
      </c>
    </row>
    <row r="165" s="2" customFormat="1" ht="16.5" customHeight="1">
      <c r="A165" s="29"/>
      <c r="B165" s="30"/>
      <c r="C165" s="227" t="s">
        <v>188</v>
      </c>
      <c r="D165" s="227" t="s">
        <v>145</v>
      </c>
      <c r="E165" s="228" t="s">
        <v>254</v>
      </c>
      <c r="F165" s="229" t="s">
        <v>255</v>
      </c>
      <c r="G165" s="230" t="s">
        <v>152</v>
      </c>
      <c r="H165" s="231">
        <v>1</v>
      </c>
      <c r="I165" s="231">
        <v>129.65000000000001</v>
      </c>
      <c r="J165" s="231">
        <f>ROUND(I165*H165,3)</f>
        <v>129.65000000000001</v>
      </c>
      <c r="K165" s="232"/>
      <c r="L165" s="233"/>
      <c r="M165" s="234" t="s">
        <v>1</v>
      </c>
      <c r="N165" s="235" t="s">
        <v>41</v>
      </c>
      <c r="O165" s="222">
        <v>0</v>
      </c>
      <c r="P165" s="222">
        <f>O165*H165</f>
        <v>0</v>
      </c>
      <c r="Q165" s="222">
        <v>0.028000000000000001</v>
      </c>
      <c r="R165" s="222">
        <f>Q165*H165</f>
        <v>0.028000000000000001</v>
      </c>
      <c r="S165" s="222">
        <v>0</v>
      </c>
      <c r="T165" s="223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224" t="s">
        <v>132</v>
      </c>
      <c r="AT165" s="224" t="s">
        <v>145</v>
      </c>
      <c r="AU165" s="224" t="s">
        <v>122</v>
      </c>
      <c r="AY165" s="14" t="s">
        <v>115</v>
      </c>
      <c r="BE165" s="225">
        <f>IF(N165="základná",J165,0)</f>
        <v>0</v>
      </c>
      <c r="BF165" s="225">
        <f>IF(N165="znížená",J165,0)</f>
        <v>129.65000000000001</v>
      </c>
      <c r="BG165" s="225">
        <f>IF(N165="zákl. prenesená",J165,0)</f>
        <v>0</v>
      </c>
      <c r="BH165" s="225">
        <f>IF(N165="zníž. prenesená",J165,0)</f>
        <v>0</v>
      </c>
      <c r="BI165" s="225">
        <f>IF(N165="nulová",J165,0)</f>
        <v>0</v>
      </c>
      <c r="BJ165" s="14" t="s">
        <v>122</v>
      </c>
      <c r="BK165" s="226">
        <f>ROUND(I165*H165,3)</f>
        <v>129.65000000000001</v>
      </c>
      <c r="BL165" s="14" t="s">
        <v>121</v>
      </c>
      <c r="BM165" s="224" t="s">
        <v>256</v>
      </c>
    </row>
    <row r="166" s="2" customFormat="1" ht="21.75" customHeight="1">
      <c r="A166" s="29"/>
      <c r="B166" s="30"/>
      <c r="C166" s="214" t="s">
        <v>257</v>
      </c>
      <c r="D166" s="214" t="s">
        <v>117</v>
      </c>
      <c r="E166" s="215" t="s">
        <v>258</v>
      </c>
      <c r="F166" s="216" t="s">
        <v>259</v>
      </c>
      <c r="G166" s="217" t="s">
        <v>143</v>
      </c>
      <c r="H166" s="218">
        <v>40</v>
      </c>
      <c r="I166" s="218">
        <v>0.82999999999999996</v>
      </c>
      <c r="J166" s="218">
        <f>ROUND(I166*H166,3)</f>
        <v>33.200000000000003</v>
      </c>
      <c r="K166" s="219"/>
      <c r="L166" s="35"/>
      <c r="M166" s="220" t="s">
        <v>1</v>
      </c>
      <c r="N166" s="221" t="s">
        <v>41</v>
      </c>
      <c r="O166" s="222">
        <v>0</v>
      </c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224" t="s">
        <v>121</v>
      </c>
      <c r="AT166" s="224" t="s">
        <v>117</v>
      </c>
      <c r="AU166" s="224" t="s">
        <v>122</v>
      </c>
      <c r="AY166" s="14" t="s">
        <v>115</v>
      </c>
      <c r="BE166" s="225">
        <f>IF(N166="základná",J166,0)</f>
        <v>0</v>
      </c>
      <c r="BF166" s="225">
        <f>IF(N166="znížená",J166,0)</f>
        <v>33.200000000000003</v>
      </c>
      <c r="BG166" s="225">
        <f>IF(N166="zákl. prenesená",J166,0)</f>
        <v>0</v>
      </c>
      <c r="BH166" s="225">
        <f>IF(N166="zníž. prenesená",J166,0)</f>
        <v>0</v>
      </c>
      <c r="BI166" s="225">
        <f>IF(N166="nulová",J166,0)</f>
        <v>0</v>
      </c>
      <c r="BJ166" s="14" t="s">
        <v>122</v>
      </c>
      <c r="BK166" s="226">
        <f>ROUND(I166*H166,3)</f>
        <v>33.200000000000003</v>
      </c>
      <c r="BL166" s="14" t="s">
        <v>121</v>
      </c>
      <c r="BM166" s="224" t="s">
        <v>260</v>
      </c>
    </row>
    <row r="167" s="2" customFormat="1" ht="16.5" customHeight="1">
      <c r="A167" s="29"/>
      <c r="B167" s="30"/>
      <c r="C167" s="227" t="s">
        <v>191</v>
      </c>
      <c r="D167" s="227" t="s">
        <v>145</v>
      </c>
      <c r="E167" s="228" t="s">
        <v>261</v>
      </c>
      <c r="F167" s="229" t="s">
        <v>262</v>
      </c>
      <c r="G167" s="230" t="s">
        <v>143</v>
      </c>
      <c r="H167" s="231">
        <v>40</v>
      </c>
      <c r="I167" s="231">
        <v>1.98</v>
      </c>
      <c r="J167" s="231">
        <f>ROUND(I167*H167,3)</f>
        <v>79.200000000000003</v>
      </c>
      <c r="K167" s="232"/>
      <c r="L167" s="233"/>
      <c r="M167" s="234" t="s">
        <v>1</v>
      </c>
      <c r="N167" s="235" t="s">
        <v>41</v>
      </c>
      <c r="O167" s="222">
        <v>0</v>
      </c>
      <c r="P167" s="222">
        <f>O167*H167</f>
        <v>0</v>
      </c>
      <c r="Q167" s="222">
        <v>0.00027999999999999998</v>
      </c>
      <c r="R167" s="222">
        <f>Q167*H167</f>
        <v>0.011199999999999998</v>
      </c>
      <c r="S167" s="222">
        <v>0</v>
      </c>
      <c r="T167" s="22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224" t="s">
        <v>132</v>
      </c>
      <c r="AT167" s="224" t="s">
        <v>145</v>
      </c>
      <c r="AU167" s="224" t="s">
        <v>122</v>
      </c>
      <c r="AY167" s="14" t="s">
        <v>115</v>
      </c>
      <c r="BE167" s="225">
        <f>IF(N167="základná",J167,0)</f>
        <v>0</v>
      </c>
      <c r="BF167" s="225">
        <f>IF(N167="znížená",J167,0)</f>
        <v>79.200000000000003</v>
      </c>
      <c r="BG167" s="225">
        <f>IF(N167="zákl. prenesená",J167,0)</f>
        <v>0</v>
      </c>
      <c r="BH167" s="225">
        <f>IF(N167="zníž. prenesená",J167,0)</f>
        <v>0</v>
      </c>
      <c r="BI167" s="225">
        <f>IF(N167="nulová",J167,0)</f>
        <v>0</v>
      </c>
      <c r="BJ167" s="14" t="s">
        <v>122</v>
      </c>
      <c r="BK167" s="226">
        <f>ROUND(I167*H167,3)</f>
        <v>79.200000000000003</v>
      </c>
      <c r="BL167" s="14" t="s">
        <v>121</v>
      </c>
      <c r="BM167" s="224" t="s">
        <v>263</v>
      </c>
    </row>
    <row r="168" s="2" customFormat="1" ht="21.75" customHeight="1">
      <c r="A168" s="29"/>
      <c r="B168" s="30"/>
      <c r="C168" s="214" t="s">
        <v>264</v>
      </c>
      <c r="D168" s="214" t="s">
        <v>117</v>
      </c>
      <c r="E168" s="215" t="s">
        <v>265</v>
      </c>
      <c r="F168" s="216" t="s">
        <v>266</v>
      </c>
      <c r="G168" s="217" t="s">
        <v>143</v>
      </c>
      <c r="H168" s="218">
        <v>300</v>
      </c>
      <c r="I168" s="218">
        <v>2.9399999999999999</v>
      </c>
      <c r="J168" s="218">
        <f>ROUND(I168*H168,3)</f>
        <v>882</v>
      </c>
      <c r="K168" s="219"/>
      <c r="L168" s="35"/>
      <c r="M168" s="220" t="s">
        <v>1</v>
      </c>
      <c r="N168" s="221" t="s">
        <v>41</v>
      </c>
      <c r="O168" s="222">
        <v>0</v>
      </c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224" t="s">
        <v>121</v>
      </c>
      <c r="AT168" s="224" t="s">
        <v>117</v>
      </c>
      <c r="AU168" s="224" t="s">
        <v>122</v>
      </c>
      <c r="AY168" s="14" t="s">
        <v>115</v>
      </c>
      <c r="BE168" s="225">
        <f>IF(N168="základná",J168,0)</f>
        <v>0</v>
      </c>
      <c r="BF168" s="225">
        <f>IF(N168="znížená",J168,0)</f>
        <v>882</v>
      </c>
      <c r="BG168" s="225">
        <f>IF(N168="zákl. prenesená",J168,0)</f>
        <v>0</v>
      </c>
      <c r="BH168" s="225">
        <f>IF(N168="zníž. prenesená",J168,0)</f>
        <v>0</v>
      </c>
      <c r="BI168" s="225">
        <f>IF(N168="nulová",J168,0)</f>
        <v>0</v>
      </c>
      <c r="BJ168" s="14" t="s">
        <v>122</v>
      </c>
      <c r="BK168" s="226">
        <f>ROUND(I168*H168,3)</f>
        <v>882</v>
      </c>
      <c r="BL168" s="14" t="s">
        <v>121</v>
      </c>
      <c r="BM168" s="224" t="s">
        <v>267</v>
      </c>
    </row>
    <row r="169" s="2" customFormat="1" ht="21.75" customHeight="1">
      <c r="A169" s="29"/>
      <c r="B169" s="30"/>
      <c r="C169" s="227" t="s">
        <v>195</v>
      </c>
      <c r="D169" s="227" t="s">
        <v>145</v>
      </c>
      <c r="E169" s="228" t="s">
        <v>268</v>
      </c>
      <c r="F169" s="229" t="s">
        <v>269</v>
      </c>
      <c r="G169" s="230" t="s">
        <v>143</v>
      </c>
      <c r="H169" s="231">
        <v>300</v>
      </c>
      <c r="I169" s="231">
        <v>17.579999999999998</v>
      </c>
      <c r="J169" s="231">
        <f>ROUND(I169*H169,3)</f>
        <v>5274</v>
      </c>
      <c r="K169" s="232"/>
      <c r="L169" s="233"/>
      <c r="M169" s="234" t="s">
        <v>1</v>
      </c>
      <c r="N169" s="235" t="s">
        <v>41</v>
      </c>
      <c r="O169" s="222">
        <v>0</v>
      </c>
      <c r="P169" s="222">
        <f>O169*H169</f>
        <v>0</v>
      </c>
      <c r="Q169" s="222">
        <v>0</v>
      </c>
      <c r="R169" s="222">
        <f>Q169*H169</f>
        <v>0</v>
      </c>
      <c r="S169" s="222">
        <v>0</v>
      </c>
      <c r="T169" s="223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224" t="s">
        <v>132</v>
      </c>
      <c r="AT169" s="224" t="s">
        <v>145</v>
      </c>
      <c r="AU169" s="224" t="s">
        <v>122</v>
      </c>
      <c r="AY169" s="14" t="s">
        <v>115</v>
      </c>
      <c r="BE169" s="225">
        <f>IF(N169="základná",J169,0)</f>
        <v>0</v>
      </c>
      <c r="BF169" s="225">
        <f>IF(N169="znížená",J169,0)</f>
        <v>5274</v>
      </c>
      <c r="BG169" s="225">
        <f>IF(N169="zákl. prenesená",J169,0)</f>
        <v>0</v>
      </c>
      <c r="BH169" s="225">
        <f>IF(N169="zníž. prenesená",J169,0)</f>
        <v>0</v>
      </c>
      <c r="BI169" s="225">
        <f>IF(N169="nulová",J169,0)</f>
        <v>0</v>
      </c>
      <c r="BJ169" s="14" t="s">
        <v>122</v>
      </c>
      <c r="BK169" s="226">
        <f>ROUND(I169*H169,3)</f>
        <v>5274</v>
      </c>
      <c r="BL169" s="14" t="s">
        <v>121</v>
      </c>
      <c r="BM169" s="224" t="s">
        <v>270</v>
      </c>
    </row>
    <row r="170" s="2" customFormat="1" ht="24.15" customHeight="1">
      <c r="A170" s="29"/>
      <c r="B170" s="30"/>
      <c r="C170" s="214" t="s">
        <v>271</v>
      </c>
      <c r="D170" s="214" t="s">
        <v>117</v>
      </c>
      <c r="E170" s="215" t="s">
        <v>272</v>
      </c>
      <c r="F170" s="216" t="s">
        <v>273</v>
      </c>
      <c r="G170" s="217" t="s">
        <v>152</v>
      </c>
      <c r="H170" s="218">
        <v>8</v>
      </c>
      <c r="I170" s="218">
        <v>1.5329999999999999</v>
      </c>
      <c r="J170" s="218">
        <f>ROUND(I170*H170,3)</f>
        <v>12.263999999999999</v>
      </c>
      <c r="K170" s="219"/>
      <c r="L170" s="35"/>
      <c r="M170" s="220" t="s">
        <v>1</v>
      </c>
      <c r="N170" s="221" t="s">
        <v>41</v>
      </c>
      <c r="O170" s="222">
        <v>0</v>
      </c>
      <c r="P170" s="222">
        <f>O170*H170</f>
        <v>0</v>
      </c>
      <c r="Q170" s="222">
        <v>0</v>
      </c>
      <c r="R170" s="222">
        <f>Q170*H170</f>
        <v>0</v>
      </c>
      <c r="S170" s="222">
        <v>0</v>
      </c>
      <c r="T170" s="223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224" t="s">
        <v>121</v>
      </c>
      <c r="AT170" s="224" t="s">
        <v>117</v>
      </c>
      <c r="AU170" s="224" t="s">
        <v>122</v>
      </c>
      <c r="AY170" s="14" t="s">
        <v>115</v>
      </c>
      <c r="BE170" s="225">
        <f>IF(N170="základná",J170,0)</f>
        <v>0</v>
      </c>
      <c r="BF170" s="225">
        <f>IF(N170="znížená",J170,0)</f>
        <v>12.263999999999999</v>
      </c>
      <c r="BG170" s="225">
        <f>IF(N170="zákl. prenesená",J170,0)</f>
        <v>0</v>
      </c>
      <c r="BH170" s="225">
        <f>IF(N170="zníž. prenesená",J170,0)</f>
        <v>0</v>
      </c>
      <c r="BI170" s="225">
        <f>IF(N170="nulová",J170,0)</f>
        <v>0</v>
      </c>
      <c r="BJ170" s="14" t="s">
        <v>122</v>
      </c>
      <c r="BK170" s="226">
        <f>ROUND(I170*H170,3)</f>
        <v>12.263999999999999</v>
      </c>
      <c r="BL170" s="14" t="s">
        <v>121</v>
      </c>
      <c r="BM170" s="224" t="s">
        <v>274</v>
      </c>
    </row>
    <row r="171" s="2" customFormat="1" ht="16.5" customHeight="1">
      <c r="A171" s="29"/>
      <c r="B171" s="30"/>
      <c r="C171" s="227" t="s">
        <v>198</v>
      </c>
      <c r="D171" s="227" t="s">
        <v>145</v>
      </c>
      <c r="E171" s="228" t="s">
        <v>275</v>
      </c>
      <c r="F171" s="229" t="s">
        <v>276</v>
      </c>
      <c r="G171" s="230" t="s">
        <v>152</v>
      </c>
      <c r="H171" s="231">
        <v>8</v>
      </c>
      <c r="I171" s="231">
        <v>2.8700000000000001</v>
      </c>
      <c r="J171" s="231">
        <f>ROUND(I171*H171,3)</f>
        <v>22.960000000000001</v>
      </c>
      <c r="K171" s="232"/>
      <c r="L171" s="233"/>
      <c r="M171" s="234" t="s">
        <v>1</v>
      </c>
      <c r="N171" s="235" t="s">
        <v>41</v>
      </c>
      <c r="O171" s="222">
        <v>0</v>
      </c>
      <c r="P171" s="222">
        <f>O171*H171</f>
        <v>0</v>
      </c>
      <c r="Q171" s="222">
        <v>0</v>
      </c>
      <c r="R171" s="222">
        <f>Q171*H171</f>
        <v>0</v>
      </c>
      <c r="S171" s="222">
        <v>0</v>
      </c>
      <c r="T171" s="223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224" t="s">
        <v>132</v>
      </c>
      <c r="AT171" s="224" t="s">
        <v>145</v>
      </c>
      <c r="AU171" s="224" t="s">
        <v>122</v>
      </c>
      <c r="AY171" s="14" t="s">
        <v>115</v>
      </c>
      <c r="BE171" s="225">
        <f>IF(N171="základná",J171,0)</f>
        <v>0</v>
      </c>
      <c r="BF171" s="225">
        <f>IF(N171="znížená",J171,0)</f>
        <v>22.960000000000001</v>
      </c>
      <c r="BG171" s="225">
        <f>IF(N171="zákl. prenesená",J171,0)</f>
        <v>0</v>
      </c>
      <c r="BH171" s="225">
        <f>IF(N171="zníž. prenesená",J171,0)</f>
        <v>0</v>
      </c>
      <c r="BI171" s="225">
        <f>IF(N171="nulová",J171,0)</f>
        <v>0</v>
      </c>
      <c r="BJ171" s="14" t="s">
        <v>122</v>
      </c>
      <c r="BK171" s="226">
        <f>ROUND(I171*H171,3)</f>
        <v>22.960000000000001</v>
      </c>
      <c r="BL171" s="14" t="s">
        <v>121</v>
      </c>
      <c r="BM171" s="224" t="s">
        <v>277</v>
      </c>
    </row>
    <row r="172" s="2" customFormat="1" ht="33" customHeight="1">
      <c r="A172" s="29"/>
      <c r="B172" s="30"/>
      <c r="C172" s="214" t="s">
        <v>278</v>
      </c>
      <c r="D172" s="214" t="s">
        <v>117</v>
      </c>
      <c r="E172" s="215" t="s">
        <v>279</v>
      </c>
      <c r="F172" s="216" t="s">
        <v>280</v>
      </c>
      <c r="G172" s="217" t="s">
        <v>152</v>
      </c>
      <c r="H172" s="218">
        <v>2</v>
      </c>
      <c r="I172" s="218">
        <v>29.686</v>
      </c>
      <c r="J172" s="218">
        <f>ROUND(I172*H172,3)</f>
        <v>59.372</v>
      </c>
      <c r="K172" s="219"/>
      <c r="L172" s="35"/>
      <c r="M172" s="220" t="s">
        <v>1</v>
      </c>
      <c r="N172" s="221" t="s">
        <v>41</v>
      </c>
      <c r="O172" s="222">
        <v>0</v>
      </c>
      <c r="P172" s="222">
        <f>O172*H172</f>
        <v>0</v>
      </c>
      <c r="Q172" s="222">
        <v>0.00083000000000000001</v>
      </c>
      <c r="R172" s="222">
        <f>Q172*H172</f>
        <v>0.00166</v>
      </c>
      <c r="S172" s="222">
        <v>0</v>
      </c>
      <c r="T172" s="223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224" t="s">
        <v>121</v>
      </c>
      <c r="AT172" s="224" t="s">
        <v>117</v>
      </c>
      <c r="AU172" s="224" t="s">
        <v>122</v>
      </c>
      <c r="AY172" s="14" t="s">
        <v>115</v>
      </c>
      <c r="BE172" s="225">
        <f>IF(N172="základná",J172,0)</f>
        <v>0</v>
      </c>
      <c r="BF172" s="225">
        <f>IF(N172="znížená",J172,0)</f>
        <v>59.372</v>
      </c>
      <c r="BG172" s="225">
        <f>IF(N172="zákl. prenesená",J172,0)</f>
        <v>0</v>
      </c>
      <c r="BH172" s="225">
        <f>IF(N172="zníž. prenesená",J172,0)</f>
        <v>0</v>
      </c>
      <c r="BI172" s="225">
        <f>IF(N172="nulová",J172,0)</f>
        <v>0</v>
      </c>
      <c r="BJ172" s="14" t="s">
        <v>122</v>
      </c>
      <c r="BK172" s="226">
        <f>ROUND(I172*H172,3)</f>
        <v>59.372</v>
      </c>
      <c r="BL172" s="14" t="s">
        <v>121</v>
      </c>
      <c r="BM172" s="224" t="s">
        <v>281</v>
      </c>
    </row>
    <row r="173" s="2" customFormat="1" ht="16.5" customHeight="1">
      <c r="A173" s="29"/>
      <c r="B173" s="30"/>
      <c r="C173" s="227" t="s">
        <v>202</v>
      </c>
      <c r="D173" s="227" t="s">
        <v>145</v>
      </c>
      <c r="E173" s="228" t="s">
        <v>282</v>
      </c>
      <c r="F173" s="229" t="s">
        <v>283</v>
      </c>
      <c r="G173" s="230" t="s">
        <v>152</v>
      </c>
      <c r="H173" s="231">
        <v>2</v>
      </c>
      <c r="I173" s="231">
        <v>231</v>
      </c>
      <c r="J173" s="231">
        <f>ROUND(I173*H173,3)</f>
        <v>462</v>
      </c>
      <c r="K173" s="232"/>
      <c r="L173" s="233"/>
      <c r="M173" s="234" t="s">
        <v>1</v>
      </c>
      <c r="N173" s="235" t="s">
        <v>41</v>
      </c>
      <c r="O173" s="222">
        <v>0</v>
      </c>
      <c r="P173" s="222">
        <f>O173*H173</f>
        <v>0</v>
      </c>
      <c r="Q173" s="222">
        <v>0.033000000000000002</v>
      </c>
      <c r="R173" s="222">
        <f>Q173*H173</f>
        <v>0.066000000000000003</v>
      </c>
      <c r="S173" s="222">
        <v>0</v>
      </c>
      <c r="T173" s="223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224" t="s">
        <v>132</v>
      </c>
      <c r="AT173" s="224" t="s">
        <v>145</v>
      </c>
      <c r="AU173" s="224" t="s">
        <v>122</v>
      </c>
      <c r="AY173" s="14" t="s">
        <v>115</v>
      </c>
      <c r="BE173" s="225">
        <f>IF(N173="základná",J173,0)</f>
        <v>0</v>
      </c>
      <c r="BF173" s="225">
        <f>IF(N173="znížená",J173,0)</f>
        <v>462</v>
      </c>
      <c r="BG173" s="225">
        <f>IF(N173="zákl. prenesená",J173,0)</f>
        <v>0</v>
      </c>
      <c r="BH173" s="225">
        <f>IF(N173="zníž. prenesená",J173,0)</f>
        <v>0</v>
      </c>
      <c r="BI173" s="225">
        <f>IF(N173="nulová",J173,0)</f>
        <v>0</v>
      </c>
      <c r="BJ173" s="14" t="s">
        <v>122</v>
      </c>
      <c r="BK173" s="226">
        <f>ROUND(I173*H173,3)</f>
        <v>462</v>
      </c>
      <c r="BL173" s="14" t="s">
        <v>121</v>
      </c>
      <c r="BM173" s="224" t="s">
        <v>284</v>
      </c>
    </row>
    <row r="174" s="2" customFormat="1" ht="16.5" customHeight="1">
      <c r="A174" s="29"/>
      <c r="B174" s="30"/>
      <c r="C174" s="227" t="s">
        <v>285</v>
      </c>
      <c r="D174" s="227" t="s">
        <v>145</v>
      </c>
      <c r="E174" s="228" t="s">
        <v>286</v>
      </c>
      <c r="F174" s="229" t="s">
        <v>287</v>
      </c>
      <c r="G174" s="230" t="s">
        <v>152</v>
      </c>
      <c r="H174" s="231">
        <v>2</v>
      </c>
      <c r="I174" s="231">
        <v>33.689</v>
      </c>
      <c r="J174" s="231">
        <f>ROUND(I174*H174,3)</f>
        <v>67.378</v>
      </c>
      <c r="K174" s="232"/>
      <c r="L174" s="233"/>
      <c r="M174" s="234" t="s">
        <v>1</v>
      </c>
      <c r="N174" s="235" t="s">
        <v>41</v>
      </c>
      <c r="O174" s="222">
        <v>0</v>
      </c>
      <c r="P174" s="222">
        <f>O174*H174</f>
        <v>0</v>
      </c>
      <c r="Q174" s="222">
        <v>0.0080000000000000002</v>
      </c>
      <c r="R174" s="222">
        <f>Q174*H174</f>
        <v>0.016</v>
      </c>
      <c r="S174" s="222">
        <v>0</v>
      </c>
      <c r="T174" s="223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224" t="s">
        <v>132</v>
      </c>
      <c r="AT174" s="224" t="s">
        <v>145</v>
      </c>
      <c r="AU174" s="224" t="s">
        <v>122</v>
      </c>
      <c r="AY174" s="14" t="s">
        <v>115</v>
      </c>
      <c r="BE174" s="225">
        <f>IF(N174="základná",J174,0)</f>
        <v>0</v>
      </c>
      <c r="BF174" s="225">
        <f>IF(N174="znížená",J174,0)</f>
        <v>67.378</v>
      </c>
      <c r="BG174" s="225">
        <f>IF(N174="zákl. prenesená",J174,0)</f>
        <v>0</v>
      </c>
      <c r="BH174" s="225">
        <f>IF(N174="zníž. prenesená",J174,0)</f>
        <v>0</v>
      </c>
      <c r="BI174" s="225">
        <f>IF(N174="nulová",J174,0)</f>
        <v>0</v>
      </c>
      <c r="BJ174" s="14" t="s">
        <v>122</v>
      </c>
      <c r="BK174" s="226">
        <f>ROUND(I174*H174,3)</f>
        <v>67.378</v>
      </c>
      <c r="BL174" s="14" t="s">
        <v>121</v>
      </c>
      <c r="BM174" s="224" t="s">
        <v>288</v>
      </c>
    </row>
    <row r="175" s="2" customFormat="1" ht="16.5" customHeight="1">
      <c r="A175" s="29"/>
      <c r="B175" s="30"/>
      <c r="C175" s="214" t="s">
        <v>206</v>
      </c>
      <c r="D175" s="214" t="s">
        <v>117</v>
      </c>
      <c r="E175" s="215" t="s">
        <v>289</v>
      </c>
      <c r="F175" s="216" t="s">
        <v>290</v>
      </c>
      <c r="G175" s="217" t="s">
        <v>152</v>
      </c>
      <c r="H175" s="218">
        <v>2</v>
      </c>
      <c r="I175" s="218">
        <v>74.006</v>
      </c>
      <c r="J175" s="218">
        <f>ROUND(I175*H175,3)</f>
        <v>148.012</v>
      </c>
      <c r="K175" s="219"/>
      <c r="L175" s="35"/>
      <c r="M175" s="220" t="s">
        <v>1</v>
      </c>
      <c r="N175" s="221" t="s">
        <v>41</v>
      </c>
      <c r="O175" s="222">
        <v>0</v>
      </c>
      <c r="P175" s="222">
        <f>O175*H175</f>
        <v>0</v>
      </c>
      <c r="Q175" s="222">
        <v>0.00036000000000000002</v>
      </c>
      <c r="R175" s="222">
        <f>Q175*H175</f>
        <v>0.00072000000000000005</v>
      </c>
      <c r="S175" s="222">
        <v>0</v>
      </c>
      <c r="T175" s="223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224" t="s">
        <v>121</v>
      </c>
      <c r="AT175" s="224" t="s">
        <v>117</v>
      </c>
      <c r="AU175" s="224" t="s">
        <v>122</v>
      </c>
      <c r="AY175" s="14" t="s">
        <v>115</v>
      </c>
      <c r="BE175" s="225">
        <f>IF(N175="základná",J175,0)</f>
        <v>0</v>
      </c>
      <c r="BF175" s="225">
        <f>IF(N175="znížená",J175,0)</f>
        <v>148.012</v>
      </c>
      <c r="BG175" s="225">
        <f>IF(N175="zákl. prenesená",J175,0)</f>
        <v>0</v>
      </c>
      <c r="BH175" s="225">
        <f>IF(N175="zníž. prenesená",J175,0)</f>
        <v>0</v>
      </c>
      <c r="BI175" s="225">
        <f>IF(N175="nulová",J175,0)</f>
        <v>0</v>
      </c>
      <c r="BJ175" s="14" t="s">
        <v>122</v>
      </c>
      <c r="BK175" s="226">
        <f>ROUND(I175*H175,3)</f>
        <v>148.012</v>
      </c>
      <c r="BL175" s="14" t="s">
        <v>121</v>
      </c>
      <c r="BM175" s="224" t="s">
        <v>291</v>
      </c>
    </row>
    <row r="176" s="2" customFormat="1" ht="16.5" customHeight="1">
      <c r="A176" s="29"/>
      <c r="B176" s="30"/>
      <c r="C176" s="227" t="s">
        <v>292</v>
      </c>
      <c r="D176" s="227" t="s">
        <v>145</v>
      </c>
      <c r="E176" s="228" t="s">
        <v>293</v>
      </c>
      <c r="F176" s="229" t="s">
        <v>294</v>
      </c>
      <c r="G176" s="230" t="s">
        <v>152</v>
      </c>
      <c r="H176" s="231">
        <v>2</v>
      </c>
      <c r="I176" s="231">
        <v>39.600000000000001</v>
      </c>
      <c r="J176" s="231">
        <f>ROUND(I176*H176,3)</f>
        <v>79.200000000000003</v>
      </c>
      <c r="K176" s="232"/>
      <c r="L176" s="233"/>
      <c r="M176" s="234" t="s">
        <v>1</v>
      </c>
      <c r="N176" s="235" t="s">
        <v>41</v>
      </c>
      <c r="O176" s="222">
        <v>0</v>
      </c>
      <c r="P176" s="222">
        <f>O176*H176</f>
        <v>0</v>
      </c>
      <c r="Q176" s="222">
        <v>0</v>
      </c>
      <c r="R176" s="222">
        <f>Q176*H176</f>
        <v>0</v>
      </c>
      <c r="S176" s="222">
        <v>0</v>
      </c>
      <c r="T176" s="223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224" t="s">
        <v>132</v>
      </c>
      <c r="AT176" s="224" t="s">
        <v>145</v>
      </c>
      <c r="AU176" s="224" t="s">
        <v>122</v>
      </c>
      <c r="AY176" s="14" t="s">
        <v>115</v>
      </c>
      <c r="BE176" s="225">
        <f>IF(N176="základná",J176,0)</f>
        <v>0</v>
      </c>
      <c r="BF176" s="225">
        <f>IF(N176="znížená",J176,0)</f>
        <v>79.200000000000003</v>
      </c>
      <c r="BG176" s="225">
        <f>IF(N176="zákl. prenesená",J176,0)</f>
        <v>0</v>
      </c>
      <c r="BH176" s="225">
        <f>IF(N176="zníž. prenesená",J176,0)</f>
        <v>0</v>
      </c>
      <c r="BI176" s="225">
        <f>IF(N176="nulová",J176,0)</f>
        <v>0</v>
      </c>
      <c r="BJ176" s="14" t="s">
        <v>122</v>
      </c>
      <c r="BK176" s="226">
        <f>ROUND(I176*H176,3)</f>
        <v>79.200000000000003</v>
      </c>
      <c r="BL176" s="14" t="s">
        <v>121</v>
      </c>
      <c r="BM176" s="224" t="s">
        <v>295</v>
      </c>
    </row>
    <row r="177" s="2" customFormat="1" ht="16.5" customHeight="1">
      <c r="A177" s="29"/>
      <c r="B177" s="30"/>
      <c r="C177" s="227" t="s">
        <v>210</v>
      </c>
      <c r="D177" s="227" t="s">
        <v>145</v>
      </c>
      <c r="E177" s="228" t="s">
        <v>296</v>
      </c>
      <c r="F177" s="229" t="s">
        <v>297</v>
      </c>
      <c r="G177" s="230" t="s">
        <v>152</v>
      </c>
      <c r="H177" s="231">
        <v>2</v>
      </c>
      <c r="I177" s="231">
        <v>787</v>
      </c>
      <c r="J177" s="231">
        <f>ROUND(I177*H177,3)</f>
        <v>1574</v>
      </c>
      <c r="K177" s="232"/>
      <c r="L177" s="233"/>
      <c r="M177" s="234" t="s">
        <v>1</v>
      </c>
      <c r="N177" s="235" t="s">
        <v>41</v>
      </c>
      <c r="O177" s="222">
        <v>0</v>
      </c>
      <c r="P177" s="222">
        <f>O177*H177</f>
        <v>0</v>
      </c>
      <c r="Q177" s="222">
        <v>0.063</v>
      </c>
      <c r="R177" s="222">
        <f>Q177*H177</f>
        <v>0.126</v>
      </c>
      <c r="S177" s="222">
        <v>0</v>
      </c>
      <c r="T177" s="223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224" t="s">
        <v>132</v>
      </c>
      <c r="AT177" s="224" t="s">
        <v>145</v>
      </c>
      <c r="AU177" s="224" t="s">
        <v>122</v>
      </c>
      <c r="AY177" s="14" t="s">
        <v>115</v>
      </c>
      <c r="BE177" s="225">
        <f>IF(N177="základná",J177,0)</f>
        <v>0</v>
      </c>
      <c r="BF177" s="225">
        <f>IF(N177="znížená",J177,0)</f>
        <v>1574</v>
      </c>
      <c r="BG177" s="225">
        <f>IF(N177="zákl. prenesená",J177,0)</f>
        <v>0</v>
      </c>
      <c r="BH177" s="225">
        <f>IF(N177="zníž. prenesená",J177,0)</f>
        <v>0</v>
      </c>
      <c r="BI177" s="225">
        <f>IF(N177="nulová",J177,0)</f>
        <v>0</v>
      </c>
      <c r="BJ177" s="14" t="s">
        <v>122</v>
      </c>
      <c r="BK177" s="226">
        <f>ROUND(I177*H177,3)</f>
        <v>1574</v>
      </c>
      <c r="BL177" s="14" t="s">
        <v>121</v>
      </c>
      <c r="BM177" s="224" t="s">
        <v>298</v>
      </c>
    </row>
    <row r="178" s="2" customFormat="1" ht="33" customHeight="1">
      <c r="A178" s="29"/>
      <c r="B178" s="30"/>
      <c r="C178" s="214" t="s">
        <v>299</v>
      </c>
      <c r="D178" s="214" t="s">
        <v>117</v>
      </c>
      <c r="E178" s="215" t="s">
        <v>300</v>
      </c>
      <c r="F178" s="216" t="s">
        <v>301</v>
      </c>
      <c r="G178" s="217" t="s">
        <v>152</v>
      </c>
      <c r="H178" s="218">
        <v>1</v>
      </c>
      <c r="I178" s="218">
        <v>37.262</v>
      </c>
      <c r="J178" s="218">
        <f>ROUND(I178*H178,3)</f>
        <v>37.262</v>
      </c>
      <c r="K178" s="219"/>
      <c r="L178" s="35"/>
      <c r="M178" s="220" t="s">
        <v>1</v>
      </c>
      <c r="N178" s="221" t="s">
        <v>41</v>
      </c>
      <c r="O178" s="222">
        <v>0</v>
      </c>
      <c r="P178" s="222">
        <f>O178*H178</f>
        <v>0</v>
      </c>
      <c r="Q178" s="222">
        <v>0.0016299999999999999</v>
      </c>
      <c r="R178" s="222">
        <f>Q178*H178</f>
        <v>0.0016299999999999999</v>
      </c>
      <c r="S178" s="222">
        <v>0</v>
      </c>
      <c r="T178" s="223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224" t="s">
        <v>121</v>
      </c>
      <c r="AT178" s="224" t="s">
        <v>117</v>
      </c>
      <c r="AU178" s="224" t="s">
        <v>122</v>
      </c>
      <c r="AY178" s="14" t="s">
        <v>115</v>
      </c>
      <c r="BE178" s="225">
        <f>IF(N178="základná",J178,0)</f>
        <v>0</v>
      </c>
      <c r="BF178" s="225">
        <f>IF(N178="znížená",J178,0)</f>
        <v>37.262</v>
      </c>
      <c r="BG178" s="225">
        <f>IF(N178="zákl. prenesená",J178,0)</f>
        <v>0</v>
      </c>
      <c r="BH178" s="225">
        <f>IF(N178="zníž. prenesená",J178,0)</f>
        <v>0</v>
      </c>
      <c r="BI178" s="225">
        <f>IF(N178="nulová",J178,0)</f>
        <v>0</v>
      </c>
      <c r="BJ178" s="14" t="s">
        <v>122</v>
      </c>
      <c r="BK178" s="226">
        <f>ROUND(I178*H178,3)</f>
        <v>37.262</v>
      </c>
      <c r="BL178" s="14" t="s">
        <v>121</v>
      </c>
      <c r="BM178" s="224" t="s">
        <v>302</v>
      </c>
    </row>
    <row r="179" s="2" customFormat="1" ht="16.5" customHeight="1">
      <c r="A179" s="29"/>
      <c r="B179" s="30"/>
      <c r="C179" s="227" t="s">
        <v>213</v>
      </c>
      <c r="D179" s="227" t="s">
        <v>145</v>
      </c>
      <c r="E179" s="228" t="s">
        <v>303</v>
      </c>
      <c r="F179" s="229" t="s">
        <v>304</v>
      </c>
      <c r="G179" s="230" t="s">
        <v>152</v>
      </c>
      <c r="H179" s="231">
        <v>1</v>
      </c>
      <c r="I179" s="231">
        <v>279</v>
      </c>
      <c r="J179" s="231">
        <f>ROUND(I179*H179,3)</f>
        <v>279</v>
      </c>
      <c r="K179" s="232"/>
      <c r="L179" s="233"/>
      <c r="M179" s="234" t="s">
        <v>1</v>
      </c>
      <c r="N179" s="235" t="s">
        <v>41</v>
      </c>
      <c r="O179" s="222">
        <v>0</v>
      </c>
      <c r="P179" s="222">
        <f>O179*H179</f>
        <v>0</v>
      </c>
      <c r="Q179" s="222">
        <v>0.044999999999999998</v>
      </c>
      <c r="R179" s="222">
        <f>Q179*H179</f>
        <v>0.044999999999999998</v>
      </c>
      <c r="S179" s="222">
        <v>0</v>
      </c>
      <c r="T179" s="223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224" t="s">
        <v>132</v>
      </c>
      <c r="AT179" s="224" t="s">
        <v>145</v>
      </c>
      <c r="AU179" s="224" t="s">
        <v>122</v>
      </c>
      <c r="AY179" s="14" t="s">
        <v>115</v>
      </c>
      <c r="BE179" s="225">
        <f>IF(N179="základná",J179,0)</f>
        <v>0</v>
      </c>
      <c r="BF179" s="225">
        <f>IF(N179="znížená",J179,0)</f>
        <v>279</v>
      </c>
      <c r="BG179" s="225">
        <f>IF(N179="zákl. prenesená",J179,0)</f>
        <v>0</v>
      </c>
      <c r="BH179" s="225">
        <f>IF(N179="zníž. prenesená",J179,0)</f>
        <v>0</v>
      </c>
      <c r="BI179" s="225">
        <f>IF(N179="nulová",J179,0)</f>
        <v>0</v>
      </c>
      <c r="BJ179" s="14" t="s">
        <v>122</v>
      </c>
      <c r="BK179" s="226">
        <f>ROUND(I179*H179,3)</f>
        <v>279</v>
      </c>
      <c r="BL179" s="14" t="s">
        <v>121</v>
      </c>
      <c r="BM179" s="224" t="s">
        <v>305</v>
      </c>
    </row>
    <row r="180" s="2" customFormat="1" ht="16.5" customHeight="1">
      <c r="A180" s="29"/>
      <c r="B180" s="30"/>
      <c r="C180" s="227" t="s">
        <v>306</v>
      </c>
      <c r="D180" s="227" t="s">
        <v>145</v>
      </c>
      <c r="E180" s="228" t="s">
        <v>307</v>
      </c>
      <c r="F180" s="229" t="s">
        <v>308</v>
      </c>
      <c r="G180" s="230" t="s">
        <v>152</v>
      </c>
      <c r="H180" s="231">
        <v>1</v>
      </c>
      <c r="I180" s="231">
        <v>42.520000000000003</v>
      </c>
      <c r="J180" s="231">
        <f>ROUND(I180*H180,3)</f>
        <v>42.520000000000003</v>
      </c>
      <c r="K180" s="232"/>
      <c r="L180" s="233"/>
      <c r="M180" s="234" t="s">
        <v>1</v>
      </c>
      <c r="N180" s="235" t="s">
        <v>41</v>
      </c>
      <c r="O180" s="222">
        <v>0</v>
      </c>
      <c r="P180" s="222">
        <f>O180*H180</f>
        <v>0</v>
      </c>
      <c r="Q180" s="222">
        <v>0.0080000000000000002</v>
      </c>
      <c r="R180" s="222">
        <f>Q180*H180</f>
        <v>0.0080000000000000002</v>
      </c>
      <c r="S180" s="222">
        <v>0</v>
      </c>
      <c r="T180" s="223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224" t="s">
        <v>132</v>
      </c>
      <c r="AT180" s="224" t="s">
        <v>145</v>
      </c>
      <c r="AU180" s="224" t="s">
        <v>122</v>
      </c>
      <c r="AY180" s="14" t="s">
        <v>115</v>
      </c>
      <c r="BE180" s="225">
        <f>IF(N180="základná",J180,0)</f>
        <v>0</v>
      </c>
      <c r="BF180" s="225">
        <f>IF(N180="znížená",J180,0)</f>
        <v>42.520000000000003</v>
      </c>
      <c r="BG180" s="225">
        <f>IF(N180="zákl. prenesená",J180,0)</f>
        <v>0</v>
      </c>
      <c r="BH180" s="225">
        <f>IF(N180="zníž. prenesená",J180,0)</f>
        <v>0</v>
      </c>
      <c r="BI180" s="225">
        <f>IF(N180="nulová",J180,0)</f>
        <v>0</v>
      </c>
      <c r="BJ180" s="14" t="s">
        <v>122</v>
      </c>
      <c r="BK180" s="226">
        <f>ROUND(I180*H180,3)</f>
        <v>42.520000000000003</v>
      </c>
      <c r="BL180" s="14" t="s">
        <v>121</v>
      </c>
      <c r="BM180" s="224" t="s">
        <v>309</v>
      </c>
    </row>
    <row r="181" s="2" customFormat="1" ht="37.8" customHeight="1">
      <c r="A181" s="29"/>
      <c r="B181" s="30"/>
      <c r="C181" s="214" t="s">
        <v>218</v>
      </c>
      <c r="D181" s="214" t="s">
        <v>117</v>
      </c>
      <c r="E181" s="215" t="s">
        <v>310</v>
      </c>
      <c r="F181" s="216" t="s">
        <v>311</v>
      </c>
      <c r="G181" s="217" t="s">
        <v>152</v>
      </c>
      <c r="H181" s="218">
        <v>8</v>
      </c>
      <c r="I181" s="218">
        <v>44.094999999999999</v>
      </c>
      <c r="J181" s="218">
        <f>ROUND(I181*H181,3)</f>
        <v>352.75999999999999</v>
      </c>
      <c r="K181" s="219"/>
      <c r="L181" s="35"/>
      <c r="M181" s="220" t="s">
        <v>1</v>
      </c>
      <c r="N181" s="221" t="s">
        <v>41</v>
      </c>
      <c r="O181" s="222">
        <v>0</v>
      </c>
      <c r="P181" s="222">
        <f>O181*H181</f>
        <v>0</v>
      </c>
      <c r="Q181" s="222">
        <v>0</v>
      </c>
      <c r="R181" s="222">
        <f>Q181*H181</f>
        <v>0</v>
      </c>
      <c r="S181" s="222">
        <v>0</v>
      </c>
      <c r="T181" s="223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224" t="s">
        <v>121</v>
      </c>
      <c r="AT181" s="224" t="s">
        <v>117</v>
      </c>
      <c r="AU181" s="224" t="s">
        <v>122</v>
      </c>
      <c r="AY181" s="14" t="s">
        <v>115</v>
      </c>
      <c r="BE181" s="225">
        <f>IF(N181="základná",J181,0)</f>
        <v>0</v>
      </c>
      <c r="BF181" s="225">
        <f>IF(N181="znížená",J181,0)</f>
        <v>352.75999999999999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4" t="s">
        <v>122</v>
      </c>
      <c r="BK181" s="226">
        <f>ROUND(I181*H181,3)</f>
        <v>352.75999999999999</v>
      </c>
      <c r="BL181" s="14" t="s">
        <v>121</v>
      </c>
      <c r="BM181" s="224" t="s">
        <v>312</v>
      </c>
    </row>
    <row r="182" s="2" customFormat="1" ht="16.5" customHeight="1">
      <c r="A182" s="29"/>
      <c r="B182" s="30"/>
      <c r="C182" s="227" t="s">
        <v>313</v>
      </c>
      <c r="D182" s="227" t="s">
        <v>145</v>
      </c>
      <c r="E182" s="228" t="s">
        <v>314</v>
      </c>
      <c r="F182" s="229" t="s">
        <v>315</v>
      </c>
      <c r="G182" s="230" t="s">
        <v>152</v>
      </c>
      <c r="H182" s="231">
        <v>8</v>
      </c>
      <c r="I182" s="231">
        <v>214.19999999999999</v>
      </c>
      <c r="J182" s="231">
        <f>ROUND(I182*H182,3)</f>
        <v>1713.5999999999999</v>
      </c>
      <c r="K182" s="232"/>
      <c r="L182" s="233"/>
      <c r="M182" s="234" t="s">
        <v>1</v>
      </c>
      <c r="N182" s="235" t="s">
        <v>41</v>
      </c>
      <c r="O182" s="222">
        <v>0</v>
      </c>
      <c r="P182" s="222">
        <f>O182*H182</f>
        <v>0</v>
      </c>
      <c r="Q182" s="222">
        <v>0.00115</v>
      </c>
      <c r="R182" s="222">
        <f>Q182*H182</f>
        <v>0.0091999999999999998</v>
      </c>
      <c r="S182" s="222">
        <v>0</v>
      </c>
      <c r="T182" s="223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224" t="s">
        <v>132</v>
      </c>
      <c r="AT182" s="224" t="s">
        <v>145</v>
      </c>
      <c r="AU182" s="224" t="s">
        <v>122</v>
      </c>
      <c r="AY182" s="14" t="s">
        <v>115</v>
      </c>
      <c r="BE182" s="225">
        <f>IF(N182="základná",J182,0)</f>
        <v>0</v>
      </c>
      <c r="BF182" s="225">
        <f>IF(N182="znížená",J182,0)</f>
        <v>1713.5999999999999</v>
      </c>
      <c r="BG182" s="225">
        <f>IF(N182="zákl. prenesená",J182,0)</f>
        <v>0</v>
      </c>
      <c r="BH182" s="225">
        <f>IF(N182="zníž. prenesená",J182,0)</f>
        <v>0</v>
      </c>
      <c r="BI182" s="225">
        <f>IF(N182="nulová",J182,0)</f>
        <v>0</v>
      </c>
      <c r="BJ182" s="14" t="s">
        <v>122</v>
      </c>
      <c r="BK182" s="226">
        <f>ROUND(I182*H182,3)</f>
        <v>1713.5999999999999</v>
      </c>
      <c r="BL182" s="14" t="s">
        <v>121</v>
      </c>
      <c r="BM182" s="224" t="s">
        <v>316</v>
      </c>
    </row>
    <row r="183" s="2" customFormat="1" ht="16.5" customHeight="1">
      <c r="A183" s="29"/>
      <c r="B183" s="30"/>
      <c r="C183" s="227" t="s">
        <v>221</v>
      </c>
      <c r="D183" s="227" t="s">
        <v>145</v>
      </c>
      <c r="E183" s="228" t="s">
        <v>317</v>
      </c>
      <c r="F183" s="229" t="s">
        <v>318</v>
      </c>
      <c r="G183" s="230" t="s">
        <v>319</v>
      </c>
      <c r="H183" s="231">
        <v>8</v>
      </c>
      <c r="I183" s="231">
        <v>42.520000000000003</v>
      </c>
      <c r="J183" s="231">
        <f>ROUND(I183*H183,3)</f>
        <v>340.16000000000003</v>
      </c>
      <c r="K183" s="232"/>
      <c r="L183" s="233"/>
      <c r="M183" s="234" t="s">
        <v>1</v>
      </c>
      <c r="N183" s="235" t="s">
        <v>41</v>
      </c>
      <c r="O183" s="222">
        <v>0</v>
      </c>
      <c r="P183" s="222">
        <f>O183*H183</f>
        <v>0</v>
      </c>
      <c r="Q183" s="222">
        <v>0.0020999999999999999</v>
      </c>
      <c r="R183" s="222">
        <f>Q183*H183</f>
        <v>0.016799999999999999</v>
      </c>
      <c r="S183" s="222">
        <v>0</v>
      </c>
      <c r="T183" s="223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224" t="s">
        <v>132</v>
      </c>
      <c r="AT183" s="224" t="s">
        <v>145</v>
      </c>
      <c r="AU183" s="224" t="s">
        <v>122</v>
      </c>
      <c r="AY183" s="14" t="s">
        <v>115</v>
      </c>
      <c r="BE183" s="225">
        <f>IF(N183="základná",J183,0)</f>
        <v>0</v>
      </c>
      <c r="BF183" s="225">
        <f>IF(N183="znížená",J183,0)</f>
        <v>340.16000000000003</v>
      </c>
      <c r="BG183" s="225">
        <f>IF(N183="zákl. prenesená",J183,0)</f>
        <v>0</v>
      </c>
      <c r="BH183" s="225">
        <f>IF(N183="zníž. prenesená",J183,0)</f>
        <v>0</v>
      </c>
      <c r="BI183" s="225">
        <f>IF(N183="nulová",J183,0)</f>
        <v>0</v>
      </c>
      <c r="BJ183" s="14" t="s">
        <v>122</v>
      </c>
      <c r="BK183" s="226">
        <f>ROUND(I183*H183,3)</f>
        <v>340.16000000000003</v>
      </c>
      <c r="BL183" s="14" t="s">
        <v>121</v>
      </c>
      <c r="BM183" s="224" t="s">
        <v>320</v>
      </c>
    </row>
    <row r="184" s="2" customFormat="1" ht="24.15" customHeight="1">
      <c r="A184" s="29"/>
      <c r="B184" s="30"/>
      <c r="C184" s="214" t="s">
        <v>321</v>
      </c>
      <c r="D184" s="214" t="s">
        <v>117</v>
      </c>
      <c r="E184" s="215" t="s">
        <v>322</v>
      </c>
      <c r="F184" s="216" t="s">
        <v>323</v>
      </c>
      <c r="G184" s="217" t="s">
        <v>143</v>
      </c>
      <c r="H184" s="218">
        <v>40</v>
      </c>
      <c r="I184" s="218">
        <v>4.1749999999999998</v>
      </c>
      <c r="J184" s="218">
        <f>ROUND(I184*H184,3)</f>
        <v>167</v>
      </c>
      <c r="K184" s="219"/>
      <c r="L184" s="35"/>
      <c r="M184" s="220" t="s">
        <v>1</v>
      </c>
      <c r="N184" s="221" t="s">
        <v>41</v>
      </c>
      <c r="O184" s="222">
        <v>0</v>
      </c>
      <c r="P184" s="222">
        <f>O184*H184</f>
        <v>0</v>
      </c>
      <c r="Q184" s="222">
        <v>0</v>
      </c>
      <c r="R184" s="222">
        <f>Q184*H184</f>
        <v>0</v>
      </c>
      <c r="S184" s="222">
        <v>0</v>
      </c>
      <c r="T184" s="223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224" t="s">
        <v>121</v>
      </c>
      <c r="AT184" s="224" t="s">
        <v>117</v>
      </c>
      <c r="AU184" s="224" t="s">
        <v>122</v>
      </c>
      <c r="AY184" s="14" t="s">
        <v>115</v>
      </c>
      <c r="BE184" s="225">
        <f>IF(N184="základná",J184,0)</f>
        <v>0</v>
      </c>
      <c r="BF184" s="225">
        <f>IF(N184="znížená",J184,0)</f>
        <v>167</v>
      </c>
      <c r="BG184" s="225">
        <f>IF(N184="zákl. prenesená",J184,0)</f>
        <v>0</v>
      </c>
      <c r="BH184" s="225">
        <f>IF(N184="zníž. prenesená",J184,0)</f>
        <v>0</v>
      </c>
      <c r="BI184" s="225">
        <f>IF(N184="nulová",J184,0)</f>
        <v>0</v>
      </c>
      <c r="BJ184" s="14" t="s">
        <v>122</v>
      </c>
      <c r="BK184" s="226">
        <f>ROUND(I184*H184,3)</f>
        <v>167</v>
      </c>
      <c r="BL184" s="14" t="s">
        <v>121</v>
      </c>
      <c r="BM184" s="224" t="s">
        <v>324</v>
      </c>
    </row>
    <row r="185" s="2" customFormat="1" ht="16.5" customHeight="1">
      <c r="A185" s="29"/>
      <c r="B185" s="30"/>
      <c r="C185" s="214" t="s">
        <v>225</v>
      </c>
      <c r="D185" s="214" t="s">
        <v>117</v>
      </c>
      <c r="E185" s="215" t="s">
        <v>325</v>
      </c>
      <c r="F185" s="216" t="s">
        <v>326</v>
      </c>
      <c r="G185" s="217" t="s">
        <v>143</v>
      </c>
      <c r="H185" s="218">
        <v>40</v>
      </c>
      <c r="I185" s="218">
        <v>0.90600000000000003</v>
      </c>
      <c r="J185" s="218">
        <f>ROUND(I185*H185,3)</f>
        <v>36.240000000000002</v>
      </c>
      <c r="K185" s="219"/>
      <c r="L185" s="35"/>
      <c r="M185" s="220" t="s">
        <v>1</v>
      </c>
      <c r="N185" s="221" t="s">
        <v>41</v>
      </c>
      <c r="O185" s="222">
        <v>0</v>
      </c>
      <c r="P185" s="222">
        <f>O185*H185</f>
        <v>0</v>
      </c>
      <c r="Q185" s="222">
        <v>0</v>
      </c>
      <c r="R185" s="222">
        <f>Q185*H185</f>
        <v>0</v>
      </c>
      <c r="S185" s="222">
        <v>0</v>
      </c>
      <c r="T185" s="223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224" t="s">
        <v>121</v>
      </c>
      <c r="AT185" s="224" t="s">
        <v>117</v>
      </c>
      <c r="AU185" s="224" t="s">
        <v>122</v>
      </c>
      <c r="AY185" s="14" t="s">
        <v>115</v>
      </c>
      <c r="BE185" s="225">
        <f>IF(N185="základná",J185,0)</f>
        <v>0</v>
      </c>
      <c r="BF185" s="225">
        <f>IF(N185="znížená",J185,0)</f>
        <v>36.240000000000002</v>
      </c>
      <c r="BG185" s="225">
        <f>IF(N185="zákl. prenesená",J185,0)</f>
        <v>0</v>
      </c>
      <c r="BH185" s="225">
        <f>IF(N185="zníž. prenesená",J185,0)</f>
        <v>0</v>
      </c>
      <c r="BI185" s="225">
        <f>IF(N185="nulová",J185,0)</f>
        <v>0</v>
      </c>
      <c r="BJ185" s="14" t="s">
        <v>122</v>
      </c>
      <c r="BK185" s="226">
        <f>ROUND(I185*H185,3)</f>
        <v>36.240000000000002</v>
      </c>
      <c r="BL185" s="14" t="s">
        <v>121</v>
      </c>
      <c r="BM185" s="224" t="s">
        <v>327</v>
      </c>
    </row>
    <row r="186" s="2" customFormat="1" ht="24.15" customHeight="1">
      <c r="A186" s="29"/>
      <c r="B186" s="30"/>
      <c r="C186" s="214" t="s">
        <v>328</v>
      </c>
      <c r="D186" s="214" t="s">
        <v>117</v>
      </c>
      <c r="E186" s="215" t="s">
        <v>329</v>
      </c>
      <c r="F186" s="216" t="s">
        <v>330</v>
      </c>
      <c r="G186" s="217" t="s">
        <v>143</v>
      </c>
      <c r="H186" s="218">
        <v>300</v>
      </c>
      <c r="I186" s="218">
        <v>0.90900000000000003</v>
      </c>
      <c r="J186" s="218">
        <f>ROUND(I186*H186,3)</f>
        <v>272.69999999999999</v>
      </c>
      <c r="K186" s="219"/>
      <c r="L186" s="35"/>
      <c r="M186" s="220" t="s">
        <v>1</v>
      </c>
      <c r="N186" s="221" t="s">
        <v>41</v>
      </c>
      <c r="O186" s="222">
        <v>0</v>
      </c>
      <c r="P186" s="222">
        <f>O186*H186</f>
        <v>0</v>
      </c>
      <c r="Q186" s="222">
        <v>0</v>
      </c>
      <c r="R186" s="222">
        <f>Q186*H186</f>
        <v>0</v>
      </c>
      <c r="S186" s="222">
        <v>0</v>
      </c>
      <c r="T186" s="223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224" t="s">
        <v>121</v>
      </c>
      <c r="AT186" s="224" t="s">
        <v>117</v>
      </c>
      <c r="AU186" s="224" t="s">
        <v>122</v>
      </c>
      <c r="AY186" s="14" t="s">
        <v>115</v>
      </c>
      <c r="BE186" s="225">
        <f>IF(N186="základná",J186,0)</f>
        <v>0</v>
      </c>
      <c r="BF186" s="225">
        <f>IF(N186="znížená",J186,0)</f>
        <v>272.69999999999999</v>
      </c>
      <c r="BG186" s="225">
        <f>IF(N186="zákl. prenesená",J186,0)</f>
        <v>0</v>
      </c>
      <c r="BH186" s="225">
        <f>IF(N186="zníž. prenesená",J186,0)</f>
        <v>0</v>
      </c>
      <c r="BI186" s="225">
        <f>IF(N186="nulová",J186,0)</f>
        <v>0</v>
      </c>
      <c r="BJ186" s="14" t="s">
        <v>122</v>
      </c>
      <c r="BK186" s="226">
        <f>ROUND(I186*H186,3)</f>
        <v>272.69999999999999</v>
      </c>
      <c r="BL186" s="14" t="s">
        <v>121</v>
      </c>
      <c r="BM186" s="224" t="s">
        <v>331</v>
      </c>
    </row>
    <row r="187" s="2" customFormat="1" ht="24.15" customHeight="1">
      <c r="A187" s="29"/>
      <c r="B187" s="30"/>
      <c r="C187" s="214" t="s">
        <v>228</v>
      </c>
      <c r="D187" s="214" t="s">
        <v>117</v>
      </c>
      <c r="E187" s="215" t="s">
        <v>332</v>
      </c>
      <c r="F187" s="216" t="s">
        <v>333</v>
      </c>
      <c r="G187" s="217" t="s">
        <v>143</v>
      </c>
      <c r="H187" s="218">
        <v>300</v>
      </c>
      <c r="I187" s="218">
        <v>6.1020000000000003</v>
      </c>
      <c r="J187" s="218">
        <f>ROUND(I187*H187,3)</f>
        <v>1830.5999999999999</v>
      </c>
      <c r="K187" s="219"/>
      <c r="L187" s="35"/>
      <c r="M187" s="220" t="s">
        <v>1</v>
      </c>
      <c r="N187" s="221" t="s">
        <v>41</v>
      </c>
      <c r="O187" s="222">
        <v>0</v>
      </c>
      <c r="P187" s="222">
        <f>O187*H187</f>
        <v>0</v>
      </c>
      <c r="Q187" s="222">
        <v>0</v>
      </c>
      <c r="R187" s="222">
        <f>Q187*H187</f>
        <v>0</v>
      </c>
      <c r="S187" s="222">
        <v>0</v>
      </c>
      <c r="T187" s="223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224" t="s">
        <v>121</v>
      </c>
      <c r="AT187" s="224" t="s">
        <v>117</v>
      </c>
      <c r="AU187" s="224" t="s">
        <v>122</v>
      </c>
      <c r="AY187" s="14" t="s">
        <v>115</v>
      </c>
      <c r="BE187" s="225">
        <f>IF(N187="základná",J187,0)</f>
        <v>0</v>
      </c>
      <c r="BF187" s="225">
        <f>IF(N187="znížená",J187,0)</f>
        <v>1830.5999999999999</v>
      </c>
      <c r="BG187" s="225">
        <f>IF(N187="zákl. prenesená",J187,0)</f>
        <v>0</v>
      </c>
      <c r="BH187" s="225">
        <f>IF(N187="zníž. prenesená",J187,0)</f>
        <v>0</v>
      </c>
      <c r="BI187" s="225">
        <f>IF(N187="nulová",J187,0)</f>
        <v>0</v>
      </c>
      <c r="BJ187" s="14" t="s">
        <v>122</v>
      </c>
      <c r="BK187" s="226">
        <f>ROUND(I187*H187,3)</f>
        <v>1830.5999999999999</v>
      </c>
      <c r="BL187" s="14" t="s">
        <v>121</v>
      </c>
      <c r="BM187" s="224" t="s">
        <v>334</v>
      </c>
    </row>
    <row r="188" s="2" customFormat="1" ht="24.15" customHeight="1">
      <c r="A188" s="29"/>
      <c r="B188" s="30"/>
      <c r="C188" s="214" t="s">
        <v>335</v>
      </c>
      <c r="D188" s="214" t="s">
        <v>117</v>
      </c>
      <c r="E188" s="215" t="s">
        <v>336</v>
      </c>
      <c r="F188" s="216" t="s">
        <v>337</v>
      </c>
      <c r="G188" s="217" t="s">
        <v>152</v>
      </c>
      <c r="H188" s="218">
        <v>11</v>
      </c>
      <c r="I188" s="218">
        <v>33.215000000000003</v>
      </c>
      <c r="J188" s="218">
        <f>ROUND(I188*H188,3)</f>
        <v>365.36500000000001</v>
      </c>
      <c r="K188" s="219"/>
      <c r="L188" s="35"/>
      <c r="M188" s="220" t="s">
        <v>1</v>
      </c>
      <c r="N188" s="221" t="s">
        <v>41</v>
      </c>
      <c r="O188" s="222">
        <v>0</v>
      </c>
      <c r="P188" s="222">
        <f>O188*H188</f>
        <v>0</v>
      </c>
      <c r="Q188" s="222">
        <v>0.10214</v>
      </c>
      <c r="R188" s="222">
        <f>Q188*H188</f>
        <v>1.12354</v>
      </c>
      <c r="S188" s="222">
        <v>0</v>
      </c>
      <c r="T188" s="223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224" t="s">
        <v>121</v>
      </c>
      <c r="AT188" s="224" t="s">
        <v>117</v>
      </c>
      <c r="AU188" s="224" t="s">
        <v>122</v>
      </c>
      <c r="AY188" s="14" t="s">
        <v>115</v>
      </c>
      <c r="BE188" s="225">
        <f>IF(N188="základná",J188,0)</f>
        <v>0</v>
      </c>
      <c r="BF188" s="225">
        <f>IF(N188="znížená",J188,0)</f>
        <v>365.36500000000001</v>
      </c>
      <c r="BG188" s="225">
        <f>IF(N188="zákl. prenesená",J188,0)</f>
        <v>0</v>
      </c>
      <c r="BH188" s="225">
        <f>IF(N188="zníž. prenesená",J188,0)</f>
        <v>0</v>
      </c>
      <c r="BI188" s="225">
        <f>IF(N188="nulová",J188,0)</f>
        <v>0</v>
      </c>
      <c r="BJ188" s="14" t="s">
        <v>122</v>
      </c>
      <c r="BK188" s="226">
        <f>ROUND(I188*H188,3)</f>
        <v>365.36500000000001</v>
      </c>
      <c r="BL188" s="14" t="s">
        <v>121</v>
      </c>
      <c r="BM188" s="224" t="s">
        <v>338</v>
      </c>
    </row>
    <row r="189" s="2" customFormat="1" ht="16.5" customHeight="1">
      <c r="A189" s="29"/>
      <c r="B189" s="30"/>
      <c r="C189" s="227" t="s">
        <v>232</v>
      </c>
      <c r="D189" s="227" t="s">
        <v>145</v>
      </c>
      <c r="E189" s="228" t="s">
        <v>339</v>
      </c>
      <c r="F189" s="229" t="s">
        <v>340</v>
      </c>
      <c r="G189" s="230" t="s">
        <v>152</v>
      </c>
      <c r="H189" s="231">
        <v>11</v>
      </c>
      <c r="I189" s="231">
        <v>28.962</v>
      </c>
      <c r="J189" s="231">
        <f>ROUND(I189*H189,3)</f>
        <v>318.58199999999999</v>
      </c>
      <c r="K189" s="232"/>
      <c r="L189" s="233"/>
      <c r="M189" s="234" t="s">
        <v>1</v>
      </c>
      <c r="N189" s="235" t="s">
        <v>41</v>
      </c>
      <c r="O189" s="222">
        <v>0</v>
      </c>
      <c r="P189" s="222">
        <f>O189*H189</f>
        <v>0</v>
      </c>
      <c r="Q189" s="222">
        <v>0.014500000000000001</v>
      </c>
      <c r="R189" s="222">
        <f>Q189*H189</f>
        <v>0.1595</v>
      </c>
      <c r="S189" s="222">
        <v>0</v>
      </c>
      <c r="T189" s="223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224" t="s">
        <v>132</v>
      </c>
      <c r="AT189" s="224" t="s">
        <v>145</v>
      </c>
      <c r="AU189" s="224" t="s">
        <v>122</v>
      </c>
      <c r="AY189" s="14" t="s">
        <v>115</v>
      </c>
      <c r="BE189" s="225">
        <f>IF(N189="základná",J189,0)</f>
        <v>0</v>
      </c>
      <c r="BF189" s="225">
        <f>IF(N189="znížená",J189,0)</f>
        <v>318.58199999999999</v>
      </c>
      <c r="BG189" s="225">
        <f>IF(N189="zákl. prenesená",J189,0)</f>
        <v>0</v>
      </c>
      <c r="BH189" s="225">
        <f>IF(N189="zníž. prenesená",J189,0)</f>
        <v>0</v>
      </c>
      <c r="BI189" s="225">
        <f>IF(N189="nulová",J189,0)</f>
        <v>0</v>
      </c>
      <c r="BJ189" s="14" t="s">
        <v>122</v>
      </c>
      <c r="BK189" s="226">
        <f>ROUND(I189*H189,3)</f>
        <v>318.58199999999999</v>
      </c>
      <c r="BL189" s="14" t="s">
        <v>121</v>
      </c>
      <c r="BM189" s="224" t="s">
        <v>341</v>
      </c>
    </row>
    <row r="190" s="2" customFormat="1" ht="16.5" customHeight="1">
      <c r="A190" s="29"/>
      <c r="B190" s="30"/>
      <c r="C190" s="214" t="s">
        <v>342</v>
      </c>
      <c r="D190" s="214" t="s">
        <v>117</v>
      </c>
      <c r="E190" s="215" t="s">
        <v>343</v>
      </c>
      <c r="F190" s="216" t="s">
        <v>344</v>
      </c>
      <c r="G190" s="217" t="s">
        <v>152</v>
      </c>
      <c r="H190" s="218">
        <v>2</v>
      </c>
      <c r="I190" s="218">
        <v>69.584000000000003</v>
      </c>
      <c r="J190" s="218">
        <f>ROUND(I190*H190,3)</f>
        <v>139.16800000000001</v>
      </c>
      <c r="K190" s="219"/>
      <c r="L190" s="35"/>
      <c r="M190" s="220" t="s">
        <v>1</v>
      </c>
      <c r="N190" s="221" t="s">
        <v>41</v>
      </c>
      <c r="O190" s="222">
        <v>0</v>
      </c>
      <c r="P190" s="222">
        <f>O190*H190</f>
        <v>0</v>
      </c>
      <c r="Q190" s="222">
        <v>0.27181</v>
      </c>
      <c r="R190" s="222">
        <f>Q190*H190</f>
        <v>0.54361999999999999</v>
      </c>
      <c r="S190" s="222">
        <v>0</v>
      </c>
      <c r="T190" s="223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224" t="s">
        <v>121</v>
      </c>
      <c r="AT190" s="224" t="s">
        <v>117</v>
      </c>
      <c r="AU190" s="224" t="s">
        <v>122</v>
      </c>
      <c r="AY190" s="14" t="s">
        <v>115</v>
      </c>
      <c r="BE190" s="225">
        <f>IF(N190="základná",J190,0)</f>
        <v>0</v>
      </c>
      <c r="BF190" s="225">
        <f>IF(N190="znížená",J190,0)</f>
        <v>139.16800000000001</v>
      </c>
      <c r="BG190" s="225">
        <f>IF(N190="zákl. prenesená",J190,0)</f>
        <v>0</v>
      </c>
      <c r="BH190" s="225">
        <f>IF(N190="zníž. prenesená",J190,0)</f>
        <v>0</v>
      </c>
      <c r="BI190" s="225">
        <f>IF(N190="nulová",J190,0)</f>
        <v>0</v>
      </c>
      <c r="BJ190" s="14" t="s">
        <v>122</v>
      </c>
      <c r="BK190" s="226">
        <f>ROUND(I190*H190,3)</f>
        <v>139.16800000000001</v>
      </c>
      <c r="BL190" s="14" t="s">
        <v>121</v>
      </c>
      <c r="BM190" s="224" t="s">
        <v>345</v>
      </c>
    </row>
    <row r="191" s="2" customFormat="1" ht="16.5" customHeight="1">
      <c r="A191" s="29"/>
      <c r="B191" s="30"/>
      <c r="C191" s="227" t="s">
        <v>235</v>
      </c>
      <c r="D191" s="227" t="s">
        <v>145</v>
      </c>
      <c r="E191" s="228" t="s">
        <v>346</v>
      </c>
      <c r="F191" s="229" t="s">
        <v>347</v>
      </c>
      <c r="G191" s="230" t="s">
        <v>152</v>
      </c>
      <c r="H191" s="231">
        <v>2</v>
      </c>
      <c r="I191" s="231">
        <v>78.299999999999997</v>
      </c>
      <c r="J191" s="231">
        <f>ROUND(I191*H191,3)</f>
        <v>156.59999999999999</v>
      </c>
      <c r="K191" s="232"/>
      <c r="L191" s="233"/>
      <c r="M191" s="234" t="s">
        <v>1</v>
      </c>
      <c r="N191" s="235" t="s">
        <v>41</v>
      </c>
      <c r="O191" s="222">
        <v>0</v>
      </c>
      <c r="P191" s="222">
        <f>O191*H191</f>
        <v>0</v>
      </c>
      <c r="Q191" s="222">
        <v>0.037600000000000001</v>
      </c>
      <c r="R191" s="222">
        <f>Q191*H191</f>
        <v>0.075200000000000003</v>
      </c>
      <c r="S191" s="222">
        <v>0</v>
      </c>
      <c r="T191" s="223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224" t="s">
        <v>132</v>
      </c>
      <c r="AT191" s="224" t="s">
        <v>145</v>
      </c>
      <c r="AU191" s="224" t="s">
        <v>122</v>
      </c>
      <c r="AY191" s="14" t="s">
        <v>115</v>
      </c>
      <c r="BE191" s="225">
        <f>IF(N191="základná",J191,0)</f>
        <v>0</v>
      </c>
      <c r="BF191" s="225">
        <f>IF(N191="znížená",J191,0)</f>
        <v>156.59999999999999</v>
      </c>
      <c r="BG191" s="225">
        <f>IF(N191="zákl. prenesená",J191,0)</f>
        <v>0</v>
      </c>
      <c r="BH191" s="225">
        <f>IF(N191="zníž. prenesená",J191,0)</f>
        <v>0</v>
      </c>
      <c r="BI191" s="225">
        <f>IF(N191="nulová",J191,0)</f>
        <v>0</v>
      </c>
      <c r="BJ191" s="14" t="s">
        <v>122</v>
      </c>
      <c r="BK191" s="226">
        <f>ROUND(I191*H191,3)</f>
        <v>156.59999999999999</v>
      </c>
      <c r="BL191" s="14" t="s">
        <v>121</v>
      </c>
      <c r="BM191" s="224" t="s">
        <v>348</v>
      </c>
    </row>
    <row r="192" s="2" customFormat="1" ht="24.15" customHeight="1">
      <c r="A192" s="29"/>
      <c r="B192" s="30"/>
      <c r="C192" s="214" t="s">
        <v>349</v>
      </c>
      <c r="D192" s="214" t="s">
        <v>117</v>
      </c>
      <c r="E192" s="215" t="s">
        <v>350</v>
      </c>
      <c r="F192" s="216" t="s">
        <v>351</v>
      </c>
      <c r="G192" s="217" t="s">
        <v>143</v>
      </c>
      <c r="H192" s="218">
        <v>330</v>
      </c>
      <c r="I192" s="218">
        <v>0.47999999999999998</v>
      </c>
      <c r="J192" s="218">
        <f>ROUND(I192*H192,3)</f>
        <v>158.40000000000001</v>
      </c>
      <c r="K192" s="219"/>
      <c r="L192" s="35"/>
      <c r="M192" s="220" t="s">
        <v>1</v>
      </c>
      <c r="N192" s="221" t="s">
        <v>41</v>
      </c>
      <c r="O192" s="222">
        <v>0</v>
      </c>
      <c r="P192" s="222">
        <f>O192*H192</f>
        <v>0</v>
      </c>
      <c r="Q192" s="222">
        <v>9.0000000000000006E-05</v>
      </c>
      <c r="R192" s="222">
        <f>Q192*H192</f>
        <v>0.029700000000000001</v>
      </c>
      <c r="S192" s="222">
        <v>0</v>
      </c>
      <c r="T192" s="223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224" t="s">
        <v>121</v>
      </c>
      <c r="AT192" s="224" t="s">
        <v>117</v>
      </c>
      <c r="AU192" s="224" t="s">
        <v>122</v>
      </c>
      <c r="AY192" s="14" t="s">
        <v>115</v>
      </c>
      <c r="BE192" s="225">
        <f>IF(N192="základná",J192,0)</f>
        <v>0</v>
      </c>
      <c r="BF192" s="225">
        <f>IF(N192="znížená",J192,0)</f>
        <v>158.40000000000001</v>
      </c>
      <c r="BG192" s="225">
        <f>IF(N192="zákl. prenesená",J192,0)</f>
        <v>0</v>
      </c>
      <c r="BH192" s="225">
        <f>IF(N192="zníž. prenesená",J192,0)</f>
        <v>0</v>
      </c>
      <c r="BI192" s="225">
        <f>IF(N192="nulová",J192,0)</f>
        <v>0</v>
      </c>
      <c r="BJ192" s="14" t="s">
        <v>122</v>
      </c>
      <c r="BK192" s="226">
        <f>ROUND(I192*H192,3)</f>
        <v>158.40000000000001</v>
      </c>
      <c r="BL192" s="14" t="s">
        <v>121</v>
      </c>
      <c r="BM192" s="224" t="s">
        <v>352</v>
      </c>
    </row>
    <row r="193" s="2" customFormat="1" ht="24.15" customHeight="1">
      <c r="A193" s="29"/>
      <c r="B193" s="30"/>
      <c r="C193" s="227" t="s">
        <v>239</v>
      </c>
      <c r="D193" s="227" t="s">
        <v>145</v>
      </c>
      <c r="E193" s="228" t="s">
        <v>353</v>
      </c>
      <c r="F193" s="229" t="s">
        <v>354</v>
      </c>
      <c r="G193" s="230" t="s">
        <v>143</v>
      </c>
      <c r="H193" s="231">
        <v>346.5</v>
      </c>
      <c r="I193" s="231">
        <v>0.54000000000000004</v>
      </c>
      <c r="J193" s="231">
        <f>ROUND(I193*H193,3)</f>
        <v>187.11000000000001</v>
      </c>
      <c r="K193" s="232"/>
      <c r="L193" s="233"/>
      <c r="M193" s="234" t="s">
        <v>1</v>
      </c>
      <c r="N193" s="235" t="s">
        <v>41</v>
      </c>
      <c r="O193" s="222">
        <v>0</v>
      </c>
      <c r="P193" s="222">
        <f>O193*H193</f>
        <v>0</v>
      </c>
      <c r="Q193" s="222">
        <v>0.00012999999999999999</v>
      </c>
      <c r="R193" s="222">
        <f>Q193*H193</f>
        <v>0.045044999999999995</v>
      </c>
      <c r="S193" s="222">
        <v>0</v>
      </c>
      <c r="T193" s="223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224" t="s">
        <v>132</v>
      </c>
      <c r="AT193" s="224" t="s">
        <v>145</v>
      </c>
      <c r="AU193" s="224" t="s">
        <v>122</v>
      </c>
      <c r="AY193" s="14" t="s">
        <v>115</v>
      </c>
      <c r="BE193" s="225">
        <f>IF(N193="základná",J193,0)</f>
        <v>0</v>
      </c>
      <c r="BF193" s="225">
        <f>IF(N193="znížená",J193,0)</f>
        <v>187.11000000000001</v>
      </c>
      <c r="BG193" s="225">
        <f>IF(N193="zákl. prenesená",J193,0)</f>
        <v>0</v>
      </c>
      <c r="BH193" s="225">
        <f>IF(N193="zníž. prenesená",J193,0)</f>
        <v>0</v>
      </c>
      <c r="BI193" s="225">
        <f>IF(N193="nulová",J193,0)</f>
        <v>0</v>
      </c>
      <c r="BJ193" s="14" t="s">
        <v>122</v>
      </c>
      <c r="BK193" s="226">
        <f>ROUND(I193*H193,3)</f>
        <v>187.11000000000001</v>
      </c>
      <c r="BL193" s="14" t="s">
        <v>121</v>
      </c>
      <c r="BM193" s="224" t="s">
        <v>355</v>
      </c>
    </row>
    <row r="194" s="12" customFormat="1" ht="22.8" customHeight="1">
      <c r="A194" s="12"/>
      <c r="B194" s="199"/>
      <c r="C194" s="200"/>
      <c r="D194" s="201" t="s">
        <v>74</v>
      </c>
      <c r="E194" s="212" t="s">
        <v>149</v>
      </c>
      <c r="F194" s="212" t="s">
        <v>356</v>
      </c>
      <c r="G194" s="200"/>
      <c r="H194" s="200"/>
      <c r="I194" s="200"/>
      <c r="J194" s="213">
        <f>BK194</f>
        <v>2362.3589999999999</v>
      </c>
      <c r="K194" s="200"/>
      <c r="L194" s="204"/>
      <c r="M194" s="205"/>
      <c r="N194" s="206"/>
      <c r="O194" s="206"/>
      <c r="P194" s="207">
        <f>P195</f>
        <v>0</v>
      </c>
      <c r="Q194" s="206"/>
      <c r="R194" s="207">
        <f>R195</f>
        <v>0</v>
      </c>
      <c r="S194" s="206"/>
      <c r="T194" s="208">
        <f>T195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09" t="s">
        <v>80</v>
      </c>
      <c r="AT194" s="210" t="s">
        <v>74</v>
      </c>
      <c r="AU194" s="210" t="s">
        <v>80</v>
      </c>
      <c r="AY194" s="209" t="s">
        <v>115</v>
      </c>
      <c r="BK194" s="211">
        <f>BK195</f>
        <v>2362.3589999999999</v>
      </c>
    </row>
    <row r="195" s="2" customFormat="1" ht="16.5" customHeight="1">
      <c r="A195" s="29"/>
      <c r="B195" s="30"/>
      <c r="C195" s="214" t="s">
        <v>357</v>
      </c>
      <c r="D195" s="214" t="s">
        <v>117</v>
      </c>
      <c r="E195" s="215" t="s">
        <v>358</v>
      </c>
      <c r="F195" s="216" t="s">
        <v>359</v>
      </c>
      <c r="G195" s="217" t="s">
        <v>360</v>
      </c>
      <c r="H195" s="218">
        <v>225.244</v>
      </c>
      <c r="I195" s="218">
        <v>10.488</v>
      </c>
      <c r="J195" s="218">
        <f>ROUND(I195*H195,3)</f>
        <v>2362.3589999999999</v>
      </c>
      <c r="K195" s="219"/>
      <c r="L195" s="35"/>
      <c r="M195" s="220" t="s">
        <v>1</v>
      </c>
      <c r="N195" s="221" t="s">
        <v>41</v>
      </c>
      <c r="O195" s="222">
        <v>0</v>
      </c>
      <c r="P195" s="222">
        <f>O195*H195</f>
        <v>0</v>
      </c>
      <c r="Q195" s="222">
        <v>0</v>
      </c>
      <c r="R195" s="222">
        <f>Q195*H195</f>
        <v>0</v>
      </c>
      <c r="S195" s="222">
        <v>0</v>
      </c>
      <c r="T195" s="223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224" t="s">
        <v>121</v>
      </c>
      <c r="AT195" s="224" t="s">
        <v>117</v>
      </c>
      <c r="AU195" s="224" t="s">
        <v>122</v>
      </c>
      <c r="AY195" s="14" t="s">
        <v>115</v>
      </c>
      <c r="BE195" s="225">
        <f>IF(N195="základná",J195,0)</f>
        <v>0</v>
      </c>
      <c r="BF195" s="225">
        <f>IF(N195="znížená",J195,0)</f>
        <v>2362.3589999999999</v>
      </c>
      <c r="BG195" s="225">
        <f>IF(N195="zákl. prenesená",J195,0)</f>
        <v>0</v>
      </c>
      <c r="BH195" s="225">
        <f>IF(N195="zníž. prenesená",J195,0)</f>
        <v>0</v>
      </c>
      <c r="BI195" s="225">
        <f>IF(N195="nulová",J195,0)</f>
        <v>0</v>
      </c>
      <c r="BJ195" s="14" t="s">
        <v>122</v>
      </c>
      <c r="BK195" s="226">
        <f>ROUND(I195*H195,3)</f>
        <v>2362.3589999999999</v>
      </c>
      <c r="BL195" s="14" t="s">
        <v>121</v>
      </c>
      <c r="BM195" s="224" t="s">
        <v>361</v>
      </c>
    </row>
    <row r="196" s="12" customFormat="1" ht="25.92" customHeight="1">
      <c r="A196" s="12"/>
      <c r="B196" s="199"/>
      <c r="C196" s="200"/>
      <c r="D196" s="201" t="s">
        <v>74</v>
      </c>
      <c r="E196" s="202" t="s">
        <v>362</v>
      </c>
      <c r="F196" s="202" t="s">
        <v>363</v>
      </c>
      <c r="G196" s="200"/>
      <c r="H196" s="200"/>
      <c r="I196" s="200"/>
      <c r="J196" s="203">
        <f>BK196</f>
        <v>6896.3599999999997</v>
      </c>
      <c r="K196" s="200"/>
      <c r="L196" s="204"/>
      <c r="M196" s="205"/>
      <c r="N196" s="206"/>
      <c r="O196" s="206"/>
      <c r="P196" s="207">
        <f>P197</f>
        <v>0</v>
      </c>
      <c r="Q196" s="206"/>
      <c r="R196" s="207">
        <f>R197</f>
        <v>0.088500000000000023</v>
      </c>
      <c r="S196" s="206"/>
      <c r="T196" s="208">
        <f>T197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80</v>
      </c>
      <c r="AT196" s="210" t="s">
        <v>74</v>
      </c>
      <c r="AU196" s="210" t="s">
        <v>75</v>
      </c>
      <c r="AY196" s="209" t="s">
        <v>115</v>
      </c>
      <c r="BK196" s="211">
        <f>BK197</f>
        <v>6896.3599999999997</v>
      </c>
    </row>
    <row r="197" s="12" customFormat="1" ht="22.8" customHeight="1">
      <c r="A197" s="12"/>
      <c r="B197" s="199"/>
      <c r="C197" s="200"/>
      <c r="D197" s="201" t="s">
        <v>74</v>
      </c>
      <c r="E197" s="212" t="s">
        <v>364</v>
      </c>
      <c r="F197" s="212" t="s">
        <v>365</v>
      </c>
      <c r="G197" s="200"/>
      <c r="H197" s="200"/>
      <c r="I197" s="200"/>
      <c r="J197" s="213">
        <f>BK197</f>
        <v>6896.3599999999997</v>
      </c>
      <c r="K197" s="200"/>
      <c r="L197" s="204"/>
      <c r="M197" s="205"/>
      <c r="N197" s="206"/>
      <c r="O197" s="206"/>
      <c r="P197" s="207">
        <f>SUM(P198:P210)</f>
        <v>0</v>
      </c>
      <c r="Q197" s="206"/>
      <c r="R197" s="207">
        <f>SUM(R198:R210)</f>
        <v>0.088500000000000023</v>
      </c>
      <c r="S197" s="206"/>
      <c r="T197" s="208">
        <f>SUM(T198:T210)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09" t="s">
        <v>80</v>
      </c>
      <c r="AT197" s="210" t="s">
        <v>74</v>
      </c>
      <c r="AU197" s="210" t="s">
        <v>80</v>
      </c>
      <c r="AY197" s="209" t="s">
        <v>115</v>
      </c>
      <c r="BK197" s="211">
        <f>SUM(BK198:BK210)</f>
        <v>6896.3599999999997</v>
      </c>
    </row>
    <row r="198" s="2" customFormat="1" ht="16.5" customHeight="1">
      <c r="A198" s="29"/>
      <c r="B198" s="30"/>
      <c r="C198" s="214" t="s">
        <v>242</v>
      </c>
      <c r="D198" s="214" t="s">
        <v>117</v>
      </c>
      <c r="E198" s="215" t="s">
        <v>366</v>
      </c>
      <c r="F198" s="216" t="s">
        <v>367</v>
      </c>
      <c r="G198" s="217" t="s">
        <v>143</v>
      </c>
      <c r="H198" s="218">
        <v>360</v>
      </c>
      <c r="I198" s="218">
        <v>1.26</v>
      </c>
      <c r="J198" s="218">
        <f>ROUND(I198*H198,3)</f>
        <v>453.60000000000002</v>
      </c>
      <c r="K198" s="219"/>
      <c r="L198" s="35"/>
      <c r="M198" s="220" t="s">
        <v>1</v>
      </c>
      <c r="N198" s="221" t="s">
        <v>41</v>
      </c>
      <c r="O198" s="222">
        <v>0</v>
      </c>
      <c r="P198" s="222">
        <f>O198*H198</f>
        <v>0</v>
      </c>
      <c r="Q198" s="222">
        <v>5.0000000000000002E-05</v>
      </c>
      <c r="R198" s="222">
        <f>Q198*H198</f>
        <v>0.018000000000000002</v>
      </c>
      <c r="S198" s="222">
        <v>0</v>
      </c>
      <c r="T198" s="223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224" t="s">
        <v>121</v>
      </c>
      <c r="AT198" s="224" t="s">
        <v>117</v>
      </c>
      <c r="AU198" s="224" t="s">
        <v>122</v>
      </c>
      <c r="AY198" s="14" t="s">
        <v>115</v>
      </c>
      <c r="BE198" s="225">
        <f>IF(N198="základná",J198,0)</f>
        <v>0</v>
      </c>
      <c r="BF198" s="225">
        <f>IF(N198="znížená",J198,0)</f>
        <v>453.60000000000002</v>
      </c>
      <c r="BG198" s="225">
        <f>IF(N198="zákl. prenesená",J198,0)</f>
        <v>0</v>
      </c>
      <c r="BH198" s="225">
        <f>IF(N198="zníž. prenesená",J198,0)</f>
        <v>0</v>
      </c>
      <c r="BI198" s="225">
        <f>IF(N198="nulová",J198,0)</f>
        <v>0</v>
      </c>
      <c r="BJ198" s="14" t="s">
        <v>122</v>
      </c>
      <c r="BK198" s="226">
        <f>ROUND(I198*H198,3)</f>
        <v>453.60000000000002</v>
      </c>
      <c r="BL198" s="14" t="s">
        <v>121</v>
      </c>
      <c r="BM198" s="224" t="s">
        <v>368</v>
      </c>
    </row>
    <row r="199" s="2" customFormat="1" ht="16.5" customHeight="1">
      <c r="A199" s="29"/>
      <c r="B199" s="30"/>
      <c r="C199" s="227" t="s">
        <v>369</v>
      </c>
      <c r="D199" s="227" t="s">
        <v>145</v>
      </c>
      <c r="E199" s="228" t="s">
        <v>370</v>
      </c>
      <c r="F199" s="229" t="s">
        <v>371</v>
      </c>
      <c r="G199" s="230" t="s">
        <v>143</v>
      </c>
      <c r="H199" s="231">
        <v>40</v>
      </c>
      <c r="I199" s="231">
        <v>0.65000000000000002</v>
      </c>
      <c r="J199" s="231">
        <f>ROUND(I199*H199,3)</f>
        <v>26</v>
      </c>
      <c r="K199" s="232"/>
      <c r="L199" s="233"/>
      <c r="M199" s="234" t="s">
        <v>1</v>
      </c>
      <c r="N199" s="235" t="s">
        <v>41</v>
      </c>
      <c r="O199" s="222">
        <v>0</v>
      </c>
      <c r="P199" s="222">
        <f>O199*H199</f>
        <v>0</v>
      </c>
      <c r="Q199" s="222">
        <v>0</v>
      </c>
      <c r="R199" s="222">
        <f>Q199*H199</f>
        <v>0</v>
      </c>
      <c r="S199" s="222">
        <v>0</v>
      </c>
      <c r="T199" s="223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224" t="s">
        <v>132</v>
      </c>
      <c r="AT199" s="224" t="s">
        <v>145</v>
      </c>
      <c r="AU199" s="224" t="s">
        <v>122</v>
      </c>
      <c r="AY199" s="14" t="s">
        <v>115</v>
      </c>
      <c r="BE199" s="225">
        <f>IF(N199="základná",J199,0)</f>
        <v>0</v>
      </c>
      <c r="BF199" s="225">
        <f>IF(N199="znížená",J199,0)</f>
        <v>26</v>
      </c>
      <c r="BG199" s="225">
        <f>IF(N199="zákl. prenesená",J199,0)</f>
        <v>0</v>
      </c>
      <c r="BH199" s="225">
        <f>IF(N199="zníž. prenesená",J199,0)</f>
        <v>0</v>
      </c>
      <c r="BI199" s="225">
        <f>IF(N199="nulová",J199,0)</f>
        <v>0</v>
      </c>
      <c r="BJ199" s="14" t="s">
        <v>122</v>
      </c>
      <c r="BK199" s="226">
        <f>ROUND(I199*H199,3)</f>
        <v>26</v>
      </c>
      <c r="BL199" s="14" t="s">
        <v>121</v>
      </c>
      <c r="BM199" s="224" t="s">
        <v>372</v>
      </c>
    </row>
    <row r="200" s="2" customFormat="1" ht="16.5" customHeight="1">
      <c r="A200" s="29"/>
      <c r="B200" s="30"/>
      <c r="C200" s="227" t="s">
        <v>246</v>
      </c>
      <c r="D200" s="227" t="s">
        <v>145</v>
      </c>
      <c r="E200" s="228" t="s">
        <v>373</v>
      </c>
      <c r="F200" s="229" t="s">
        <v>374</v>
      </c>
      <c r="G200" s="230" t="s">
        <v>143</v>
      </c>
      <c r="H200" s="231">
        <v>360</v>
      </c>
      <c r="I200" s="231">
        <v>1.1200000000000001</v>
      </c>
      <c r="J200" s="231">
        <f>ROUND(I200*H200,3)</f>
        <v>403.19999999999999</v>
      </c>
      <c r="K200" s="232"/>
      <c r="L200" s="233"/>
      <c r="M200" s="234" t="s">
        <v>1</v>
      </c>
      <c r="N200" s="235" t="s">
        <v>41</v>
      </c>
      <c r="O200" s="222">
        <v>0</v>
      </c>
      <c r="P200" s="222">
        <f>O200*H200</f>
        <v>0</v>
      </c>
      <c r="Q200" s="222">
        <v>0</v>
      </c>
      <c r="R200" s="222">
        <f>Q200*H200</f>
        <v>0</v>
      </c>
      <c r="S200" s="222">
        <v>0</v>
      </c>
      <c r="T200" s="223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224" t="s">
        <v>132</v>
      </c>
      <c r="AT200" s="224" t="s">
        <v>145</v>
      </c>
      <c r="AU200" s="224" t="s">
        <v>122</v>
      </c>
      <c r="AY200" s="14" t="s">
        <v>115</v>
      </c>
      <c r="BE200" s="225">
        <f>IF(N200="základná",J200,0)</f>
        <v>0</v>
      </c>
      <c r="BF200" s="225">
        <f>IF(N200="znížená",J200,0)</f>
        <v>403.19999999999999</v>
      </c>
      <c r="BG200" s="225">
        <f>IF(N200="zákl. prenesená",J200,0)</f>
        <v>0</v>
      </c>
      <c r="BH200" s="225">
        <f>IF(N200="zníž. prenesená",J200,0)</f>
        <v>0</v>
      </c>
      <c r="BI200" s="225">
        <f>IF(N200="nulová",J200,0)</f>
        <v>0</v>
      </c>
      <c r="BJ200" s="14" t="s">
        <v>122</v>
      </c>
      <c r="BK200" s="226">
        <f>ROUND(I200*H200,3)</f>
        <v>403.19999999999999</v>
      </c>
      <c r="BL200" s="14" t="s">
        <v>121</v>
      </c>
      <c r="BM200" s="224" t="s">
        <v>375</v>
      </c>
    </row>
    <row r="201" s="2" customFormat="1" ht="16.5" customHeight="1">
      <c r="A201" s="29"/>
      <c r="B201" s="30"/>
      <c r="C201" s="214" t="s">
        <v>376</v>
      </c>
      <c r="D201" s="214" t="s">
        <v>117</v>
      </c>
      <c r="E201" s="215" t="s">
        <v>377</v>
      </c>
      <c r="F201" s="216" t="s">
        <v>378</v>
      </c>
      <c r="G201" s="217" t="s">
        <v>152</v>
      </c>
      <c r="H201" s="218">
        <v>2</v>
      </c>
      <c r="I201" s="218">
        <v>1.26</v>
      </c>
      <c r="J201" s="218">
        <f>ROUND(I201*H201,3)</f>
        <v>2.52</v>
      </c>
      <c r="K201" s="219"/>
      <c r="L201" s="35"/>
      <c r="M201" s="220" t="s">
        <v>1</v>
      </c>
      <c r="N201" s="221" t="s">
        <v>41</v>
      </c>
      <c r="O201" s="222">
        <v>0</v>
      </c>
      <c r="P201" s="222">
        <f>O201*H201</f>
        <v>0</v>
      </c>
      <c r="Q201" s="222">
        <v>0</v>
      </c>
      <c r="R201" s="222">
        <f>Q201*H201</f>
        <v>0</v>
      </c>
      <c r="S201" s="222">
        <v>0</v>
      </c>
      <c r="T201" s="223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224" t="s">
        <v>121</v>
      </c>
      <c r="AT201" s="224" t="s">
        <v>117</v>
      </c>
      <c r="AU201" s="224" t="s">
        <v>122</v>
      </c>
      <c r="AY201" s="14" t="s">
        <v>115</v>
      </c>
      <c r="BE201" s="225">
        <f>IF(N201="základná",J201,0)</f>
        <v>0</v>
      </c>
      <c r="BF201" s="225">
        <f>IF(N201="znížená",J201,0)</f>
        <v>2.52</v>
      </c>
      <c r="BG201" s="225">
        <f>IF(N201="zákl. prenesená",J201,0)</f>
        <v>0</v>
      </c>
      <c r="BH201" s="225">
        <f>IF(N201="zníž. prenesená",J201,0)</f>
        <v>0</v>
      </c>
      <c r="BI201" s="225">
        <f>IF(N201="nulová",J201,0)</f>
        <v>0</v>
      </c>
      <c r="BJ201" s="14" t="s">
        <v>122</v>
      </c>
      <c r="BK201" s="226">
        <f>ROUND(I201*H201,3)</f>
        <v>2.52</v>
      </c>
      <c r="BL201" s="14" t="s">
        <v>121</v>
      </c>
      <c r="BM201" s="224" t="s">
        <v>379</v>
      </c>
    </row>
    <row r="202" s="2" customFormat="1" ht="16.5" customHeight="1">
      <c r="A202" s="29"/>
      <c r="B202" s="30"/>
      <c r="C202" s="214" t="s">
        <v>249</v>
      </c>
      <c r="D202" s="214" t="s">
        <v>117</v>
      </c>
      <c r="E202" s="215" t="s">
        <v>380</v>
      </c>
      <c r="F202" s="216" t="s">
        <v>381</v>
      </c>
      <c r="G202" s="217" t="s">
        <v>152</v>
      </c>
      <c r="H202" s="218">
        <v>2</v>
      </c>
      <c r="I202" s="218">
        <v>6.3600000000000003</v>
      </c>
      <c r="J202" s="218">
        <f>ROUND(I202*H202,3)</f>
        <v>12.720000000000001</v>
      </c>
      <c r="K202" s="219"/>
      <c r="L202" s="35"/>
      <c r="M202" s="220" t="s">
        <v>1</v>
      </c>
      <c r="N202" s="221" t="s">
        <v>41</v>
      </c>
      <c r="O202" s="222">
        <v>0</v>
      </c>
      <c r="P202" s="222">
        <f>O202*H202</f>
        <v>0</v>
      </c>
      <c r="Q202" s="222">
        <v>0</v>
      </c>
      <c r="R202" s="222">
        <f>Q202*H202</f>
        <v>0</v>
      </c>
      <c r="S202" s="222">
        <v>0</v>
      </c>
      <c r="T202" s="223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224" t="s">
        <v>121</v>
      </c>
      <c r="AT202" s="224" t="s">
        <v>117</v>
      </c>
      <c r="AU202" s="224" t="s">
        <v>122</v>
      </c>
      <c r="AY202" s="14" t="s">
        <v>115</v>
      </c>
      <c r="BE202" s="225">
        <f>IF(N202="základná",J202,0)</f>
        <v>0</v>
      </c>
      <c r="BF202" s="225">
        <f>IF(N202="znížená",J202,0)</f>
        <v>12.720000000000001</v>
      </c>
      <c r="BG202" s="225">
        <f>IF(N202="zákl. prenesená",J202,0)</f>
        <v>0</v>
      </c>
      <c r="BH202" s="225">
        <f>IF(N202="zníž. prenesená",J202,0)</f>
        <v>0</v>
      </c>
      <c r="BI202" s="225">
        <f>IF(N202="nulová",J202,0)</f>
        <v>0</v>
      </c>
      <c r="BJ202" s="14" t="s">
        <v>122</v>
      </c>
      <c r="BK202" s="226">
        <f>ROUND(I202*H202,3)</f>
        <v>12.720000000000001</v>
      </c>
      <c r="BL202" s="14" t="s">
        <v>121</v>
      </c>
      <c r="BM202" s="224" t="s">
        <v>382</v>
      </c>
    </row>
    <row r="203" s="2" customFormat="1" ht="24.15" customHeight="1">
      <c r="A203" s="29"/>
      <c r="B203" s="30"/>
      <c r="C203" s="227" t="s">
        <v>383</v>
      </c>
      <c r="D203" s="227" t="s">
        <v>145</v>
      </c>
      <c r="E203" s="228" t="s">
        <v>384</v>
      </c>
      <c r="F203" s="229" t="s">
        <v>385</v>
      </c>
      <c r="G203" s="230" t="s">
        <v>152</v>
      </c>
      <c r="H203" s="231">
        <v>2</v>
      </c>
      <c r="I203" s="231">
        <v>16.98</v>
      </c>
      <c r="J203" s="231">
        <f>ROUND(I203*H203,3)</f>
        <v>33.960000000000001</v>
      </c>
      <c r="K203" s="232"/>
      <c r="L203" s="233"/>
      <c r="M203" s="234" t="s">
        <v>1</v>
      </c>
      <c r="N203" s="235" t="s">
        <v>41</v>
      </c>
      <c r="O203" s="222">
        <v>0</v>
      </c>
      <c r="P203" s="222">
        <f>O203*H203</f>
        <v>0</v>
      </c>
      <c r="Q203" s="222">
        <v>0</v>
      </c>
      <c r="R203" s="222">
        <f>Q203*H203</f>
        <v>0</v>
      </c>
      <c r="S203" s="222">
        <v>0</v>
      </c>
      <c r="T203" s="223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224" t="s">
        <v>132</v>
      </c>
      <c r="AT203" s="224" t="s">
        <v>145</v>
      </c>
      <c r="AU203" s="224" t="s">
        <v>122</v>
      </c>
      <c r="AY203" s="14" t="s">
        <v>115</v>
      </c>
      <c r="BE203" s="225">
        <f>IF(N203="základná",J203,0)</f>
        <v>0</v>
      </c>
      <c r="BF203" s="225">
        <f>IF(N203="znížená",J203,0)</f>
        <v>33.960000000000001</v>
      </c>
      <c r="BG203" s="225">
        <f>IF(N203="zákl. prenesená",J203,0)</f>
        <v>0</v>
      </c>
      <c r="BH203" s="225">
        <f>IF(N203="zníž. prenesená",J203,0)</f>
        <v>0</v>
      </c>
      <c r="BI203" s="225">
        <f>IF(N203="nulová",J203,0)</f>
        <v>0</v>
      </c>
      <c r="BJ203" s="14" t="s">
        <v>122</v>
      </c>
      <c r="BK203" s="226">
        <f>ROUND(I203*H203,3)</f>
        <v>33.960000000000001</v>
      </c>
      <c r="BL203" s="14" t="s">
        <v>121</v>
      </c>
      <c r="BM203" s="224" t="s">
        <v>386</v>
      </c>
    </row>
    <row r="204" s="2" customFormat="1" ht="16.5" customHeight="1">
      <c r="A204" s="29"/>
      <c r="B204" s="30"/>
      <c r="C204" s="227" t="s">
        <v>253</v>
      </c>
      <c r="D204" s="227" t="s">
        <v>145</v>
      </c>
      <c r="E204" s="228" t="s">
        <v>387</v>
      </c>
      <c r="F204" s="229" t="s">
        <v>388</v>
      </c>
      <c r="G204" s="230" t="s">
        <v>389</v>
      </c>
      <c r="H204" s="231">
        <v>0.01</v>
      </c>
      <c r="I204" s="231">
        <v>982</v>
      </c>
      <c r="J204" s="231">
        <f>ROUND(I204*H204,3)</f>
        <v>9.8200000000000003</v>
      </c>
      <c r="K204" s="232"/>
      <c r="L204" s="233"/>
      <c r="M204" s="234" t="s">
        <v>1</v>
      </c>
      <c r="N204" s="235" t="s">
        <v>41</v>
      </c>
      <c r="O204" s="222">
        <v>0</v>
      </c>
      <c r="P204" s="222">
        <f>O204*H204</f>
        <v>0</v>
      </c>
      <c r="Q204" s="222">
        <v>4.5999999999999996</v>
      </c>
      <c r="R204" s="222">
        <f>Q204*H204</f>
        <v>0.045999999999999999</v>
      </c>
      <c r="S204" s="222">
        <v>0</v>
      </c>
      <c r="T204" s="223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224" t="s">
        <v>132</v>
      </c>
      <c r="AT204" s="224" t="s">
        <v>145</v>
      </c>
      <c r="AU204" s="224" t="s">
        <v>122</v>
      </c>
      <c r="AY204" s="14" t="s">
        <v>115</v>
      </c>
      <c r="BE204" s="225">
        <f>IF(N204="základná",J204,0)</f>
        <v>0</v>
      </c>
      <c r="BF204" s="225">
        <f>IF(N204="znížená",J204,0)</f>
        <v>9.8200000000000003</v>
      </c>
      <c r="BG204" s="225">
        <f>IF(N204="zákl. prenesená",J204,0)</f>
        <v>0</v>
      </c>
      <c r="BH204" s="225">
        <f>IF(N204="zníž. prenesená",J204,0)</f>
        <v>0</v>
      </c>
      <c r="BI204" s="225">
        <f>IF(N204="nulová",J204,0)</f>
        <v>0</v>
      </c>
      <c r="BJ204" s="14" t="s">
        <v>122</v>
      </c>
      <c r="BK204" s="226">
        <f>ROUND(I204*H204,3)</f>
        <v>9.8200000000000003</v>
      </c>
      <c r="BL204" s="14" t="s">
        <v>121</v>
      </c>
      <c r="BM204" s="224" t="s">
        <v>390</v>
      </c>
    </row>
    <row r="205" s="2" customFormat="1" ht="16.5" customHeight="1">
      <c r="A205" s="29"/>
      <c r="B205" s="30"/>
      <c r="C205" s="227" t="s">
        <v>391</v>
      </c>
      <c r="D205" s="227" t="s">
        <v>145</v>
      </c>
      <c r="E205" s="228" t="s">
        <v>392</v>
      </c>
      <c r="F205" s="229" t="s">
        <v>393</v>
      </c>
      <c r="G205" s="230" t="s">
        <v>152</v>
      </c>
      <c r="H205" s="231">
        <v>1</v>
      </c>
      <c r="I205" s="231">
        <v>147</v>
      </c>
      <c r="J205" s="231">
        <f>ROUND(I205*H205,3)</f>
        <v>147</v>
      </c>
      <c r="K205" s="232"/>
      <c r="L205" s="233"/>
      <c r="M205" s="234" t="s">
        <v>1</v>
      </c>
      <c r="N205" s="235" t="s">
        <v>41</v>
      </c>
      <c r="O205" s="222">
        <v>0</v>
      </c>
      <c r="P205" s="222">
        <f>O205*H205</f>
        <v>0</v>
      </c>
      <c r="Q205" s="222">
        <v>0</v>
      </c>
      <c r="R205" s="222">
        <f>Q205*H205</f>
        <v>0</v>
      </c>
      <c r="S205" s="222">
        <v>0</v>
      </c>
      <c r="T205" s="223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224" t="s">
        <v>132</v>
      </c>
      <c r="AT205" s="224" t="s">
        <v>145</v>
      </c>
      <c r="AU205" s="224" t="s">
        <v>122</v>
      </c>
      <c r="AY205" s="14" t="s">
        <v>115</v>
      </c>
      <c r="BE205" s="225">
        <f>IF(N205="základná",J205,0)</f>
        <v>0</v>
      </c>
      <c r="BF205" s="225">
        <f>IF(N205="znížená",J205,0)</f>
        <v>147</v>
      </c>
      <c r="BG205" s="225">
        <f>IF(N205="zákl. prenesená",J205,0)</f>
        <v>0</v>
      </c>
      <c r="BH205" s="225">
        <f>IF(N205="zníž. prenesená",J205,0)</f>
        <v>0</v>
      </c>
      <c r="BI205" s="225">
        <f>IF(N205="nulová",J205,0)</f>
        <v>0</v>
      </c>
      <c r="BJ205" s="14" t="s">
        <v>122</v>
      </c>
      <c r="BK205" s="226">
        <f>ROUND(I205*H205,3)</f>
        <v>147</v>
      </c>
      <c r="BL205" s="14" t="s">
        <v>121</v>
      </c>
      <c r="BM205" s="224" t="s">
        <v>394</v>
      </c>
    </row>
    <row r="206" s="2" customFormat="1" ht="24.15" customHeight="1">
      <c r="A206" s="29"/>
      <c r="B206" s="30"/>
      <c r="C206" s="214" t="s">
        <v>256</v>
      </c>
      <c r="D206" s="214" t="s">
        <v>117</v>
      </c>
      <c r="E206" s="215" t="s">
        <v>395</v>
      </c>
      <c r="F206" s="216" t="s">
        <v>396</v>
      </c>
      <c r="G206" s="217" t="s">
        <v>152</v>
      </c>
      <c r="H206" s="218">
        <v>2</v>
      </c>
      <c r="I206" s="218">
        <v>11.560000000000001</v>
      </c>
      <c r="J206" s="218">
        <f>ROUND(I206*H206,3)</f>
        <v>23.120000000000001</v>
      </c>
      <c r="K206" s="219"/>
      <c r="L206" s="35"/>
      <c r="M206" s="220" t="s">
        <v>1</v>
      </c>
      <c r="N206" s="221" t="s">
        <v>41</v>
      </c>
      <c r="O206" s="222">
        <v>0</v>
      </c>
      <c r="P206" s="222">
        <f>O206*H206</f>
        <v>0</v>
      </c>
      <c r="Q206" s="222">
        <v>0</v>
      </c>
      <c r="R206" s="222">
        <f>Q206*H206</f>
        <v>0</v>
      </c>
      <c r="S206" s="222">
        <v>0</v>
      </c>
      <c r="T206" s="223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224" t="s">
        <v>121</v>
      </c>
      <c r="AT206" s="224" t="s">
        <v>117</v>
      </c>
      <c r="AU206" s="224" t="s">
        <v>122</v>
      </c>
      <c r="AY206" s="14" t="s">
        <v>115</v>
      </c>
      <c r="BE206" s="225">
        <f>IF(N206="základná",J206,0)</f>
        <v>0</v>
      </c>
      <c r="BF206" s="225">
        <f>IF(N206="znížená",J206,0)</f>
        <v>23.120000000000001</v>
      </c>
      <c r="BG206" s="225">
        <f>IF(N206="zákl. prenesená",J206,0)</f>
        <v>0</v>
      </c>
      <c r="BH206" s="225">
        <f>IF(N206="zníž. prenesená",J206,0)</f>
        <v>0</v>
      </c>
      <c r="BI206" s="225">
        <f>IF(N206="nulová",J206,0)</f>
        <v>0</v>
      </c>
      <c r="BJ206" s="14" t="s">
        <v>122</v>
      </c>
      <c r="BK206" s="226">
        <f>ROUND(I206*H206,3)</f>
        <v>23.120000000000001</v>
      </c>
      <c r="BL206" s="14" t="s">
        <v>121</v>
      </c>
      <c r="BM206" s="224" t="s">
        <v>397</v>
      </c>
    </row>
    <row r="207" s="2" customFormat="1" ht="16.5" customHeight="1">
      <c r="A207" s="29"/>
      <c r="B207" s="30"/>
      <c r="C207" s="227" t="s">
        <v>398</v>
      </c>
      <c r="D207" s="227" t="s">
        <v>145</v>
      </c>
      <c r="E207" s="228" t="s">
        <v>399</v>
      </c>
      <c r="F207" s="229" t="s">
        <v>400</v>
      </c>
      <c r="G207" s="230" t="s">
        <v>152</v>
      </c>
      <c r="H207" s="231">
        <v>2</v>
      </c>
      <c r="I207" s="231">
        <v>14.210000000000001</v>
      </c>
      <c r="J207" s="231">
        <f>ROUND(I207*H207,3)</f>
        <v>28.420000000000002</v>
      </c>
      <c r="K207" s="232"/>
      <c r="L207" s="233"/>
      <c r="M207" s="234" t="s">
        <v>1</v>
      </c>
      <c r="N207" s="235" t="s">
        <v>41</v>
      </c>
      <c r="O207" s="222">
        <v>0</v>
      </c>
      <c r="P207" s="222">
        <f>O207*H207</f>
        <v>0</v>
      </c>
      <c r="Q207" s="222">
        <v>0.001</v>
      </c>
      <c r="R207" s="222">
        <f>Q207*H207</f>
        <v>0.002</v>
      </c>
      <c r="S207" s="222">
        <v>0</v>
      </c>
      <c r="T207" s="223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224" t="s">
        <v>132</v>
      </c>
      <c r="AT207" s="224" t="s">
        <v>145</v>
      </c>
      <c r="AU207" s="224" t="s">
        <v>122</v>
      </c>
      <c r="AY207" s="14" t="s">
        <v>115</v>
      </c>
      <c r="BE207" s="225">
        <f>IF(N207="základná",J207,0)</f>
        <v>0</v>
      </c>
      <c r="BF207" s="225">
        <f>IF(N207="znížená",J207,0)</f>
        <v>28.420000000000002</v>
      </c>
      <c r="BG207" s="225">
        <f>IF(N207="zákl. prenesená",J207,0)</f>
        <v>0</v>
      </c>
      <c r="BH207" s="225">
        <f>IF(N207="zníž. prenesená",J207,0)</f>
        <v>0</v>
      </c>
      <c r="BI207" s="225">
        <f>IF(N207="nulová",J207,0)</f>
        <v>0</v>
      </c>
      <c r="BJ207" s="14" t="s">
        <v>122</v>
      </c>
      <c r="BK207" s="226">
        <f>ROUND(I207*H207,3)</f>
        <v>28.420000000000002</v>
      </c>
      <c r="BL207" s="14" t="s">
        <v>121</v>
      </c>
      <c r="BM207" s="224" t="s">
        <v>401</v>
      </c>
    </row>
    <row r="208" s="2" customFormat="1" ht="24.15" customHeight="1">
      <c r="A208" s="29"/>
      <c r="B208" s="30"/>
      <c r="C208" s="227" t="s">
        <v>260</v>
      </c>
      <c r="D208" s="227" t="s">
        <v>145</v>
      </c>
      <c r="E208" s="228" t="s">
        <v>402</v>
      </c>
      <c r="F208" s="229" t="s">
        <v>403</v>
      </c>
      <c r="G208" s="230" t="s">
        <v>152</v>
      </c>
      <c r="H208" s="231">
        <v>1</v>
      </c>
      <c r="I208" s="231">
        <v>1560</v>
      </c>
      <c r="J208" s="231">
        <f>ROUND(I208*H208,3)</f>
        <v>1560</v>
      </c>
      <c r="K208" s="232"/>
      <c r="L208" s="233"/>
      <c r="M208" s="234" t="s">
        <v>1</v>
      </c>
      <c r="N208" s="235" t="s">
        <v>41</v>
      </c>
      <c r="O208" s="222">
        <v>0</v>
      </c>
      <c r="P208" s="222">
        <f>O208*H208</f>
        <v>0</v>
      </c>
      <c r="Q208" s="222">
        <v>0.0074999999999999997</v>
      </c>
      <c r="R208" s="222">
        <f>Q208*H208</f>
        <v>0.0074999999999999997</v>
      </c>
      <c r="S208" s="222">
        <v>0</v>
      </c>
      <c r="T208" s="223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224" t="s">
        <v>132</v>
      </c>
      <c r="AT208" s="224" t="s">
        <v>145</v>
      </c>
      <c r="AU208" s="224" t="s">
        <v>122</v>
      </c>
      <c r="AY208" s="14" t="s">
        <v>115</v>
      </c>
      <c r="BE208" s="225">
        <f>IF(N208="základná",J208,0)</f>
        <v>0</v>
      </c>
      <c r="BF208" s="225">
        <f>IF(N208="znížená",J208,0)</f>
        <v>1560</v>
      </c>
      <c r="BG208" s="225">
        <f>IF(N208="zákl. prenesená",J208,0)</f>
        <v>0</v>
      </c>
      <c r="BH208" s="225">
        <f>IF(N208="zníž. prenesená",J208,0)</f>
        <v>0</v>
      </c>
      <c r="BI208" s="225">
        <f>IF(N208="nulová",J208,0)</f>
        <v>0</v>
      </c>
      <c r="BJ208" s="14" t="s">
        <v>122</v>
      </c>
      <c r="BK208" s="226">
        <f>ROUND(I208*H208,3)</f>
        <v>1560</v>
      </c>
      <c r="BL208" s="14" t="s">
        <v>121</v>
      </c>
      <c r="BM208" s="224" t="s">
        <v>404</v>
      </c>
    </row>
    <row r="209" s="2" customFormat="1" ht="16.5" customHeight="1">
      <c r="A209" s="29"/>
      <c r="B209" s="30"/>
      <c r="C209" s="227" t="s">
        <v>405</v>
      </c>
      <c r="D209" s="227" t="s">
        <v>145</v>
      </c>
      <c r="E209" s="228" t="s">
        <v>406</v>
      </c>
      <c r="F209" s="229" t="s">
        <v>407</v>
      </c>
      <c r="G209" s="230" t="s">
        <v>152</v>
      </c>
      <c r="H209" s="231">
        <v>1</v>
      </c>
      <c r="I209" s="231">
        <v>1986</v>
      </c>
      <c r="J209" s="231">
        <f>ROUND(I209*H209,3)</f>
        <v>1986</v>
      </c>
      <c r="K209" s="232"/>
      <c r="L209" s="233"/>
      <c r="M209" s="234" t="s">
        <v>1</v>
      </c>
      <c r="N209" s="235" t="s">
        <v>41</v>
      </c>
      <c r="O209" s="222">
        <v>0</v>
      </c>
      <c r="P209" s="222">
        <f>O209*H209</f>
        <v>0</v>
      </c>
      <c r="Q209" s="222">
        <v>0.0074999999999999997</v>
      </c>
      <c r="R209" s="222">
        <f>Q209*H209</f>
        <v>0.0074999999999999997</v>
      </c>
      <c r="S209" s="222">
        <v>0</v>
      </c>
      <c r="T209" s="223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224" t="s">
        <v>132</v>
      </c>
      <c r="AT209" s="224" t="s">
        <v>145</v>
      </c>
      <c r="AU209" s="224" t="s">
        <v>122</v>
      </c>
      <c r="AY209" s="14" t="s">
        <v>115</v>
      </c>
      <c r="BE209" s="225">
        <f>IF(N209="základná",J209,0)</f>
        <v>0</v>
      </c>
      <c r="BF209" s="225">
        <f>IF(N209="znížená",J209,0)</f>
        <v>1986</v>
      </c>
      <c r="BG209" s="225">
        <f>IF(N209="zákl. prenesená",J209,0)</f>
        <v>0</v>
      </c>
      <c r="BH209" s="225">
        <f>IF(N209="zníž. prenesená",J209,0)</f>
        <v>0</v>
      </c>
      <c r="BI209" s="225">
        <f>IF(N209="nulová",J209,0)</f>
        <v>0</v>
      </c>
      <c r="BJ209" s="14" t="s">
        <v>122</v>
      </c>
      <c r="BK209" s="226">
        <f>ROUND(I209*H209,3)</f>
        <v>1986</v>
      </c>
      <c r="BL209" s="14" t="s">
        <v>121</v>
      </c>
      <c r="BM209" s="224" t="s">
        <v>408</v>
      </c>
    </row>
    <row r="210" s="2" customFormat="1" ht="21.75" customHeight="1">
      <c r="A210" s="29"/>
      <c r="B210" s="30"/>
      <c r="C210" s="227" t="s">
        <v>263</v>
      </c>
      <c r="D210" s="227" t="s">
        <v>145</v>
      </c>
      <c r="E210" s="228" t="s">
        <v>409</v>
      </c>
      <c r="F210" s="229" t="s">
        <v>410</v>
      </c>
      <c r="G210" s="230" t="s">
        <v>152</v>
      </c>
      <c r="H210" s="231">
        <v>1</v>
      </c>
      <c r="I210" s="231">
        <v>2210</v>
      </c>
      <c r="J210" s="231">
        <f>ROUND(I210*H210,3)</f>
        <v>2210</v>
      </c>
      <c r="K210" s="232"/>
      <c r="L210" s="233"/>
      <c r="M210" s="236" t="s">
        <v>1</v>
      </c>
      <c r="N210" s="237" t="s">
        <v>41</v>
      </c>
      <c r="O210" s="238">
        <v>0</v>
      </c>
      <c r="P210" s="238">
        <f>O210*H210</f>
        <v>0</v>
      </c>
      <c r="Q210" s="238">
        <v>0.0074999999999999997</v>
      </c>
      <c r="R210" s="238">
        <f>Q210*H210</f>
        <v>0.0074999999999999997</v>
      </c>
      <c r="S210" s="238">
        <v>0</v>
      </c>
      <c r="T210" s="239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224" t="s">
        <v>132</v>
      </c>
      <c r="AT210" s="224" t="s">
        <v>145</v>
      </c>
      <c r="AU210" s="224" t="s">
        <v>122</v>
      </c>
      <c r="AY210" s="14" t="s">
        <v>115</v>
      </c>
      <c r="BE210" s="225">
        <f>IF(N210="základná",J210,0)</f>
        <v>0</v>
      </c>
      <c r="BF210" s="225">
        <f>IF(N210="znížená",J210,0)</f>
        <v>2210</v>
      </c>
      <c r="BG210" s="225">
        <f>IF(N210="zákl. prenesená",J210,0)</f>
        <v>0</v>
      </c>
      <c r="BH210" s="225">
        <f>IF(N210="zníž. prenesená",J210,0)</f>
        <v>0</v>
      </c>
      <c r="BI210" s="225">
        <f>IF(N210="nulová",J210,0)</f>
        <v>0</v>
      </c>
      <c r="BJ210" s="14" t="s">
        <v>122</v>
      </c>
      <c r="BK210" s="226">
        <f>ROUND(I210*H210,3)</f>
        <v>2210</v>
      </c>
      <c r="BL210" s="14" t="s">
        <v>121</v>
      </c>
      <c r="BM210" s="224" t="s">
        <v>411</v>
      </c>
    </row>
    <row r="211" s="2" customFormat="1" ht="6.96" customHeight="1">
      <c r="A211" s="29"/>
      <c r="B211" s="62"/>
      <c r="C211" s="63"/>
      <c r="D211" s="63"/>
      <c r="E211" s="63"/>
      <c r="F211" s="63"/>
      <c r="G211" s="63"/>
      <c r="H211" s="63"/>
      <c r="I211" s="63"/>
      <c r="J211" s="63"/>
      <c r="K211" s="63"/>
      <c r="L211" s="35"/>
      <c r="M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</sheetData>
  <sheetProtection sheet="1" autoFilter="0" formatColumns="0" formatRows="0" objects="1" scenarios="1" spinCount="100000" saltValue="Yz0hC2bEp2mNDWrSjEMvKiek5Np8EkOv28ZyTSFGRtpdjwn262vYZdxFsxDkMpjHz2RxhdWXRGT8SStE1XzJ+A==" hashValue="yy9ZIPNouPEtJDxrwyCCr0famWrLpY/JcNPvEtzrjHgtJcvo2yuohfFL6zkTG052m9l1iImHvXQKRDYNgM+tHg==" algorithmName="SHA-512" password="CC35"/>
  <autoFilter ref="C122:K210"/>
  <mergeCells count="8">
    <mergeCell ref="E7:H7"/>
    <mergeCell ref="E9:H9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DESKTOP-PNITUQB\Marian</dc:creator>
  <cp:lastModifiedBy>DESKTOP-PNITUQB\Marian</cp:lastModifiedBy>
  <dcterms:created xsi:type="dcterms:W3CDTF">2023-07-06T17:52:43Z</dcterms:created>
  <dcterms:modified xsi:type="dcterms:W3CDTF">2023-07-06T17:52:45Z</dcterms:modified>
</cp:coreProperties>
</file>