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1  - STAV. INŽ. KANCELÁRIA\0 - A G E N D A   K L I E N T O V\D, Ď\DANIŠ - MANDÁK -  od Tomanovej\DA01-1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DA01-1 - Rozšírenie zelen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'DA01-1 - Rozšírenie zelen...'!$C$114:$K$138</definedName>
    <definedName name="_xlnm.Print_Area" localSheetId="1">'DA01-1 - Rozšírenie zelen...'!$C$4:$J$76,'DA01-1 - Rozšírenie zelen...'!$C$104:$J$138</definedName>
    <definedName name="_xlnm.Print_Titles" localSheetId="1">'DA01-1 - Rozšírenie zelen...'!$114:$114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J112"/>
  <c r="J111"/>
  <c r="F111"/>
  <c r="F109"/>
  <c r="E107"/>
  <c r="J90"/>
  <c r="J89"/>
  <c r="F89"/>
  <c r="F87"/>
  <c r="E85"/>
  <c r="J16"/>
  <c r="E16"/>
  <c r="F112"/>
  <c r="J15"/>
  <c r="J10"/>
  <c r="J109"/>
  <c i="1" r="L90"/>
  <c r="AM90"/>
  <c r="AM89"/>
  <c r="L89"/>
  <c r="AM87"/>
  <c r="L87"/>
  <c r="L85"/>
  <c r="L84"/>
  <c i="2" r="BK129"/>
  <c r="BK127"/>
  <c r="J138"/>
  <c r="J133"/>
  <c r="BK123"/>
  <c r="BK120"/>
  <c r="J128"/>
  <c r="BK125"/>
  <c i="1" r="AS94"/>
  <c i="2" r="BK131"/>
  <c r="J119"/>
  <c r="J129"/>
  <c r="J125"/>
  <c r="BK135"/>
  <c r="J131"/>
  <c r="J122"/>
  <c r="BK138"/>
  <c r="BK124"/>
  <c r="J118"/>
  <c r="BK134"/>
  <c r="BK122"/>
  <c r="BK128"/>
  <c r="J136"/>
  <c r="BK132"/>
  <c r="J130"/>
  <c r="BK118"/>
  <c r="J127"/>
  <c r="BK121"/>
  <c r="J124"/>
  <c r="J120"/>
  <c r="BK133"/>
  <c r="J126"/>
  <c r="BK136"/>
  <c r="J134"/>
  <c r="BK130"/>
  <c r="J121"/>
  <c r="J132"/>
  <c r="BK126"/>
  <c r="BK119"/>
  <c r="J135"/>
  <c r="J123"/>
  <c l="1" r="P117"/>
  <c r="P116"/>
  <c r="P115"/>
  <c i="1" r="AU95"/>
  <c i="2" r="BK117"/>
  <c r="J117"/>
  <c r="J96"/>
  <c r="T117"/>
  <c r="T116"/>
  <c r="T115"/>
  <c r="R117"/>
  <c r="R116"/>
  <c r="R115"/>
  <c r="BK137"/>
  <c r="J137"/>
  <c r="J97"/>
  <c r="BF118"/>
  <c r="BF122"/>
  <c r="BF124"/>
  <c r="BF125"/>
  <c r="BF130"/>
  <c r="BF131"/>
  <c r="BF132"/>
  <c r="J87"/>
  <c r="BF120"/>
  <c r="BF121"/>
  <c r="BF123"/>
  <c r="BF126"/>
  <c r="F90"/>
  <c r="BF119"/>
  <c r="BF134"/>
  <c r="BF135"/>
  <c r="BF136"/>
  <c r="BF127"/>
  <c r="BF128"/>
  <c r="BF129"/>
  <c r="BF133"/>
  <c r="BF138"/>
  <c i="1" r="AU94"/>
  <c i="2" r="F33"/>
  <c i="1" r="BB95"/>
  <c r="BB94"/>
  <c r="AX94"/>
  <c i="2" r="F31"/>
  <c i="1" r="AZ95"/>
  <c r="AZ94"/>
  <c r="AV94"/>
  <c r="AK29"/>
  <c i="2" r="J31"/>
  <c i="1" r="AV95"/>
  <c i="2" r="F34"/>
  <c i="1" r="BC95"/>
  <c r="BC94"/>
  <c r="W32"/>
  <c i="2" r="F35"/>
  <c i="1" r="BD95"/>
  <c r="BD94"/>
  <c r="W33"/>
  <c i="2" l="1" r="BK116"/>
  <c r="J116"/>
  <c r="J95"/>
  <c i="1" r="W29"/>
  <c r="W31"/>
  <c i="2" r="F32"/>
  <c i="1" r="BA95"/>
  <c r="BA94"/>
  <c r="AW94"/>
  <c r="AK30"/>
  <c r="AY94"/>
  <c i="2" r="J32"/>
  <c i="1" r="AW95"/>
  <c r="AT95"/>
  <c i="2" l="1" r="BK115"/>
  <c r="J115"/>
  <c r="J28"/>
  <c i="1" r="AG95"/>
  <c r="AG94"/>
  <c r="AK26"/>
  <c r="W30"/>
  <c r="AT94"/>
  <c r="AN94"/>
  <c i="2" l="1" r="J37"/>
  <c r="J94"/>
  <c i="1" r="AK35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<sst xmlns="http://schemas.openxmlformats.org/spreadsheetml/2006/main">
  <si>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</si>
  <si>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</si>
  <si>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</si>
  <si>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</si>
  <si>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{283d9b6b-092c-4552-8044-6a53b421ae5d}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</si>
  <si>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</si>
  <si>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</si>
  <si>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</si>
  <si>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</si>
  <si>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</si>
  <si>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0,001</t>
  </si>
  <si>
    <t>Kód:</t>
  </si>
  <si>
    <t>DA01-1</t>
  </si>
  <si>
    <t>Stavba:</t>
  </si>
  <si>
    <t>Rozšírenie zelenej infraštruktúry – obec Chľaba</t>
  </si>
  <si>
    <t>JKSO:</t>
  </si>
  <si>
    <t>KS:</t>
  </si>
  <si>
    <t>Miesto:</t>
  </si>
  <si>
    <t>Chľaba parc. KNC č.: 1510/1, 1510/11, 1510/12</t>
  </si>
  <si>
    <t>Dátum:</t>
  </si>
  <si>
    <t>8. 8. 2023</t>
  </si>
  <si>
    <t>Objednávateľ:</t>
  </si>
  <si>
    <t>IČO:</t>
  </si>
  <si>
    <t>Obec Chľaba</t>
  </si>
  <si>
    <t>IČ DPH:</t>
  </si>
  <si>
    <t>Zhotoviteľ:</t>
  </si>
  <si>
    <t xml:space="preserve"> </t>
  </si>
  <si>
    <t>Projektant:</t>
  </si>
  <si>
    <t>Ing. Dušan Daniš, PhD. – 0068KA</t>
  </si>
  <si>
    <t>True</t>
  </si>
  <si>
    <t>Spracovateľ:</t>
  </si>
  <si>
    <t>Ing. Marián Mokráň - stavebný cenár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</si>
  <si>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</si>
  <si>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</si>
  <si>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</si>
  <si>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</si>
  <si>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</si>
  <si>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</si>
  <si>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</si>
  <si>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</si>
  <si>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</si>
  <si>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</si>
  <si>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</si>
  <si>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</si>
  <si>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</si>
  <si>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</si>
  <si>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</si>
  <si>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</si>
  <si>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</si>
  <si>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</si>
  <si>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</si>
  <si>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</si>
  <si>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</si>
  <si>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</si>
  <si>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</si>
  <si>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</si>
  <si>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</si>
  <si>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</si>
  <si>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</si>
  <si>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</si>
  <si>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</si>
  <si>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</si>
  <si>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</si>
  <si>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</si>
  <si>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</si>
  <si>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</si>
  <si>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</si>
  <si>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</si>
  <si>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</si>
  <si>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</si>
  <si>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</si>
  <si>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</si>
  <si>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</si>
  <si>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</si>
  <si>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</si>
  <si>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</si>
  <si>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</si>
  <si>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</si>
  <si>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</si>
  <si>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</si>
  <si>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</si>
  <si>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</si>
  <si>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</si>
  <si>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</si>
  <si>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</si>
  <si>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</si>
  <si>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</si>
  <si>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</si>
  <si>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</si>
  <si>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</si>
  <si>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</si>
  <si>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</si>
  <si>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</si>
  <si>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</si>
  <si>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</si>
  <si>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</si>
  <si>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</si>
  <si>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</si>
  <si>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</si>
  <si>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</si>
  <si>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</si>
  <si>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</si>
  <si>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</si>
  <si>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</si>
  <si>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</si>
  <si>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</si>
  <si>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183101221</t>
  </si>
  <si>
    <t>Hĺbenie jamiek pre výsadbu v hornine 1 až 4 s výmenou pôdy v rovine alebo na svahu do 1:5 objemu nad 0, 40 do 1,00 m3, vrátane likvidácie prebytočnej zeminy</t>
  </si>
  <si>
    <t>ks</t>
  </si>
  <si>
    <t>4</t>
  </si>
  <si>
    <t>2</t>
  </si>
  <si>
    <t>117990065</t>
  </si>
  <si>
    <t>11</t>
  </si>
  <si>
    <t>183101227</t>
  </si>
  <si>
    <t>Hĺbenie jamiek pre výsadbu v hornine 1 až 4 s výmenou pôdy v rovine alebo na svahu do 1:5 objemu nad 0,01 do 0,125 m3, vrátane likvidácie prebytočnej zeminy</t>
  </si>
  <si>
    <t>1443276863</t>
  </si>
  <si>
    <t>10</t>
  </si>
  <si>
    <t>183205131.S</t>
  </si>
  <si>
    <t>Založenie záhonu s urovnaním zeminy alebo substrátu na svahu nad 1:5 do 1:2 rovine alebo na svahu do 1:5 v hornine 1 až 2</t>
  </si>
  <si>
    <t>m2</t>
  </si>
  <si>
    <t>1162341081</t>
  </si>
  <si>
    <t>184102117</t>
  </si>
  <si>
    <t>Výsadba dreviny s balom v rovine alebo na svahu do 1:5, priemer balu nad 800 do1000 mm, vrátane uloženia stromu do správnej pozície a výplne polovice jamy vykopanou zeminou</t>
  </si>
  <si>
    <t>-606537293</t>
  </si>
  <si>
    <t>3</t>
  </si>
  <si>
    <t>M</t>
  </si>
  <si>
    <t>02662011001</t>
  </si>
  <si>
    <t>Quercus robur ok12/14</t>
  </si>
  <si>
    <t>8</t>
  </si>
  <si>
    <t>-446015602</t>
  </si>
  <si>
    <t>02662011002</t>
  </si>
  <si>
    <t>Fraxinus excelsior ok12/14</t>
  </si>
  <si>
    <t>-1898374891</t>
  </si>
  <si>
    <t>5</t>
  </si>
  <si>
    <t>02662011003</t>
  </si>
  <si>
    <t>Alnus glutinosa ok12/14</t>
  </si>
  <si>
    <t>-1850637524</t>
  </si>
  <si>
    <t>12</t>
  </si>
  <si>
    <t>184102212</t>
  </si>
  <si>
    <t>Výsadba rastliny s balom v rovine alebo na svahu do 1:5, priemer balu nad 0,01 do 0,125 m3</t>
  </si>
  <si>
    <t>-884751713</t>
  </si>
  <si>
    <t>13</t>
  </si>
  <si>
    <t>02662011004</t>
  </si>
  <si>
    <t>Salix purpurea ´Nana´ v 60/80</t>
  </si>
  <si>
    <t>-1496669197</t>
  </si>
  <si>
    <t>14</t>
  </si>
  <si>
    <t>02662011005</t>
  </si>
  <si>
    <t>Corylus avellana v 60/80</t>
  </si>
  <si>
    <t>1316319575</t>
  </si>
  <si>
    <t>6</t>
  </si>
  <si>
    <t>184202112</t>
  </si>
  <si>
    <t>Kotvenie dreviny troma a viac kolmi, vrátane viazania popruhmi</t>
  </si>
  <si>
    <t>2024635248</t>
  </si>
  <si>
    <t>7</t>
  </si>
  <si>
    <t>052170000777</t>
  </si>
  <si>
    <t>Koly ihličnanové priemeru do 6 cm, dĺžky 2,5 m ( 3ks/ks)</t>
  </si>
  <si>
    <t>1868419430</t>
  </si>
  <si>
    <t>052170000778</t>
  </si>
  <si>
    <t>Polokoly 500mmpre zavetrenie kotvenia z ihlič.drevín priemeru min.50mm (3ks/strom)</t>
  </si>
  <si>
    <t>108159850</t>
  </si>
  <si>
    <t>9</t>
  </si>
  <si>
    <t>052170000788</t>
  </si>
  <si>
    <t>Popruhy tkané š.20mm (3m/strom)</t>
  </si>
  <si>
    <t>-2117584891</t>
  </si>
  <si>
    <t>15</t>
  </si>
  <si>
    <t>184808316</t>
  </si>
  <si>
    <t>Hnojenie výsadby v živici obaľovaným hnojivom s 9 mes. postupným uvoľňovaním</t>
  </si>
  <si>
    <t>-881462801</t>
  </si>
  <si>
    <t>16</t>
  </si>
  <si>
    <t>710000109</t>
  </si>
  <si>
    <t>Hnojivo v živici obaľované s 9 mes. postupným uvoľňovaním 50g/strom, 10g/trvalka</t>
  </si>
  <si>
    <t>kg</t>
  </si>
  <si>
    <t>1035774027</t>
  </si>
  <si>
    <t>17</t>
  </si>
  <si>
    <t>184921099</t>
  </si>
  <si>
    <t>Mulčovanie rastlín kôrou z ihličnatých drevín pri hrúbke mulča 70 mm v rovine alebo na svahu do 1:5</t>
  </si>
  <si>
    <t>1909576447</t>
  </si>
  <si>
    <t>18</t>
  </si>
  <si>
    <t>410000199</t>
  </si>
  <si>
    <t>Mulčovací materiál - kôra z ihličnatých drevín fr. 0/40+</t>
  </si>
  <si>
    <t>m3</t>
  </si>
  <si>
    <t>-668015887</t>
  </si>
  <si>
    <t>19</t>
  </si>
  <si>
    <t>185804313</t>
  </si>
  <si>
    <t>Zaliatie rastlín vodou, plochy jednotlivo nad 20 m2, 100l/strom v týždenných periódach z hydrantov inštalovanej závlahy</t>
  </si>
  <si>
    <t>1707405231</t>
  </si>
  <si>
    <t>99</t>
  </si>
  <si>
    <t>Presun hmôt HSV</t>
  </si>
  <si>
    <t>998231319</t>
  </si>
  <si>
    <t>Presun hmôt vnútrostaveniskový pre sadov.práce</t>
  </si>
  <si>
    <t>t</t>
  </si>
  <si>
    <t>1689639648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</si>
</sst>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S4" s="15" t="s">
        <v>10</v>
      </c>
    </row>
    <row r="5" s="1" customFormat="1" ht="12" customHeight="1">
      <c r="B5" s="18"/>
      <c r="D5" s="21" t="s">
        <v>11</v>
      </c>
      <c r="K5" s="22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S5" s="15" t="s">
        <v>6</v>
      </c>
    </row>
    <row r="6" s="1" customFormat="1" ht="36.96" customHeight="1">
      <c r="B6" s="18"/>
      <c r="D6" s="23" t="s">
        <v>13</v>
      </c>
      <c r="K6" s="24" t="s">
        <v>14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S6" s="15" t="s">
        <v>6</v>
      </c>
    </row>
    <row r="7" s="1" customFormat="1" ht="12" customHeight="1">
      <c r="B7" s="18"/>
      <c r="D7" s="25" t="s">
        <v>15</v>
      </c>
      <c r="K7" s="22" t="s">
        <v>1</v>
      </c>
      <c r="AK7" s="25" t="s">
        <v>16</v>
      </c>
      <c r="AN7" s="22" t="s">
        <v>1</v>
      </c>
      <c r="AR7" s="18"/>
      <c r="BS7" s="15" t="s">
        <v>6</v>
      </c>
    </row>
    <row r="8" s="1" customFormat="1" ht="12" customHeight="1">
      <c r="B8" s="18"/>
      <c r="D8" s="25" t="s">
        <v>17</v>
      </c>
      <c r="K8" s="22" t="s">
        <v>18</v>
      </c>
      <c r="AK8" s="25" t="s">
        <v>19</v>
      </c>
      <c r="AN8" s="22" t="s">
        <v>20</v>
      </c>
      <c r="AR8" s="18"/>
      <c r="BS8" s="15" t="s">
        <v>6</v>
      </c>
    </row>
    <row r="9" s="1" customFormat="1" ht="14.4" customHeight="1">
      <c r="B9" s="18"/>
      <c r="AR9" s="18"/>
      <c r="BS9" s="15" t="s">
        <v>6</v>
      </c>
    </row>
    <row r="10" s="1" customFormat="1" ht="12" customHeight="1">
      <c r="B10" s="18"/>
      <c r="D10" s="25" t="s">
        <v>21</v>
      </c>
      <c r="AK10" s="25" t="s">
        <v>22</v>
      </c>
      <c r="AN10" s="22" t="s">
        <v>1</v>
      </c>
      <c r="AR10" s="18"/>
      <c r="BS10" s="15" t="s">
        <v>6</v>
      </c>
    </row>
    <row r="11" s="1" customFormat="1" ht="18.48" customHeight="1">
      <c r="B11" s="18"/>
      <c r="E11" s="22" t="s">
        <v>23</v>
      </c>
      <c r="AK11" s="25" t="s">
        <v>24</v>
      </c>
      <c r="AN11" s="22" t="s">
        <v>1</v>
      </c>
      <c r="AR11" s="18"/>
      <c r="BS11" s="15" t="s">
        <v>6</v>
      </c>
    </row>
    <row r="12" s="1" customFormat="1" ht="6.96" customHeight="1">
      <c r="B12" s="18"/>
      <c r="AR12" s="18"/>
      <c r="BS12" s="15" t="s">
        <v>6</v>
      </c>
    </row>
    <row r="13" s="1" customFormat="1" ht="12" customHeight="1">
      <c r="B13" s="18"/>
      <c r="D13" s="25" t="s">
        <v>25</v>
      </c>
      <c r="AK13" s="25" t="s">
        <v>22</v>
      </c>
      <c r="AN13" s="22" t="s">
        <v>1</v>
      </c>
      <c r="AR13" s="18"/>
      <c r="BS13" s="15" t="s">
        <v>6</v>
      </c>
    </row>
    <row r="14">
      <c r="B14" s="18"/>
      <c r="E14" s="22" t="s">
        <v>26</v>
      </c>
      <c r="AK14" s="25" t="s">
        <v>24</v>
      </c>
      <c r="AN14" s="22" t="s">
        <v>1</v>
      </c>
      <c r="AR14" s="18"/>
      <c r="BS14" s="15" t="s">
        <v>6</v>
      </c>
    </row>
    <row r="15" s="1" customFormat="1" ht="6.96" customHeight="1">
      <c r="B15" s="18"/>
      <c r="AR15" s="18"/>
      <c r="BS15" s="15" t="s">
        <v>3</v>
      </c>
    </row>
    <row r="16" s="1" customFormat="1" ht="12" customHeight="1">
      <c r="B16" s="18"/>
      <c r="D16" s="25" t="s">
        <v>27</v>
      </c>
      <c r="AK16" s="25" t="s">
        <v>22</v>
      </c>
      <c r="AN16" s="22" t="s">
        <v>1</v>
      </c>
      <c r="AR16" s="18"/>
      <c r="BS16" s="15" t="s">
        <v>3</v>
      </c>
    </row>
    <row r="17" s="1" customFormat="1" ht="18.48" customHeight="1">
      <c r="B17" s="18"/>
      <c r="E17" s="22" t="s">
        <v>28</v>
      </c>
      <c r="AK17" s="25" t="s">
        <v>24</v>
      </c>
      <c r="AN17" s="22" t="s">
        <v>1</v>
      </c>
      <c r="AR17" s="18"/>
      <c r="BS17" s="15" t="s">
        <v>29</v>
      </c>
    </row>
    <row r="18" s="1" customFormat="1" ht="6.96" customHeight="1">
      <c r="B18" s="18"/>
      <c r="AR18" s="18"/>
      <c r="BS18" s="15" t="s">
        <v>6</v>
      </c>
    </row>
    <row r="19" s="1" customFormat="1" ht="12" customHeight="1">
      <c r="B19" s="18"/>
      <c r="D19" s="25" t="s">
        <v>30</v>
      </c>
      <c r="AK19" s="25" t="s">
        <v>22</v>
      </c>
      <c r="AN19" s="22" t="s">
        <v>1</v>
      </c>
      <c r="AR19" s="18"/>
      <c r="BS19" s="15" t="s">
        <v>6</v>
      </c>
    </row>
    <row r="20" s="1" customFormat="1" ht="18.48" customHeight="1">
      <c r="B20" s="18"/>
      <c r="E20" s="22" t="s">
        <v>31</v>
      </c>
      <c r="AK20" s="25" t="s">
        <v>24</v>
      </c>
      <c r="AN20" s="22" t="s">
        <v>1</v>
      </c>
      <c r="AR20" s="18"/>
      <c r="BS20" s="15" t="s">
        <v>29</v>
      </c>
    </row>
    <row r="21" s="1" customFormat="1" ht="6.96" customHeight="1">
      <c r="B21" s="18"/>
      <c r="AR21" s="18"/>
    </row>
    <row r="22" s="1" customFormat="1" ht="12" customHeight="1">
      <c r="B22" s="18"/>
      <c r="D22" s="25" t="s">
        <v>32</v>
      </c>
      <c r="AR22" s="18"/>
    </row>
    <row r="23" s="1" customFormat="1" ht="16.5" customHeight="1">
      <c r="B23" s="18"/>
      <c r="E23" s="26" t="s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R23" s="18"/>
    </row>
    <row r="24" s="1" customFormat="1" ht="6.96" customHeight="1">
      <c r="B24" s="18"/>
      <c r="AR24" s="18"/>
    </row>
    <row r="25" s="1" customFormat="1" ht="6.96" customHeight="1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</row>
    <row r="26" s="2" customFormat="1" ht="25.92" customHeight="1">
      <c r="A26" s="28"/>
      <c r="B26" s="29"/>
      <c r="C26" s="28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2">
        <f>ROUND(AG94,2)</f>
        <v>8153.8199999999997</v>
      </c>
      <c r="AL26" s="31"/>
      <c r="AM26" s="31"/>
      <c r="AN26" s="31"/>
      <c r="AO26" s="31"/>
      <c r="AP26" s="28"/>
      <c r="AQ26" s="28"/>
      <c r="AR26" s="29"/>
      <c r="BE26" s="28"/>
    </row>
    <row r="27" s="2" customFormat="1" ht="6.96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="2" customForma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3" t="s">
        <v>34</v>
      </c>
      <c r="M28" s="33"/>
      <c r="N28" s="33"/>
      <c r="O28" s="33"/>
      <c r="P28" s="33"/>
      <c r="Q28" s="28"/>
      <c r="R28" s="28"/>
      <c r="S28" s="28"/>
      <c r="T28" s="28"/>
      <c r="U28" s="28"/>
      <c r="V28" s="28"/>
      <c r="W28" s="33" t="s">
        <v>35</v>
      </c>
      <c r="X28" s="33"/>
      <c r="Y28" s="33"/>
      <c r="Z28" s="33"/>
      <c r="AA28" s="33"/>
      <c r="AB28" s="33"/>
      <c r="AC28" s="33"/>
      <c r="AD28" s="33"/>
      <c r="AE28" s="33"/>
      <c r="AF28" s="28"/>
      <c r="AG28" s="28"/>
      <c r="AH28" s="28"/>
      <c r="AI28" s="28"/>
      <c r="AJ28" s="28"/>
      <c r="AK28" s="33" t="s">
        <v>36</v>
      </c>
      <c r="AL28" s="33"/>
      <c r="AM28" s="33"/>
      <c r="AN28" s="33"/>
      <c r="AO28" s="33"/>
      <c r="AP28" s="28"/>
      <c r="AQ28" s="28"/>
      <c r="AR28" s="29"/>
      <c r="BE28" s="28"/>
    </row>
    <row r="29" s="3" customFormat="1" ht="14.4" customHeight="1">
      <c r="A29" s="3"/>
      <c r="B29" s="34"/>
      <c r="C29" s="3"/>
      <c r="D29" s="25" t="s">
        <v>37</v>
      </c>
      <c r="E29" s="3"/>
      <c r="F29" s="35" t="s">
        <v>38</v>
      </c>
      <c r="G29" s="3"/>
      <c r="H29" s="3"/>
      <c r="I29" s="3"/>
      <c r="J29" s="3"/>
      <c r="K29" s="3"/>
      <c r="L29" s="36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7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7">
        <f>ROUND(AV94, 2)</f>
        <v>0</v>
      </c>
      <c r="AL29" s="3"/>
      <c r="AM29" s="3"/>
      <c r="AN29" s="3"/>
      <c r="AO29" s="3"/>
      <c r="AP29" s="3"/>
      <c r="AQ29" s="3"/>
      <c r="AR29" s="34"/>
      <c r="BE29" s="3"/>
    </row>
    <row r="30" s="3" customFormat="1" ht="14.4" customHeight="1">
      <c r="A30" s="3"/>
      <c r="B30" s="34"/>
      <c r="C30" s="3"/>
      <c r="D30" s="3"/>
      <c r="E30" s="3"/>
      <c r="F30" s="35" t="s">
        <v>39</v>
      </c>
      <c r="G30" s="3"/>
      <c r="H30" s="3"/>
      <c r="I30" s="3"/>
      <c r="J30" s="3"/>
      <c r="K30" s="3"/>
      <c r="L30" s="36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7">
        <f>ROUND(BA94, 2)</f>
        <v>8153.8199999999997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7">
        <f>ROUND(AW94, 2)</f>
        <v>1630.76</v>
      </c>
      <c r="AL30" s="3"/>
      <c r="AM30" s="3"/>
      <c r="AN30" s="3"/>
      <c r="AO30" s="3"/>
      <c r="AP30" s="3"/>
      <c r="AQ30" s="3"/>
      <c r="AR30" s="34"/>
      <c r="BE30" s="3"/>
    </row>
    <row r="31" hidden="1" s="3" customFormat="1" ht="14.4" customHeight="1">
      <c r="A31" s="3"/>
      <c r="B31" s="34"/>
      <c r="C31" s="3"/>
      <c r="D31" s="3"/>
      <c r="E31" s="3"/>
      <c r="F31" s="25" t="s">
        <v>40</v>
      </c>
      <c r="G31" s="3"/>
      <c r="H31" s="3"/>
      <c r="I31" s="3"/>
      <c r="J31" s="3"/>
      <c r="K31" s="3"/>
      <c r="L31" s="36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7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7">
        <v>0</v>
      </c>
      <c r="AL31" s="3"/>
      <c r="AM31" s="3"/>
      <c r="AN31" s="3"/>
      <c r="AO31" s="3"/>
      <c r="AP31" s="3"/>
      <c r="AQ31" s="3"/>
      <c r="AR31" s="34"/>
      <c r="BE31" s="3"/>
    </row>
    <row r="32" hidden="1" s="3" customFormat="1" ht="14.4" customHeight="1">
      <c r="A32" s="3"/>
      <c r="B32" s="34"/>
      <c r="C32" s="3"/>
      <c r="D32" s="3"/>
      <c r="E32" s="3"/>
      <c r="F32" s="25" t="s">
        <v>41</v>
      </c>
      <c r="G32" s="3"/>
      <c r="H32" s="3"/>
      <c r="I32" s="3"/>
      <c r="J32" s="3"/>
      <c r="K32" s="3"/>
      <c r="L32" s="36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7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7">
        <v>0</v>
      </c>
      <c r="AL32" s="3"/>
      <c r="AM32" s="3"/>
      <c r="AN32" s="3"/>
      <c r="AO32" s="3"/>
      <c r="AP32" s="3"/>
      <c r="AQ32" s="3"/>
      <c r="AR32" s="34"/>
      <c r="BE32" s="3"/>
    </row>
    <row r="33" hidden="1" s="3" customFormat="1" ht="14.4" customHeight="1">
      <c r="A33" s="3"/>
      <c r="B33" s="34"/>
      <c r="C33" s="3"/>
      <c r="D33" s="3"/>
      <c r="E33" s="3"/>
      <c r="F33" s="35" t="s">
        <v>42</v>
      </c>
      <c r="G33" s="3"/>
      <c r="H33" s="3"/>
      <c r="I33" s="3"/>
      <c r="J33" s="3"/>
      <c r="K33" s="3"/>
      <c r="L33" s="3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7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7">
        <v>0</v>
      </c>
      <c r="AL33" s="3"/>
      <c r="AM33" s="3"/>
      <c r="AN33" s="3"/>
      <c r="AO33" s="3"/>
      <c r="AP33" s="3"/>
      <c r="AQ33" s="3"/>
      <c r="AR33" s="34"/>
      <c r="BE33" s="3"/>
    </row>
    <row r="34" s="2" customFormat="1" ht="6.96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="2" customFormat="1" ht="25.92" customHeight="1">
      <c r="A35" s="28"/>
      <c r="B35" s="29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42" t="s">
        <v>45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3">
        <f>SUM(AK26:AK33)</f>
        <v>9784.5799999999999</v>
      </c>
      <c r="AL35" s="40"/>
      <c r="AM35" s="40"/>
      <c r="AN35" s="40"/>
      <c r="AO35" s="44"/>
      <c r="AP35" s="38"/>
      <c r="AQ35" s="38"/>
      <c r="AR35" s="29"/>
      <c r="BE35" s="28"/>
    </row>
    <row r="36" s="2" customFormat="1" ht="6.96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="2" customFormat="1" ht="14.4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R49" s="45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28"/>
      <c r="B60" s="29"/>
      <c r="C60" s="28"/>
      <c r="D60" s="48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8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8" t="s">
        <v>48</v>
      </c>
      <c r="AI60" s="31"/>
      <c r="AJ60" s="31"/>
      <c r="AK60" s="31"/>
      <c r="AL60" s="31"/>
      <c r="AM60" s="48" t="s">
        <v>49</v>
      </c>
      <c r="AN60" s="31"/>
      <c r="AO60" s="31"/>
      <c r="AP60" s="28"/>
      <c r="AQ60" s="28"/>
      <c r="AR60" s="29"/>
      <c r="BE60" s="28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28"/>
      <c r="B64" s="29"/>
      <c r="C64" s="28"/>
      <c r="D64" s="46" t="s">
        <v>50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51</v>
      </c>
      <c r="AI64" s="49"/>
      <c r="AJ64" s="49"/>
      <c r="AK64" s="49"/>
      <c r="AL64" s="49"/>
      <c r="AM64" s="49"/>
      <c r="AN64" s="49"/>
      <c r="AO64" s="49"/>
      <c r="AP64" s="28"/>
      <c r="AQ64" s="28"/>
      <c r="AR64" s="29"/>
      <c r="BE64" s="28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28"/>
      <c r="B75" s="29"/>
      <c r="C75" s="28"/>
      <c r="D75" s="48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8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8" t="s">
        <v>48</v>
      </c>
      <c r="AI75" s="31"/>
      <c r="AJ75" s="31"/>
      <c r="AK75" s="31"/>
      <c r="AL75" s="31"/>
      <c r="AM75" s="48" t="s">
        <v>49</v>
      </c>
      <c r="AN75" s="31"/>
      <c r="AO75" s="31"/>
      <c r="AP75" s="28"/>
      <c r="AQ75" s="28"/>
      <c r="AR75" s="29"/>
      <c r="BE75" s="28"/>
    </row>
    <row r="76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="2" customFormat="1" ht="6.96" customHeight="1">
      <c r="A77" s="28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29"/>
      <c r="BE77" s="28"/>
    </row>
    <row r="81" s="2" customFormat="1" ht="6.96" customHeight="1">
      <c r="A81" s="28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29"/>
      <c r="BE81" s="28"/>
    </row>
    <row r="82" s="2" customFormat="1" ht="24.96" customHeight="1">
      <c r="A82" s="28"/>
      <c r="B82" s="29"/>
      <c r="C82" s="19" t="s">
        <v>52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="4" customFormat="1" ht="12" customHeight="1">
      <c r="A84" s="4"/>
      <c r="B84" s="54"/>
      <c r="C84" s="25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DA01-1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54"/>
      <c r="BE84" s="4"/>
    </row>
    <row r="85" s="5" customFormat="1" ht="36.96" customHeight="1">
      <c r="A85" s="5"/>
      <c r="B85" s="55"/>
      <c r="C85" s="56" t="s">
        <v>13</v>
      </c>
      <c r="D85" s="5"/>
      <c r="E85" s="5"/>
      <c r="F85" s="5"/>
      <c r="G85" s="5"/>
      <c r="H85" s="5"/>
      <c r="I85" s="5"/>
      <c r="J85" s="5"/>
      <c r="K85" s="5"/>
      <c r="L85" s="57" t="str">
        <f>K6</f>
        <v>Rozšírenie zelenej infraštruktúry – obec Chľaba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5"/>
      <c r="BE85" s="5"/>
    </row>
    <row r="86" s="2" customFormat="1" ht="6.96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="2" customFormat="1" ht="12" customHeight="1">
      <c r="A87" s="28"/>
      <c r="B87" s="29"/>
      <c r="C87" s="25" t="s">
        <v>17</v>
      </c>
      <c r="D87" s="28"/>
      <c r="E87" s="28"/>
      <c r="F87" s="28"/>
      <c r="G87" s="28"/>
      <c r="H87" s="28"/>
      <c r="I87" s="28"/>
      <c r="J87" s="28"/>
      <c r="K87" s="28"/>
      <c r="L87" s="58" t="str">
        <f>IF(K8="","",K8)</f>
        <v>Chľaba parc. KNC č.: 1510/1, 1510/11, 1510/12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19</v>
      </c>
      <c r="AJ87" s="28"/>
      <c r="AK87" s="28"/>
      <c r="AL87" s="28"/>
      <c r="AM87" s="59" t="str">
        <f>IF(AN8= "","",AN8)</f>
        <v>8. 8. 2023</v>
      </c>
      <c r="AN87" s="59"/>
      <c r="AO87" s="28"/>
      <c r="AP87" s="28"/>
      <c r="AQ87" s="28"/>
      <c r="AR87" s="29"/>
      <c r="B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="2" customFormat="1" ht="25.65" customHeight="1">
      <c r="A89" s="28"/>
      <c r="B89" s="29"/>
      <c r="C89" s="25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Obec Chľaba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27</v>
      </c>
      <c r="AJ89" s="28"/>
      <c r="AK89" s="28"/>
      <c r="AL89" s="28"/>
      <c r="AM89" s="60" t="str">
        <f>IF(E17="","",E17)</f>
        <v>Ing. Dušan Daniš, PhD. – 0068KA</v>
      </c>
      <c r="AN89" s="4"/>
      <c r="AO89" s="4"/>
      <c r="AP89" s="4"/>
      <c r="AQ89" s="28"/>
      <c r="AR89" s="29"/>
      <c r="AS89" s="61" t="s">
        <v>53</v>
      </c>
      <c r="AT89" s="62"/>
      <c r="AU89" s="63"/>
      <c r="AV89" s="63"/>
      <c r="AW89" s="63"/>
      <c r="AX89" s="63"/>
      <c r="AY89" s="63"/>
      <c r="AZ89" s="63"/>
      <c r="BA89" s="63"/>
      <c r="BB89" s="63"/>
      <c r="BC89" s="63"/>
      <c r="BD89" s="64"/>
      <c r="BE89" s="28"/>
    </row>
    <row r="90" s="2" customFormat="1" ht="25.65" customHeight="1">
      <c r="A90" s="28"/>
      <c r="B90" s="29"/>
      <c r="C90" s="25" t="s">
        <v>25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30</v>
      </c>
      <c r="AJ90" s="28"/>
      <c r="AK90" s="28"/>
      <c r="AL90" s="28"/>
      <c r="AM90" s="60" t="str">
        <f>IF(E20="","",E20)</f>
        <v>Ing. Marián Mokráň - stavebný cenár</v>
      </c>
      <c r="AN90" s="4"/>
      <c r="AO90" s="4"/>
      <c r="AP90" s="4"/>
      <c r="AQ90" s="28"/>
      <c r="AR90" s="29"/>
      <c r="AS90" s="65"/>
      <c r="AT90" s="66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28"/>
    </row>
    <row r="91" s="2" customFormat="1" ht="10.8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65"/>
      <c r="AT91" s="66"/>
      <c r="AU91" s="67"/>
      <c r="AV91" s="67"/>
      <c r="AW91" s="67"/>
      <c r="AX91" s="67"/>
      <c r="AY91" s="67"/>
      <c r="AZ91" s="67"/>
      <c r="BA91" s="67"/>
      <c r="BB91" s="67"/>
      <c r="BC91" s="67"/>
      <c r="BD91" s="68"/>
      <c r="BE91" s="28"/>
    </row>
    <row r="92" s="2" customFormat="1" ht="29.28" customHeight="1">
      <c r="A92" s="28"/>
      <c r="B92" s="29"/>
      <c r="C92" s="69" t="s">
        <v>54</v>
      </c>
      <c r="D92" s="70"/>
      <c r="E92" s="70"/>
      <c r="F92" s="70"/>
      <c r="G92" s="70"/>
      <c r="H92" s="71"/>
      <c r="I92" s="72" t="s">
        <v>55</v>
      </c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3" t="s">
        <v>56</v>
      </c>
      <c r="AH92" s="70"/>
      <c r="AI92" s="70"/>
      <c r="AJ92" s="70"/>
      <c r="AK92" s="70"/>
      <c r="AL92" s="70"/>
      <c r="AM92" s="70"/>
      <c r="AN92" s="72" t="s">
        <v>57</v>
      </c>
      <c r="AO92" s="70"/>
      <c r="AP92" s="74"/>
      <c r="AQ92" s="75" t="s">
        <v>58</v>
      </c>
      <c r="AR92" s="29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28"/>
    </row>
    <row r="93" s="2" customFormat="1" ht="10.8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28"/>
    </row>
    <row r="94" s="6" customFormat="1" ht="32.4" customHeight="1">
      <c r="A94" s="6"/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5">
        <f>ROUND(AG95,2)</f>
        <v>8153.8199999999997</v>
      </c>
      <c r="AH94" s="85"/>
      <c r="AI94" s="85"/>
      <c r="AJ94" s="85"/>
      <c r="AK94" s="85"/>
      <c r="AL94" s="85"/>
      <c r="AM94" s="85"/>
      <c r="AN94" s="86">
        <f>SUM(AG94,AT94)</f>
        <v>9784.5799999999999</v>
      </c>
      <c r="AO94" s="86"/>
      <c r="AP94" s="86"/>
      <c r="AQ94" s="87" t="s">
        <v>1</v>
      </c>
      <c r="AR94" s="82"/>
      <c r="AS94" s="88">
        <f>ROUND(AS95,2)</f>
        <v>0</v>
      </c>
      <c r="AT94" s="89">
        <f>ROUND(SUM(AV94:AW94),2)</f>
        <v>1630.76</v>
      </c>
      <c r="AU94" s="90">
        <f>ROUND(AU95,5)</f>
        <v>0</v>
      </c>
      <c r="AV94" s="89">
        <f>ROUND(AZ94*L29,2)</f>
        <v>0</v>
      </c>
      <c r="AW94" s="89">
        <f>ROUND(BA94*L30,2)</f>
        <v>1630.76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8153.8199999999997</v>
      </c>
      <c r="BB94" s="89">
        <f>ROUND(BB95,2)</f>
        <v>0</v>
      </c>
      <c r="BC94" s="89">
        <f>ROUND(BC95,2)</f>
        <v>0</v>
      </c>
      <c r="BD94" s="91">
        <f>ROUND(BD95,2)</f>
        <v>0</v>
      </c>
      <c r="BE94" s="6"/>
      <c r="BS94" s="92" t="s">
        <v>72</v>
      </c>
      <c r="BT94" s="92" t="s">
        <v>73</v>
      </c>
      <c r="BV94" s="92" t="s">
        <v>74</v>
      </c>
      <c r="BW94" s="92" t="s">
        <v>4</v>
      </c>
      <c r="BX94" s="92" t="s">
        <v>75</v>
      </c>
      <c r="CL94" s="92" t="s">
        <v>1</v>
      </c>
    </row>
    <row r="95" s="7" customFormat="1" ht="24.75" customHeight="1">
      <c r="A95" s="93" t="s">
        <v>76</v>
      </c>
      <c r="B95" s="94"/>
      <c r="C95" s="95"/>
      <c r="D95" s="96" t="s">
        <v>12</v>
      </c>
      <c r="E95" s="96"/>
      <c r="F95" s="96"/>
      <c r="G95" s="96"/>
      <c r="H95" s="96"/>
      <c r="I95" s="97"/>
      <c r="J95" s="96" t="s">
        <v>14</v>
      </c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8">
        <f>'DA01-1 - Rozšírenie zelen...'!J28</f>
        <v>8153.8199999999997</v>
      </c>
      <c r="AH95" s="97"/>
      <c r="AI95" s="97"/>
      <c r="AJ95" s="97"/>
      <c r="AK95" s="97"/>
      <c r="AL95" s="97"/>
      <c r="AM95" s="97"/>
      <c r="AN95" s="98">
        <f>SUM(AG95,AT95)</f>
        <v>9784.5799999999999</v>
      </c>
      <c r="AO95" s="97"/>
      <c r="AP95" s="97"/>
      <c r="AQ95" s="99" t="s">
        <v>77</v>
      </c>
      <c r="AR95" s="94"/>
      <c r="AS95" s="100">
        <v>0</v>
      </c>
      <c r="AT95" s="101">
        <f>ROUND(SUM(AV95:AW95),2)</f>
        <v>1630.76</v>
      </c>
      <c r="AU95" s="102">
        <f>'DA01-1 - Rozšírenie zelen...'!P115</f>
        <v>0</v>
      </c>
      <c r="AV95" s="101">
        <f>'DA01-1 - Rozšírenie zelen...'!J31</f>
        <v>0</v>
      </c>
      <c r="AW95" s="101">
        <f>'DA01-1 - Rozšírenie zelen...'!J32</f>
        <v>1630.76</v>
      </c>
      <c r="AX95" s="101">
        <f>'DA01-1 - Rozšírenie zelen...'!J33</f>
        <v>0</v>
      </c>
      <c r="AY95" s="101">
        <f>'DA01-1 - Rozšírenie zelen...'!J34</f>
        <v>0</v>
      </c>
      <c r="AZ95" s="101">
        <f>'DA01-1 - Rozšírenie zelen...'!F31</f>
        <v>0</v>
      </c>
      <c r="BA95" s="101">
        <f>'DA01-1 - Rozšírenie zelen...'!F32</f>
        <v>8153.8199999999997</v>
      </c>
      <c r="BB95" s="101">
        <f>'DA01-1 - Rozšírenie zelen...'!F33</f>
        <v>0</v>
      </c>
      <c r="BC95" s="101">
        <f>'DA01-1 - Rozšírenie zelen...'!F34</f>
        <v>0</v>
      </c>
      <c r="BD95" s="103">
        <f>'DA01-1 - Rozšírenie zelen...'!F35</f>
        <v>0</v>
      </c>
      <c r="BE95" s="7"/>
      <c r="BT95" s="104" t="s">
        <v>78</v>
      </c>
      <c r="BU95" s="104" t="s">
        <v>79</v>
      </c>
      <c r="BV95" s="104" t="s">
        <v>74</v>
      </c>
      <c r="BW95" s="104" t="s">
        <v>4</v>
      </c>
      <c r="BX95" s="104" t="s">
        <v>75</v>
      </c>
      <c r="CL95" s="104" t="s">
        <v>1</v>
      </c>
    </row>
    <row r="96" s="2" customFormat="1" ht="30" customHeight="1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="2" customFormat="1" ht="6.96" customHeight="1">
      <c r="A97" s="28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A01-1 - Rozšírenie zele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05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80</v>
      </c>
      <c r="L4" s="18"/>
      <c r="M4" s="106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28"/>
      <c r="B6" s="29"/>
      <c r="C6" s="28"/>
      <c r="D6" s="25" t="s">
        <v>13</v>
      </c>
      <c r="E6" s="28"/>
      <c r="F6" s="28"/>
      <c r="G6" s="28"/>
      <c r="H6" s="28"/>
      <c r="I6" s="28"/>
      <c r="J6" s="28"/>
      <c r="K6" s="28"/>
      <c r="L6" s="45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="2" customFormat="1" ht="16.5" customHeight="1">
      <c r="A7" s="28"/>
      <c r="B7" s="29"/>
      <c r="C7" s="28"/>
      <c r="D7" s="28"/>
      <c r="E7" s="57" t="s">
        <v>14</v>
      </c>
      <c r="F7" s="28"/>
      <c r="G7" s="28"/>
      <c r="H7" s="28"/>
      <c r="I7" s="28"/>
      <c r="J7" s="28"/>
      <c r="K7" s="28"/>
      <c r="L7" s="45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="2" customFormat="1">
      <c r="A8" s="28"/>
      <c r="B8" s="29"/>
      <c r="C8" s="28"/>
      <c r="D8" s="28"/>
      <c r="E8" s="28"/>
      <c r="F8" s="28"/>
      <c r="G8" s="28"/>
      <c r="H8" s="28"/>
      <c r="I8" s="28"/>
      <c r="J8" s="28"/>
      <c r="K8" s="28"/>
      <c r="L8" s="45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2" customHeight="1">
      <c r="A9" s="28"/>
      <c r="B9" s="29"/>
      <c r="C9" s="28"/>
      <c r="D9" s="25" t="s">
        <v>15</v>
      </c>
      <c r="E9" s="28"/>
      <c r="F9" s="22" t="s">
        <v>1</v>
      </c>
      <c r="G9" s="28"/>
      <c r="H9" s="28"/>
      <c r="I9" s="25" t="s">
        <v>16</v>
      </c>
      <c r="J9" s="22" t="s">
        <v>1</v>
      </c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 ht="12" customHeight="1">
      <c r="A10" s="28"/>
      <c r="B10" s="29"/>
      <c r="C10" s="28"/>
      <c r="D10" s="25" t="s">
        <v>17</v>
      </c>
      <c r="E10" s="28"/>
      <c r="F10" s="22" t="s">
        <v>18</v>
      </c>
      <c r="G10" s="28"/>
      <c r="H10" s="28"/>
      <c r="I10" s="25" t="s">
        <v>19</v>
      </c>
      <c r="J10" s="59" t="str">
        <f>'Rekapitulácia stavby'!AN8</f>
        <v>8. 8. 2023</v>
      </c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0.8" customHeight="1">
      <c r="A11" s="28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21</v>
      </c>
      <c r="E12" s="28"/>
      <c r="F12" s="28"/>
      <c r="G12" s="28"/>
      <c r="H12" s="28"/>
      <c r="I12" s="25" t="s">
        <v>22</v>
      </c>
      <c r="J12" s="22" t="s">
        <v>1</v>
      </c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8" customHeight="1">
      <c r="A13" s="28"/>
      <c r="B13" s="29"/>
      <c r="C13" s="28"/>
      <c r="D13" s="28"/>
      <c r="E13" s="22" t="s">
        <v>23</v>
      </c>
      <c r="F13" s="28"/>
      <c r="G13" s="28"/>
      <c r="H13" s="28"/>
      <c r="I13" s="25" t="s">
        <v>24</v>
      </c>
      <c r="J13" s="22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6.96" customHeight="1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2" customHeight="1">
      <c r="A15" s="28"/>
      <c r="B15" s="29"/>
      <c r="C15" s="28"/>
      <c r="D15" s="25" t="s">
        <v>25</v>
      </c>
      <c r="E15" s="28"/>
      <c r="F15" s="28"/>
      <c r="G15" s="28"/>
      <c r="H15" s="28"/>
      <c r="I15" s="25" t="s">
        <v>22</v>
      </c>
      <c r="J15" s="22" t="str">
        <f>'Rekapitulácia stavby'!AN13</f>
        <v/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18" customHeight="1">
      <c r="A16" s="28"/>
      <c r="B16" s="29"/>
      <c r="C16" s="28"/>
      <c r="D16" s="28"/>
      <c r="E16" s="22" t="str">
        <f>'Rekapitulácia stavby'!E14</f>
        <v xml:space="preserve"> </v>
      </c>
      <c r="F16" s="22"/>
      <c r="G16" s="22"/>
      <c r="H16" s="22"/>
      <c r="I16" s="25" t="s">
        <v>24</v>
      </c>
      <c r="J16" s="22" t="str">
        <f>'Rekapitulácia stavby'!AN14</f>
        <v/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6.96" customHeight="1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2" customHeight="1">
      <c r="A18" s="28"/>
      <c r="B18" s="29"/>
      <c r="C18" s="28"/>
      <c r="D18" s="25" t="s">
        <v>27</v>
      </c>
      <c r="E18" s="28"/>
      <c r="F18" s="28"/>
      <c r="G18" s="28"/>
      <c r="H18" s="28"/>
      <c r="I18" s="25" t="s">
        <v>22</v>
      </c>
      <c r="J18" s="22" t="s">
        <v>1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18" customHeight="1">
      <c r="A19" s="28"/>
      <c r="B19" s="29"/>
      <c r="C19" s="28"/>
      <c r="D19" s="28"/>
      <c r="E19" s="22" t="s">
        <v>28</v>
      </c>
      <c r="F19" s="28"/>
      <c r="G19" s="28"/>
      <c r="H19" s="28"/>
      <c r="I19" s="25" t="s">
        <v>24</v>
      </c>
      <c r="J19" s="22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6.96" customHeight="1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2" customHeight="1">
      <c r="A21" s="28"/>
      <c r="B21" s="29"/>
      <c r="C21" s="28"/>
      <c r="D21" s="25" t="s">
        <v>30</v>
      </c>
      <c r="E21" s="28"/>
      <c r="F21" s="28"/>
      <c r="G21" s="28"/>
      <c r="H21" s="28"/>
      <c r="I21" s="25" t="s">
        <v>22</v>
      </c>
      <c r="J21" s="22" t="s">
        <v>1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18" customHeight="1">
      <c r="A22" s="28"/>
      <c r="B22" s="29"/>
      <c r="C22" s="28"/>
      <c r="D22" s="28"/>
      <c r="E22" s="22" t="s">
        <v>31</v>
      </c>
      <c r="F22" s="28"/>
      <c r="G22" s="28"/>
      <c r="H22" s="28"/>
      <c r="I22" s="25" t="s">
        <v>24</v>
      </c>
      <c r="J22" s="22" t="s">
        <v>1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6.96" customHeight="1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2" customHeight="1">
      <c r="A24" s="28"/>
      <c r="B24" s="29"/>
      <c r="C24" s="28"/>
      <c r="D24" s="25" t="s">
        <v>32</v>
      </c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8" customFormat="1" ht="16.5" customHeight="1">
      <c r="A25" s="107"/>
      <c r="B25" s="108"/>
      <c r="C25" s="107"/>
      <c r="D25" s="107"/>
      <c r="E25" s="26" t="s">
        <v>1</v>
      </c>
      <c r="F25" s="26"/>
      <c r="G25" s="26"/>
      <c r="H25" s="26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="2" customFormat="1" ht="6.96" customHeight="1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2" customFormat="1" ht="6.96" customHeight="1">
      <c r="A27" s="28"/>
      <c r="B27" s="29"/>
      <c r="C27" s="28"/>
      <c r="D27" s="80"/>
      <c r="E27" s="80"/>
      <c r="F27" s="80"/>
      <c r="G27" s="80"/>
      <c r="H27" s="80"/>
      <c r="I27" s="80"/>
      <c r="J27" s="80"/>
      <c r="K27" s="80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="2" customFormat="1" ht="25.44" customHeight="1">
      <c r="A28" s="28"/>
      <c r="B28" s="29"/>
      <c r="C28" s="28"/>
      <c r="D28" s="110" t="s">
        <v>33</v>
      </c>
      <c r="E28" s="28"/>
      <c r="F28" s="28"/>
      <c r="G28" s="28"/>
      <c r="H28" s="28"/>
      <c r="I28" s="28"/>
      <c r="J28" s="86">
        <f>ROUND(J115, 2)</f>
        <v>8153.8199999999997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0"/>
      <c r="E29" s="80"/>
      <c r="F29" s="80"/>
      <c r="G29" s="80"/>
      <c r="H29" s="80"/>
      <c r="I29" s="80"/>
      <c r="J29" s="80"/>
      <c r="K29" s="80"/>
      <c r="L29" s="111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="2" customFormat="1" ht="14.4" customHeight="1">
      <c r="A30" s="28"/>
      <c r="B30" s="29"/>
      <c r="C30" s="28"/>
      <c r="D30" s="28"/>
      <c r="E30" s="28"/>
      <c r="F30" s="33" t="s">
        <v>35</v>
      </c>
      <c r="G30" s="28"/>
      <c r="H30" s="28"/>
      <c r="I30" s="33" t="s">
        <v>34</v>
      </c>
      <c r="J30" s="33" t="s">
        <v>36</v>
      </c>
      <c r="K30" s="28"/>
      <c r="L30" s="111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</row>
    <row r="31" s="2" customFormat="1" ht="14.4" customHeight="1">
      <c r="A31" s="28"/>
      <c r="B31" s="29"/>
      <c r="C31" s="28"/>
      <c r="D31" s="113" t="s">
        <v>37</v>
      </c>
      <c r="E31" s="35" t="s">
        <v>38</v>
      </c>
      <c r="F31" s="114">
        <f>ROUND((SUM(BE115:BE138)),  2)</f>
        <v>0</v>
      </c>
      <c r="G31" s="112"/>
      <c r="H31" s="112"/>
      <c r="I31" s="115">
        <v>0.20000000000000001</v>
      </c>
      <c r="J31" s="114">
        <f>ROUND(((SUM(BE115:BE138))*I31),  2)</f>
        <v>0</v>
      </c>
      <c r="K31" s="2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35" t="s">
        <v>39</v>
      </c>
      <c r="F32" s="116">
        <f>ROUND((SUM(BF115:BF138)),  2)</f>
        <v>8153.8199999999997</v>
      </c>
      <c r="G32" s="28"/>
      <c r="H32" s="28"/>
      <c r="I32" s="117">
        <v>0.20000000000000001</v>
      </c>
      <c r="J32" s="116">
        <f>ROUND(((SUM(BF115:BF138))*I32),  2)</f>
        <v>1630.76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hidden="1" s="2" customFormat="1" ht="14.4" customHeight="1">
      <c r="A33" s="28"/>
      <c r="B33" s="29"/>
      <c r="C33" s="28"/>
      <c r="D33" s="28"/>
      <c r="E33" s="25" t="s">
        <v>40</v>
      </c>
      <c r="F33" s="116">
        <f>ROUND((SUM(BG115:BG138)),  2)</f>
        <v>0</v>
      </c>
      <c r="G33" s="28"/>
      <c r="H33" s="28"/>
      <c r="I33" s="117">
        <v>0.20000000000000001</v>
      </c>
      <c r="J33" s="116">
        <f>0</f>
        <v>0</v>
      </c>
      <c r="K33" s="28"/>
      <c r="L33" s="111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</row>
    <row r="34" hidden="1" s="2" customFormat="1" ht="14.4" customHeight="1">
      <c r="A34" s="28"/>
      <c r="B34" s="29"/>
      <c r="C34" s="28"/>
      <c r="D34" s="28"/>
      <c r="E34" s="25" t="s">
        <v>41</v>
      </c>
      <c r="F34" s="116">
        <f>ROUND((SUM(BH115:BH138)),  2)</f>
        <v>0</v>
      </c>
      <c r="G34" s="28"/>
      <c r="H34" s="28"/>
      <c r="I34" s="117">
        <v>0.20000000000000001</v>
      </c>
      <c r="J34" s="116">
        <f>0</f>
        <v>0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35" t="s">
        <v>42</v>
      </c>
      <c r="F35" s="114">
        <f>ROUND((SUM(BI115:BI138)),  2)</f>
        <v>0</v>
      </c>
      <c r="G35" s="112"/>
      <c r="H35" s="112"/>
      <c r="I35" s="115">
        <v>0</v>
      </c>
      <c r="J35" s="114">
        <f>0</f>
        <v>0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="2" customFormat="1" ht="6.96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="2" customFormat="1" ht="25.44" customHeight="1">
      <c r="A37" s="28"/>
      <c r="B37" s="29"/>
      <c r="C37" s="118"/>
      <c r="D37" s="119" t="s">
        <v>43</v>
      </c>
      <c r="E37" s="71"/>
      <c r="F37" s="71"/>
      <c r="G37" s="120" t="s">
        <v>44</v>
      </c>
      <c r="H37" s="121" t="s">
        <v>45</v>
      </c>
      <c r="I37" s="71"/>
      <c r="J37" s="122">
        <f>SUM(J28:J35)</f>
        <v>9784.5799999999999</v>
      </c>
      <c r="K37" s="123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14.4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48" t="s">
        <v>48</v>
      </c>
      <c r="E61" s="31"/>
      <c r="F61" s="124" t="s">
        <v>49</v>
      </c>
      <c r="G61" s="48" t="s">
        <v>48</v>
      </c>
      <c r="H61" s="31"/>
      <c r="I61" s="31"/>
      <c r="J61" s="125" t="s">
        <v>49</v>
      </c>
      <c r="K61" s="31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48" t="s">
        <v>48</v>
      </c>
      <c r="E76" s="31"/>
      <c r="F76" s="124" t="s">
        <v>49</v>
      </c>
      <c r="G76" s="48" t="s">
        <v>48</v>
      </c>
      <c r="H76" s="31"/>
      <c r="I76" s="31"/>
      <c r="J76" s="125" t="s">
        <v>49</v>
      </c>
      <c r="K76" s="31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hidden="1" s="2" customFormat="1" ht="6.96" customHeight="1">
      <c r="A81" s="28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hidden="1" s="2" customFormat="1" ht="24.96" customHeight="1">
      <c r="A82" s="28"/>
      <c r="B82" s="29"/>
      <c r="C82" s="19" t="s">
        <v>81</v>
      </c>
      <c r="D82" s="28"/>
      <c r="E82" s="28"/>
      <c r="F82" s="28"/>
      <c r="G82" s="28"/>
      <c r="H82" s="28"/>
      <c r="I82" s="28"/>
      <c r="J82" s="28"/>
      <c r="K82" s="28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hidden="1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hidden="1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hidden="1" s="2" customFormat="1" ht="16.5" customHeight="1">
      <c r="A85" s="28"/>
      <c r="B85" s="29"/>
      <c r="C85" s="28"/>
      <c r="D85" s="28"/>
      <c r="E85" s="57" t="str">
        <f>E7</f>
        <v>Rozšírenie zelenej infraštruktúry – obec Chľaba</v>
      </c>
      <c r="F85" s="28"/>
      <c r="G85" s="28"/>
      <c r="H85" s="28"/>
      <c r="I85" s="28"/>
      <c r="J85" s="28"/>
      <c r="K85" s="28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hidden="1" s="2" customFormat="1" ht="6.96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45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hidden="1" s="2" customFormat="1" ht="12" customHeight="1">
      <c r="A87" s="28"/>
      <c r="B87" s="29"/>
      <c r="C87" s="25" t="s">
        <v>17</v>
      </c>
      <c r="D87" s="28"/>
      <c r="E87" s="28"/>
      <c r="F87" s="22" t="str">
        <f>F10</f>
        <v>Chľaba parc. KNC č.: 1510/1, 1510/11, 1510/12</v>
      </c>
      <c r="G87" s="28"/>
      <c r="H87" s="28"/>
      <c r="I87" s="25" t="s">
        <v>19</v>
      </c>
      <c r="J87" s="59" t="str">
        <f>IF(J10="","",J10)</f>
        <v>8. 8. 2023</v>
      </c>
      <c r="K87" s="28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hidden="1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hidden="1" s="2" customFormat="1" ht="25.65" customHeight="1">
      <c r="A89" s="28"/>
      <c r="B89" s="29"/>
      <c r="C89" s="25" t="s">
        <v>21</v>
      </c>
      <c r="D89" s="28"/>
      <c r="E89" s="28"/>
      <c r="F89" s="22" t="str">
        <f>E13</f>
        <v>Obec Chľaba</v>
      </c>
      <c r="G89" s="28"/>
      <c r="H89" s="28"/>
      <c r="I89" s="25" t="s">
        <v>27</v>
      </c>
      <c r="J89" s="26" t="str">
        <f>E19</f>
        <v>Ing. Dušan Daniš, PhD. – 0068KA</v>
      </c>
      <c r="K89" s="28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hidden="1" s="2" customFormat="1" ht="25.65" customHeight="1">
      <c r="A90" s="28"/>
      <c r="B90" s="29"/>
      <c r="C90" s="25" t="s">
        <v>25</v>
      </c>
      <c r="D90" s="28"/>
      <c r="E90" s="28"/>
      <c r="F90" s="22" t="str">
        <f>IF(E16="","",E16)</f>
        <v xml:space="preserve"> </v>
      </c>
      <c r="G90" s="28"/>
      <c r="H90" s="28"/>
      <c r="I90" s="25" t="s">
        <v>30</v>
      </c>
      <c r="J90" s="26" t="str">
        <f>E22</f>
        <v>Ing. Marián Mokráň - stavebný cenár</v>
      </c>
      <c r="K90" s="28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hidden="1" s="2" customFormat="1" ht="10.32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hidden="1" s="2" customFormat="1" ht="29.28" customHeight="1">
      <c r="A92" s="28"/>
      <c r="B92" s="29"/>
      <c r="C92" s="126" t="s">
        <v>82</v>
      </c>
      <c r="D92" s="118"/>
      <c r="E92" s="118"/>
      <c r="F92" s="118"/>
      <c r="G92" s="118"/>
      <c r="H92" s="118"/>
      <c r="I92" s="118"/>
      <c r="J92" s="127" t="s">
        <v>83</v>
      </c>
      <c r="K92" s="118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hidden="1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hidden="1" s="2" customFormat="1" ht="22.8" customHeight="1">
      <c r="A94" s="28"/>
      <c r="B94" s="29"/>
      <c r="C94" s="128" t="s">
        <v>84</v>
      </c>
      <c r="D94" s="28"/>
      <c r="E94" s="28"/>
      <c r="F94" s="28"/>
      <c r="G94" s="28"/>
      <c r="H94" s="28"/>
      <c r="I94" s="28"/>
      <c r="J94" s="86">
        <f>J115</f>
        <v>8153.8200000000006</v>
      </c>
      <c r="K94" s="28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5" t="s">
        <v>85</v>
      </c>
    </row>
    <row r="95" hidden="1" s="9" customFormat="1" ht="24.96" customHeight="1">
      <c r="A95" s="9"/>
      <c r="B95" s="129"/>
      <c r="C95" s="9"/>
      <c r="D95" s="130" t="s">
        <v>86</v>
      </c>
      <c r="E95" s="131"/>
      <c r="F95" s="131"/>
      <c r="G95" s="131"/>
      <c r="H95" s="131"/>
      <c r="I95" s="131"/>
      <c r="J95" s="132">
        <f>J116</f>
        <v>8153.8200000000006</v>
      </c>
      <c r="K95" s="9"/>
      <c r="L95" s="12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33"/>
      <c r="C96" s="10"/>
      <c r="D96" s="134" t="s">
        <v>87</v>
      </c>
      <c r="E96" s="135"/>
      <c r="F96" s="135"/>
      <c r="G96" s="135"/>
      <c r="H96" s="135"/>
      <c r="I96" s="135"/>
      <c r="J96" s="136">
        <f>J117</f>
        <v>7894.6200000000008</v>
      </c>
      <c r="K96" s="10"/>
      <c r="L96" s="13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33"/>
      <c r="C97" s="10"/>
      <c r="D97" s="134" t="s">
        <v>88</v>
      </c>
      <c r="E97" s="135"/>
      <c r="F97" s="135"/>
      <c r="G97" s="135"/>
      <c r="H97" s="135"/>
      <c r="I97" s="135"/>
      <c r="J97" s="136">
        <f>J137</f>
        <v>259.19999999999999</v>
      </c>
      <c r="K97" s="10"/>
      <c r="L97" s="13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2" customFormat="1" ht="21.84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hidden="1" s="2" customFormat="1" ht="6.96" customHeight="1">
      <c r="A99" s="28"/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hidden="1"/>
    <row r="101" hidden="1"/>
    <row r="102" hidden="1"/>
    <row r="103" s="2" customFormat="1" ht="6.96" customHeight="1">
      <c r="A103" s="28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="2" customFormat="1" ht="24.96" customHeight="1">
      <c r="A104" s="28"/>
      <c r="B104" s="29"/>
      <c r="C104" s="19" t="s">
        <v>89</v>
      </c>
      <c r="D104" s="28"/>
      <c r="E104" s="28"/>
      <c r="F104" s="28"/>
      <c r="G104" s="28"/>
      <c r="H104" s="28"/>
      <c r="I104" s="28"/>
      <c r="J104" s="28"/>
      <c r="K104" s="28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="2" customFormat="1" ht="6.96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="2" customFormat="1" ht="12" customHeight="1">
      <c r="A106" s="28"/>
      <c r="B106" s="29"/>
      <c r="C106" s="25" t="s">
        <v>13</v>
      </c>
      <c r="D106" s="28"/>
      <c r="E106" s="28"/>
      <c r="F106" s="28"/>
      <c r="G106" s="28"/>
      <c r="H106" s="28"/>
      <c r="I106" s="28"/>
      <c r="J106" s="28"/>
      <c r="K106" s="28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="2" customFormat="1" ht="16.5" customHeight="1">
      <c r="A107" s="28"/>
      <c r="B107" s="29"/>
      <c r="C107" s="28"/>
      <c r="D107" s="28"/>
      <c r="E107" s="57" t="str">
        <f>E7</f>
        <v>Rozšírenie zelenej infraštruktúry – obec Chľaba</v>
      </c>
      <c r="F107" s="28"/>
      <c r="G107" s="28"/>
      <c r="H107" s="28"/>
      <c r="I107" s="28"/>
      <c r="J107" s="28"/>
      <c r="K107" s="28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="2" customFormat="1" ht="6.96" customHeight="1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12" customHeight="1">
      <c r="A109" s="28"/>
      <c r="B109" s="29"/>
      <c r="C109" s="25" t="s">
        <v>17</v>
      </c>
      <c r="D109" s="28"/>
      <c r="E109" s="28"/>
      <c r="F109" s="22" t="str">
        <f>F10</f>
        <v>Chľaba parc. KNC č.: 1510/1, 1510/11, 1510/12</v>
      </c>
      <c r="G109" s="28"/>
      <c r="H109" s="28"/>
      <c r="I109" s="25" t="s">
        <v>19</v>
      </c>
      <c r="J109" s="59" t="str">
        <f>IF(J10="","",J10)</f>
        <v>8. 8. 2023</v>
      </c>
      <c r="K109" s="28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6.96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25.65" customHeight="1">
      <c r="A111" s="28"/>
      <c r="B111" s="29"/>
      <c r="C111" s="25" t="s">
        <v>21</v>
      </c>
      <c r="D111" s="28"/>
      <c r="E111" s="28"/>
      <c r="F111" s="22" t="str">
        <f>E13</f>
        <v>Obec Chľaba</v>
      </c>
      <c r="G111" s="28"/>
      <c r="H111" s="28"/>
      <c r="I111" s="25" t="s">
        <v>27</v>
      </c>
      <c r="J111" s="26" t="str">
        <f>E19</f>
        <v>Ing. Dušan Daniš, PhD. – 0068KA</v>
      </c>
      <c r="K111" s="28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25.65" customHeight="1">
      <c r="A112" s="28"/>
      <c r="B112" s="29"/>
      <c r="C112" s="25" t="s">
        <v>25</v>
      </c>
      <c r="D112" s="28"/>
      <c r="E112" s="28"/>
      <c r="F112" s="22" t="str">
        <f>IF(E16="","",E16)</f>
        <v xml:space="preserve"> </v>
      </c>
      <c r="G112" s="28"/>
      <c r="H112" s="28"/>
      <c r="I112" s="25" t="s">
        <v>30</v>
      </c>
      <c r="J112" s="26" t="str">
        <f>E22</f>
        <v>Ing. Marián Mokráň - stavebný cenár</v>
      </c>
      <c r="K112" s="28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10.32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11" customFormat="1" ht="29.28" customHeight="1">
      <c r="A114" s="137"/>
      <c r="B114" s="138"/>
      <c r="C114" s="139" t="s">
        <v>90</v>
      </c>
      <c r="D114" s="140" t="s">
        <v>58</v>
      </c>
      <c r="E114" s="140" t="s">
        <v>54</v>
      </c>
      <c r="F114" s="140" t="s">
        <v>55</v>
      </c>
      <c r="G114" s="140" t="s">
        <v>91</v>
      </c>
      <c r="H114" s="140" t="s">
        <v>92</v>
      </c>
      <c r="I114" s="140" t="s">
        <v>93</v>
      </c>
      <c r="J114" s="141" t="s">
        <v>83</v>
      </c>
      <c r="K114" s="142" t="s">
        <v>94</v>
      </c>
      <c r="L114" s="143"/>
      <c r="M114" s="76" t="s">
        <v>1</v>
      </c>
      <c r="N114" s="77" t="s">
        <v>37</v>
      </c>
      <c r="O114" s="77" t="s">
        <v>95</v>
      </c>
      <c r="P114" s="77" t="s">
        <v>96</v>
      </c>
      <c r="Q114" s="77" t="s">
        <v>97</v>
      </c>
      <c r="R114" s="77" t="s">
        <v>98</v>
      </c>
      <c r="S114" s="77" t="s">
        <v>99</v>
      </c>
      <c r="T114" s="78" t="s">
        <v>100</v>
      </c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</row>
    <row r="115" s="2" customFormat="1" ht="22.8" customHeight="1">
      <c r="A115" s="28"/>
      <c r="B115" s="29"/>
      <c r="C115" s="83" t="s">
        <v>84</v>
      </c>
      <c r="D115" s="28"/>
      <c r="E115" s="28"/>
      <c r="F115" s="28"/>
      <c r="G115" s="28"/>
      <c r="H115" s="28"/>
      <c r="I115" s="28"/>
      <c r="J115" s="144">
        <f>BK115</f>
        <v>8153.8200000000006</v>
      </c>
      <c r="K115" s="28"/>
      <c r="L115" s="29"/>
      <c r="M115" s="79"/>
      <c r="N115" s="63"/>
      <c r="O115" s="80"/>
      <c r="P115" s="145">
        <f>P116</f>
        <v>0</v>
      </c>
      <c r="Q115" s="80"/>
      <c r="R115" s="145">
        <f>R116</f>
        <v>0</v>
      </c>
      <c r="S115" s="80"/>
      <c r="T115" s="146">
        <f>T116</f>
        <v>0</v>
      </c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T115" s="15" t="s">
        <v>72</v>
      </c>
      <c r="AU115" s="15" t="s">
        <v>85</v>
      </c>
      <c r="BK115" s="147">
        <f>BK116</f>
        <v>8153.8200000000006</v>
      </c>
    </row>
    <row r="116" s="12" customFormat="1" ht="25.92" customHeight="1">
      <c r="A116" s="12"/>
      <c r="B116" s="148"/>
      <c r="C116" s="12"/>
      <c r="D116" s="149" t="s">
        <v>72</v>
      </c>
      <c r="E116" s="150" t="s">
        <v>101</v>
      </c>
      <c r="F116" s="150" t="s">
        <v>102</v>
      </c>
      <c r="G116" s="12"/>
      <c r="H116" s="12"/>
      <c r="I116" s="12"/>
      <c r="J116" s="151">
        <f>BK116</f>
        <v>8153.8200000000006</v>
      </c>
      <c r="K116" s="12"/>
      <c r="L116" s="148"/>
      <c r="M116" s="152"/>
      <c r="N116" s="153"/>
      <c r="O116" s="153"/>
      <c r="P116" s="154">
        <f>P117+P137</f>
        <v>0</v>
      </c>
      <c r="Q116" s="153"/>
      <c r="R116" s="154">
        <f>R117+R137</f>
        <v>0</v>
      </c>
      <c r="S116" s="153"/>
      <c r="T116" s="155">
        <f>T117+T137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49" t="s">
        <v>78</v>
      </c>
      <c r="AT116" s="156" t="s">
        <v>72</v>
      </c>
      <c r="AU116" s="156" t="s">
        <v>73</v>
      </c>
      <c r="AY116" s="149" t="s">
        <v>103</v>
      </c>
      <c r="BK116" s="157">
        <f>BK117+BK137</f>
        <v>8153.8200000000006</v>
      </c>
    </row>
    <row r="117" s="12" customFormat="1" ht="22.8" customHeight="1">
      <c r="A117" s="12"/>
      <c r="B117" s="148"/>
      <c r="C117" s="12"/>
      <c r="D117" s="149" t="s">
        <v>72</v>
      </c>
      <c r="E117" s="158" t="s">
        <v>78</v>
      </c>
      <c r="F117" s="158" t="s">
        <v>104</v>
      </c>
      <c r="G117" s="12"/>
      <c r="H117" s="12"/>
      <c r="I117" s="12"/>
      <c r="J117" s="159">
        <f>BK117</f>
        <v>7894.6200000000008</v>
      </c>
      <c r="K117" s="12"/>
      <c r="L117" s="148"/>
      <c r="M117" s="152"/>
      <c r="N117" s="153"/>
      <c r="O117" s="153"/>
      <c r="P117" s="154">
        <f>SUM(P118:P136)</f>
        <v>0</v>
      </c>
      <c r="Q117" s="153"/>
      <c r="R117" s="154">
        <f>SUM(R118:R136)</f>
        <v>0</v>
      </c>
      <c r="S117" s="153"/>
      <c r="T117" s="155">
        <f>SUM(T118:T136)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49" t="s">
        <v>78</v>
      </c>
      <c r="AT117" s="156" t="s">
        <v>72</v>
      </c>
      <c r="AU117" s="156" t="s">
        <v>78</v>
      </c>
      <c r="AY117" s="149" t="s">
        <v>103</v>
      </c>
      <c r="BK117" s="157">
        <f>SUM(BK118:BK136)</f>
        <v>7894.6200000000008</v>
      </c>
    </row>
    <row r="118" s="2" customFormat="1" ht="49.05" customHeight="1">
      <c r="A118" s="28"/>
      <c r="B118" s="160"/>
      <c r="C118" s="161" t="s">
        <v>78</v>
      </c>
      <c r="D118" s="161" t="s">
        <v>105</v>
      </c>
      <c r="E118" s="162" t="s">
        <v>106</v>
      </c>
      <c r="F118" s="163" t="s">
        <v>107</v>
      </c>
      <c r="G118" s="164" t="s">
        <v>108</v>
      </c>
      <c r="H118" s="165">
        <v>9</v>
      </c>
      <c r="I118" s="166">
        <v>25</v>
      </c>
      <c r="J118" s="166">
        <f>ROUND(I118*H118,2)</f>
        <v>225</v>
      </c>
      <c r="K118" s="167"/>
      <c r="L118" s="29"/>
      <c r="M118" s="168" t="s">
        <v>1</v>
      </c>
      <c r="N118" s="169" t="s">
        <v>39</v>
      </c>
      <c r="O118" s="170">
        <v>0</v>
      </c>
      <c r="P118" s="170">
        <f>O118*H118</f>
        <v>0</v>
      </c>
      <c r="Q118" s="170">
        <v>0</v>
      </c>
      <c r="R118" s="170">
        <f>Q118*H118</f>
        <v>0</v>
      </c>
      <c r="S118" s="170">
        <v>0</v>
      </c>
      <c r="T118" s="171">
        <f>S118*H118</f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R118" s="172" t="s">
        <v>109</v>
      </c>
      <c r="AT118" s="172" t="s">
        <v>105</v>
      </c>
      <c r="AU118" s="172" t="s">
        <v>110</v>
      </c>
      <c r="AY118" s="15" t="s">
        <v>103</v>
      </c>
      <c r="BE118" s="173">
        <f>IF(N118="základná",J118,0)</f>
        <v>0</v>
      </c>
      <c r="BF118" s="173">
        <f>IF(N118="znížená",J118,0)</f>
        <v>225</v>
      </c>
      <c r="BG118" s="173">
        <f>IF(N118="zákl. prenesená",J118,0)</f>
        <v>0</v>
      </c>
      <c r="BH118" s="173">
        <f>IF(N118="zníž. prenesená",J118,0)</f>
        <v>0</v>
      </c>
      <c r="BI118" s="173">
        <f>IF(N118="nulová",J118,0)</f>
        <v>0</v>
      </c>
      <c r="BJ118" s="15" t="s">
        <v>110</v>
      </c>
      <c r="BK118" s="173">
        <f>ROUND(I118*H118,2)</f>
        <v>225</v>
      </c>
      <c r="BL118" s="15" t="s">
        <v>109</v>
      </c>
      <c r="BM118" s="172" t="s">
        <v>111</v>
      </c>
    </row>
    <row r="119" s="2" customFormat="1" ht="49.05" customHeight="1">
      <c r="A119" s="28"/>
      <c r="B119" s="160"/>
      <c r="C119" s="161" t="s">
        <v>112</v>
      </c>
      <c r="D119" s="161" t="s">
        <v>105</v>
      </c>
      <c r="E119" s="162" t="s">
        <v>113</v>
      </c>
      <c r="F119" s="163" t="s">
        <v>114</v>
      </c>
      <c r="G119" s="164" t="s">
        <v>108</v>
      </c>
      <c r="H119" s="165">
        <v>20</v>
      </c>
      <c r="I119" s="166">
        <v>2.3999999999999999</v>
      </c>
      <c r="J119" s="166">
        <f>ROUND(I119*H119,2)</f>
        <v>48</v>
      </c>
      <c r="K119" s="167"/>
      <c r="L119" s="29"/>
      <c r="M119" s="168" t="s">
        <v>1</v>
      </c>
      <c r="N119" s="169" t="s">
        <v>39</v>
      </c>
      <c r="O119" s="170">
        <v>0</v>
      </c>
      <c r="P119" s="170">
        <f>O119*H119</f>
        <v>0</v>
      </c>
      <c r="Q119" s="170">
        <v>0</v>
      </c>
      <c r="R119" s="170">
        <f>Q119*H119</f>
        <v>0</v>
      </c>
      <c r="S119" s="170">
        <v>0</v>
      </c>
      <c r="T119" s="171">
        <f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72" t="s">
        <v>109</v>
      </c>
      <c r="AT119" s="172" t="s">
        <v>105</v>
      </c>
      <c r="AU119" s="172" t="s">
        <v>110</v>
      </c>
      <c r="AY119" s="15" t="s">
        <v>103</v>
      </c>
      <c r="BE119" s="173">
        <f>IF(N119="základná",J119,0)</f>
        <v>0</v>
      </c>
      <c r="BF119" s="173">
        <f>IF(N119="znížená",J119,0)</f>
        <v>48</v>
      </c>
      <c r="BG119" s="173">
        <f>IF(N119="zákl. prenesená",J119,0)</f>
        <v>0</v>
      </c>
      <c r="BH119" s="173">
        <f>IF(N119="zníž. prenesená",J119,0)</f>
        <v>0</v>
      </c>
      <c r="BI119" s="173">
        <f>IF(N119="nulová",J119,0)</f>
        <v>0</v>
      </c>
      <c r="BJ119" s="15" t="s">
        <v>110</v>
      </c>
      <c r="BK119" s="173">
        <f>ROUND(I119*H119,2)</f>
        <v>48</v>
      </c>
      <c r="BL119" s="15" t="s">
        <v>109</v>
      </c>
      <c r="BM119" s="172" t="s">
        <v>115</v>
      </c>
    </row>
    <row r="120" s="2" customFormat="1" ht="37.8" customHeight="1">
      <c r="A120" s="28"/>
      <c r="B120" s="160"/>
      <c r="C120" s="161" t="s">
        <v>116</v>
      </c>
      <c r="D120" s="161" t="s">
        <v>105</v>
      </c>
      <c r="E120" s="162" t="s">
        <v>117</v>
      </c>
      <c r="F120" s="163" t="s">
        <v>118</v>
      </c>
      <c r="G120" s="164" t="s">
        <v>119</v>
      </c>
      <c r="H120" s="165">
        <v>491</v>
      </c>
      <c r="I120" s="166">
        <v>0.90000000000000002</v>
      </c>
      <c r="J120" s="166">
        <f>ROUND(I120*H120,2)</f>
        <v>441.89999999999998</v>
      </c>
      <c r="K120" s="167"/>
      <c r="L120" s="29"/>
      <c r="M120" s="168" t="s">
        <v>1</v>
      </c>
      <c r="N120" s="169" t="s">
        <v>39</v>
      </c>
      <c r="O120" s="170">
        <v>0</v>
      </c>
      <c r="P120" s="170">
        <f>O120*H120</f>
        <v>0</v>
      </c>
      <c r="Q120" s="170">
        <v>0</v>
      </c>
      <c r="R120" s="170">
        <f>Q120*H120</f>
        <v>0</v>
      </c>
      <c r="S120" s="170">
        <v>0</v>
      </c>
      <c r="T120" s="171">
        <f>S120*H120</f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72" t="s">
        <v>109</v>
      </c>
      <c r="AT120" s="172" t="s">
        <v>105</v>
      </c>
      <c r="AU120" s="172" t="s">
        <v>110</v>
      </c>
      <c r="AY120" s="15" t="s">
        <v>103</v>
      </c>
      <c r="BE120" s="173">
        <f>IF(N120="základná",J120,0)</f>
        <v>0</v>
      </c>
      <c r="BF120" s="173">
        <f>IF(N120="znížená",J120,0)</f>
        <v>441.89999999999998</v>
      </c>
      <c r="BG120" s="173">
        <f>IF(N120="zákl. prenesená",J120,0)</f>
        <v>0</v>
      </c>
      <c r="BH120" s="173">
        <f>IF(N120="zníž. prenesená",J120,0)</f>
        <v>0</v>
      </c>
      <c r="BI120" s="173">
        <f>IF(N120="nulová",J120,0)</f>
        <v>0</v>
      </c>
      <c r="BJ120" s="15" t="s">
        <v>110</v>
      </c>
      <c r="BK120" s="173">
        <f>ROUND(I120*H120,2)</f>
        <v>441.89999999999998</v>
      </c>
      <c r="BL120" s="15" t="s">
        <v>109</v>
      </c>
      <c r="BM120" s="172" t="s">
        <v>120</v>
      </c>
    </row>
    <row r="121" s="2" customFormat="1" ht="55.5" customHeight="1">
      <c r="A121" s="28"/>
      <c r="B121" s="160"/>
      <c r="C121" s="161" t="s">
        <v>110</v>
      </c>
      <c r="D121" s="161" t="s">
        <v>105</v>
      </c>
      <c r="E121" s="162" t="s">
        <v>121</v>
      </c>
      <c r="F121" s="163" t="s">
        <v>122</v>
      </c>
      <c r="G121" s="164" t="s">
        <v>108</v>
      </c>
      <c r="H121" s="165">
        <v>9</v>
      </c>
      <c r="I121" s="166">
        <v>31</v>
      </c>
      <c r="J121" s="166">
        <f>ROUND(I121*H121,2)</f>
        <v>279</v>
      </c>
      <c r="K121" s="167"/>
      <c r="L121" s="29"/>
      <c r="M121" s="168" t="s">
        <v>1</v>
      </c>
      <c r="N121" s="169" t="s">
        <v>39</v>
      </c>
      <c r="O121" s="170">
        <v>0</v>
      </c>
      <c r="P121" s="170">
        <f>O121*H121</f>
        <v>0</v>
      </c>
      <c r="Q121" s="170">
        <v>0</v>
      </c>
      <c r="R121" s="170">
        <f>Q121*H121</f>
        <v>0</v>
      </c>
      <c r="S121" s="170">
        <v>0</v>
      </c>
      <c r="T121" s="171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72" t="s">
        <v>109</v>
      </c>
      <c r="AT121" s="172" t="s">
        <v>105</v>
      </c>
      <c r="AU121" s="172" t="s">
        <v>110</v>
      </c>
      <c r="AY121" s="15" t="s">
        <v>103</v>
      </c>
      <c r="BE121" s="173">
        <f>IF(N121="základná",J121,0)</f>
        <v>0</v>
      </c>
      <c r="BF121" s="173">
        <f>IF(N121="znížená",J121,0)</f>
        <v>279</v>
      </c>
      <c r="BG121" s="173">
        <f>IF(N121="zákl. prenesená",J121,0)</f>
        <v>0</v>
      </c>
      <c r="BH121" s="173">
        <f>IF(N121="zníž. prenesená",J121,0)</f>
        <v>0</v>
      </c>
      <c r="BI121" s="173">
        <f>IF(N121="nulová",J121,0)</f>
        <v>0</v>
      </c>
      <c r="BJ121" s="15" t="s">
        <v>110</v>
      </c>
      <c r="BK121" s="173">
        <f>ROUND(I121*H121,2)</f>
        <v>279</v>
      </c>
      <c r="BL121" s="15" t="s">
        <v>109</v>
      </c>
      <c r="BM121" s="172" t="s">
        <v>123</v>
      </c>
    </row>
    <row r="122" s="2" customFormat="1" ht="16.5" customHeight="1">
      <c r="A122" s="28"/>
      <c r="B122" s="160"/>
      <c r="C122" s="174" t="s">
        <v>124</v>
      </c>
      <c r="D122" s="174" t="s">
        <v>125</v>
      </c>
      <c r="E122" s="175" t="s">
        <v>126</v>
      </c>
      <c r="F122" s="176" t="s">
        <v>127</v>
      </c>
      <c r="G122" s="177" t="s">
        <v>108</v>
      </c>
      <c r="H122" s="178">
        <v>4</v>
      </c>
      <c r="I122" s="179">
        <v>150</v>
      </c>
      <c r="J122" s="179">
        <f>ROUND(I122*H122,2)</f>
        <v>600</v>
      </c>
      <c r="K122" s="180"/>
      <c r="L122" s="181"/>
      <c r="M122" s="182" t="s">
        <v>1</v>
      </c>
      <c r="N122" s="183" t="s">
        <v>39</v>
      </c>
      <c r="O122" s="170">
        <v>0</v>
      </c>
      <c r="P122" s="170">
        <f>O122*H122</f>
        <v>0</v>
      </c>
      <c r="Q122" s="170">
        <v>0</v>
      </c>
      <c r="R122" s="170">
        <f>Q122*H122</f>
        <v>0</v>
      </c>
      <c r="S122" s="170">
        <v>0</v>
      </c>
      <c r="T122" s="171">
        <f>S122*H122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72" t="s">
        <v>128</v>
      </c>
      <c r="AT122" s="172" t="s">
        <v>125</v>
      </c>
      <c r="AU122" s="172" t="s">
        <v>110</v>
      </c>
      <c r="AY122" s="15" t="s">
        <v>103</v>
      </c>
      <c r="BE122" s="173">
        <f>IF(N122="základná",J122,0)</f>
        <v>0</v>
      </c>
      <c r="BF122" s="173">
        <f>IF(N122="znížená",J122,0)</f>
        <v>600</v>
      </c>
      <c r="BG122" s="173">
        <f>IF(N122="zákl. prenesená",J122,0)</f>
        <v>0</v>
      </c>
      <c r="BH122" s="173">
        <f>IF(N122="zníž. prenesená",J122,0)</f>
        <v>0</v>
      </c>
      <c r="BI122" s="173">
        <f>IF(N122="nulová",J122,0)</f>
        <v>0</v>
      </c>
      <c r="BJ122" s="15" t="s">
        <v>110</v>
      </c>
      <c r="BK122" s="173">
        <f>ROUND(I122*H122,2)</f>
        <v>600</v>
      </c>
      <c r="BL122" s="15" t="s">
        <v>109</v>
      </c>
      <c r="BM122" s="172" t="s">
        <v>129</v>
      </c>
    </row>
    <row r="123" s="2" customFormat="1" ht="16.5" customHeight="1">
      <c r="A123" s="28"/>
      <c r="B123" s="160"/>
      <c r="C123" s="174" t="s">
        <v>109</v>
      </c>
      <c r="D123" s="174" t="s">
        <v>125</v>
      </c>
      <c r="E123" s="175" t="s">
        <v>130</v>
      </c>
      <c r="F123" s="176" t="s">
        <v>131</v>
      </c>
      <c r="G123" s="177" t="s">
        <v>108</v>
      </c>
      <c r="H123" s="178">
        <v>4</v>
      </c>
      <c r="I123" s="179">
        <v>150</v>
      </c>
      <c r="J123" s="179">
        <f>ROUND(I123*H123,2)</f>
        <v>600</v>
      </c>
      <c r="K123" s="180"/>
      <c r="L123" s="181"/>
      <c r="M123" s="182" t="s">
        <v>1</v>
      </c>
      <c r="N123" s="183" t="s">
        <v>39</v>
      </c>
      <c r="O123" s="170">
        <v>0</v>
      </c>
      <c r="P123" s="170">
        <f>O123*H123</f>
        <v>0</v>
      </c>
      <c r="Q123" s="170">
        <v>0</v>
      </c>
      <c r="R123" s="170">
        <f>Q123*H123</f>
        <v>0</v>
      </c>
      <c r="S123" s="170">
        <v>0</v>
      </c>
      <c r="T123" s="171">
        <f>S123*H123</f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72" t="s">
        <v>128</v>
      </c>
      <c r="AT123" s="172" t="s">
        <v>125</v>
      </c>
      <c r="AU123" s="172" t="s">
        <v>110</v>
      </c>
      <c r="AY123" s="15" t="s">
        <v>103</v>
      </c>
      <c r="BE123" s="173">
        <f>IF(N123="základná",J123,0)</f>
        <v>0</v>
      </c>
      <c r="BF123" s="173">
        <f>IF(N123="znížená",J123,0)</f>
        <v>600</v>
      </c>
      <c r="BG123" s="173">
        <f>IF(N123="zákl. prenesená",J123,0)</f>
        <v>0</v>
      </c>
      <c r="BH123" s="173">
        <f>IF(N123="zníž. prenesená",J123,0)</f>
        <v>0</v>
      </c>
      <c r="BI123" s="173">
        <f>IF(N123="nulová",J123,0)</f>
        <v>0</v>
      </c>
      <c r="BJ123" s="15" t="s">
        <v>110</v>
      </c>
      <c r="BK123" s="173">
        <f>ROUND(I123*H123,2)</f>
        <v>600</v>
      </c>
      <c r="BL123" s="15" t="s">
        <v>109</v>
      </c>
      <c r="BM123" s="172" t="s">
        <v>132</v>
      </c>
    </row>
    <row r="124" s="2" customFormat="1" ht="16.5" customHeight="1">
      <c r="A124" s="28"/>
      <c r="B124" s="160"/>
      <c r="C124" s="174" t="s">
        <v>133</v>
      </c>
      <c r="D124" s="174" t="s">
        <v>125</v>
      </c>
      <c r="E124" s="175" t="s">
        <v>134</v>
      </c>
      <c r="F124" s="176" t="s">
        <v>135</v>
      </c>
      <c r="G124" s="177" t="s">
        <v>108</v>
      </c>
      <c r="H124" s="178">
        <v>5</v>
      </c>
      <c r="I124" s="179">
        <v>150</v>
      </c>
      <c r="J124" s="179">
        <f>ROUND(I124*H124,2)</f>
        <v>750</v>
      </c>
      <c r="K124" s="180"/>
      <c r="L124" s="181"/>
      <c r="M124" s="182" t="s">
        <v>1</v>
      </c>
      <c r="N124" s="183" t="s">
        <v>39</v>
      </c>
      <c r="O124" s="170">
        <v>0</v>
      </c>
      <c r="P124" s="170">
        <f>O124*H124</f>
        <v>0</v>
      </c>
      <c r="Q124" s="170">
        <v>0</v>
      </c>
      <c r="R124" s="170">
        <f>Q124*H124</f>
        <v>0</v>
      </c>
      <c r="S124" s="170">
        <v>0</v>
      </c>
      <c r="T124" s="171">
        <f>S124*H124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72" t="s">
        <v>128</v>
      </c>
      <c r="AT124" s="172" t="s">
        <v>125</v>
      </c>
      <c r="AU124" s="172" t="s">
        <v>110</v>
      </c>
      <c r="AY124" s="15" t="s">
        <v>103</v>
      </c>
      <c r="BE124" s="173">
        <f>IF(N124="základná",J124,0)</f>
        <v>0</v>
      </c>
      <c r="BF124" s="173">
        <f>IF(N124="znížená",J124,0)</f>
        <v>750</v>
      </c>
      <c r="BG124" s="173">
        <f>IF(N124="zákl. prenesená",J124,0)</f>
        <v>0</v>
      </c>
      <c r="BH124" s="173">
        <f>IF(N124="zníž. prenesená",J124,0)</f>
        <v>0</v>
      </c>
      <c r="BI124" s="173">
        <f>IF(N124="nulová",J124,0)</f>
        <v>0</v>
      </c>
      <c r="BJ124" s="15" t="s">
        <v>110</v>
      </c>
      <c r="BK124" s="173">
        <f>ROUND(I124*H124,2)</f>
        <v>750</v>
      </c>
      <c r="BL124" s="15" t="s">
        <v>109</v>
      </c>
      <c r="BM124" s="172" t="s">
        <v>136</v>
      </c>
    </row>
    <row r="125" s="2" customFormat="1" ht="33" customHeight="1">
      <c r="A125" s="28"/>
      <c r="B125" s="160"/>
      <c r="C125" s="161" t="s">
        <v>137</v>
      </c>
      <c r="D125" s="161" t="s">
        <v>105</v>
      </c>
      <c r="E125" s="162" t="s">
        <v>138</v>
      </c>
      <c r="F125" s="163" t="s">
        <v>139</v>
      </c>
      <c r="G125" s="164" t="s">
        <v>108</v>
      </c>
      <c r="H125" s="165">
        <v>20</v>
      </c>
      <c r="I125" s="166">
        <v>6.4000000000000004</v>
      </c>
      <c r="J125" s="166">
        <f>ROUND(I125*H125,2)</f>
        <v>128</v>
      </c>
      <c r="K125" s="167"/>
      <c r="L125" s="29"/>
      <c r="M125" s="168" t="s">
        <v>1</v>
      </c>
      <c r="N125" s="169" t="s">
        <v>39</v>
      </c>
      <c r="O125" s="170">
        <v>0</v>
      </c>
      <c r="P125" s="170">
        <f>O125*H125</f>
        <v>0</v>
      </c>
      <c r="Q125" s="170">
        <v>0</v>
      </c>
      <c r="R125" s="170">
        <f>Q125*H125</f>
        <v>0</v>
      </c>
      <c r="S125" s="170">
        <v>0</v>
      </c>
      <c r="T125" s="171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72" t="s">
        <v>109</v>
      </c>
      <c r="AT125" s="172" t="s">
        <v>105</v>
      </c>
      <c r="AU125" s="172" t="s">
        <v>110</v>
      </c>
      <c r="AY125" s="15" t="s">
        <v>103</v>
      </c>
      <c r="BE125" s="173">
        <f>IF(N125="základná",J125,0)</f>
        <v>0</v>
      </c>
      <c r="BF125" s="173">
        <f>IF(N125="znížená",J125,0)</f>
        <v>128</v>
      </c>
      <c r="BG125" s="173">
        <f>IF(N125="zákl. prenesená",J125,0)</f>
        <v>0</v>
      </c>
      <c r="BH125" s="173">
        <f>IF(N125="zníž. prenesená",J125,0)</f>
        <v>0</v>
      </c>
      <c r="BI125" s="173">
        <f>IF(N125="nulová",J125,0)</f>
        <v>0</v>
      </c>
      <c r="BJ125" s="15" t="s">
        <v>110</v>
      </c>
      <c r="BK125" s="173">
        <f>ROUND(I125*H125,2)</f>
        <v>128</v>
      </c>
      <c r="BL125" s="15" t="s">
        <v>109</v>
      </c>
      <c r="BM125" s="172" t="s">
        <v>140</v>
      </c>
    </row>
    <row r="126" s="2" customFormat="1" ht="16.5" customHeight="1">
      <c r="A126" s="28"/>
      <c r="B126" s="160"/>
      <c r="C126" s="174" t="s">
        <v>141</v>
      </c>
      <c r="D126" s="174" t="s">
        <v>125</v>
      </c>
      <c r="E126" s="175" t="s">
        <v>142</v>
      </c>
      <c r="F126" s="176" t="s">
        <v>143</v>
      </c>
      <c r="G126" s="177" t="s">
        <v>108</v>
      </c>
      <c r="H126" s="178">
        <v>10</v>
      </c>
      <c r="I126" s="179">
        <v>15</v>
      </c>
      <c r="J126" s="179">
        <f>ROUND(I126*H126,2)</f>
        <v>150</v>
      </c>
      <c r="K126" s="180"/>
      <c r="L126" s="181"/>
      <c r="M126" s="182" t="s">
        <v>1</v>
      </c>
      <c r="N126" s="183" t="s">
        <v>39</v>
      </c>
      <c r="O126" s="170">
        <v>0</v>
      </c>
      <c r="P126" s="170">
        <f>O126*H126</f>
        <v>0</v>
      </c>
      <c r="Q126" s="170">
        <v>0</v>
      </c>
      <c r="R126" s="170">
        <f>Q126*H126</f>
        <v>0</v>
      </c>
      <c r="S126" s="170">
        <v>0</v>
      </c>
      <c r="T126" s="171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72" t="s">
        <v>128</v>
      </c>
      <c r="AT126" s="172" t="s">
        <v>125</v>
      </c>
      <c r="AU126" s="172" t="s">
        <v>110</v>
      </c>
      <c r="AY126" s="15" t="s">
        <v>103</v>
      </c>
      <c r="BE126" s="173">
        <f>IF(N126="základná",J126,0)</f>
        <v>0</v>
      </c>
      <c r="BF126" s="173">
        <f>IF(N126="znížená",J126,0)</f>
        <v>150</v>
      </c>
      <c r="BG126" s="173">
        <f>IF(N126="zákl. prenesená",J126,0)</f>
        <v>0</v>
      </c>
      <c r="BH126" s="173">
        <f>IF(N126="zníž. prenesená",J126,0)</f>
        <v>0</v>
      </c>
      <c r="BI126" s="173">
        <f>IF(N126="nulová",J126,0)</f>
        <v>0</v>
      </c>
      <c r="BJ126" s="15" t="s">
        <v>110</v>
      </c>
      <c r="BK126" s="173">
        <f>ROUND(I126*H126,2)</f>
        <v>150</v>
      </c>
      <c r="BL126" s="15" t="s">
        <v>109</v>
      </c>
      <c r="BM126" s="172" t="s">
        <v>144</v>
      </c>
    </row>
    <row r="127" s="2" customFormat="1" ht="16.5" customHeight="1">
      <c r="A127" s="28"/>
      <c r="B127" s="160"/>
      <c r="C127" s="174" t="s">
        <v>145</v>
      </c>
      <c r="D127" s="174" t="s">
        <v>125</v>
      </c>
      <c r="E127" s="175" t="s">
        <v>146</v>
      </c>
      <c r="F127" s="176" t="s">
        <v>147</v>
      </c>
      <c r="G127" s="177" t="s">
        <v>108</v>
      </c>
      <c r="H127" s="178">
        <v>10</v>
      </c>
      <c r="I127" s="179">
        <v>15</v>
      </c>
      <c r="J127" s="179">
        <f>ROUND(I127*H127,2)</f>
        <v>150</v>
      </c>
      <c r="K127" s="180"/>
      <c r="L127" s="181"/>
      <c r="M127" s="182" t="s">
        <v>1</v>
      </c>
      <c r="N127" s="183" t="s">
        <v>39</v>
      </c>
      <c r="O127" s="170">
        <v>0</v>
      </c>
      <c r="P127" s="170">
        <f>O127*H127</f>
        <v>0</v>
      </c>
      <c r="Q127" s="170">
        <v>0</v>
      </c>
      <c r="R127" s="170">
        <f>Q127*H127</f>
        <v>0</v>
      </c>
      <c r="S127" s="170">
        <v>0</v>
      </c>
      <c r="T127" s="171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72" t="s">
        <v>128</v>
      </c>
      <c r="AT127" s="172" t="s">
        <v>125</v>
      </c>
      <c r="AU127" s="172" t="s">
        <v>110</v>
      </c>
      <c r="AY127" s="15" t="s">
        <v>103</v>
      </c>
      <c r="BE127" s="173">
        <f>IF(N127="základná",J127,0)</f>
        <v>0</v>
      </c>
      <c r="BF127" s="173">
        <f>IF(N127="znížená",J127,0)</f>
        <v>150</v>
      </c>
      <c r="BG127" s="173">
        <f>IF(N127="zákl. prenesená",J127,0)</f>
        <v>0</v>
      </c>
      <c r="BH127" s="173">
        <f>IF(N127="zníž. prenesená",J127,0)</f>
        <v>0</v>
      </c>
      <c r="BI127" s="173">
        <f>IF(N127="nulová",J127,0)</f>
        <v>0</v>
      </c>
      <c r="BJ127" s="15" t="s">
        <v>110</v>
      </c>
      <c r="BK127" s="173">
        <f>ROUND(I127*H127,2)</f>
        <v>150</v>
      </c>
      <c r="BL127" s="15" t="s">
        <v>109</v>
      </c>
      <c r="BM127" s="172" t="s">
        <v>148</v>
      </c>
    </row>
    <row r="128" s="2" customFormat="1" ht="24.15" customHeight="1">
      <c r="A128" s="28"/>
      <c r="B128" s="160"/>
      <c r="C128" s="161" t="s">
        <v>149</v>
      </c>
      <c r="D128" s="161" t="s">
        <v>105</v>
      </c>
      <c r="E128" s="162" t="s">
        <v>150</v>
      </c>
      <c r="F128" s="163" t="s">
        <v>151</v>
      </c>
      <c r="G128" s="164" t="s">
        <v>108</v>
      </c>
      <c r="H128" s="165">
        <v>9</v>
      </c>
      <c r="I128" s="166">
        <v>14.67</v>
      </c>
      <c r="J128" s="166">
        <f>ROUND(I128*H128,2)</f>
        <v>132.03</v>
      </c>
      <c r="K128" s="167"/>
      <c r="L128" s="29"/>
      <c r="M128" s="168" t="s">
        <v>1</v>
      </c>
      <c r="N128" s="169" t="s">
        <v>39</v>
      </c>
      <c r="O128" s="170">
        <v>0</v>
      </c>
      <c r="P128" s="170">
        <f>O128*H128</f>
        <v>0</v>
      </c>
      <c r="Q128" s="170">
        <v>0</v>
      </c>
      <c r="R128" s="170">
        <f>Q128*H128</f>
        <v>0</v>
      </c>
      <c r="S128" s="170">
        <v>0</v>
      </c>
      <c r="T128" s="171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72" t="s">
        <v>109</v>
      </c>
      <c r="AT128" s="172" t="s">
        <v>105</v>
      </c>
      <c r="AU128" s="172" t="s">
        <v>110</v>
      </c>
      <c r="AY128" s="15" t="s">
        <v>103</v>
      </c>
      <c r="BE128" s="173">
        <f>IF(N128="základná",J128,0)</f>
        <v>0</v>
      </c>
      <c r="BF128" s="173">
        <f>IF(N128="znížená",J128,0)</f>
        <v>132.03</v>
      </c>
      <c r="BG128" s="173">
        <f>IF(N128="zákl. prenesená",J128,0)</f>
        <v>0</v>
      </c>
      <c r="BH128" s="173">
        <f>IF(N128="zníž. prenesená",J128,0)</f>
        <v>0</v>
      </c>
      <c r="BI128" s="173">
        <f>IF(N128="nulová",J128,0)</f>
        <v>0</v>
      </c>
      <c r="BJ128" s="15" t="s">
        <v>110</v>
      </c>
      <c r="BK128" s="173">
        <f>ROUND(I128*H128,2)</f>
        <v>132.03</v>
      </c>
      <c r="BL128" s="15" t="s">
        <v>109</v>
      </c>
      <c r="BM128" s="172" t="s">
        <v>152</v>
      </c>
    </row>
    <row r="129" s="2" customFormat="1" ht="24.15" customHeight="1">
      <c r="A129" s="28"/>
      <c r="B129" s="160"/>
      <c r="C129" s="174" t="s">
        <v>153</v>
      </c>
      <c r="D129" s="174" t="s">
        <v>125</v>
      </c>
      <c r="E129" s="175" t="s">
        <v>154</v>
      </c>
      <c r="F129" s="176" t="s">
        <v>155</v>
      </c>
      <c r="G129" s="177" t="s">
        <v>108</v>
      </c>
      <c r="H129" s="178">
        <v>108</v>
      </c>
      <c r="I129" s="179">
        <v>5.5999999999999996</v>
      </c>
      <c r="J129" s="179">
        <f>ROUND(I129*H129,2)</f>
        <v>604.79999999999995</v>
      </c>
      <c r="K129" s="180"/>
      <c r="L129" s="181"/>
      <c r="M129" s="182" t="s">
        <v>1</v>
      </c>
      <c r="N129" s="183" t="s">
        <v>39</v>
      </c>
      <c r="O129" s="170">
        <v>0</v>
      </c>
      <c r="P129" s="170">
        <f>O129*H129</f>
        <v>0</v>
      </c>
      <c r="Q129" s="170">
        <v>0</v>
      </c>
      <c r="R129" s="170">
        <f>Q129*H129</f>
        <v>0</v>
      </c>
      <c r="S129" s="170">
        <v>0</v>
      </c>
      <c r="T129" s="171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72" t="s">
        <v>128</v>
      </c>
      <c r="AT129" s="172" t="s">
        <v>125</v>
      </c>
      <c r="AU129" s="172" t="s">
        <v>110</v>
      </c>
      <c r="AY129" s="15" t="s">
        <v>103</v>
      </c>
      <c r="BE129" s="173">
        <f>IF(N129="základná",J129,0)</f>
        <v>0</v>
      </c>
      <c r="BF129" s="173">
        <f>IF(N129="znížená",J129,0)</f>
        <v>604.79999999999995</v>
      </c>
      <c r="BG129" s="173">
        <f>IF(N129="zákl. prenesená",J129,0)</f>
        <v>0</v>
      </c>
      <c r="BH129" s="173">
        <f>IF(N129="zníž. prenesená",J129,0)</f>
        <v>0</v>
      </c>
      <c r="BI129" s="173">
        <f>IF(N129="nulová",J129,0)</f>
        <v>0</v>
      </c>
      <c r="BJ129" s="15" t="s">
        <v>110</v>
      </c>
      <c r="BK129" s="173">
        <f>ROUND(I129*H129,2)</f>
        <v>604.79999999999995</v>
      </c>
      <c r="BL129" s="15" t="s">
        <v>109</v>
      </c>
      <c r="BM129" s="172" t="s">
        <v>156</v>
      </c>
    </row>
    <row r="130" s="2" customFormat="1" ht="24.15" customHeight="1">
      <c r="A130" s="28"/>
      <c r="B130" s="160"/>
      <c r="C130" s="174" t="s">
        <v>128</v>
      </c>
      <c r="D130" s="174" t="s">
        <v>125</v>
      </c>
      <c r="E130" s="175" t="s">
        <v>157</v>
      </c>
      <c r="F130" s="176" t="s">
        <v>158</v>
      </c>
      <c r="G130" s="177" t="s">
        <v>108</v>
      </c>
      <c r="H130" s="178">
        <v>108</v>
      </c>
      <c r="I130" s="179">
        <v>2.2000000000000002</v>
      </c>
      <c r="J130" s="179">
        <f>ROUND(I130*H130,2)</f>
        <v>237.59999999999999</v>
      </c>
      <c r="K130" s="180"/>
      <c r="L130" s="181"/>
      <c r="M130" s="182" t="s">
        <v>1</v>
      </c>
      <c r="N130" s="183" t="s">
        <v>39</v>
      </c>
      <c r="O130" s="170">
        <v>0</v>
      </c>
      <c r="P130" s="170">
        <f>O130*H130</f>
        <v>0</v>
      </c>
      <c r="Q130" s="170">
        <v>0</v>
      </c>
      <c r="R130" s="170">
        <f>Q130*H130</f>
        <v>0</v>
      </c>
      <c r="S130" s="170">
        <v>0</v>
      </c>
      <c r="T130" s="171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72" t="s">
        <v>128</v>
      </c>
      <c r="AT130" s="172" t="s">
        <v>125</v>
      </c>
      <c r="AU130" s="172" t="s">
        <v>110</v>
      </c>
      <c r="AY130" s="15" t="s">
        <v>103</v>
      </c>
      <c r="BE130" s="173">
        <f>IF(N130="základná",J130,0)</f>
        <v>0</v>
      </c>
      <c r="BF130" s="173">
        <f>IF(N130="znížená",J130,0)</f>
        <v>237.59999999999999</v>
      </c>
      <c r="BG130" s="173">
        <f>IF(N130="zákl. prenesená",J130,0)</f>
        <v>0</v>
      </c>
      <c r="BH130" s="173">
        <f>IF(N130="zníž. prenesená",J130,0)</f>
        <v>0</v>
      </c>
      <c r="BI130" s="173">
        <f>IF(N130="nulová",J130,0)</f>
        <v>0</v>
      </c>
      <c r="BJ130" s="15" t="s">
        <v>110</v>
      </c>
      <c r="BK130" s="173">
        <f>ROUND(I130*H130,2)</f>
        <v>237.59999999999999</v>
      </c>
      <c r="BL130" s="15" t="s">
        <v>109</v>
      </c>
      <c r="BM130" s="172" t="s">
        <v>159</v>
      </c>
    </row>
    <row r="131" s="2" customFormat="1" ht="16.5" customHeight="1">
      <c r="A131" s="28"/>
      <c r="B131" s="160"/>
      <c r="C131" s="174" t="s">
        <v>160</v>
      </c>
      <c r="D131" s="174" t="s">
        <v>125</v>
      </c>
      <c r="E131" s="175" t="s">
        <v>161</v>
      </c>
      <c r="F131" s="176" t="s">
        <v>162</v>
      </c>
      <c r="G131" s="177" t="s">
        <v>108</v>
      </c>
      <c r="H131" s="178">
        <v>9</v>
      </c>
      <c r="I131" s="179">
        <v>1.8</v>
      </c>
      <c r="J131" s="179">
        <f>ROUND(I131*H131,2)</f>
        <v>16.199999999999999</v>
      </c>
      <c r="K131" s="180"/>
      <c r="L131" s="181"/>
      <c r="M131" s="182" t="s">
        <v>1</v>
      </c>
      <c r="N131" s="183" t="s">
        <v>39</v>
      </c>
      <c r="O131" s="170">
        <v>0</v>
      </c>
      <c r="P131" s="170">
        <f>O131*H131</f>
        <v>0</v>
      </c>
      <c r="Q131" s="170">
        <v>0</v>
      </c>
      <c r="R131" s="170">
        <f>Q131*H131</f>
        <v>0</v>
      </c>
      <c r="S131" s="170">
        <v>0</v>
      </c>
      <c r="T131" s="171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72" t="s">
        <v>128</v>
      </c>
      <c r="AT131" s="172" t="s">
        <v>125</v>
      </c>
      <c r="AU131" s="172" t="s">
        <v>110</v>
      </c>
      <c r="AY131" s="15" t="s">
        <v>103</v>
      </c>
      <c r="BE131" s="173">
        <f>IF(N131="základná",J131,0)</f>
        <v>0</v>
      </c>
      <c r="BF131" s="173">
        <f>IF(N131="znížená",J131,0)</f>
        <v>16.199999999999999</v>
      </c>
      <c r="BG131" s="173">
        <f>IF(N131="zákl. prenesená",J131,0)</f>
        <v>0</v>
      </c>
      <c r="BH131" s="173">
        <f>IF(N131="zníž. prenesená",J131,0)</f>
        <v>0</v>
      </c>
      <c r="BI131" s="173">
        <f>IF(N131="nulová",J131,0)</f>
        <v>0</v>
      </c>
      <c r="BJ131" s="15" t="s">
        <v>110</v>
      </c>
      <c r="BK131" s="173">
        <f>ROUND(I131*H131,2)</f>
        <v>16.199999999999999</v>
      </c>
      <c r="BL131" s="15" t="s">
        <v>109</v>
      </c>
      <c r="BM131" s="172" t="s">
        <v>163</v>
      </c>
    </row>
    <row r="132" s="2" customFormat="1" ht="24.15" customHeight="1">
      <c r="A132" s="28"/>
      <c r="B132" s="160"/>
      <c r="C132" s="161" t="s">
        <v>164</v>
      </c>
      <c r="D132" s="161" t="s">
        <v>105</v>
      </c>
      <c r="E132" s="162" t="s">
        <v>165</v>
      </c>
      <c r="F132" s="163" t="s">
        <v>166</v>
      </c>
      <c r="G132" s="164" t="s">
        <v>108</v>
      </c>
      <c r="H132" s="165">
        <v>127</v>
      </c>
      <c r="I132" s="166">
        <v>0.34000000000000002</v>
      </c>
      <c r="J132" s="166">
        <f>ROUND(I132*H132,2)</f>
        <v>43.18</v>
      </c>
      <c r="K132" s="167"/>
      <c r="L132" s="29"/>
      <c r="M132" s="168" t="s">
        <v>1</v>
      </c>
      <c r="N132" s="169" t="s">
        <v>39</v>
      </c>
      <c r="O132" s="170">
        <v>0</v>
      </c>
      <c r="P132" s="170">
        <f>O132*H132</f>
        <v>0</v>
      </c>
      <c r="Q132" s="170">
        <v>0</v>
      </c>
      <c r="R132" s="170">
        <f>Q132*H132</f>
        <v>0</v>
      </c>
      <c r="S132" s="170">
        <v>0</v>
      </c>
      <c r="T132" s="171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72" t="s">
        <v>109</v>
      </c>
      <c r="AT132" s="172" t="s">
        <v>105</v>
      </c>
      <c r="AU132" s="172" t="s">
        <v>110</v>
      </c>
      <c r="AY132" s="15" t="s">
        <v>103</v>
      </c>
      <c r="BE132" s="173">
        <f>IF(N132="základná",J132,0)</f>
        <v>0</v>
      </c>
      <c r="BF132" s="173">
        <f>IF(N132="znížená",J132,0)</f>
        <v>43.18</v>
      </c>
      <c r="BG132" s="173">
        <f>IF(N132="zákl. prenesená",J132,0)</f>
        <v>0</v>
      </c>
      <c r="BH132" s="173">
        <f>IF(N132="zníž. prenesená",J132,0)</f>
        <v>0</v>
      </c>
      <c r="BI132" s="173">
        <f>IF(N132="nulová",J132,0)</f>
        <v>0</v>
      </c>
      <c r="BJ132" s="15" t="s">
        <v>110</v>
      </c>
      <c r="BK132" s="173">
        <f>ROUND(I132*H132,2)</f>
        <v>43.18</v>
      </c>
      <c r="BL132" s="15" t="s">
        <v>109</v>
      </c>
      <c r="BM132" s="172" t="s">
        <v>167</v>
      </c>
    </row>
    <row r="133" s="2" customFormat="1" ht="24.15" customHeight="1">
      <c r="A133" s="28"/>
      <c r="B133" s="160"/>
      <c r="C133" s="174" t="s">
        <v>168</v>
      </c>
      <c r="D133" s="174" t="s">
        <v>125</v>
      </c>
      <c r="E133" s="175" t="s">
        <v>169</v>
      </c>
      <c r="F133" s="176" t="s">
        <v>170</v>
      </c>
      <c r="G133" s="177" t="s">
        <v>171</v>
      </c>
      <c r="H133" s="178">
        <v>5.0800000000000001</v>
      </c>
      <c r="I133" s="179">
        <v>10.41</v>
      </c>
      <c r="J133" s="179">
        <f>ROUND(I133*H133,2)</f>
        <v>52.880000000000003</v>
      </c>
      <c r="K133" s="180"/>
      <c r="L133" s="181"/>
      <c r="M133" s="182" t="s">
        <v>1</v>
      </c>
      <c r="N133" s="183" t="s">
        <v>39</v>
      </c>
      <c r="O133" s="170">
        <v>0</v>
      </c>
      <c r="P133" s="170">
        <f>O133*H133</f>
        <v>0</v>
      </c>
      <c r="Q133" s="170">
        <v>0</v>
      </c>
      <c r="R133" s="170">
        <f>Q133*H133</f>
        <v>0</v>
      </c>
      <c r="S133" s="170">
        <v>0</v>
      </c>
      <c r="T133" s="171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72" t="s">
        <v>128</v>
      </c>
      <c r="AT133" s="172" t="s">
        <v>125</v>
      </c>
      <c r="AU133" s="172" t="s">
        <v>110</v>
      </c>
      <c r="AY133" s="15" t="s">
        <v>103</v>
      </c>
      <c r="BE133" s="173">
        <f>IF(N133="základná",J133,0)</f>
        <v>0</v>
      </c>
      <c r="BF133" s="173">
        <f>IF(N133="znížená",J133,0)</f>
        <v>52.880000000000003</v>
      </c>
      <c r="BG133" s="173">
        <f>IF(N133="zákl. prenesená",J133,0)</f>
        <v>0</v>
      </c>
      <c r="BH133" s="173">
        <f>IF(N133="zníž. prenesená",J133,0)</f>
        <v>0</v>
      </c>
      <c r="BI133" s="173">
        <f>IF(N133="nulová",J133,0)</f>
        <v>0</v>
      </c>
      <c r="BJ133" s="15" t="s">
        <v>110</v>
      </c>
      <c r="BK133" s="173">
        <f>ROUND(I133*H133,2)</f>
        <v>52.880000000000003</v>
      </c>
      <c r="BL133" s="15" t="s">
        <v>109</v>
      </c>
      <c r="BM133" s="172" t="s">
        <v>172</v>
      </c>
    </row>
    <row r="134" s="2" customFormat="1" ht="33" customHeight="1">
      <c r="A134" s="28"/>
      <c r="B134" s="160"/>
      <c r="C134" s="161" t="s">
        <v>173</v>
      </c>
      <c r="D134" s="161" t="s">
        <v>105</v>
      </c>
      <c r="E134" s="162" t="s">
        <v>174</v>
      </c>
      <c r="F134" s="163" t="s">
        <v>175</v>
      </c>
      <c r="G134" s="164" t="s">
        <v>119</v>
      </c>
      <c r="H134" s="165">
        <v>491</v>
      </c>
      <c r="I134" s="166">
        <v>1.2</v>
      </c>
      <c r="J134" s="166">
        <f>ROUND(I134*H134,2)</f>
        <v>589.20000000000005</v>
      </c>
      <c r="K134" s="167"/>
      <c r="L134" s="29"/>
      <c r="M134" s="168" t="s">
        <v>1</v>
      </c>
      <c r="N134" s="169" t="s">
        <v>39</v>
      </c>
      <c r="O134" s="170">
        <v>0</v>
      </c>
      <c r="P134" s="170">
        <f>O134*H134</f>
        <v>0</v>
      </c>
      <c r="Q134" s="170">
        <v>0</v>
      </c>
      <c r="R134" s="170">
        <f>Q134*H134</f>
        <v>0</v>
      </c>
      <c r="S134" s="170">
        <v>0</v>
      </c>
      <c r="T134" s="171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72" t="s">
        <v>109</v>
      </c>
      <c r="AT134" s="172" t="s">
        <v>105</v>
      </c>
      <c r="AU134" s="172" t="s">
        <v>110</v>
      </c>
      <c r="AY134" s="15" t="s">
        <v>103</v>
      </c>
      <c r="BE134" s="173">
        <f>IF(N134="základná",J134,0)</f>
        <v>0</v>
      </c>
      <c r="BF134" s="173">
        <f>IF(N134="znížená",J134,0)</f>
        <v>589.20000000000005</v>
      </c>
      <c r="BG134" s="173">
        <f>IF(N134="zákl. prenesená",J134,0)</f>
        <v>0</v>
      </c>
      <c r="BH134" s="173">
        <f>IF(N134="zníž. prenesená",J134,0)</f>
        <v>0</v>
      </c>
      <c r="BI134" s="173">
        <f>IF(N134="nulová",J134,0)</f>
        <v>0</v>
      </c>
      <c r="BJ134" s="15" t="s">
        <v>110</v>
      </c>
      <c r="BK134" s="173">
        <f>ROUND(I134*H134,2)</f>
        <v>589.20000000000005</v>
      </c>
      <c r="BL134" s="15" t="s">
        <v>109</v>
      </c>
      <c r="BM134" s="172" t="s">
        <v>176</v>
      </c>
    </row>
    <row r="135" s="2" customFormat="1" ht="21.75" customHeight="1">
      <c r="A135" s="28"/>
      <c r="B135" s="160"/>
      <c r="C135" s="174" t="s">
        <v>177</v>
      </c>
      <c r="D135" s="174" t="s">
        <v>125</v>
      </c>
      <c r="E135" s="175" t="s">
        <v>178</v>
      </c>
      <c r="F135" s="176" t="s">
        <v>179</v>
      </c>
      <c r="G135" s="177" t="s">
        <v>180</v>
      </c>
      <c r="H135" s="178">
        <v>34.369999999999997</v>
      </c>
      <c r="I135" s="179">
        <v>78</v>
      </c>
      <c r="J135" s="179">
        <f>ROUND(I135*H135,2)</f>
        <v>2680.8600000000001</v>
      </c>
      <c r="K135" s="180"/>
      <c r="L135" s="181"/>
      <c r="M135" s="182" t="s">
        <v>1</v>
      </c>
      <c r="N135" s="183" t="s">
        <v>39</v>
      </c>
      <c r="O135" s="170">
        <v>0</v>
      </c>
      <c r="P135" s="170">
        <f>O135*H135</f>
        <v>0</v>
      </c>
      <c r="Q135" s="170">
        <v>0</v>
      </c>
      <c r="R135" s="170">
        <f>Q135*H135</f>
        <v>0</v>
      </c>
      <c r="S135" s="170">
        <v>0</v>
      </c>
      <c r="T135" s="171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72" t="s">
        <v>128</v>
      </c>
      <c r="AT135" s="172" t="s">
        <v>125</v>
      </c>
      <c r="AU135" s="172" t="s">
        <v>110</v>
      </c>
      <c r="AY135" s="15" t="s">
        <v>103</v>
      </c>
      <c r="BE135" s="173">
        <f>IF(N135="základná",J135,0)</f>
        <v>0</v>
      </c>
      <c r="BF135" s="173">
        <f>IF(N135="znížená",J135,0)</f>
        <v>2680.8600000000001</v>
      </c>
      <c r="BG135" s="173">
        <f>IF(N135="zákl. prenesená",J135,0)</f>
        <v>0</v>
      </c>
      <c r="BH135" s="173">
        <f>IF(N135="zníž. prenesená",J135,0)</f>
        <v>0</v>
      </c>
      <c r="BI135" s="173">
        <f>IF(N135="nulová",J135,0)</f>
        <v>0</v>
      </c>
      <c r="BJ135" s="15" t="s">
        <v>110</v>
      </c>
      <c r="BK135" s="173">
        <f>ROUND(I135*H135,2)</f>
        <v>2680.8600000000001</v>
      </c>
      <c r="BL135" s="15" t="s">
        <v>109</v>
      </c>
      <c r="BM135" s="172" t="s">
        <v>181</v>
      </c>
    </row>
    <row r="136" s="2" customFormat="1" ht="37.8" customHeight="1">
      <c r="A136" s="28"/>
      <c r="B136" s="160"/>
      <c r="C136" s="161" t="s">
        <v>182</v>
      </c>
      <c r="D136" s="161" t="s">
        <v>105</v>
      </c>
      <c r="E136" s="162" t="s">
        <v>183</v>
      </c>
      <c r="F136" s="163" t="s">
        <v>184</v>
      </c>
      <c r="G136" s="164" t="s">
        <v>180</v>
      </c>
      <c r="H136" s="165">
        <v>72.159999999999997</v>
      </c>
      <c r="I136" s="166">
        <v>2.2999999999999998</v>
      </c>
      <c r="J136" s="166">
        <f>ROUND(I136*H136,2)</f>
        <v>165.97</v>
      </c>
      <c r="K136" s="167"/>
      <c r="L136" s="29"/>
      <c r="M136" s="168" t="s">
        <v>1</v>
      </c>
      <c r="N136" s="169" t="s">
        <v>39</v>
      </c>
      <c r="O136" s="170">
        <v>0</v>
      </c>
      <c r="P136" s="170">
        <f>O136*H136</f>
        <v>0</v>
      </c>
      <c r="Q136" s="170">
        <v>0</v>
      </c>
      <c r="R136" s="170">
        <f>Q136*H136</f>
        <v>0</v>
      </c>
      <c r="S136" s="170">
        <v>0</v>
      </c>
      <c r="T136" s="171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72" t="s">
        <v>109</v>
      </c>
      <c r="AT136" s="172" t="s">
        <v>105</v>
      </c>
      <c r="AU136" s="172" t="s">
        <v>110</v>
      </c>
      <c r="AY136" s="15" t="s">
        <v>103</v>
      </c>
      <c r="BE136" s="173">
        <f>IF(N136="základná",J136,0)</f>
        <v>0</v>
      </c>
      <c r="BF136" s="173">
        <f>IF(N136="znížená",J136,0)</f>
        <v>165.97</v>
      </c>
      <c r="BG136" s="173">
        <f>IF(N136="zákl. prenesená",J136,0)</f>
        <v>0</v>
      </c>
      <c r="BH136" s="173">
        <f>IF(N136="zníž. prenesená",J136,0)</f>
        <v>0</v>
      </c>
      <c r="BI136" s="173">
        <f>IF(N136="nulová",J136,0)</f>
        <v>0</v>
      </c>
      <c r="BJ136" s="15" t="s">
        <v>110</v>
      </c>
      <c r="BK136" s="173">
        <f>ROUND(I136*H136,2)</f>
        <v>165.97</v>
      </c>
      <c r="BL136" s="15" t="s">
        <v>109</v>
      </c>
      <c r="BM136" s="172" t="s">
        <v>185</v>
      </c>
    </row>
    <row r="137" s="12" customFormat="1" ht="22.8" customHeight="1">
      <c r="A137" s="12"/>
      <c r="B137" s="148"/>
      <c r="C137" s="12"/>
      <c r="D137" s="149" t="s">
        <v>72</v>
      </c>
      <c r="E137" s="158" t="s">
        <v>186</v>
      </c>
      <c r="F137" s="158" t="s">
        <v>187</v>
      </c>
      <c r="G137" s="12"/>
      <c r="H137" s="12"/>
      <c r="I137" s="12"/>
      <c r="J137" s="159">
        <f>BK137</f>
        <v>259.19999999999999</v>
      </c>
      <c r="K137" s="12"/>
      <c r="L137" s="148"/>
      <c r="M137" s="152"/>
      <c r="N137" s="153"/>
      <c r="O137" s="153"/>
      <c r="P137" s="154">
        <f>P138</f>
        <v>0</v>
      </c>
      <c r="Q137" s="153"/>
      <c r="R137" s="154">
        <f>R138</f>
        <v>0</v>
      </c>
      <c r="S137" s="153"/>
      <c r="T137" s="15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49" t="s">
        <v>78</v>
      </c>
      <c r="AT137" s="156" t="s">
        <v>72</v>
      </c>
      <c r="AU137" s="156" t="s">
        <v>78</v>
      </c>
      <c r="AY137" s="149" t="s">
        <v>103</v>
      </c>
      <c r="BK137" s="157">
        <f>BK138</f>
        <v>259.19999999999999</v>
      </c>
    </row>
    <row r="138" s="2" customFormat="1" ht="16.5" customHeight="1">
      <c r="A138" s="28"/>
      <c r="B138" s="160"/>
      <c r="C138" s="161" t="s">
        <v>7</v>
      </c>
      <c r="D138" s="161" t="s">
        <v>105</v>
      </c>
      <c r="E138" s="162" t="s">
        <v>188</v>
      </c>
      <c r="F138" s="163" t="s">
        <v>189</v>
      </c>
      <c r="G138" s="164" t="s">
        <v>190</v>
      </c>
      <c r="H138" s="165">
        <v>9.5999999999999996</v>
      </c>
      <c r="I138" s="166">
        <v>27</v>
      </c>
      <c r="J138" s="166">
        <f>ROUND(I138*H138,2)</f>
        <v>259.19999999999999</v>
      </c>
      <c r="K138" s="167"/>
      <c r="L138" s="29"/>
      <c r="M138" s="184" t="s">
        <v>1</v>
      </c>
      <c r="N138" s="185" t="s">
        <v>39</v>
      </c>
      <c r="O138" s="186">
        <v>0</v>
      </c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72" t="s">
        <v>109</v>
      </c>
      <c r="AT138" s="172" t="s">
        <v>105</v>
      </c>
      <c r="AU138" s="172" t="s">
        <v>110</v>
      </c>
      <c r="AY138" s="15" t="s">
        <v>103</v>
      </c>
      <c r="BE138" s="173">
        <f>IF(N138="základná",J138,0)</f>
        <v>0</v>
      </c>
      <c r="BF138" s="173">
        <f>IF(N138="znížená",J138,0)</f>
        <v>259.19999999999999</v>
      </c>
      <c r="BG138" s="173">
        <f>IF(N138="zákl. prenesená",J138,0)</f>
        <v>0</v>
      </c>
      <c r="BH138" s="173">
        <f>IF(N138="zníž. prenesená",J138,0)</f>
        <v>0</v>
      </c>
      <c r="BI138" s="173">
        <f>IF(N138="nulová",J138,0)</f>
        <v>0</v>
      </c>
      <c r="BJ138" s="15" t="s">
        <v>110</v>
      </c>
      <c r="BK138" s="173">
        <f>ROUND(I138*H138,2)</f>
        <v>259.19999999999999</v>
      </c>
      <c r="BL138" s="15" t="s">
        <v>109</v>
      </c>
      <c r="BM138" s="172" t="s">
        <v>191</v>
      </c>
    </row>
    <row r="139" s="2" customFormat="1" ht="6.96" customHeight="1">
      <c r="A139" s="28"/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29"/>
      <c r="M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</row>
  </sheetData>
  <autoFilter ref="C114:K138"/>
  <mergeCells count="6">
    <mergeCell ref="E7:H7"/>
    <mergeCell ref="E16:H16"/>
    <mergeCell ref="E25:H25"/>
    <mergeCell ref="E85:H85"/>
    <mergeCell ref="E107:H10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DESKTOP-7TP4D94\owner</dc:creator>
  <cp:lastModifiedBy>DESKTOP-7TP4D94\owner</cp:lastModifiedBy>
  <dcterms:created xsi:type="dcterms:W3CDTF">2023-08-28T08:34:05Z</dcterms:created>
  <dcterms:modified xsi:type="dcterms:W3CDTF">2023-08-28T08:34:08Z</dcterms:modified>
</cp:coreProperties>
</file>