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ka.poslova\OneDrive - Silnice LK\Documents\_VEŘEJNÉ ZAKÁZKY - podklady\Z24009_Hala Růžodol\ZD_verze 2_revMP\"/>
    </mc:Choice>
  </mc:AlternateContent>
  <xr:revisionPtr revIDLastSave="0" documentId="13_ncr:1_{C9777B09-14F2-48AB-B809-452FA0F56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ební rozpočet" sheetId="1" r:id="rId1"/>
    <sheet name="Stavební rozpočet - součet" sheetId="2" r:id="rId2"/>
    <sheet name="Výkaz výměr" sheetId="3" r:id="rId3"/>
    <sheet name="Krycí list rozpočtu" sheetId="4" r:id="rId4"/>
    <sheet name="VORN" sheetId="5" r:id="rId5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I44" i="5" s="1"/>
  <c r="F43" i="5"/>
  <c r="I43" i="5" s="1"/>
  <c r="F42" i="5"/>
  <c r="I42" i="5" s="1"/>
  <c r="F41" i="5"/>
  <c r="I41" i="5" s="1"/>
  <c r="F40" i="5"/>
  <c r="I40" i="5" s="1"/>
  <c r="F39" i="5"/>
  <c r="I39" i="5" s="1"/>
  <c r="F38" i="5"/>
  <c r="I38" i="5" s="1"/>
  <c r="F35" i="5"/>
  <c r="I35" i="5" s="1"/>
  <c r="I26" i="5"/>
  <c r="I19" i="4" s="1"/>
  <c r="I25" i="5"/>
  <c r="I27" i="5" s="1"/>
  <c r="I24" i="5"/>
  <c r="I23" i="5"/>
  <c r="I22" i="5"/>
  <c r="I21" i="5"/>
  <c r="I14" i="4" s="1"/>
  <c r="I17" i="5"/>
  <c r="F16" i="4" s="1"/>
  <c r="I16" i="5"/>
  <c r="I15" i="5"/>
  <c r="I18" i="5" s="1"/>
  <c r="I10" i="5"/>
  <c r="F10" i="5"/>
  <c r="C10" i="5"/>
  <c r="F8" i="5"/>
  <c r="C8" i="5"/>
  <c r="C6" i="5"/>
  <c r="F4" i="5"/>
  <c r="C4" i="5"/>
  <c r="F2" i="5"/>
  <c r="C2" i="5"/>
  <c r="I17" i="4"/>
  <c r="I16" i="4"/>
  <c r="I15" i="4"/>
  <c r="F15" i="4"/>
  <c r="F14" i="4"/>
  <c r="F22" i="4" s="1"/>
  <c r="I10" i="4"/>
  <c r="F10" i="4"/>
  <c r="C10" i="4"/>
  <c r="F8" i="4"/>
  <c r="C8" i="4"/>
  <c r="C6" i="4"/>
  <c r="F4" i="4"/>
  <c r="C4" i="4"/>
  <c r="F2" i="4"/>
  <c r="C2" i="4"/>
  <c r="F8" i="3"/>
  <c r="C8" i="3"/>
  <c r="C6" i="3"/>
  <c r="F4" i="3"/>
  <c r="C4" i="3"/>
  <c r="F2" i="3"/>
  <c r="C2" i="3"/>
  <c r="I17" i="2"/>
  <c r="G8" i="2"/>
  <c r="C8" i="2"/>
  <c r="C6" i="2"/>
  <c r="G4" i="2"/>
  <c r="C4" i="2"/>
  <c r="G2" i="2"/>
  <c r="C2" i="2"/>
  <c r="BO46" i="1"/>
  <c r="BJ46" i="1"/>
  <c r="BH46" i="1"/>
  <c r="BF46" i="1"/>
  <c r="BD46" i="1"/>
  <c r="AX46" i="1"/>
  <c r="AP46" i="1"/>
  <c r="I46" i="1" s="1"/>
  <c r="AO46" i="1"/>
  <c r="AW46" i="1" s="1"/>
  <c r="AK46" i="1"/>
  <c r="AJ46" i="1"/>
  <c r="AH46" i="1"/>
  <c r="AG46" i="1"/>
  <c r="AF46" i="1"/>
  <c r="AE46" i="1"/>
  <c r="AD46" i="1"/>
  <c r="AC46" i="1"/>
  <c r="AB46" i="1"/>
  <c r="Z46" i="1"/>
  <c r="J46" i="1"/>
  <c r="AL46" i="1" s="1"/>
  <c r="H46" i="1"/>
  <c r="BO45" i="1"/>
  <c r="F37" i="5" s="1"/>
  <c r="I37" i="5" s="1"/>
  <c r="BJ45" i="1"/>
  <c r="BF45" i="1"/>
  <c r="BD45" i="1"/>
  <c r="AP45" i="1"/>
  <c r="AX45" i="1" s="1"/>
  <c r="AO45" i="1"/>
  <c r="AW45" i="1" s="1"/>
  <c r="AK45" i="1"/>
  <c r="AT44" i="1" s="1"/>
  <c r="AJ45" i="1"/>
  <c r="AS44" i="1" s="1"/>
  <c r="AH45" i="1"/>
  <c r="AG45" i="1"/>
  <c r="AF45" i="1"/>
  <c r="AE45" i="1"/>
  <c r="AD45" i="1"/>
  <c r="AC45" i="1"/>
  <c r="AB45" i="1"/>
  <c r="Z45" i="1"/>
  <c r="J45" i="1"/>
  <c r="J44" i="1" s="1"/>
  <c r="G19" i="2" s="1"/>
  <c r="I19" i="2" s="1"/>
  <c r="I45" i="1"/>
  <c r="BN43" i="1"/>
  <c r="BJ43" i="1"/>
  <c r="BI43" i="1"/>
  <c r="BH43" i="1"/>
  <c r="BF43" i="1"/>
  <c r="BD43" i="1"/>
  <c r="BC43" i="1"/>
  <c r="AX43" i="1"/>
  <c r="AW43" i="1"/>
  <c r="AV43" i="1"/>
  <c r="AP43" i="1"/>
  <c r="AO43" i="1"/>
  <c r="AL43" i="1"/>
  <c r="AK43" i="1"/>
  <c r="AT41" i="1" s="1"/>
  <c r="AJ43" i="1"/>
  <c r="AH43" i="1"/>
  <c r="AG43" i="1"/>
  <c r="AF43" i="1"/>
  <c r="AE43" i="1"/>
  <c r="AD43" i="1"/>
  <c r="AC43" i="1"/>
  <c r="AB43" i="1"/>
  <c r="Z43" i="1"/>
  <c r="J43" i="1"/>
  <c r="I43" i="1"/>
  <c r="H43" i="1"/>
  <c r="BN42" i="1"/>
  <c r="F36" i="5" s="1"/>
  <c r="I36" i="5" s="1"/>
  <c r="BJ42" i="1"/>
  <c r="BH42" i="1"/>
  <c r="BF42" i="1"/>
  <c r="BD42" i="1"/>
  <c r="AX42" i="1"/>
  <c r="AP42" i="1"/>
  <c r="I42" i="1" s="1"/>
  <c r="I41" i="1" s="1"/>
  <c r="AO42" i="1"/>
  <c r="AW42" i="1" s="1"/>
  <c r="AK42" i="1"/>
  <c r="AJ42" i="1"/>
  <c r="AH42" i="1"/>
  <c r="AG42" i="1"/>
  <c r="AF42" i="1"/>
  <c r="AE42" i="1"/>
  <c r="AD42" i="1"/>
  <c r="AC42" i="1"/>
  <c r="AB42" i="1"/>
  <c r="Z42" i="1"/>
  <c r="J42" i="1"/>
  <c r="AL42" i="1" s="1"/>
  <c r="AU41" i="1" s="1"/>
  <c r="H42" i="1"/>
  <c r="H41" i="1" s="1"/>
  <c r="AS41" i="1"/>
  <c r="BJ38" i="1"/>
  <c r="Z38" i="1" s="1"/>
  <c r="BF38" i="1"/>
  <c r="BD38" i="1"/>
  <c r="AP38" i="1"/>
  <c r="I38" i="1" s="1"/>
  <c r="AO38" i="1"/>
  <c r="H38" i="1" s="1"/>
  <c r="AK38" i="1"/>
  <c r="AJ38" i="1"/>
  <c r="AH38" i="1"/>
  <c r="AG38" i="1"/>
  <c r="AF38" i="1"/>
  <c r="AE38" i="1"/>
  <c r="AD38" i="1"/>
  <c r="AC38" i="1"/>
  <c r="AB38" i="1"/>
  <c r="J38" i="1"/>
  <c r="AL38" i="1" s="1"/>
  <c r="BJ37" i="1"/>
  <c r="BF37" i="1"/>
  <c r="BD37" i="1"/>
  <c r="AP37" i="1"/>
  <c r="BI37" i="1" s="1"/>
  <c r="AO37" i="1"/>
  <c r="BH37" i="1" s="1"/>
  <c r="AL37" i="1"/>
  <c r="AK37" i="1"/>
  <c r="AJ37" i="1"/>
  <c r="AH37" i="1"/>
  <c r="AG37" i="1"/>
  <c r="AF37" i="1"/>
  <c r="AE37" i="1"/>
  <c r="AD37" i="1"/>
  <c r="AC37" i="1"/>
  <c r="AB37" i="1"/>
  <c r="Z37" i="1"/>
  <c r="J37" i="1"/>
  <c r="I37" i="1"/>
  <c r="BJ36" i="1"/>
  <c r="Z36" i="1" s="1"/>
  <c r="BH36" i="1"/>
  <c r="BF36" i="1"/>
  <c r="BD36" i="1"/>
  <c r="AX36" i="1"/>
  <c r="AP36" i="1"/>
  <c r="BI36" i="1" s="1"/>
  <c r="AO36" i="1"/>
  <c r="AW36" i="1" s="1"/>
  <c r="AL36" i="1"/>
  <c r="AK36" i="1"/>
  <c r="AJ36" i="1"/>
  <c r="AH36" i="1"/>
  <c r="AG36" i="1"/>
  <c r="AF36" i="1"/>
  <c r="AE36" i="1"/>
  <c r="AD36" i="1"/>
  <c r="AC36" i="1"/>
  <c r="AB36" i="1"/>
  <c r="J36" i="1"/>
  <c r="I36" i="1"/>
  <c r="H36" i="1"/>
  <c r="BJ34" i="1"/>
  <c r="Z34" i="1" s="1"/>
  <c r="BF34" i="1"/>
  <c r="BD34" i="1"/>
  <c r="AP34" i="1"/>
  <c r="AX34" i="1" s="1"/>
  <c r="AO34" i="1"/>
  <c r="AW34" i="1" s="1"/>
  <c r="AK34" i="1"/>
  <c r="AJ34" i="1"/>
  <c r="AH34" i="1"/>
  <c r="AG34" i="1"/>
  <c r="AF34" i="1"/>
  <c r="AE34" i="1"/>
  <c r="AD34" i="1"/>
  <c r="AC34" i="1"/>
  <c r="AB34" i="1"/>
  <c r="J34" i="1"/>
  <c r="AL34" i="1" s="1"/>
  <c r="BJ32" i="1"/>
  <c r="Z32" i="1" s="1"/>
  <c r="BF32" i="1"/>
  <c r="BD32" i="1"/>
  <c r="AP32" i="1"/>
  <c r="AX32" i="1" s="1"/>
  <c r="AO32" i="1"/>
  <c r="AW32" i="1" s="1"/>
  <c r="AL32" i="1"/>
  <c r="AK32" i="1"/>
  <c r="AJ32" i="1"/>
  <c r="AH32" i="1"/>
  <c r="AG32" i="1"/>
  <c r="AF32" i="1"/>
  <c r="AE32" i="1"/>
  <c r="AD32" i="1"/>
  <c r="AC32" i="1"/>
  <c r="AB32" i="1"/>
  <c r="J32" i="1"/>
  <c r="I32" i="1"/>
  <c r="H32" i="1"/>
  <c r="BJ31" i="1"/>
  <c r="BF31" i="1"/>
  <c r="BD31" i="1"/>
  <c r="AP31" i="1"/>
  <c r="AX31" i="1" s="1"/>
  <c r="AO31" i="1"/>
  <c r="AW31" i="1" s="1"/>
  <c r="AL31" i="1"/>
  <c r="AK31" i="1"/>
  <c r="AJ31" i="1"/>
  <c r="AH31" i="1"/>
  <c r="AG31" i="1"/>
  <c r="AF31" i="1"/>
  <c r="AE31" i="1"/>
  <c r="AD31" i="1"/>
  <c r="AC31" i="1"/>
  <c r="AB31" i="1"/>
  <c r="Z31" i="1"/>
  <c r="J31" i="1"/>
  <c r="I31" i="1"/>
  <c r="H31" i="1"/>
  <c r="BJ28" i="1"/>
  <c r="BI28" i="1"/>
  <c r="AC28" i="1" s="1"/>
  <c r="BH28" i="1"/>
  <c r="AB28" i="1" s="1"/>
  <c r="BF28" i="1"/>
  <c r="BD28" i="1"/>
  <c r="AX28" i="1"/>
  <c r="AP28" i="1"/>
  <c r="AO28" i="1"/>
  <c r="AW28" i="1" s="1"/>
  <c r="AL28" i="1"/>
  <c r="AK28" i="1"/>
  <c r="AT27" i="1" s="1"/>
  <c r="AJ28" i="1"/>
  <c r="AH28" i="1"/>
  <c r="AG28" i="1"/>
  <c r="AF28" i="1"/>
  <c r="AE28" i="1"/>
  <c r="AD28" i="1"/>
  <c r="Z28" i="1"/>
  <c r="J28" i="1"/>
  <c r="I28" i="1"/>
  <c r="H28" i="1"/>
  <c r="H27" i="1" s="1"/>
  <c r="E15" i="2" s="1"/>
  <c r="AU27" i="1"/>
  <c r="AS27" i="1"/>
  <c r="J27" i="1"/>
  <c r="G15" i="2" s="1"/>
  <c r="I15" i="2" s="1"/>
  <c r="I27" i="1"/>
  <c r="F15" i="2" s="1"/>
  <c r="BJ26" i="1"/>
  <c r="BF26" i="1"/>
  <c r="BD26" i="1"/>
  <c r="AP26" i="1"/>
  <c r="BI26" i="1" s="1"/>
  <c r="AC26" i="1" s="1"/>
  <c r="AO26" i="1"/>
  <c r="BH26" i="1" s="1"/>
  <c r="AB26" i="1" s="1"/>
  <c r="AK26" i="1"/>
  <c r="AT25" i="1" s="1"/>
  <c r="AJ26" i="1"/>
  <c r="AS25" i="1" s="1"/>
  <c r="AH26" i="1"/>
  <c r="AG26" i="1"/>
  <c r="AF26" i="1"/>
  <c r="AE26" i="1"/>
  <c r="AD26" i="1"/>
  <c r="Z26" i="1"/>
  <c r="J26" i="1"/>
  <c r="J25" i="1" s="1"/>
  <c r="G14" i="2" s="1"/>
  <c r="I14" i="2" s="1"/>
  <c r="BJ23" i="1"/>
  <c r="BI23" i="1"/>
  <c r="AC23" i="1" s="1"/>
  <c r="BH23" i="1"/>
  <c r="AB23" i="1" s="1"/>
  <c r="BF23" i="1"/>
  <c r="BD23" i="1"/>
  <c r="AX23" i="1"/>
  <c r="AP23" i="1"/>
  <c r="AO23" i="1"/>
  <c r="AW23" i="1" s="1"/>
  <c r="AL23" i="1"/>
  <c r="AK23" i="1"/>
  <c r="AJ23" i="1"/>
  <c r="AH23" i="1"/>
  <c r="AG23" i="1"/>
  <c r="AF23" i="1"/>
  <c r="AE23" i="1"/>
  <c r="AD23" i="1"/>
  <c r="Z23" i="1"/>
  <c r="J23" i="1"/>
  <c r="I23" i="1"/>
  <c r="H23" i="1"/>
  <c r="BJ21" i="1"/>
  <c r="BI21" i="1"/>
  <c r="AC21" i="1" s="1"/>
  <c r="BH21" i="1"/>
  <c r="AB21" i="1" s="1"/>
  <c r="BF21" i="1"/>
  <c r="BD21" i="1"/>
  <c r="AP21" i="1"/>
  <c r="AX21" i="1" s="1"/>
  <c r="AO21" i="1"/>
  <c r="AW21" i="1" s="1"/>
  <c r="AL21" i="1"/>
  <c r="AK21" i="1"/>
  <c r="AJ21" i="1"/>
  <c r="AH21" i="1"/>
  <c r="AG21" i="1"/>
  <c r="AF21" i="1"/>
  <c r="AE21" i="1"/>
  <c r="AD21" i="1"/>
  <c r="Z21" i="1"/>
  <c r="J21" i="1"/>
  <c r="I21" i="1"/>
  <c r="H21" i="1"/>
  <c r="BJ19" i="1"/>
  <c r="BI19" i="1"/>
  <c r="AC19" i="1" s="1"/>
  <c r="BF19" i="1"/>
  <c r="BD19" i="1"/>
  <c r="AP19" i="1"/>
  <c r="AX19" i="1" s="1"/>
  <c r="AO19" i="1"/>
  <c r="AW19" i="1" s="1"/>
  <c r="AL19" i="1"/>
  <c r="AK19" i="1"/>
  <c r="AT18" i="1" s="1"/>
  <c r="AJ19" i="1"/>
  <c r="AS18" i="1" s="1"/>
  <c r="AH19" i="1"/>
  <c r="AG19" i="1"/>
  <c r="AF19" i="1"/>
  <c r="AE19" i="1"/>
  <c r="AD19" i="1"/>
  <c r="Z19" i="1"/>
  <c r="J19" i="1"/>
  <c r="J18" i="1" s="1"/>
  <c r="G13" i="2" s="1"/>
  <c r="I13" i="2" s="1"/>
  <c r="I19" i="1"/>
  <c r="I18" i="1" s="1"/>
  <c r="F13" i="2" s="1"/>
  <c r="H19" i="1"/>
  <c r="H18" i="1" s="1"/>
  <c r="E13" i="2" s="1"/>
  <c r="AU18" i="1"/>
  <c r="BJ17" i="1"/>
  <c r="BI17" i="1"/>
  <c r="AC17" i="1" s="1"/>
  <c r="BH17" i="1"/>
  <c r="AB17" i="1" s="1"/>
  <c r="BF17" i="1"/>
  <c r="BD17" i="1"/>
  <c r="AX17" i="1"/>
  <c r="AV17" i="1" s="1"/>
  <c r="AW17" i="1"/>
  <c r="AP17" i="1"/>
  <c r="I17" i="1" s="1"/>
  <c r="AO17" i="1"/>
  <c r="AL17" i="1"/>
  <c r="AK17" i="1"/>
  <c r="AJ17" i="1"/>
  <c r="AH17" i="1"/>
  <c r="AG17" i="1"/>
  <c r="AF17" i="1"/>
  <c r="AE17" i="1"/>
  <c r="AD17" i="1"/>
  <c r="Z17" i="1"/>
  <c r="J17" i="1"/>
  <c r="H17" i="1"/>
  <c r="BJ16" i="1"/>
  <c r="BI16" i="1"/>
  <c r="AC16" i="1" s="1"/>
  <c r="BH16" i="1"/>
  <c r="AB16" i="1" s="1"/>
  <c r="BF16" i="1"/>
  <c r="BD16" i="1"/>
  <c r="AP16" i="1"/>
  <c r="AX16" i="1" s="1"/>
  <c r="AO16" i="1"/>
  <c r="AW16" i="1" s="1"/>
  <c r="AK16" i="1"/>
  <c r="AT15" i="1" s="1"/>
  <c r="AJ16" i="1"/>
  <c r="AS15" i="1" s="1"/>
  <c r="AH16" i="1"/>
  <c r="AG16" i="1"/>
  <c r="AF16" i="1"/>
  <c r="AE16" i="1"/>
  <c r="AD16" i="1"/>
  <c r="Z16" i="1"/>
  <c r="J16" i="1"/>
  <c r="AL16" i="1" s="1"/>
  <c r="AU15" i="1" s="1"/>
  <c r="I16" i="1"/>
  <c r="H16" i="1"/>
  <c r="H15" i="1" s="1"/>
  <c r="E12" i="2" s="1"/>
  <c r="BJ13" i="1"/>
  <c r="BF13" i="1"/>
  <c r="BD13" i="1"/>
  <c r="AP13" i="1"/>
  <c r="BI13" i="1" s="1"/>
  <c r="AC13" i="1" s="1"/>
  <c r="AO13" i="1"/>
  <c r="BH13" i="1" s="1"/>
  <c r="AB13" i="1" s="1"/>
  <c r="AK13" i="1"/>
  <c r="AJ13" i="1"/>
  <c r="AS12" i="1" s="1"/>
  <c r="AH13" i="1"/>
  <c r="AG13" i="1"/>
  <c r="AF13" i="1"/>
  <c r="AE13" i="1"/>
  <c r="AD13" i="1"/>
  <c r="Z13" i="1"/>
  <c r="J13" i="1"/>
  <c r="J12" i="1" s="1"/>
  <c r="AU1" i="1"/>
  <c r="AT1" i="1"/>
  <c r="AS1" i="1"/>
  <c r="I15" i="1" l="1"/>
  <c r="F12" i="2" s="1"/>
  <c r="J15" i="1"/>
  <c r="G12" i="2" s="1"/>
  <c r="I12" i="2" s="1"/>
  <c r="BI34" i="1"/>
  <c r="H34" i="1"/>
  <c r="H45" i="1"/>
  <c r="H44" i="1" s="1"/>
  <c r="E19" i="2" s="1"/>
  <c r="I34" i="1"/>
  <c r="I30" i="1" s="1"/>
  <c r="F16" i="2" s="1"/>
  <c r="C17" i="4"/>
  <c r="AW38" i="1"/>
  <c r="AT30" i="1"/>
  <c r="BH38" i="1"/>
  <c r="C20" i="4"/>
  <c r="BI38" i="1"/>
  <c r="AX38" i="1"/>
  <c r="AV38" i="1" s="1"/>
  <c r="C18" i="4"/>
  <c r="C19" i="4"/>
  <c r="C28" i="4"/>
  <c r="F28" i="4" s="1"/>
  <c r="AW37" i="1"/>
  <c r="AX37" i="1"/>
  <c r="BC37" i="1" s="1"/>
  <c r="H30" i="1"/>
  <c r="E16" i="2" s="1"/>
  <c r="AU30" i="1"/>
  <c r="J30" i="1"/>
  <c r="G16" i="2" s="1"/>
  <c r="I16" i="2" s="1"/>
  <c r="C16" i="4"/>
  <c r="AS30" i="1"/>
  <c r="H37" i="1"/>
  <c r="C15" i="4"/>
  <c r="BC19" i="1"/>
  <c r="AV19" i="1"/>
  <c r="F29" i="5"/>
  <c r="AV23" i="1"/>
  <c r="BC23" i="1"/>
  <c r="BC31" i="1"/>
  <c r="AV31" i="1"/>
  <c r="J47" i="1"/>
  <c r="G11" i="2"/>
  <c r="I11" i="2" s="1"/>
  <c r="BC34" i="1"/>
  <c r="AV34" i="1"/>
  <c r="I44" i="1"/>
  <c r="F19" i="2" s="1"/>
  <c r="BC45" i="1"/>
  <c r="AV45" i="1"/>
  <c r="F18" i="2"/>
  <c r="BC21" i="1"/>
  <c r="AV21" i="1"/>
  <c r="AV16" i="1"/>
  <c r="BC16" i="1"/>
  <c r="AV32" i="1"/>
  <c r="BC32" i="1"/>
  <c r="AV46" i="1"/>
  <c r="BC46" i="1"/>
  <c r="AV36" i="1"/>
  <c r="BC36" i="1"/>
  <c r="I45" i="5"/>
  <c r="I24" i="4" s="1"/>
  <c r="C21" i="4"/>
  <c r="AV28" i="1"/>
  <c r="BC28" i="1"/>
  <c r="E18" i="2"/>
  <c r="AV42" i="1"/>
  <c r="BC42" i="1"/>
  <c r="BC17" i="1"/>
  <c r="AW13" i="1"/>
  <c r="AW26" i="1"/>
  <c r="AX13" i="1"/>
  <c r="AX26" i="1"/>
  <c r="H13" i="1"/>
  <c r="H12" i="1" s="1"/>
  <c r="E11" i="2" s="1"/>
  <c r="BH31" i="1"/>
  <c r="I18" i="4"/>
  <c r="I22" i="4" s="1"/>
  <c r="H26" i="1"/>
  <c r="H25" i="1" s="1"/>
  <c r="E14" i="2" s="1"/>
  <c r="I13" i="1"/>
  <c r="I12" i="1" s="1"/>
  <c r="F11" i="2" s="1"/>
  <c r="AL13" i="1"/>
  <c r="BH19" i="1"/>
  <c r="AB19" i="1" s="1"/>
  <c r="C14" i="4" s="1"/>
  <c r="I26" i="1"/>
  <c r="I25" i="1" s="1"/>
  <c r="F14" i="2" s="1"/>
  <c r="AL26" i="1"/>
  <c r="AU25" i="1" s="1"/>
  <c r="BI31" i="1"/>
  <c r="BH32" i="1"/>
  <c r="J41" i="1"/>
  <c r="BH45" i="1"/>
  <c r="BI32" i="1"/>
  <c r="BH34" i="1"/>
  <c r="BI45" i="1"/>
  <c r="BI42" i="1"/>
  <c r="AL45" i="1"/>
  <c r="AU44" i="1" s="1"/>
  <c r="BI46" i="1"/>
  <c r="C27" i="4"/>
  <c r="AT12" i="1"/>
  <c r="H40" i="1" l="1"/>
  <c r="E17" i="2" s="1"/>
  <c r="I40" i="1"/>
  <c r="F17" i="2" s="1"/>
  <c r="BC38" i="1"/>
  <c r="AV37" i="1"/>
  <c r="C22" i="4"/>
  <c r="G18" i="2"/>
  <c r="I18" i="2" s="1"/>
  <c r="J40" i="1"/>
  <c r="G17" i="2" s="1"/>
  <c r="BC26" i="1"/>
  <c r="AV26" i="1"/>
  <c r="AU12" i="1"/>
  <c r="C29" i="4"/>
  <c r="F29" i="4" s="1"/>
  <c r="G20" i="2"/>
  <c r="BC13" i="1"/>
  <c r="AV13" i="1"/>
  <c r="I28" i="4" l="1"/>
  <c r="I29" i="4"/>
</calcChain>
</file>

<file path=xl/sharedStrings.xml><?xml version="1.0" encoding="utf-8"?>
<sst xmlns="http://schemas.openxmlformats.org/spreadsheetml/2006/main" count="606" uniqueCount="216">
  <si>
    <t>Slepý stavební rozpočet</t>
  </si>
  <si>
    <t>Název stavby:</t>
  </si>
  <si>
    <t>Odstranění hal na st.p.č. 1051/5 a 1051/6 Silnice LK a.s.</t>
  </si>
  <si>
    <t>Doba výstavby:</t>
  </si>
  <si>
    <t xml:space="preserve"> </t>
  </si>
  <si>
    <t>Objednatel:</t>
  </si>
  <si>
    <t> </t>
  </si>
  <si>
    <t>Druh stavby:</t>
  </si>
  <si>
    <t>Sklady na posypový materiál</t>
  </si>
  <si>
    <t>Začátek výstavby:</t>
  </si>
  <si>
    <t>05.03.2024</t>
  </si>
  <si>
    <t>Projektant:</t>
  </si>
  <si>
    <t>Lokalita:</t>
  </si>
  <si>
    <t>Liberec, k.ú. Růžodol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</si>
  <si>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</si>
  <si>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</si>
  <si>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</si>
  <si>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</si>
  <si>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</si>
  <si>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</si>
  <si>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</si>
  <si>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</si>
  <si>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</si>
  <si>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</si>
  <si>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</si>
  <si>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</si>
  <si>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</si>
  <si>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</si>
  <si>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</si>
  <si>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</si>
  <si>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</si>
  <si>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</si>
  <si>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</si>
  <si>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</si>
  <si>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</si>
  <si>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</si>
  <si>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</si>
  <si>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</si>
  <si>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</si>
  <si>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</si>
  <si>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</si>
  <si>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</si>
  <si>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</si>
  <si>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</si>
  <si>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</si>
  <si>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</si>
  <si>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</si>
  <si>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</si>
  <si>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</si>
  <si>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</si>
  <si>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</si>
  <si>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</si>
  <si>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113107630R00</t>
  </si>
  <si>
    <t>Odstranění podkladu nad 50 m2,kam.drcené tl.30 cm</t>
  </si>
  <si>
    <t>m2</t>
  </si>
  <si>
    <t>RTS II / 2023</t>
  </si>
  <si>
    <t>11_</t>
  </si>
  <si>
    <t>1_</t>
  </si>
  <si>
    <t>_</t>
  </si>
  <si>
    <t>RTS komentář:</t>
  </si>
  <si>
    <t>Položka je určena i pro odstranění podkladů nebo krytů ze zemin stabilizovaných vápnem. Pro volbu položky z hlediska množství se uvažuje každá souvisle odstraňovaná plocha krytu nebo podkladu stejného druhu samostatně.Odstraňuje-li se několik vrstev vozovky najednou, jednotlivé vrstvy se oceňují každá samostatně</t>
  </si>
  <si>
    <t>16</t>
  </si>
  <si>
    <t>Přemístění výkopku</t>
  </si>
  <si>
    <t>2</t>
  </si>
  <si>
    <t>162201102R00</t>
  </si>
  <si>
    <t>Vodorovné přemístění výkopku z hor.1-4 do 50 m</t>
  </si>
  <si>
    <t>m3</t>
  </si>
  <si>
    <t>16_</t>
  </si>
  <si>
    <t>3</t>
  </si>
  <si>
    <t>167101102R00</t>
  </si>
  <si>
    <t>Nakládání výkopku z hor. 1 ÷ 4 v množství nad 100 m3</t>
  </si>
  <si>
    <t>96</t>
  </si>
  <si>
    <t>Bourání konstrukcí</t>
  </si>
  <si>
    <t>4</t>
  </si>
  <si>
    <t>961044111R00</t>
  </si>
  <si>
    <t>Bourání základů z betonu prostého</t>
  </si>
  <si>
    <t>96_</t>
  </si>
  <si>
    <t>9_</t>
  </si>
  <si>
    <t>V položce není kalkulována manipulace se sutí, která se oceňuje samostatně položkami souboru 979</t>
  </si>
  <si>
    <t>5</t>
  </si>
  <si>
    <t>968072559R00</t>
  </si>
  <si>
    <t>Vybourání kovových vrat plochy nad 5 m2</t>
  </si>
  <si>
    <t>V položce není kalkulována manipulace se sutí, která se oceňuje samostatně položkami souboru 979. V položce není zakalkulováno vyvěšení  křídel vrat. Tyto práce se oceňují samostatně položkami souboru 968 06-11..nebo 968 07-11.. Vyvěšení dřevěných nebo kovových křídel.</t>
  </si>
  <si>
    <t>6</t>
  </si>
  <si>
    <t>965043441R00</t>
  </si>
  <si>
    <t>Bourání podkladů bet., potěr tl. 15 cm, nad 4 m2</t>
  </si>
  <si>
    <t>V položce není kalkulována manipulace se sutí, která se oceňuje samostatně položkami souboru 979. V položce nejsou zakalkulovány náklady na bourání podkladního lože pod mazaninou. Položka se používá pro bourání podlah z betonu prostého s potěrem nebo teracem. Bourání případné výztuže v mazaninách se oceňuje položkami souboru 965 04 91.. Příplatek za bourání mazanin s výztuží.</t>
  </si>
  <si>
    <t>97</t>
  </si>
  <si>
    <t>Prorážení otvorů a ostatní bourací práce</t>
  </si>
  <si>
    <t>7</t>
  </si>
  <si>
    <t>979089001R00</t>
  </si>
  <si>
    <t>Poplatek za uložení odpadního štěrku a kameniva, skupina odpadu 010408</t>
  </si>
  <si>
    <t>t</t>
  </si>
  <si>
    <t>97_</t>
  </si>
  <si>
    <t>98</t>
  </si>
  <si>
    <t>Demolice</t>
  </si>
  <si>
    <t>8</t>
  </si>
  <si>
    <t>981014713R00</t>
  </si>
  <si>
    <t>Demolice budov mechanizací, ŽB, konstr. do 20 %</t>
  </si>
  <si>
    <t>98_</t>
  </si>
  <si>
    <t>Položka je určena pro demolice budov s použitím těžké mechanizace, výšky do 35 m, ze železobetonu včetně výplňového zdiva. Množství jednotek se určuje v m3 obestavěného prostoru ve smyslu ČSN 73 4055.</t>
  </si>
  <si>
    <t>S</t>
  </si>
  <si>
    <t>Přesuny sutí</t>
  </si>
  <si>
    <t>9</t>
  </si>
  <si>
    <t>979990108R00</t>
  </si>
  <si>
    <t>Poplatek za uložení suti - železobeton, skupina odpadu 170101</t>
  </si>
  <si>
    <t>S_</t>
  </si>
  <si>
    <t>10</t>
  </si>
  <si>
    <t>979990163R00</t>
  </si>
  <si>
    <t>Poplatek za uložení suti - plast + sklo, skupina odpadu 170904</t>
  </si>
  <si>
    <t>Okna, dveře atd</t>
  </si>
  <si>
    <t>979086213R00</t>
  </si>
  <si>
    <t>Nakládání vybouraných hmot na dopravní prostředek</t>
  </si>
  <si>
    <t>Nakládání ro vodorovnou dopravu</t>
  </si>
  <si>
    <t>12</t>
  </si>
  <si>
    <t>979081111R00</t>
  </si>
  <si>
    <t>Odvoz suti a vybour. hmot na skládku do 1 km</t>
  </si>
  <si>
    <t>13</t>
  </si>
  <si>
    <t>979081121R00</t>
  </si>
  <si>
    <t>Příplatek k odvozu za každý další 1 km</t>
  </si>
  <si>
    <t>14</t>
  </si>
  <si>
    <t>979990103R00</t>
  </si>
  <si>
    <t>Poplatek za uložení suti - beton, skupina odpadu 170101</t>
  </si>
  <si>
    <t>VORN - Vedlejší a ostatní rozpočtové náklady</t>
  </si>
  <si>
    <t>02VRN</t>
  </si>
  <si>
    <t>Příprava staveniště</t>
  </si>
  <si>
    <t>15</t>
  </si>
  <si>
    <t>022002VRN</t>
  </si>
  <si>
    <t>Přeložky</t>
  </si>
  <si>
    <t>Soubor</t>
  </si>
  <si>
    <t>99</t>
  </si>
  <si>
    <t>02VRN_</t>
  </si>
  <si>
    <t> _</t>
  </si>
  <si>
    <t>021002VRN</t>
  </si>
  <si>
    <t>Zabezpečovací práce</t>
  </si>
  <si>
    <t>03VRN</t>
  </si>
  <si>
    <t>Zařízení staveniště</t>
  </si>
  <si>
    <t>17</t>
  </si>
  <si>
    <t>030001VRN</t>
  </si>
  <si>
    <t>03VRN_</t>
  </si>
  <si>
    <t>18</t>
  </si>
  <si>
    <t>033002VRN</t>
  </si>
  <si>
    <t>Připojení na energie a jejich spotřeba</t>
  </si>
  <si>
    <t>Celkem:</t>
  </si>
  <si>
    <t>Poznámka:</t>
  </si>
  <si>
    <t>Slepý stavební rozpočet - rekapitulace</t>
  </si>
  <si>
    <t>Objekt</t>
  </si>
  <si>
    <t>Zkrácený popis</t>
  </si>
  <si>
    <t>Náklady (Kč) - dodávka</t>
  </si>
  <si>
    <t>Náklady (Kč) - Montáž</t>
  </si>
  <si>
    <t>Náklady (Kč) - celkem</t>
  </si>
  <si>
    <t>T</t>
  </si>
  <si>
    <t>F</t>
  </si>
  <si>
    <t>Výkaz výměr</t>
  </si>
  <si>
    <t>Potřebné množství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</si>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</sst>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rgb="FFCCFFFF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/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29" xfId="0" applyBorder="1"/>
    <xf numFmtId="0" fontId="3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4" fontId="2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right" vertical="center"/>
    </xf>
    <xf numFmtId="0" fontId="0" fillId="0" borderId="6" xfId="0" applyBorder="1"/>
    <xf numFmtId="4" fontId="3" fillId="0" borderId="0" xfId="0" applyNumberFormat="1" applyFont="1" applyAlignment="1">
      <alignment horizontal="right" vertical="center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right" vertical="center"/>
    </xf>
    <xf numFmtId="4" fontId="3" fillId="3" borderId="33" xfId="0" applyNumberFormat="1" applyFont="1" applyFill="1" applyBorder="1" applyAlignment="1" applyProtection="1">
      <alignment horizontal="right" vertical="center"/>
      <protection locked="0"/>
    </xf>
    <xf numFmtId="0" fontId="3" fillId="0" borderId="33" xfId="0" applyFont="1" applyBorder="1" applyAlignment="1">
      <alignment horizontal="right" vertical="center"/>
    </xf>
    <xf numFmtId="0" fontId="0" fillId="0" borderId="9" xfId="0" applyBorder="1"/>
    <xf numFmtId="4" fontId="2" fillId="0" borderId="3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5" xfId="0" applyFont="1" applyBorder="1" applyAlignment="1">
      <alignment horizontal="right" vertical="center"/>
    </xf>
    <xf numFmtId="0" fontId="2" fillId="0" borderId="46" xfId="0" applyFont="1" applyBorder="1" applyAlignment="1">
      <alignment horizontal="left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4" fontId="10" fillId="0" borderId="53" xfId="0" applyNumberFormat="1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0" fontId="9" fillId="0" borderId="56" xfId="0" applyFont="1" applyBorder="1" applyAlignment="1">
      <alignment horizontal="left" vertical="center"/>
    </xf>
    <xf numFmtId="4" fontId="10" fillId="0" borderId="60" xfId="0" applyNumberFormat="1" applyFont="1" applyBorder="1" applyAlignment="1">
      <alignment horizontal="right" vertical="center"/>
    </xf>
    <xf numFmtId="0" fontId="10" fillId="0" borderId="60" xfId="0" applyFont="1" applyBorder="1" applyAlignment="1">
      <alignment horizontal="right" vertical="center"/>
    </xf>
    <xf numFmtId="4" fontId="10" fillId="0" borderId="51" xfId="0" applyNumberFormat="1" applyFont="1" applyBorder="1" applyAlignment="1">
      <alignment horizontal="right" vertical="center"/>
    </xf>
    <xf numFmtId="4" fontId="10" fillId="0" borderId="26" xfId="0" applyNumberFormat="1" applyFont="1" applyBorder="1" applyAlignment="1">
      <alignment horizontal="right" vertical="center"/>
    </xf>
    <xf numFmtId="4" fontId="9" fillId="2" borderId="50" xfId="0" applyNumberFormat="1" applyFont="1" applyFill="1" applyBorder="1" applyAlignment="1">
      <alignment horizontal="right" vertical="center"/>
    </xf>
    <xf numFmtId="4" fontId="9" fillId="2" borderId="55" xfId="0" applyNumberFormat="1" applyFont="1" applyFill="1" applyBorder="1" applyAlignment="1">
      <alignment horizontal="right" vertical="center"/>
    </xf>
    <xf numFmtId="0" fontId="5" fillId="0" borderId="31" xfId="0" applyFont="1" applyBorder="1" applyAlignment="1">
      <alignment horizontal="left" vertical="center"/>
    </xf>
    <xf numFmtId="0" fontId="2" fillId="0" borderId="76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4" fontId="3" fillId="0" borderId="80" xfId="0" applyNumberFormat="1" applyFont="1" applyBorder="1" applyAlignment="1">
      <alignment horizontal="right" vertical="center"/>
    </xf>
    <xf numFmtId="0" fontId="3" fillId="0" borderId="80" xfId="0" applyFont="1" applyBorder="1" applyAlignment="1">
      <alignment horizontal="left" vertical="center"/>
    </xf>
    <xf numFmtId="0" fontId="2" fillId="0" borderId="84" xfId="0" applyFont="1" applyBorder="1" applyAlignment="1">
      <alignment horizontal="left" vertical="center"/>
    </xf>
    <xf numFmtId="0" fontId="2" fillId="0" borderId="84" xfId="0" applyFont="1" applyBorder="1" applyAlignment="1">
      <alignment horizontal="right" vertical="center"/>
    </xf>
    <xf numFmtId="4" fontId="2" fillId="0" borderId="8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2" borderId="62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0" fillId="0" borderId="7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4" fontId="9" fillId="0" borderId="85" xfId="0" applyNumberFormat="1" applyFont="1" applyBorder="1" applyAlignment="1">
      <alignment horizontal="right" vertical="center"/>
    </xf>
    <xf numFmtId="0" fontId="9" fillId="0" borderId="82" xfId="0" applyFont="1" applyBorder="1" applyAlignment="1">
      <alignment horizontal="right" vertical="center"/>
    </xf>
    <xf numFmtId="0" fontId="9" fillId="0" borderId="83" xfId="0" applyFont="1" applyBorder="1" applyAlignment="1">
      <alignment horizontal="right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3" borderId="78" xfId="0" applyFont="1" applyFill="1" applyBorder="1" applyAlignment="1" applyProtection="1">
      <alignment horizontal="left" vertical="center"/>
      <protection locked="0"/>
    </xf>
    <xf numFmtId="0" fontId="3" fillId="3" borderId="86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49"/>
  <sheetViews>
    <sheetView tabSelected="1" workbookViewId="0">
      <pane ySplit="11" topLeftCell="A12" activePane="bottomLeft" state="frozen"/>
      <selection pane="bottomLeft" activeCell="F16" sqref="F16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1.4257812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</cols>
  <sheetData>
    <row r="1" spans="1:75" ht="54.75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5" x14ac:dyDescent="0.25">
      <c r="A2" s="77" t="s">
        <v>1</v>
      </c>
      <c r="B2" s="78"/>
      <c r="C2" s="87" t="s">
        <v>2</v>
      </c>
      <c r="D2" s="88"/>
      <c r="E2" s="88"/>
      <c r="F2" s="88"/>
      <c r="G2" s="172" t="s">
        <v>3</v>
      </c>
      <c r="H2" s="173"/>
      <c r="I2" s="172" t="s">
        <v>4</v>
      </c>
      <c r="J2" s="85" t="s">
        <v>5</v>
      </c>
      <c r="K2" s="78" t="s">
        <v>6</v>
      </c>
      <c r="L2" s="90"/>
    </row>
    <row r="3" spans="1:75" x14ac:dyDescent="0.25">
      <c r="A3" s="79"/>
      <c r="B3" s="80"/>
      <c r="C3" s="89"/>
      <c r="D3" s="89"/>
      <c r="E3" s="89"/>
      <c r="F3" s="89"/>
      <c r="G3" s="174"/>
      <c r="H3" s="175"/>
      <c r="I3" s="174"/>
      <c r="J3" s="80"/>
      <c r="K3" s="80"/>
      <c r="L3" s="91"/>
    </row>
    <row r="4" spans="1:75" x14ac:dyDescent="0.25">
      <c r="A4" s="81" t="s">
        <v>7</v>
      </c>
      <c r="B4" s="80"/>
      <c r="C4" s="86" t="s">
        <v>8</v>
      </c>
      <c r="D4" s="80"/>
      <c r="E4" s="80"/>
      <c r="F4" s="80"/>
      <c r="G4" s="174" t="s">
        <v>9</v>
      </c>
      <c r="H4" s="175"/>
      <c r="I4" s="174" t="s">
        <v>10</v>
      </c>
      <c r="J4" s="86" t="s">
        <v>11</v>
      </c>
      <c r="K4" s="80" t="s">
        <v>6</v>
      </c>
      <c r="L4" s="91"/>
    </row>
    <row r="5" spans="1:75" x14ac:dyDescent="0.25">
      <c r="A5" s="79"/>
      <c r="B5" s="80"/>
      <c r="C5" s="80"/>
      <c r="D5" s="80"/>
      <c r="E5" s="80"/>
      <c r="F5" s="80"/>
      <c r="G5" s="174"/>
      <c r="H5" s="175"/>
      <c r="I5" s="174"/>
      <c r="J5" s="80"/>
      <c r="K5" s="80"/>
      <c r="L5" s="91"/>
    </row>
    <row r="6" spans="1:75" x14ac:dyDescent="0.25">
      <c r="A6" s="81" t="s">
        <v>12</v>
      </c>
      <c r="B6" s="80"/>
      <c r="C6" s="86" t="s">
        <v>13</v>
      </c>
      <c r="D6" s="80"/>
      <c r="E6" s="80"/>
      <c r="F6" s="80"/>
      <c r="G6" s="174" t="s">
        <v>14</v>
      </c>
      <c r="H6" s="175"/>
      <c r="I6" s="174" t="s">
        <v>4</v>
      </c>
      <c r="J6" s="86" t="s">
        <v>15</v>
      </c>
      <c r="K6" s="84"/>
      <c r="L6" s="92"/>
    </row>
    <row r="7" spans="1:75" x14ac:dyDescent="0.25">
      <c r="A7" s="79"/>
      <c r="B7" s="80"/>
      <c r="C7" s="80"/>
      <c r="D7" s="80"/>
      <c r="E7" s="80"/>
      <c r="F7" s="80"/>
      <c r="G7" s="174"/>
      <c r="H7" s="175"/>
      <c r="I7" s="174"/>
      <c r="J7" s="80"/>
      <c r="K7" s="84"/>
      <c r="L7" s="92"/>
    </row>
    <row r="8" spans="1:75" x14ac:dyDescent="0.25">
      <c r="A8" s="81" t="s">
        <v>16</v>
      </c>
      <c r="B8" s="80"/>
      <c r="C8" s="86" t="s">
        <v>4</v>
      </c>
      <c r="D8" s="80"/>
      <c r="E8" s="80"/>
      <c r="F8" s="80"/>
      <c r="G8" s="174" t="s">
        <v>17</v>
      </c>
      <c r="H8" s="175"/>
      <c r="I8" s="174" t="s">
        <v>10</v>
      </c>
      <c r="J8" s="86" t="s">
        <v>18</v>
      </c>
      <c r="K8" s="174" t="s">
        <v>6</v>
      </c>
      <c r="L8" s="178"/>
    </row>
    <row r="9" spans="1:75" x14ac:dyDescent="0.25">
      <c r="A9" s="82"/>
      <c r="B9" s="83"/>
      <c r="C9" s="83"/>
      <c r="D9" s="83"/>
      <c r="E9" s="83"/>
      <c r="F9" s="83"/>
      <c r="G9" s="176"/>
      <c r="H9" s="177"/>
      <c r="I9" s="176"/>
      <c r="J9" s="83"/>
      <c r="K9" s="176"/>
      <c r="L9" s="179"/>
    </row>
    <row r="10" spans="1:75" x14ac:dyDescent="0.25">
      <c r="A10" s="5" t="s">
        <v>19</v>
      </c>
      <c r="B10" s="6" t="s">
        <v>20</v>
      </c>
      <c r="C10" s="93" t="s">
        <v>21</v>
      </c>
      <c r="D10" s="94"/>
      <c r="E10" s="6" t="s">
        <v>22</v>
      </c>
      <c r="F10" s="7" t="s">
        <v>23</v>
      </c>
      <c r="G10" s="180" t="s">
        <v>24</v>
      </c>
      <c r="H10" s="97" t="s">
        <v>25</v>
      </c>
      <c r="I10" s="98"/>
      <c r="J10" s="99"/>
      <c r="K10" s="8" t="s">
        <v>26</v>
      </c>
      <c r="L10" s="9"/>
      <c r="BK10" s="10" t="s">
        <v>27</v>
      </c>
      <c r="BL10" s="11" t="s">
        <v>28</v>
      </c>
      <c r="BW10" s="11" t="s">
        <v>29</v>
      </c>
    </row>
    <row r="11" spans="1:75" x14ac:dyDescent="0.25">
      <c r="A11" s="12" t="s">
        <v>4</v>
      </c>
      <c r="B11" s="13" t="s">
        <v>4</v>
      </c>
      <c r="C11" s="95" t="s">
        <v>30</v>
      </c>
      <c r="D11" s="96"/>
      <c r="E11" s="13" t="s">
        <v>4</v>
      </c>
      <c r="F11" s="13" t="s">
        <v>4</v>
      </c>
      <c r="G11" s="181" t="s">
        <v>31</v>
      </c>
      <c r="H11" s="14" t="s">
        <v>32</v>
      </c>
      <c r="I11" s="15" t="s">
        <v>33</v>
      </c>
      <c r="J11" s="16" t="s">
        <v>34</v>
      </c>
      <c r="K11" s="17" t="s">
        <v>35</v>
      </c>
      <c r="L11" s="18"/>
      <c r="Z11" s="10" t="s">
        <v>36</v>
      </c>
      <c r="AA11" s="10" t="s">
        <v>37</v>
      </c>
      <c r="AB11" s="10" t="s">
        <v>38</v>
      </c>
      <c r="AC11" s="10" t="s">
        <v>39</v>
      </c>
      <c r="AD11" s="10" t="s">
        <v>40</v>
      </c>
      <c r="AE11" s="10" t="s">
        <v>41</v>
      </c>
      <c r="AF11" s="10" t="s">
        <v>42</v>
      </c>
      <c r="AG11" s="10" t="s">
        <v>43</v>
      </c>
      <c r="AH11" s="10" t="s">
        <v>44</v>
      </c>
      <c r="BH11" s="10" t="s">
        <v>45</v>
      </c>
      <c r="BI11" s="10" t="s">
        <v>46</v>
      </c>
      <c r="BJ11" s="10" t="s">
        <v>47</v>
      </c>
    </row>
    <row r="12" spans="1:75" x14ac:dyDescent="0.25">
      <c r="A12" s="19" t="s">
        <v>48</v>
      </c>
      <c r="B12" s="20" t="s">
        <v>49</v>
      </c>
      <c r="C12" s="100" t="s">
        <v>50</v>
      </c>
      <c r="D12" s="101"/>
      <c r="E12" s="21" t="s">
        <v>4</v>
      </c>
      <c r="F12" s="21" t="s">
        <v>4</v>
      </c>
      <c r="G12" s="182" t="s">
        <v>4</v>
      </c>
      <c r="H12" s="22">
        <f>SUM(H13:H13)</f>
        <v>0</v>
      </c>
      <c r="I12" s="22">
        <f>SUM(I13:I13)</f>
        <v>0</v>
      </c>
      <c r="J12" s="22">
        <f>SUM(J13:J13)</f>
        <v>0</v>
      </c>
      <c r="K12" s="23" t="s">
        <v>48</v>
      </c>
      <c r="L12" s="24"/>
      <c r="AI12" s="10" t="s">
        <v>48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5" ht="27" customHeight="1" x14ac:dyDescent="0.25">
      <c r="A13" s="2" t="s">
        <v>51</v>
      </c>
      <c r="B13" s="3" t="s">
        <v>52</v>
      </c>
      <c r="C13" s="86" t="s">
        <v>53</v>
      </c>
      <c r="D13" s="80"/>
      <c r="E13" s="3" t="s">
        <v>54</v>
      </c>
      <c r="F13" s="25">
        <v>593.6</v>
      </c>
      <c r="G13" s="26">
        <v>0</v>
      </c>
      <c r="H13" s="25">
        <f>F13*AO13</f>
        <v>0</v>
      </c>
      <c r="I13" s="25">
        <f>F13*AP13</f>
        <v>0</v>
      </c>
      <c r="J13" s="25">
        <f>F13*G13</f>
        <v>0</v>
      </c>
      <c r="K13" s="27" t="s">
        <v>55</v>
      </c>
      <c r="L13" s="24"/>
      <c r="Z13" s="25">
        <f>IF(AQ13="5",BJ13,0)</f>
        <v>0</v>
      </c>
      <c r="AB13" s="25">
        <f>IF(AQ13="1",BH13,0)</f>
        <v>0</v>
      </c>
      <c r="AC13" s="25">
        <f>IF(AQ13="1",BI13,0)</f>
        <v>0</v>
      </c>
      <c r="AD13" s="25">
        <f>IF(AQ13="7",BH13,0)</f>
        <v>0</v>
      </c>
      <c r="AE13" s="25">
        <f>IF(AQ13="7",BI13,0)</f>
        <v>0</v>
      </c>
      <c r="AF13" s="25">
        <f>IF(AQ13="2",BH13,0)</f>
        <v>0</v>
      </c>
      <c r="AG13" s="25">
        <f>IF(AQ13="2",BI13,0)</f>
        <v>0</v>
      </c>
      <c r="AH13" s="25">
        <f>IF(AQ13="0",BJ13,0)</f>
        <v>0</v>
      </c>
      <c r="AI13" s="10" t="s">
        <v>48</v>
      </c>
      <c r="AJ13" s="25">
        <f>IF(AN13=0,J13,0)</f>
        <v>0</v>
      </c>
      <c r="AK13" s="25">
        <f>IF(AN13=12,J13,0)</f>
        <v>0</v>
      </c>
      <c r="AL13" s="25">
        <f>IF(AN13=21,J13,0)</f>
        <v>0</v>
      </c>
      <c r="AN13" s="25">
        <v>21</v>
      </c>
      <c r="AO13" s="25">
        <f>G13*0</f>
        <v>0</v>
      </c>
      <c r="AP13" s="25">
        <f>G13*(1-0)</f>
        <v>0</v>
      </c>
      <c r="AQ13" s="27" t="s">
        <v>51</v>
      </c>
      <c r="AV13" s="25">
        <f>AW13+AX13</f>
        <v>0</v>
      </c>
      <c r="AW13" s="25">
        <f>F13*AO13</f>
        <v>0</v>
      </c>
      <c r="AX13" s="25">
        <f>F13*AP13</f>
        <v>0</v>
      </c>
      <c r="AY13" s="27" t="s">
        <v>56</v>
      </c>
      <c r="AZ13" s="27" t="s">
        <v>57</v>
      </c>
      <c r="BA13" s="10" t="s">
        <v>58</v>
      </c>
      <c r="BC13" s="25">
        <f>AW13+AX13</f>
        <v>0</v>
      </c>
      <c r="BD13" s="25">
        <f>G13/(100-BE13)*100</f>
        <v>0</v>
      </c>
      <c r="BE13" s="25">
        <v>0</v>
      </c>
      <c r="BF13" s="25">
        <f>13</f>
        <v>13</v>
      </c>
      <c r="BH13" s="25">
        <f>F13*AO13</f>
        <v>0</v>
      </c>
      <c r="BI13" s="25">
        <f>F13*AP13</f>
        <v>0</v>
      </c>
      <c r="BJ13" s="25">
        <f>F13*G13</f>
        <v>0</v>
      </c>
      <c r="BK13" s="25"/>
      <c r="BL13" s="25">
        <v>11</v>
      </c>
      <c r="BW13" s="25">
        <v>21</v>
      </c>
    </row>
    <row r="14" spans="1:75" ht="40.5" customHeight="1" x14ac:dyDescent="0.25">
      <c r="A14" s="28"/>
      <c r="B14" s="29" t="s">
        <v>59</v>
      </c>
      <c r="C14" s="102" t="s">
        <v>60</v>
      </c>
      <c r="D14" s="103"/>
      <c r="E14" s="103"/>
      <c r="F14" s="103"/>
      <c r="G14" s="104"/>
      <c r="H14" s="103"/>
      <c r="I14" s="103"/>
      <c r="J14" s="103"/>
      <c r="K14" s="103"/>
      <c r="L14" s="105"/>
    </row>
    <row r="15" spans="1:75" x14ac:dyDescent="0.25">
      <c r="A15" s="30" t="s">
        <v>48</v>
      </c>
      <c r="B15" s="31" t="s">
        <v>61</v>
      </c>
      <c r="C15" s="106" t="s">
        <v>62</v>
      </c>
      <c r="D15" s="107"/>
      <c r="E15" s="32" t="s">
        <v>4</v>
      </c>
      <c r="F15" s="32" t="s">
        <v>4</v>
      </c>
      <c r="G15" s="183" t="s">
        <v>4</v>
      </c>
      <c r="H15" s="1">
        <f>SUM(H16:H17)</f>
        <v>0</v>
      </c>
      <c r="I15" s="1">
        <f>SUM(I16:I17)</f>
        <v>0</v>
      </c>
      <c r="J15" s="1">
        <f>SUM(J16:J17)</f>
        <v>0</v>
      </c>
      <c r="K15" s="10" t="s">
        <v>48</v>
      </c>
      <c r="L15" s="24"/>
      <c r="AI15" s="10" t="s">
        <v>48</v>
      </c>
      <c r="AS15" s="1">
        <f>SUM(AJ16:AJ17)</f>
        <v>0</v>
      </c>
      <c r="AT15" s="1">
        <f>SUM(AK16:AK17)</f>
        <v>0</v>
      </c>
      <c r="AU15" s="1">
        <f>SUM(AL16:AL17)</f>
        <v>0</v>
      </c>
    </row>
    <row r="16" spans="1:75" ht="27" customHeight="1" x14ac:dyDescent="0.25">
      <c r="A16" s="2" t="s">
        <v>63</v>
      </c>
      <c r="B16" s="3" t="s">
        <v>64</v>
      </c>
      <c r="C16" s="86" t="s">
        <v>65</v>
      </c>
      <c r="D16" s="80"/>
      <c r="E16" s="3" t="s">
        <v>66</v>
      </c>
      <c r="F16" s="25">
        <v>178.08</v>
      </c>
      <c r="G16" s="26">
        <v>0</v>
      </c>
      <c r="H16" s="25">
        <f>F16*AO16</f>
        <v>0</v>
      </c>
      <c r="I16" s="25">
        <f>F16*AP16</f>
        <v>0</v>
      </c>
      <c r="J16" s="25">
        <f>F16*G16</f>
        <v>0</v>
      </c>
      <c r="K16" s="27" t="s">
        <v>55</v>
      </c>
      <c r="L16" s="24"/>
      <c r="Z16" s="25">
        <f>IF(AQ16="5",BJ16,0)</f>
        <v>0</v>
      </c>
      <c r="AB16" s="25">
        <f>IF(AQ16="1",BH16,0)</f>
        <v>0</v>
      </c>
      <c r="AC16" s="25">
        <f>IF(AQ16="1",BI16,0)</f>
        <v>0</v>
      </c>
      <c r="AD16" s="25">
        <f>IF(AQ16="7",BH16,0)</f>
        <v>0</v>
      </c>
      <c r="AE16" s="25">
        <f>IF(AQ16="7",BI16,0)</f>
        <v>0</v>
      </c>
      <c r="AF16" s="25">
        <f>IF(AQ16="2",BH16,0)</f>
        <v>0</v>
      </c>
      <c r="AG16" s="25">
        <f>IF(AQ16="2",BI16,0)</f>
        <v>0</v>
      </c>
      <c r="AH16" s="25">
        <f>IF(AQ16="0",BJ16,0)</f>
        <v>0</v>
      </c>
      <c r="AI16" s="10" t="s">
        <v>48</v>
      </c>
      <c r="AJ16" s="25">
        <f>IF(AN16=0,J16,0)</f>
        <v>0</v>
      </c>
      <c r="AK16" s="25">
        <f>IF(AN16=12,J16,0)</f>
        <v>0</v>
      </c>
      <c r="AL16" s="25">
        <f>IF(AN16=21,J16,0)</f>
        <v>0</v>
      </c>
      <c r="AN16" s="25">
        <v>21</v>
      </c>
      <c r="AO16" s="25">
        <f>G16*0</f>
        <v>0</v>
      </c>
      <c r="AP16" s="25">
        <f>G16*(1-0)</f>
        <v>0</v>
      </c>
      <c r="AQ16" s="27" t="s">
        <v>51</v>
      </c>
      <c r="AV16" s="25">
        <f>AW16+AX16</f>
        <v>0</v>
      </c>
      <c r="AW16" s="25">
        <f>F16*AO16</f>
        <v>0</v>
      </c>
      <c r="AX16" s="25">
        <f>F16*AP16</f>
        <v>0</v>
      </c>
      <c r="AY16" s="27" t="s">
        <v>67</v>
      </c>
      <c r="AZ16" s="27" t="s">
        <v>57</v>
      </c>
      <c r="BA16" s="10" t="s">
        <v>58</v>
      </c>
      <c r="BC16" s="25">
        <f>AW16+AX16</f>
        <v>0</v>
      </c>
      <c r="BD16" s="25">
        <f>G16/(100-BE16)*100</f>
        <v>0</v>
      </c>
      <c r="BE16" s="25">
        <v>0</v>
      </c>
      <c r="BF16" s="25">
        <f>16</f>
        <v>16</v>
      </c>
      <c r="BH16" s="25">
        <f>F16*AO16</f>
        <v>0</v>
      </c>
      <c r="BI16" s="25">
        <f>F16*AP16</f>
        <v>0</v>
      </c>
      <c r="BJ16" s="25">
        <f>F16*G16</f>
        <v>0</v>
      </c>
      <c r="BK16" s="25"/>
      <c r="BL16" s="25">
        <v>16</v>
      </c>
      <c r="BW16" s="25">
        <v>21</v>
      </c>
    </row>
    <row r="17" spans="1:75" ht="27" customHeight="1" x14ac:dyDescent="0.25">
      <c r="A17" s="2" t="s">
        <v>68</v>
      </c>
      <c r="B17" s="3" t="s">
        <v>69</v>
      </c>
      <c r="C17" s="86" t="s">
        <v>70</v>
      </c>
      <c r="D17" s="80"/>
      <c r="E17" s="3" t="s">
        <v>66</v>
      </c>
      <c r="F17" s="25">
        <v>178.08</v>
      </c>
      <c r="G17" s="26">
        <v>0</v>
      </c>
      <c r="H17" s="25">
        <f>F17*AO17</f>
        <v>0</v>
      </c>
      <c r="I17" s="25">
        <f>F17*AP17</f>
        <v>0</v>
      </c>
      <c r="J17" s="25">
        <f>F17*G17</f>
        <v>0</v>
      </c>
      <c r="K17" s="27" t="s">
        <v>55</v>
      </c>
      <c r="L17" s="24"/>
      <c r="Z17" s="25">
        <f>IF(AQ17="5",BJ17,0)</f>
        <v>0</v>
      </c>
      <c r="AB17" s="25">
        <f>IF(AQ17="1",BH17,0)</f>
        <v>0</v>
      </c>
      <c r="AC17" s="25">
        <f>IF(AQ17="1",BI17,0)</f>
        <v>0</v>
      </c>
      <c r="AD17" s="25">
        <f>IF(AQ17="7",BH17,0)</f>
        <v>0</v>
      </c>
      <c r="AE17" s="25">
        <f>IF(AQ17="7",BI17,0)</f>
        <v>0</v>
      </c>
      <c r="AF17" s="25">
        <f>IF(AQ17="2",BH17,0)</f>
        <v>0</v>
      </c>
      <c r="AG17" s="25">
        <f>IF(AQ17="2",BI17,0)</f>
        <v>0</v>
      </c>
      <c r="AH17" s="25">
        <f>IF(AQ17="0",BJ17,0)</f>
        <v>0</v>
      </c>
      <c r="AI17" s="10" t="s">
        <v>48</v>
      </c>
      <c r="AJ17" s="25">
        <f>IF(AN17=0,J17,0)</f>
        <v>0</v>
      </c>
      <c r="AK17" s="25">
        <f>IF(AN17=12,J17,0)</f>
        <v>0</v>
      </c>
      <c r="AL17" s="25">
        <f>IF(AN17=21,J17,0)</f>
        <v>0</v>
      </c>
      <c r="AN17" s="25">
        <v>21</v>
      </c>
      <c r="AO17" s="25">
        <f>G17*0</f>
        <v>0</v>
      </c>
      <c r="AP17" s="25">
        <f>G17*(1-0)</f>
        <v>0</v>
      </c>
      <c r="AQ17" s="27" t="s">
        <v>51</v>
      </c>
      <c r="AV17" s="25">
        <f>AW17+AX17</f>
        <v>0</v>
      </c>
      <c r="AW17" s="25">
        <f>F17*AO17</f>
        <v>0</v>
      </c>
      <c r="AX17" s="25">
        <f>F17*AP17</f>
        <v>0</v>
      </c>
      <c r="AY17" s="27" t="s">
        <v>67</v>
      </c>
      <c r="AZ17" s="27" t="s">
        <v>57</v>
      </c>
      <c r="BA17" s="10" t="s">
        <v>58</v>
      </c>
      <c r="BC17" s="25">
        <f>AW17+AX17</f>
        <v>0</v>
      </c>
      <c r="BD17" s="25">
        <f>G17/(100-BE17)*100</f>
        <v>0</v>
      </c>
      <c r="BE17" s="25">
        <v>0</v>
      </c>
      <c r="BF17" s="25">
        <f>17</f>
        <v>17</v>
      </c>
      <c r="BH17" s="25">
        <f>F17*AO17</f>
        <v>0</v>
      </c>
      <c r="BI17" s="25">
        <f>F17*AP17</f>
        <v>0</v>
      </c>
      <c r="BJ17" s="25">
        <f>F17*G17</f>
        <v>0</v>
      </c>
      <c r="BK17" s="25"/>
      <c r="BL17" s="25">
        <v>16</v>
      </c>
      <c r="BW17" s="25">
        <v>21</v>
      </c>
    </row>
    <row r="18" spans="1:75" x14ac:dyDescent="0.25">
      <c r="A18" s="30" t="s">
        <v>48</v>
      </c>
      <c r="B18" s="31" t="s">
        <v>71</v>
      </c>
      <c r="C18" s="106" t="s">
        <v>72</v>
      </c>
      <c r="D18" s="107"/>
      <c r="E18" s="32" t="s">
        <v>4</v>
      </c>
      <c r="F18" s="32" t="s">
        <v>4</v>
      </c>
      <c r="G18" s="183" t="s">
        <v>4</v>
      </c>
      <c r="H18" s="1">
        <f>SUM(H19:H23)</f>
        <v>0</v>
      </c>
      <c r="I18" s="1">
        <f>SUM(I19:I23)</f>
        <v>0</v>
      </c>
      <c r="J18" s="1">
        <f>SUM(J19:J23)</f>
        <v>0</v>
      </c>
      <c r="K18" s="10" t="s">
        <v>48</v>
      </c>
      <c r="L18" s="24"/>
      <c r="AI18" s="10" t="s">
        <v>48</v>
      </c>
      <c r="AS18" s="1">
        <f>SUM(AJ19:AJ23)</f>
        <v>0</v>
      </c>
      <c r="AT18" s="1">
        <f>SUM(AK19:AK23)</f>
        <v>0</v>
      </c>
      <c r="AU18" s="1">
        <f>SUM(AL19:AL23)</f>
        <v>0</v>
      </c>
    </row>
    <row r="19" spans="1:75" ht="13.5" customHeight="1" x14ac:dyDescent="0.25">
      <c r="A19" s="2" t="s">
        <v>73</v>
      </c>
      <c r="B19" s="3" t="s">
        <v>74</v>
      </c>
      <c r="C19" s="86" t="s">
        <v>75</v>
      </c>
      <c r="D19" s="80"/>
      <c r="E19" s="3" t="s">
        <v>66</v>
      </c>
      <c r="F19" s="25">
        <v>75.8</v>
      </c>
      <c r="G19" s="26">
        <v>0</v>
      </c>
      <c r="H19" s="25">
        <f>F19*AO19</f>
        <v>0</v>
      </c>
      <c r="I19" s="25">
        <f>F19*AP19</f>
        <v>0</v>
      </c>
      <c r="J19" s="25">
        <f>F19*G19</f>
        <v>0</v>
      </c>
      <c r="K19" s="27" t="s">
        <v>55</v>
      </c>
      <c r="L19" s="24"/>
      <c r="Z19" s="25">
        <f>IF(AQ19="5",BJ19,0)</f>
        <v>0</v>
      </c>
      <c r="AB19" s="25">
        <f>IF(AQ19="1",BH19,0)</f>
        <v>0</v>
      </c>
      <c r="AC19" s="25">
        <f>IF(AQ19="1",BI19,0)</f>
        <v>0</v>
      </c>
      <c r="AD19" s="25">
        <f>IF(AQ19="7",BH19,0)</f>
        <v>0</v>
      </c>
      <c r="AE19" s="25">
        <f>IF(AQ19="7",BI19,0)</f>
        <v>0</v>
      </c>
      <c r="AF19" s="25">
        <f>IF(AQ19="2",BH19,0)</f>
        <v>0</v>
      </c>
      <c r="AG19" s="25">
        <f>IF(AQ19="2",BI19,0)</f>
        <v>0</v>
      </c>
      <c r="AH19" s="25">
        <f>IF(AQ19="0",BJ19,0)</f>
        <v>0</v>
      </c>
      <c r="AI19" s="10" t="s">
        <v>48</v>
      </c>
      <c r="AJ19" s="25">
        <f>IF(AN19=0,J19,0)</f>
        <v>0</v>
      </c>
      <c r="AK19" s="25">
        <f>IF(AN19=12,J19,0)</f>
        <v>0</v>
      </c>
      <c r="AL19" s="25">
        <f>IF(AN19=21,J19,0)</f>
        <v>0</v>
      </c>
      <c r="AN19" s="25">
        <v>21</v>
      </c>
      <c r="AO19" s="25">
        <f>G19*0</f>
        <v>0</v>
      </c>
      <c r="AP19" s="25">
        <f>G19*(1-0)</f>
        <v>0</v>
      </c>
      <c r="AQ19" s="27" t="s">
        <v>51</v>
      </c>
      <c r="AV19" s="25">
        <f>AW19+AX19</f>
        <v>0</v>
      </c>
      <c r="AW19" s="25">
        <f>F19*AO19</f>
        <v>0</v>
      </c>
      <c r="AX19" s="25">
        <f>F19*AP19</f>
        <v>0</v>
      </c>
      <c r="AY19" s="27" t="s">
        <v>76</v>
      </c>
      <c r="AZ19" s="27" t="s">
        <v>77</v>
      </c>
      <c r="BA19" s="10" t="s">
        <v>58</v>
      </c>
      <c r="BC19" s="25">
        <f>AW19+AX19</f>
        <v>0</v>
      </c>
      <c r="BD19" s="25">
        <f>G19/(100-BE19)*100</f>
        <v>0</v>
      </c>
      <c r="BE19" s="25">
        <v>0</v>
      </c>
      <c r="BF19" s="25">
        <f>19</f>
        <v>19</v>
      </c>
      <c r="BH19" s="25">
        <f>F19*AO19</f>
        <v>0</v>
      </c>
      <c r="BI19" s="25">
        <f>F19*AP19</f>
        <v>0</v>
      </c>
      <c r="BJ19" s="25">
        <f>F19*G19</f>
        <v>0</v>
      </c>
      <c r="BK19" s="25"/>
      <c r="BL19" s="25">
        <v>96</v>
      </c>
      <c r="BW19" s="25">
        <v>21</v>
      </c>
    </row>
    <row r="20" spans="1:75" ht="13.5" customHeight="1" x14ac:dyDescent="0.25">
      <c r="A20" s="28"/>
      <c r="B20" s="29" t="s">
        <v>59</v>
      </c>
      <c r="C20" s="102" t="s">
        <v>78</v>
      </c>
      <c r="D20" s="103"/>
      <c r="E20" s="103"/>
      <c r="F20" s="103"/>
      <c r="G20" s="104"/>
      <c r="H20" s="103"/>
      <c r="I20" s="103"/>
      <c r="J20" s="103"/>
      <c r="K20" s="103"/>
      <c r="L20" s="105"/>
    </row>
    <row r="21" spans="1:75" ht="13.5" customHeight="1" x14ac:dyDescent="0.25">
      <c r="A21" s="2" t="s">
        <v>79</v>
      </c>
      <c r="B21" s="3" t="s">
        <v>80</v>
      </c>
      <c r="C21" s="86" t="s">
        <v>81</v>
      </c>
      <c r="D21" s="80"/>
      <c r="E21" s="3" t="s">
        <v>54</v>
      </c>
      <c r="F21" s="25">
        <v>18.899999999999999</v>
      </c>
      <c r="G21" s="26">
        <v>0</v>
      </c>
      <c r="H21" s="25">
        <f>F21*AO21</f>
        <v>0</v>
      </c>
      <c r="I21" s="25">
        <f>F21*AP21</f>
        <v>0</v>
      </c>
      <c r="J21" s="25">
        <f>F21*G21</f>
        <v>0</v>
      </c>
      <c r="K21" s="27" t="s">
        <v>55</v>
      </c>
      <c r="L21" s="24"/>
      <c r="Z21" s="25">
        <f>IF(AQ21="5",BJ21,0)</f>
        <v>0</v>
      </c>
      <c r="AB21" s="25">
        <f>IF(AQ21="1",BH21,0)</f>
        <v>0</v>
      </c>
      <c r="AC21" s="25">
        <f>IF(AQ21="1",BI21,0)</f>
        <v>0</v>
      </c>
      <c r="AD21" s="25">
        <f>IF(AQ21="7",BH21,0)</f>
        <v>0</v>
      </c>
      <c r="AE21" s="25">
        <f>IF(AQ21="7",BI21,0)</f>
        <v>0</v>
      </c>
      <c r="AF21" s="25">
        <f>IF(AQ21="2",BH21,0)</f>
        <v>0</v>
      </c>
      <c r="AG21" s="25">
        <f>IF(AQ21="2",BI21,0)</f>
        <v>0</v>
      </c>
      <c r="AH21" s="25">
        <f>IF(AQ21="0",BJ21,0)</f>
        <v>0</v>
      </c>
      <c r="AI21" s="10" t="s">
        <v>48</v>
      </c>
      <c r="AJ21" s="25">
        <f>IF(AN21=0,J21,0)</f>
        <v>0</v>
      </c>
      <c r="AK21" s="25">
        <f>IF(AN21=12,J21,0)</f>
        <v>0</v>
      </c>
      <c r="AL21" s="25">
        <f>IF(AN21=21,J21,0)</f>
        <v>0</v>
      </c>
      <c r="AN21" s="25">
        <v>21</v>
      </c>
      <c r="AO21" s="25">
        <f>G21*0.093942684</f>
        <v>0</v>
      </c>
      <c r="AP21" s="25">
        <f>G21*(1-0.093942684)</f>
        <v>0</v>
      </c>
      <c r="AQ21" s="27" t="s">
        <v>51</v>
      </c>
      <c r="AV21" s="25">
        <f>AW21+AX21</f>
        <v>0</v>
      </c>
      <c r="AW21" s="25">
        <f>F21*AO21</f>
        <v>0</v>
      </c>
      <c r="AX21" s="25">
        <f>F21*AP21</f>
        <v>0</v>
      </c>
      <c r="AY21" s="27" t="s">
        <v>76</v>
      </c>
      <c r="AZ21" s="27" t="s">
        <v>77</v>
      </c>
      <c r="BA21" s="10" t="s">
        <v>58</v>
      </c>
      <c r="BC21" s="25">
        <f>AW21+AX21</f>
        <v>0</v>
      </c>
      <c r="BD21" s="25">
        <f>G21/(100-BE21)*100</f>
        <v>0</v>
      </c>
      <c r="BE21" s="25">
        <v>0</v>
      </c>
      <c r="BF21" s="25">
        <f>21</f>
        <v>21</v>
      </c>
      <c r="BH21" s="25">
        <f>F21*AO21</f>
        <v>0</v>
      </c>
      <c r="BI21" s="25">
        <f>F21*AP21</f>
        <v>0</v>
      </c>
      <c r="BJ21" s="25">
        <f>F21*G21</f>
        <v>0</v>
      </c>
      <c r="BK21" s="25"/>
      <c r="BL21" s="25">
        <v>96</v>
      </c>
      <c r="BW21" s="25">
        <v>21</v>
      </c>
    </row>
    <row r="22" spans="1:75" ht="27" customHeight="1" x14ac:dyDescent="0.25">
      <c r="A22" s="28"/>
      <c r="B22" s="29" t="s">
        <v>59</v>
      </c>
      <c r="C22" s="102" t="s">
        <v>82</v>
      </c>
      <c r="D22" s="103"/>
      <c r="E22" s="103"/>
      <c r="F22" s="103"/>
      <c r="G22" s="104"/>
      <c r="H22" s="103"/>
      <c r="I22" s="103"/>
      <c r="J22" s="103"/>
      <c r="K22" s="103"/>
      <c r="L22" s="105"/>
    </row>
    <row r="23" spans="1:75" ht="27" customHeight="1" x14ac:dyDescent="0.25">
      <c r="A23" s="2" t="s">
        <v>83</v>
      </c>
      <c r="B23" s="3" t="s">
        <v>84</v>
      </c>
      <c r="C23" s="86" t="s">
        <v>85</v>
      </c>
      <c r="D23" s="80"/>
      <c r="E23" s="3" t="s">
        <v>66</v>
      </c>
      <c r="F23" s="25">
        <v>86.52</v>
      </c>
      <c r="G23" s="26">
        <v>0</v>
      </c>
      <c r="H23" s="25">
        <f>F23*AO23</f>
        <v>0</v>
      </c>
      <c r="I23" s="25">
        <f>F23*AP23</f>
        <v>0</v>
      </c>
      <c r="J23" s="25">
        <f>F23*G23</f>
        <v>0</v>
      </c>
      <c r="K23" s="27" t="s">
        <v>55</v>
      </c>
      <c r="L23" s="24"/>
      <c r="Z23" s="25">
        <f>IF(AQ23="5",BJ23,0)</f>
        <v>0</v>
      </c>
      <c r="AB23" s="25">
        <f>IF(AQ23="1",BH23,0)</f>
        <v>0</v>
      </c>
      <c r="AC23" s="25">
        <f>IF(AQ23="1",BI23,0)</f>
        <v>0</v>
      </c>
      <c r="AD23" s="25">
        <f>IF(AQ23="7",BH23,0)</f>
        <v>0</v>
      </c>
      <c r="AE23" s="25">
        <f>IF(AQ23="7",BI23,0)</f>
        <v>0</v>
      </c>
      <c r="AF23" s="25">
        <f>IF(AQ23="2",BH23,0)</f>
        <v>0</v>
      </c>
      <c r="AG23" s="25">
        <f>IF(AQ23="2",BI23,0)</f>
        <v>0</v>
      </c>
      <c r="AH23" s="25">
        <f>IF(AQ23="0",BJ23,0)</f>
        <v>0</v>
      </c>
      <c r="AI23" s="10" t="s">
        <v>48</v>
      </c>
      <c r="AJ23" s="25">
        <f>IF(AN23=0,J23,0)</f>
        <v>0</v>
      </c>
      <c r="AK23" s="25">
        <f>IF(AN23=12,J23,0)</f>
        <v>0</v>
      </c>
      <c r="AL23" s="25">
        <f>IF(AN23=21,J23,0)</f>
        <v>0</v>
      </c>
      <c r="AN23" s="25">
        <v>21</v>
      </c>
      <c r="AO23" s="25">
        <f>G23*0</f>
        <v>0</v>
      </c>
      <c r="AP23" s="25">
        <f>G23*(1-0)</f>
        <v>0</v>
      </c>
      <c r="AQ23" s="27" t="s">
        <v>51</v>
      </c>
      <c r="AV23" s="25">
        <f>AW23+AX23</f>
        <v>0</v>
      </c>
      <c r="AW23" s="25">
        <f>F23*AO23</f>
        <v>0</v>
      </c>
      <c r="AX23" s="25">
        <f>F23*AP23</f>
        <v>0</v>
      </c>
      <c r="AY23" s="27" t="s">
        <v>76</v>
      </c>
      <c r="AZ23" s="27" t="s">
        <v>77</v>
      </c>
      <c r="BA23" s="10" t="s">
        <v>58</v>
      </c>
      <c r="BC23" s="25">
        <f>AW23+AX23</f>
        <v>0</v>
      </c>
      <c r="BD23" s="25">
        <f>G23/(100-BE23)*100</f>
        <v>0</v>
      </c>
      <c r="BE23" s="25">
        <v>0</v>
      </c>
      <c r="BF23" s="25">
        <f>23</f>
        <v>23</v>
      </c>
      <c r="BH23" s="25">
        <f>F23*AO23</f>
        <v>0</v>
      </c>
      <c r="BI23" s="25">
        <f>F23*AP23</f>
        <v>0</v>
      </c>
      <c r="BJ23" s="25">
        <f>F23*G23</f>
        <v>0</v>
      </c>
      <c r="BK23" s="25"/>
      <c r="BL23" s="25">
        <v>96</v>
      </c>
      <c r="BW23" s="25">
        <v>21</v>
      </c>
    </row>
    <row r="24" spans="1:75" ht="40.5" customHeight="1" x14ac:dyDescent="0.25">
      <c r="A24" s="28"/>
      <c r="B24" s="29" t="s">
        <v>59</v>
      </c>
      <c r="C24" s="102" t="s">
        <v>86</v>
      </c>
      <c r="D24" s="103"/>
      <c r="E24" s="103"/>
      <c r="F24" s="103"/>
      <c r="G24" s="104"/>
      <c r="H24" s="103"/>
      <c r="I24" s="103"/>
      <c r="J24" s="103"/>
      <c r="K24" s="103"/>
      <c r="L24" s="105"/>
    </row>
    <row r="25" spans="1:75" ht="23.25" customHeight="1" x14ac:dyDescent="0.25">
      <c r="A25" s="30" t="s">
        <v>48</v>
      </c>
      <c r="B25" s="31" t="s">
        <v>87</v>
      </c>
      <c r="C25" s="106" t="s">
        <v>88</v>
      </c>
      <c r="D25" s="107"/>
      <c r="E25" s="32" t="s">
        <v>4</v>
      </c>
      <c r="F25" s="32" t="s">
        <v>4</v>
      </c>
      <c r="G25" s="183" t="s">
        <v>4</v>
      </c>
      <c r="H25" s="1">
        <f>SUM(H26:H26)</f>
        <v>0</v>
      </c>
      <c r="I25" s="1">
        <f>SUM(I26:I26)</f>
        <v>0</v>
      </c>
      <c r="J25" s="1">
        <f>SUM(J26:J26)</f>
        <v>0</v>
      </c>
      <c r="K25" s="10" t="s">
        <v>48</v>
      </c>
      <c r="L25" s="24"/>
      <c r="AI25" s="10" t="s">
        <v>48</v>
      </c>
      <c r="AS25" s="1">
        <f>SUM(AJ26:AJ26)</f>
        <v>0</v>
      </c>
      <c r="AT25" s="1">
        <f>SUM(AK26:AK26)</f>
        <v>0</v>
      </c>
      <c r="AU25" s="1">
        <f>SUM(AL26:AL26)</f>
        <v>0</v>
      </c>
    </row>
    <row r="26" spans="1:75" ht="27" customHeight="1" x14ac:dyDescent="0.25">
      <c r="A26" s="2" t="s">
        <v>89</v>
      </c>
      <c r="B26" s="3" t="s">
        <v>90</v>
      </c>
      <c r="C26" s="86" t="s">
        <v>91</v>
      </c>
      <c r="D26" s="80"/>
      <c r="E26" s="3" t="s">
        <v>92</v>
      </c>
      <c r="F26" s="25">
        <v>195.89</v>
      </c>
      <c r="G26" s="26">
        <v>0</v>
      </c>
      <c r="H26" s="25">
        <f>F26*AO26</f>
        <v>0</v>
      </c>
      <c r="I26" s="25">
        <f>F26*AP26</f>
        <v>0</v>
      </c>
      <c r="J26" s="25">
        <f>F26*G26</f>
        <v>0</v>
      </c>
      <c r="K26" s="27" t="s">
        <v>55</v>
      </c>
      <c r="L26" s="24"/>
      <c r="Z26" s="25">
        <f>IF(AQ26="5",BJ26,0)</f>
        <v>0</v>
      </c>
      <c r="AB26" s="25">
        <f>IF(AQ26="1",BH26,0)</f>
        <v>0</v>
      </c>
      <c r="AC26" s="25">
        <f>IF(AQ26="1",BI26,0)</f>
        <v>0</v>
      </c>
      <c r="AD26" s="25">
        <f>IF(AQ26="7",BH26,0)</f>
        <v>0</v>
      </c>
      <c r="AE26" s="25">
        <f>IF(AQ26="7",BI26,0)</f>
        <v>0</v>
      </c>
      <c r="AF26" s="25">
        <f>IF(AQ26="2",BH26,0)</f>
        <v>0</v>
      </c>
      <c r="AG26" s="25">
        <f>IF(AQ26="2",BI26,0)</f>
        <v>0</v>
      </c>
      <c r="AH26" s="25">
        <f>IF(AQ26="0",BJ26,0)</f>
        <v>0</v>
      </c>
      <c r="AI26" s="10" t="s">
        <v>48</v>
      </c>
      <c r="AJ26" s="25">
        <f>IF(AN26=0,J26,0)</f>
        <v>0</v>
      </c>
      <c r="AK26" s="25">
        <f>IF(AN26=12,J26,0)</f>
        <v>0</v>
      </c>
      <c r="AL26" s="25">
        <f>IF(AN26=21,J26,0)</f>
        <v>0</v>
      </c>
      <c r="AN26" s="25">
        <v>21</v>
      </c>
      <c r="AO26" s="25">
        <f>G26*0</f>
        <v>0</v>
      </c>
      <c r="AP26" s="25">
        <f>G26*(1-0)</f>
        <v>0</v>
      </c>
      <c r="AQ26" s="27" t="s">
        <v>51</v>
      </c>
      <c r="AV26" s="25">
        <f>AW26+AX26</f>
        <v>0</v>
      </c>
      <c r="AW26" s="25">
        <f>F26*AO26</f>
        <v>0</v>
      </c>
      <c r="AX26" s="25">
        <f>F26*AP26</f>
        <v>0</v>
      </c>
      <c r="AY26" s="27" t="s">
        <v>93</v>
      </c>
      <c r="AZ26" s="27" t="s">
        <v>77</v>
      </c>
      <c r="BA26" s="10" t="s">
        <v>58</v>
      </c>
      <c r="BC26" s="25">
        <f>AW26+AX26</f>
        <v>0</v>
      </c>
      <c r="BD26" s="25">
        <f>G26/(100-BE26)*100</f>
        <v>0</v>
      </c>
      <c r="BE26" s="25">
        <v>0</v>
      </c>
      <c r="BF26" s="25">
        <f>26</f>
        <v>26</v>
      </c>
      <c r="BH26" s="25">
        <f>F26*AO26</f>
        <v>0</v>
      </c>
      <c r="BI26" s="25">
        <f>F26*AP26</f>
        <v>0</v>
      </c>
      <c r="BJ26" s="25">
        <f>F26*G26</f>
        <v>0</v>
      </c>
      <c r="BK26" s="25"/>
      <c r="BL26" s="25">
        <v>97</v>
      </c>
      <c r="BW26" s="25">
        <v>21</v>
      </c>
    </row>
    <row r="27" spans="1:75" x14ac:dyDescent="0.25">
      <c r="A27" s="30" t="s">
        <v>48</v>
      </c>
      <c r="B27" s="31" t="s">
        <v>94</v>
      </c>
      <c r="C27" s="106" t="s">
        <v>95</v>
      </c>
      <c r="D27" s="107"/>
      <c r="E27" s="32" t="s">
        <v>4</v>
      </c>
      <c r="F27" s="32" t="s">
        <v>4</v>
      </c>
      <c r="G27" s="183" t="s">
        <v>4</v>
      </c>
      <c r="H27" s="1">
        <f>SUM(H28:H28)</f>
        <v>0</v>
      </c>
      <c r="I27" s="1">
        <f>SUM(I28:I28)</f>
        <v>0</v>
      </c>
      <c r="J27" s="1">
        <f>SUM(J28:J28)</f>
        <v>0</v>
      </c>
      <c r="K27" s="10" t="s">
        <v>48</v>
      </c>
      <c r="L27" s="24"/>
      <c r="AI27" s="10" t="s">
        <v>48</v>
      </c>
      <c r="AS27" s="1">
        <f>SUM(AJ28:AJ28)</f>
        <v>0</v>
      </c>
      <c r="AT27" s="1">
        <f>SUM(AK28:AK28)</f>
        <v>0</v>
      </c>
      <c r="AU27" s="1">
        <f>SUM(AL28:AL28)</f>
        <v>0</v>
      </c>
    </row>
    <row r="28" spans="1:75" ht="27" customHeight="1" x14ac:dyDescent="0.25">
      <c r="A28" s="2" t="s">
        <v>96</v>
      </c>
      <c r="B28" s="3" t="s">
        <v>97</v>
      </c>
      <c r="C28" s="86" t="s">
        <v>98</v>
      </c>
      <c r="D28" s="80"/>
      <c r="E28" s="3" t="s">
        <v>66</v>
      </c>
      <c r="F28" s="25">
        <v>3190</v>
      </c>
      <c r="G28" s="26">
        <v>0</v>
      </c>
      <c r="H28" s="25">
        <f>F28*AO28</f>
        <v>0</v>
      </c>
      <c r="I28" s="25">
        <f>F28*AP28</f>
        <v>0</v>
      </c>
      <c r="J28" s="25">
        <f>F28*G28</f>
        <v>0</v>
      </c>
      <c r="K28" s="27" t="s">
        <v>55</v>
      </c>
      <c r="L28" s="24"/>
      <c r="Z28" s="25">
        <f>IF(AQ28="5",BJ28,0)</f>
        <v>0</v>
      </c>
      <c r="AB28" s="25">
        <f>IF(AQ28="1",BH28,0)</f>
        <v>0</v>
      </c>
      <c r="AC28" s="25">
        <f>IF(AQ28="1",BI28,0)</f>
        <v>0</v>
      </c>
      <c r="AD28" s="25">
        <f>IF(AQ28="7",BH28,0)</f>
        <v>0</v>
      </c>
      <c r="AE28" s="25">
        <f>IF(AQ28="7",BI28,0)</f>
        <v>0</v>
      </c>
      <c r="AF28" s="25">
        <f>IF(AQ28="2",BH28,0)</f>
        <v>0</v>
      </c>
      <c r="AG28" s="25">
        <f>IF(AQ28="2",BI28,0)</f>
        <v>0</v>
      </c>
      <c r="AH28" s="25">
        <f>IF(AQ28="0",BJ28,0)</f>
        <v>0</v>
      </c>
      <c r="AI28" s="10" t="s">
        <v>48</v>
      </c>
      <c r="AJ28" s="25">
        <f>IF(AN28=0,J28,0)</f>
        <v>0</v>
      </c>
      <c r="AK28" s="25">
        <f>IF(AN28=12,J28,0)</f>
        <v>0</v>
      </c>
      <c r="AL28" s="25">
        <f>IF(AN28=21,J28,0)</f>
        <v>0</v>
      </c>
      <c r="AN28" s="25">
        <v>21</v>
      </c>
      <c r="AO28" s="25">
        <f>G28*0</f>
        <v>0</v>
      </c>
      <c r="AP28" s="25">
        <f>G28*(1-0)</f>
        <v>0</v>
      </c>
      <c r="AQ28" s="27" t="s">
        <v>51</v>
      </c>
      <c r="AV28" s="25">
        <f>AW28+AX28</f>
        <v>0</v>
      </c>
      <c r="AW28" s="25">
        <f>F28*AO28</f>
        <v>0</v>
      </c>
      <c r="AX28" s="25">
        <f>F28*AP28</f>
        <v>0</v>
      </c>
      <c r="AY28" s="27" t="s">
        <v>99</v>
      </c>
      <c r="AZ28" s="27" t="s">
        <v>77</v>
      </c>
      <c r="BA28" s="10" t="s">
        <v>58</v>
      </c>
      <c r="BC28" s="25">
        <f>AW28+AX28</f>
        <v>0</v>
      </c>
      <c r="BD28" s="25">
        <f>G28/(100-BE28)*100</f>
        <v>0</v>
      </c>
      <c r="BE28" s="25">
        <v>0</v>
      </c>
      <c r="BF28" s="25">
        <f>28</f>
        <v>28</v>
      </c>
      <c r="BH28" s="25">
        <f>F28*AO28</f>
        <v>0</v>
      </c>
      <c r="BI28" s="25">
        <f>F28*AP28</f>
        <v>0</v>
      </c>
      <c r="BJ28" s="25">
        <f>F28*G28</f>
        <v>0</v>
      </c>
      <c r="BK28" s="25"/>
      <c r="BL28" s="25">
        <v>98</v>
      </c>
      <c r="BW28" s="25">
        <v>21</v>
      </c>
    </row>
    <row r="29" spans="1:75" ht="27" customHeight="1" x14ac:dyDescent="0.25">
      <c r="A29" s="28"/>
      <c r="B29" s="29" t="s">
        <v>59</v>
      </c>
      <c r="C29" s="102" t="s">
        <v>100</v>
      </c>
      <c r="D29" s="103"/>
      <c r="E29" s="103"/>
      <c r="F29" s="103"/>
      <c r="G29" s="104"/>
      <c r="H29" s="103"/>
      <c r="I29" s="103"/>
      <c r="J29" s="103"/>
      <c r="K29" s="103"/>
      <c r="L29" s="105"/>
    </row>
    <row r="30" spans="1:75" x14ac:dyDescent="0.25">
      <c r="A30" s="30" t="s">
        <v>48</v>
      </c>
      <c r="B30" s="31" t="s">
        <v>101</v>
      </c>
      <c r="C30" s="106" t="s">
        <v>102</v>
      </c>
      <c r="D30" s="107"/>
      <c r="E30" s="32" t="s">
        <v>4</v>
      </c>
      <c r="F30" s="32" t="s">
        <v>4</v>
      </c>
      <c r="G30" s="183" t="s">
        <v>4</v>
      </c>
      <c r="H30" s="1">
        <f>SUM(H31:H38)</f>
        <v>0</v>
      </c>
      <c r="I30" s="1">
        <f>SUM(I31:I38)</f>
        <v>0</v>
      </c>
      <c r="J30" s="1">
        <f>SUM(J31:J38)</f>
        <v>0</v>
      </c>
      <c r="K30" s="10" t="s">
        <v>48</v>
      </c>
      <c r="L30" s="24"/>
      <c r="AI30" s="10" t="s">
        <v>48</v>
      </c>
      <c r="AS30" s="1">
        <f>SUM(AJ31:AJ38)</f>
        <v>0</v>
      </c>
      <c r="AT30" s="1">
        <f>SUM(AK31:AK38)</f>
        <v>0</v>
      </c>
      <c r="AU30" s="1">
        <f>SUM(AL31:AL38)</f>
        <v>0</v>
      </c>
    </row>
    <row r="31" spans="1:75" ht="27" customHeight="1" x14ac:dyDescent="0.25">
      <c r="A31" s="2" t="s">
        <v>103</v>
      </c>
      <c r="B31" s="3" t="s">
        <v>104</v>
      </c>
      <c r="C31" s="86" t="s">
        <v>105</v>
      </c>
      <c r="D31" s="80"/>
      <c r="E31" s="3" t="s">
        <v>92</v>
      </c>
      <c r="F31" s="25">
        <v>66.400000000000006</v>
      </c>
      <c r="G31" s="26">
        <v>0</v>
      </c>
      <c r="H31" s="25">
        <f>F31*AO31</f>
        <v>0</v>
      </c>
      <c r="I31" s="25">
        <f>F31*AP31</f>
        <v>0</v>
      </c>
      <c r="J31" s="25">
        <f>F31*G31</f>
        <v>0</v>
      </c>
      <c r="K31" s="27" t="s">
        <v>55</v>
      </c>
      <c r="L31" s="24"/>
      <c r="Z31" s="25">
        <f>IF(AQ31="5",BJ31,0)</f>
        <v>0</v>
      </c>
      <c r="AB31" s="25">
        <f>IF(AQ31="1",BH31,0)</f>
        <v>0</v>
      </c>
      <c r="AC31" s="25">
        <f>IF(AQ31="1",BI31,0)</f>
        <v>0</v>
      </c>
      <c r="AD31" s="25">
        <f>IF(AQ31="7",BH31,0)</f>
        <v>0</v>
      </c>
      <c r="AE31" s="25">
        <f>IF(AQ31="7",BI31,0)</f>
        <v>0</v>
      </c>
      <c r="AF31" s="25">
        <f>IF(AQ31="2",BH31,0)</f>
        <v>0</v>
      </c>
      <c r="AG31" s="25">
        <f>IF(AQ31="2",BI31,0)</f>
        <v>0</v>
      </c>
      <c r="AH31" s="25">
        <f>IF(AQ31="0",BJ31,0)</f>
        <v>0</v>
      </c>
      <c r="AI31" s="10" t="s">
        <v>48</v>
      </c>
      <c r="AJ31" s="25">
        <f>IF(AN31=0,J31,0)</f>
        <v>0</v>
      </c>
      <c r="AK31" s="25">
        <f>IF(AN31=12,J31,0)</f>
        <v>0</v>
      </c>
      <c r="AL31" s="25">
        <f>IF(AN31=21,J31,0)</f>
        <v>0</v>
      </c>
      <c r="AN31" s="25">
        <v>21</v>
      </c>
      <c r="AO31" s="25">
        <f>G31*0</f>
        <v>0</v>
      </c>
      <c r="AP31" s="25">
        <f>G31*(1-0)</f>
        <v>0</v>
      </c>
      <c r="AQ31" s="27" t="s">
        <v>79</v>
      </c>
      <c r="AV31" s="25">
        <f>AW31+AX31</f>
        <v>0</v>
      </c>
      <c r="AW31" s="25">
        <f>F31*AO31</f>
        <v>0</v>
      </c>
      <c r="AX31" s="25">
        <f>F31*AP31</f>
        <v>0</v>
      </c>
      <c r="AY31" s="27" t="s">
        <v>106</v>
      </c>
      <c r="AZ31" s="27" t="s">
        <v>77</v>
      </c>
      <c r="BA31" s="10" t="s">
        <v>58</v>
      </c>
      <c r="BC31" s="25">
        <f>AW31+AX31</f>
        <v>0</v>
      </c>
      <c r="BD31" s="25">
        <f>G31/(100-BE31)*100</f>
        <v>0</v>
      </c>
      <c r="BE31" s="25">
        <v>0</v>
      </c>
      <c r="BF31" s="25">
        <f>31</f>
        <v>31</v>
      </c>
      <c r="BH31" s="25">
        <f>F31*AO31</f>
        <v>0</v>
      </c>
      <c r="BI31" s="25">
        <f>F31*AP31</f>
        <v>0</v>
      </c>
      <c r="BJ31" s="25">
        <f>F31*G31</f>
        <v>0</v>
      </c>
      <c r="BK31" s="25"/>
      <c r="BL31" s="25"/>
      <c r="BW31" s="25">
        <v>21</v>
      </c>
    </row>
    <row r="32" spans="1:75" ht="27" customHeight="1" x14ac:dyDescent="0.25">
      <c r="A32" s="2" t="s">
        <v>107</v>
      </c>
      <c r="B32" s="3" t="s">
        <v>108</v>
      </c>
      <c r="C32" s="86" t="s">
        <v>109</v>
      </c>
      <c r="D32" s="80"/>
      <c r="E32" s="3" t="s">
        <v>92</v>
      </c>
      <c r="F32" s="25">
        <v>12.85</v>
      </c>
      <c r="G32" s="26">
        <v>0</v>
      </c>
      <c r="H32" s="25">
        <f>F32*AO32</f>
        <v>0</v>
      </c>
      <c r="I32" s="25">
        <f>F32*AP32</f>
        <v>0</v>
      </c>
      <c r="J32" s="25">
        <f>F32*G32</f>
        <v>0</v>
      </c>
      <c r="K32" s="27" t="s">
        <v>55</v>
      </c>
      <c r="L32" s="24"/>
      <c r="Z32" s="25">
        <f>IF(AQ32="5",BJ32,0)</f>
        <v>0</v>
      </c>
      <c r="AB32" s="25">
        <f>IF(AQ32="1",BH32,0)</f>
        <v>0</v>
      </c>
      <c r="AC32" s="25">
        <f>IF(AQ32="1",BI32,0)</f>
        <v>0</v>
      </c>
      <c r="AD32" s="25">
        <f>IF(AQ32="7",BH32,0)</f>
        <v>0</v>
      </c>
      <c r="AE32" s="25">
        <f>IF(AQ32="7",BI32,0)</f>
        <v>0</v>
      </c>
      <c r="AF32" s="25">
        <f>IF(AQ32="2",BH32,0)</f>
        <v>0</v>
      </c>
      <c r="AG32" s="25">
        <f>IF(AQ32="2",BI32,0)</f>
        <v>0</v>
      </c>
      <c r="AH32" s="25">
        <f>IF(AQ32="0",BJ32,0)</f>
        <v>0</v>
      </c>
      <c r="AI32" s="10" t="s">
        <v>48</v>
      </c>
      <c r="AJ32" s="25">
        <f>IF(AN32=0,J32,0)</f>
        <v>0</v>
      </c>
      <c r="AK32" s="25">
        <f>IF(AN32=12,J32,0)</f>
        <v>0</v>
      </c>
      <c r="AL32" s="25">
        <f>IF(AN32=21,J32,0)</f>
        <v>0</v>
      </c>
      <c r="AN32" s="25">
        <v>21</v>
      </c>
      <c r="AO32" s="25">
        <f>G32*0</f>
        <v>0</v>
      </c>
      <c r="AP32" s="25">
        <f>G32*(1-0)</f>
        <v>0</v>
      </c>
      <c r="AQ32" s="27" t="s">
        <v>79</v>
      </c>
      <c r="AV32" s="25">
        <f>AW32+AX32</f>
        <v>0</v>
      </c>
      <c r="AW32" s="25">
        <f>F32*AO32</f>
        <v>0</v>
      </c>
      <c r="AX32" s="25">
        <f>F32*AP32</f>
        <v>0</v>
      </c>
      <c r="AY32" s="27" t="s">
        <v>106</v>
      </c>
      <c r="AZ32" s="27" t="s">
        <v>77</v>
      </c>
      <c r="BA32" s="10" t="s">
        <v>58</v>
      </c>
      <c r="BC32" s="25">
        <f>AW32+AX32</f>
        <v>0</v>
      </c>
      <c r="BD32" s="25">
        <f>G32/(100-BE32)*100</f>
        <v>0</v>
      </c>
      <c r="BE32" s="25">
        <v>0</v>
      </c>
      <c r="BF32" s="25">
        <f>32</f>
        <v>32</v>
      </c>
      <c r="BH32" s="25">
        <f>F32*AO32</f>
        <v>0</v>
      </c>
      <c r="BI32" s="25">
        <f>F32*AP32</f>
        <v>0</v>
      </c>
      <c r="BJ32" s="25">
        <f>F32*G32</f>
        <v>0</v>
      </c>
      <c r="BK32" s="25"/>
      <c r="BL32" s="25"/>
      <c r="BW32" s="25">
        <v>21</v>
      </c>
    </row>
    <row r="33" spans="1:75" ht="13.5" customHeight="1" x14ac:dyDescent="0.25">
      <c r="A33" s="28"/>
      <c r="B33" s="29" t="s">
        <v>59</v>
      </c>
      <c r="C33" s="102" t="s">
        <v>110</v>
      </c>
      <c r="D33" s="103"/>
      <c r="E33" s="103"/>
      <c r="F33" s="103"/>
      <c r="G33" s="104"/>
      <c r="H33" s="103"/>
      <c r="I33" s="103"/>
      <c r="J33" s="103"/>
      <c r="K33" s="103"/>
      <c r="L33" s="105"/>
    </row>
    <row r="34" spans="1:75" ht="27" customHeight="1" x14ac:dyDescent="0.25">
      <c r="A34" s="2" t="s">
        <v>49</v>
      </c>
      <c r="B34" s="3" t="s">
        <v>111</v>
      </c>
      <c r="C34" s="86" t="s">
        <v>112</v>
      </c>
      <c r="D34" s="80"/>
      <c r="E34" s="3" t="s">
        <v>92</v>
      </c>
      <c r="F34" s="25">
        <v>275.14</v>
      </c>
      <c r="G34" s="26">
        <v>0</v>
      </c>
      <c r="H34" s="25">
        <f>F34*AO34</f>
        <v>0</v>
      </c>
      <c r="I34" s="25">
        <f>F34*AP34</f>
        <v>0</v>
      </c>
      <c r="J34" s="25">
        <f>F34*G34</f>
        <v>0</v>
      </c>
      <c r="K34" s="27" t="s">
        <v>55</v>
      </c>
      <c r="L34" s="24"/>
      <c r="Z34" s="25">
        <f>IF(AQ34="5",BJ34,0)</f>
        <v>0</v>
      </c>
      <c r="AB34" s="25">
        <f>IF(AQ34="1",BH34,0)</f>
        <v>0</v>
      </c>
      <c r="AC34" s="25">
        <f>IF(AQ34="1",BI34,0)</f>
        <v>0</v>
      </c>
      <c r="AD34" s="25">
        <f>IF(AQ34="7",BH34,0)</f>
        <v>0</v>
      </c>
      <c r="AE34" s="25">
        <f>IF(AQ34="7",BI34,0)</f>
        <v>0</v>
      </c>
      <c r="AF34" s="25">
        <f>IF(AQ34="2",BH34,0)</f>
        <v>0</v>
      </c>
      <c r="AG34" s="25">
        <f>IF(AQ34="2",BI34,0)</f>
        <v>0</v>
      </c>
      <c r="AH34" s="25">
        <f>IF(AQ34="0",BJ34,0)</f>
        <v>0</v>
      </c>
      <c r="AI34" s="10" t="s">
        <v>48</v>
      </c>
      <c r="AJ34" s="25">
        <f>IF(AN34=0,J34,0)</f>
        <v>0</v>
      </c>
      <c r="AK34" s="25">
        <f>IF(AN34=12,J34,0)</f>
        <v>0</v>
      </c>
      <c r="AL34" s="25">
        <f>IF(AN34=21,J34,0)</f>
        <v>0</v>
      </c>
      <c r="AN34" s="25">
        <v>21</v>
      </c>
      <c r="AO34" s="25">
        <f>G34*0</f>
        <v>0</v>
      </c>
      <c r="AP34" s="25">
        <f>G34*(1-0)</f>
        <v>0</v>
      </c>
      <c r="AQ34" s="27" t="s">
        <v>79</v>
      </c>
      <c r="AV34" s="25">
        <f>AW34+AX34</f>
        <v>0</v>
      </c>
      <c r="AW34" s="25">
        <f>F34*AO34</f>
        <v>0</v>
      </c>
      <c r="AX34" s="25">
        <f>F34*AP34</f>
        <v>0</v>
      </c>
      <c r="AY34" s="27" t="s">
        <v>106</v>
      </c>
      <c r="AZ34" s="27" t="s">
        <v>77</v>
      </c>
      <c r="BA34" s="10" t="s">
        <v>58</v>
      </c>
      <c r="BC34" s="25">
        <f>AW34+AX34</f>
        <v>0</v>
      </c>
      <c r="BD34" s="25">
        <f>G34/(100-BE34)*100</f>
        <v>0</v>
      </c>
      <c r="BE34" s="25">
        <v>0</v>
      </c>
      <c r="BF34" s="25">
        <f>34</f>
        <v>34</v>
      </c>
      <c r="BH34" s="25">
        <f>F34*AO34</f>
        <v>0</v>
      </c>
      <c r="BI34" s="25">
        <f>F34*AP34</f>
        <v>0</v>
      </c>
      <c r="BJ34" s="25">
        <f>F34*G34</f>
        <v>0</v>
      </c>
      <c r="BK34" s="25"/>
      <c r="BL34" s="25"/>
      <c r="BW34" s="25">
        <v>21</v>
      </c>
    </row>
    <row r="35" spans="1:75" ht="13.5" customHeight="1" x14ac:dyDescent="0.25">
      <c r="A35" s="28"/>
      <c r="B35" s="29" t="s">
        <v>59</v>
      </c>
      <c r="C35" s="102" t="s">
        <v>113</v>
      </c>
      <c r="D35" s="103"/>
      <c r="E35" s="103"/>
      <c r="F35" s="103"/>
      <c r="G35" s="104"/>
      <c r="H35" s="103"/>
      <c r="I35" s="103"/>
      <c r="J35" s="103"/>
      <c r="K35" s="103"/>
      <c r="L35" s="105"/>
    </row>
    <row r="36" spans="1:75" ht="27" customHeight="1" x14ac:dyDescent="0.25">
      <c r="A36" s="2" t="s">
        <v>114</v>
      </c>
      <c r="B36" s="3" t="s">
        <v>115</v>
      </c>
      <c r="C36" s="86" t="s">
        <v>116</v>
      </c>
      <c r="D36" s="80"/>
      <c r="E36" s="3" t="s">
        <v>92</v>
      </c>
      <c r="F36" s="25">
        <v>275.14</v>
      </c>
      <c r="G36" s="26">
        <v>0</v>
      </c>
      <c r="H36" s="25">
        <f>F36*AO36</f>
        <v>0</v>
      </c>
      <c r="I36" s="25">
        <f>F36*AP36</f>
        <v>0</v>
      </c>
      <c r="J36" s="25">
        <f>F36*G36</f>
        <v>0</v>
      </c>
      <c r="K36" s="27" t="s">
        <v>55</v>
      </c>
      <c r="L36" s="24"/>
      <c r="Z36" s="25">
        <f>IF(AQ36="5",BJ36,0)</f>
        <v>0</v>
      </c>
      <c r="AB36" s="25">
        <f>IF(AQ36="1",BH36,0)</f>
        <v>0</v>
      </c>
      <c r="AC36" s="25">
        <f>IF(AQ36="1",BI36,0)</f>
        <v>0</v>
      </c>
      <c r="AD36" s="25">
        <f>IF(AQ36="7",BH36,0)</f>
        <v>0</v>
      </c>
      <c r="AE36" s="25">
        <f>IF(AQ36="7",BI36,0)</f>
        <v>0</v>
      </c>
      <c r="AF36" s="25">
        <f>IF(AQ36="2",BH36,0)</f>
        <v>0</v>
      </c>
      <c r="AG36" s="25">
        <f>IF(AQ36="2",BI36,0)</f>
        <v>0</v>
      </c>
      <c r="AH36" s="25">
        <f>IF(AQ36="0",BJ36,0)</f>
        <v>0</v>
      </c>
      <c r="AI36" s="10" t="s">
        <v>48</v>
      </c>
      <c r="AJ36" s="25">
        <f>IF(AN36=0,J36,0)</f>
        <v>0</v>
      </c>
      <c r="AK36" s="25">
        <f>IF(AN36=12,J36,0)</f>
        <v>0</v>
      </c>
      <c r="AL36" s="25">
        <f>IF(AN36=21,J36,0)</f>
        <v>0</v>
      </c>
      <c r="AN36" s="25">
        <v>21</v>
      </c>
      <c r="AO36" s="25">
        <f>G36*0</f>
        <v>0</v>
      </c>
      <c r="AP36" s="25">
        <f>G36*(1-0)</f>
        <v>0</v>
      </c>
      <c r="AQ36" s="27" t="s">
        <v>79</v>
      </c>
      <c r="AV36" s="25">
        <f>AW36+AX36</f>
        <v>0</v>
      </c>
      <c r="AW36" s="25">
        <f>F36*AO36</f>
        <v>0</v>
      </c>
      <c r="AX36" s="25">
        <f>F36*AP36</f>
        <v>0</v>
      </c>
      <c r="AY36" s="27" t="s">
        <v>106</v>
      </c>
      <c r="AZ36" s="27" t="s">
        <v>77</v>
      </c>
      <c r="BA36" s="10" t="s">
        <v>58</v>
      </c>
      <c r="BC36" s="25">
        <f>AW36+AX36</f>
        <v>0</v>
      </c>
      <c r="BD36" s="25">
        <f>G36/(100-BE36)*100</f>
        <v>0</v>
      </c>
      <c r="BE36" s="25">
        <v>0</v>
      </c>
      <c r="BF36" s="25">
        <f>36</f>
        <v>36</v>
      </c>
      <c r="BH36" s="25">
        <f>F36*AO36</f>
        <v>0</v>
      </c>
      <c r="BI36" s="25">
        <f>F36*AP36</f>
        <v>0</v>
      </c>
      <c r="BJ36" s="25">
        <f>F36*G36</f>
        <v>0</v>
      </c>
      <c r="BK36" s="25"/>
      <c r="BL36" s="25"/>
      <c r="BW36" s="25">
        <v>21</v>
      </c>
    </row>
    <row r="37" spans="1:75" ht="13.5" customHeight="1" x14ac:dyDescent="0.25">
      <c r="A37" s="2" t="s">
        <v>117</v>
      </c>
      <c r="B37" s="3" t="s">
        <v>118</v>
      </c>
      <c r="C37" s="86" t="s">
        <v>119</v>
      </c>
      <c r="D37" s="80"/>
      <c r="E37" s="3" t="s">
        <v>92</v>
      </c>
      <c r="F37" s="25">
        <v>275.14</v>
      </c>
      <c r="G37" s="26">
        <v>0</v>
      </c>
      <c r="H37" s="25">
        <f>F37*AO37</f>
        <v>0</v>
      </c>
      <c r="I37" s="25">
        <f>F37*AP37</f>
        <v>0</v>
      </c>
      <c r="J37" s="25">
        <f>F37*G37</f>
        <v>0</v>
      </c>
      <c r="K37" s="27" t="s">
        <v>55</v>
      </c>
      <c r="L37" s="24"/>
      <c r="Z37" s="25">
        <f>IF(AQ37="5",BJ37,0)</f>
        <v>0</v>
      </c>
      <c r="AB37" s="25">
        <f>IF(AQ37="1",BH37,0)</f>
        <v>0</v>
      </c>
      <c r="AC37" s="25">
        <f>IF(AQ37="1",BI37,0)</f>
        <v>0</v>
      </c>
      <c r="AD37" s="25">
        <f>IF(AQ37="7",BH37,0)</f>
        <v>0</v>
      </c>
      <c r="AE37" s="25">
        <f>IF(AQ37="7",BI37,0)</f>
        <v>0</v>
      </c>
      <c r="AF37" s="25">
        <f>IF(AQ37="2",BH37,0)</f>
        <v>0</v>
      </c>
      <c r="AG37" s="25">
        <f>IF(AQ37="2",BI37,0)</f>
        <v>0</v>
      </c>
      <c r="AH37" s="25">
        <f>IF(AQ37="0",BJ37,0)</f>
        <v>0</v>
      </c>
      <c r="AI37" s="10" t="s">
        <v>48</v>
      </c>
      <c r="AJ37" s="25">
        <f>IF(AN37=0,J37,0)</f>
        <v>0</v>
      </c>
      <c r="AK37" s="25">
        <f>IF(AN37=12,J37,0)</f>
        <v>0</v>
      </c>
      <c r="AL37" s="25">
        <f>IF(AN37=21,J37,0)</f>
        <v>0</v>
      </c>
      <c r="AN37" s="25">
        <v>21</v>
      </c>
      <c r="AO37" s="25">
        <f>G37*0</f>
        <v>0</v>
      </c>
      <c r="AP37" s="25">
        <f>G37*(1-0)</f>
        <v>0</v>
      </c>
      <c r="AQ37" s="27" t="s">
        <v>79</v>
      </c>
      <c r="AV37" s="25">
        <f>AW37+AX37</f>
        <v>0</v>
      </c>
      <c r="AW37" s="25">
        <f>F37*AO37</f>
        <v>0</v>
      </c>
      <c r="AX37" s="25">
        <f>F37*AP37</f>
        <v>0</v>
      </c>
      <c r="AY37" s="27" t="s">
        <v>106</v>
      </c>
      <c r="AZ37" s="27" t="s">
        <v>77</v>
      </c>
      <c r="BA37" s="10" t="s">
        <v>58</v>
      </c>
      <c r="BC37" s="25">
        <f>AW37+AX37</f>
        <v>0</v>
      </c>
      <c r="BD37" s="25">
        <f>G37/(100-BE37)*100</f>
        <v>0</v>
      </c>
      <c r="BE37" s="25">
        <v>0</v>
      </c>
      <c r="BF37" s="25">
        <f>37</f>
        <v>37</v>
      </c>
      <c r="BH37" s="25">
        <f>F37*AO37</f>
        <v>0</v>
      </c>
      <c r="BI37" s="25">
        <f>F37*AP37</f>
        <v>0</v>
      </c>
      <c r="BJ37" s="25">
        <f>F37*G37</f>
        <v>0</v>
      </c>
      <c r="BK37" s="25"/>
      <c r="BL37" s="25"/>
      <c r="BW37" s="25">
        <v>21</v>
      </c>
    </row>
    <row r="38" spans="1:75" ht="27" customHeight="1" x14ac:dyDescent="0.25">
      <c r="A38" s="2" t="s">
        <v>120</v>
      </c>
      <c r="B38" s="3" t="s">
        <v>121</v>
      </c>
      <c r="C38" s="86" t="s">
        <v>122</v>
      </c>
      <c r="D38" s="80"/>
      <c r="E38" s="3" t="s">
        <v>92</v>
      </c>
      <c r="F38" s="25">
        <v>151.6</v>
      </c>
      <c r="G38" s="26">
        <v>0</v>
      </c>
      <c r="H38" s="25">
        <f>F38*AO38</f>
        <v>0</v>
      </c>
      <c r="I38" s="25">
        <f>F38*AP38</f>
        <v>0</v>
      </c>
      <c r="J38" s="25">
        <f>F38*G38</f>
        <v>0</v>
      </c>
      <c r="K38" s="27" t="s">
        <v>55</v>
      </c>
      <c r="L38" s="24"/>
      <c r="Z38" s="25">
        <f>IF(AQ38="5",BJ38,0)</f>
        <v>0</v>
      </c>
      <c r="AB38" s="25">
        <f>IF(AQ38="1",BH38,0)</f>
        <v>0</v>
      </c>
      <c r="AC38" s="25">
        <f>IF(AQ38="1",BI38,0)</f>
        <v>0</v>
      </c>
      <c r="AD38" s="25">
        <f>IF(AQ38="7",BH38,0)</f>
        <v>0</v>
      </c>
      <c r="AE38" s="25">
        <f>IF(AQ38="7",BI38,0)</f>
        <v>0</v>
      </c>
      <c r="AF38" s="25">
        <f>IF(AQ38="2",BH38,0)</f>
        <v>0</v>
      </c>
      <c r="AG38" s="25">
        <f>IF(AQ38="2",BI38,0)</f>
        <v>0</v>
      </c>
      <c r="AH38" s="25">
        <f>IF(AQ38="0",BJ38,0)</f>
        <v>0</v>
      </c>
      <c r="AI38" s="10" t="s">
        <v>48</v>
      </c>
      <c r="AJ38" s="25">
        <f>IF(AN38=0,J38,0)</f>
        <v>0</v>
      </c>
      <c r="AK38" s="25">
        <f>IF(AN38=12,J38,0)</f>
        <v>0</v>
      </c>
      <c r="AL38" s="25">
        <f>IF(AN38=21,J38,0)</f>
        <v>0</v>
      </c>
      <c r="AN38" s="25">
        <v>21</v>
      </c>
      <c r="AO38" s="25">
        <f>G38*0</f>
        <v>0</v>
      </c>
      <c r="AP38" s="25">
        <f>G38*(1-0)</f>
        <v>0</v>
      </c>
      <c r="AQ38" s="27" t="s">
        <v>79</v>
      </c>
      <c r="AV38" s="25">
        <f>AW38+AX38</f>
        <v>0</v>
      </c>
      <c r="AW38" s="25">
        <f>F38*AO38</f>
        <v>0</v>
      </c>
      <c r="AX38" s="25">
        <f>F38*AP38</f>
        <v>0</v>
      </c>
      <c r="AY38" s="27" t="s">
        <v>106</v>
      </c>
      <c r="AZ38" s="27" t="s">
        <v>77</v>
      </c>
      <c r="BA38" s="10" t="s">
        <v>58</v>
      </c>
      <c r="BC38" s="25">
        <f>AW38+AX38</f>
        <v>0</v>
      </c>
      <c r="BD38" s="25">
        <f>G38/(100-BE38)*100</f>
        <v>0</v>
      </c>
      <c r="BE38" s="25">
        <v>0</v>
      </c>
      <c r="BF38" s="25">
        <f>38</f>
        <v>38</v>
      </c>
      <c r="BH38" s="25">
        <f>F38*AO38</f>
        <v>0</v>
      </c>
      <c r="BI38" s="25">
        <f>F38*AP38</f>
        <v>0</v>
      </c>
      <c r="BJ38" s="25">
        <f>F38*G38</f>
        <v>0</v>
      </c>
      <c r="BK38" s="25"/>
      <c r="BL38" s="25"/>
      <c r="BW38" s="25">
        <v>21</v>
      </c>
    </row>
    <row r="39" spans="1:75" ht="12.75" customHeight="1" x14ac:dyDescent="0.25">
      <c r="A39" s="28"/>
      <c r="B39" s="29" t="s">
        <v>59</v>
      </c>
      <c r="C39" s="102" t="s">
        <v>48</v>
      </c>
      <c r="D39" s="103"/>
      <c r="E39" s="103"/>
      <c r="F39" s="103"/>
      <c r="G39" s="104"/>
      <c r="H39" s="103"/>
      <c r="I39" s="103"/>
      <c r="J39" s="103"/>
      <c r="K39" s="103"/>
      <c r="L39" s="105"/>
    </row>
    <row r="40" spans="1:75" ht="25.5" customHeight="1" x14ac:dyDescent="0.25">
      <c r="A40" s="30" t="s">
        <v>48</v>
      </c>
      <c r="B40" s="31" t="s">
        <v>48</v>
      </c>
      <c r="C40" s="106" t="s">
        <v>123</v>
      </c>
      <c r="D40" s="107"/>
      <c r="E40" s="32" t="s">
        <v>4</v>
      </c>
      <c r="F40" s="32" t="s">
        <v>4</v>
      </c>
      <c r="G40" s="183" t="s">
        <v>4</v>
      </c>
      <c r="H40" s="1">
        <f>H41+H44</f>
        <v>0</v>
      </c>
      <c r="I40" s="1">
        <f>I41+I44</f>
        <v>0</v>
      </c>
      <c r="J40" s="1">
        <f>J41+J44</f>
        <v>0</v>
      </c>
      <c r="K40" s="10" t="s">
        <v>48</v>
      </c>
      <c r="L40" s="24"/>
      <c r="AI40" s="10" t="s">
        <v>48</v>
      </c>
    </row>
    <row r="41" spans="1:75" x14ac:dyDescent="0.25">
      <c r="A41" s="30" t="s">
        <v>48</v>
      </c>
      <c r="B41" s="31" t="s">
        <v>124</v>
      </c>
      <c r="C41" s="106" t="s">
        <v>125</v>
      </c>
      <c r="D41" s="107"/>
      <c r="E41" s="32" t="s">
        <v>4</v>
      </c>
      <c r="F41" s="32" t="s">
        <v>4</v>
      </c>
      <c r="G41" s="183" t="s">
        <v>4</v>
      </c>
      <c r="H41" s="1">
        <f>SUM(H42:H43)</f>
        <v>0</v>
      </c>
      <c r="I41" s="1">
        <f>SUM(I42:I43)</f>
        <v>0</v>
      </c>
      <c r="J41" s="1">
        <f>SUM(J42:J43)</f>
        <v>0</v>
      </c>
      <c r="K41" s="10" t="s">
        <v>48</v>
      </c>
      <c r="L41" s="24"/>
      <c r="AI41" s="10" t="s">
        <v>48</v>
      </c>
      <c r="AS41" s="1">
        <f>SUM(AJ42:AJ43)</f>
        <v>0</v>
      </c>
      <c r="AT41" s="1">
        <f>SUM(AK42:AK43)</f>
        <v>0</v>
      </c>
      <c r="AU41" s="1">
        <f>SUM(AL42:AL43)</f>
        <v>0</v>
      </c>
    </row>
    <row r="42" spans="1:75" ht="13.5" customHeight="1" x14ac:dyDescent="0.25">
      <c r="A42" s="2" t="s">
        <v>126</v>
      </c>
      <c r="B42" s="3" t="s">
        <v>127</v>
      </c>
      <c r="C42" s="86" t="s">
        <v>128</v>
      </c>
      <c r="D42" s="80"/>
      <c r="E42" s="3" t="s">
        <v>129</v>
      </c>
      <c r="F42" s="25">
        <v>1</v>
      </c>
      <c r="G42" s="26">
        <v>0</v>
      </c>
      <c r="H42" s="25">
        <f>F42*AO42</f>
        <v>0</v>
      </c>
      <c r="I42" s="25">
        <f>F42*AP42</f>
        <v>0</v>
      </c>
      <c r="J42" s="25">
        <f>F42*G42</f>
        <v>0</v>
      </c>
      <c r="K42" s="27" t="s">
        <v>48</v>
      </c>
      <c r="L42" s="24"/>
      <c r="Z42" s="25">
        <f>IF(AQ42="5",BJ42,0)</f>
        <v>0</v>
      </c>
      <c r="AB42" s="25">
        <f>IF(AQ42="1",BH42,0)</f>
        <v>0</v>
      </c>
      <c r="AC42" s="25">
        <f>IF(AQ42="1",BI42,0)</f>
        <v>0</v>
      </c>
      <c r="AD42" s="25">
        <f>IF(AQ42="7",BH42,0)</f>
        <v>0</v>
      </c>
      <c r="AE42" s="25">
        <f>IF(AQ42="7",BI42,0)</f>
        <v>0</v>
      </c>
      <c r="AF42" s="25">
        <f>IF(AQ42="2",BH42,0)</f>
        <v>0</v>
      </c>
      <c r="AG42" s="25">
        <f>IF(AQ42="2",BI42,0)</f>
        <v>0</v>
      </c>
      <c r="AH42" s="25">
        <f>IF(AQ42="0",BJ42,0)</f>
        <v>0</v>
      </c>
      <c r="AI42" s="10" t="s">
        <v>48</v>
      </c>
      <c r="AJ42" s="25">
        <f>IF(AN42=0,J42,0)</f>
        <v>0</v>
      </c>
      <c r="AK42" s="25">
        <f>IF(AN42=12,J42,0)</f>
        <v>0</v>
      </c>
      <c r="AL42" s="25">
        <f>IF(AN42=21,J42,0)</f>
        <v>0</v>
      </c>
      <c r="AN42" s="25">
        <v>21</v>
      </c>
      <c r="AO42" s="25">
        <f>G42*0</f>
        <v>0</v>
      </c>
      <c r="AP42" s="25">
        <f>G42*(1-0)</f>
        <v>0</v>
      </c>
      <c r="AQ42" s="27" t="s">
        <v>130</v>
      </c>
      <c r="AV42" s="25">
        <f>AW42+AX42</f>
        <v>0</v>
      </c>
      <c r="AW42" s="25">
        <f>F42*AO42</f>
        <v>0</v>
      </c>
      <c r="AX42" s="25">
        <f>F42*AP42</f>
        <v>0</v>
      </c>
      <c r="AY42" s="27" t="s">
        <v>131</v>
      </c>
      <c r="AZ42" s="27" t="s">
        <v>132</v>
      </c>
      <c r="BA42" s="10" t="s">
        <v>58</v>
      </c>
      <c r="BC42" s="25">
        <f>AW42+AX42</f>
        <v>0</v>
      </c>
      <c r="BD42" s="25">
        <f>G42/(100-BE42)*100</f>
        <v>0</v>
      </c>
      <c r="BE42" s="25">
        <v>0</v>
      </c>
      <c r="BF42" s="25">
        <f>42</f>
        <v>42</v>
      </c>
      <c r="BH42" s="25">
        <f>F42*AO42</f>
        <v>0</v>
      </c>
      <c r="BI42" s="25">
        <f>F42*AP42</f>
        <v>0</v>
      </c>
      <c r="BJ42" s="25">
        <f>F42*G42</f>
        <v>0</v>
      </c>
      <c r="BK42" s="25"/>
      <c r="BL42" s="25"/>
      <c r="BN42" s="25">
        <f>F42*G42</f>
        <v>0</v>
      </c>
      <c r="BW42" s="25">
        <v>21</v>
      </c>
    </row>
    <row r="43" spans="1:75" ht="13.5" customHeight="1" x14ac:dyDescent="0.25">
      <c r="A43" s="2" t="s">
        <v>61</v>
      </c>
      <c r="B43" s="3" t="s">
        <v>133</v>
      </c>
      <c r="C43" s="86" t="s">
        <v>134</v>
      </c>
      <c r="D43" s="80"/>
      <c r="E43" s="3" t="s">
        <v>129</v>
      </c>
      <c r="F43" s="25">
        <v>1</v>
      </c>
      <c r="G43" s="26">
        <v>0</v>
      </c>
      <c r="H43" s="25">
        <f>F43*AO43</f>
        <v>0</v>
      </c>
      <c r="I43" s="25">
        <f>F43*AP43</f>
        <v>0</v>
      </c>
      <c r="J43" s="25">
        <f>F43*G43</f>
        <v>0</v>
      </c>
      <c r="K43" s="27" t="s">
        <v>48</v>
      </c>
      <c r="L43" s="24"/>
      <c r="Z43" s="25">
        <f>IF(AQ43="5",BJ43,0)</f>
        <v>0</v>
      </c>
      <c r="AB43" s="25">
        <f>IF(AQ43="1",BH43,0)</f>
        <v>0</v>
      </c>
      <c r="AC43" s="25">
        <f>IF(AQ43="1",BI43,0)</f>
        <v>0</v>
      </c>
      <c r="AD43" s="25">
        <f>IF(AQ43="7",BH43,0)</f>
        <v>0</v>
      </c>
      <c r="AE43" s="25">
        <f>IF(AQ43="7",BI43,0)</f>
        <v>0</v>
      </c>
      <c r="AF43" s="25">
        <f>IF(AQ43="2",BH43,0)</f>
        <v>0</v>
      </c>
      <c r="AG43" s="25">
        <f>IF(AQ43="2",BI43,0)</f>
        <v>0</v>
      </c>
      <c r="AH43" s="25">
        <f>IF(AQ43="0",BJ43,0)</f>
        <v>0</v>
      </c>
      <c r="AI43" s="10" t="s">
        <v>48</v>
      </c>
      <c r="AJ43" s="25">
        <f>IF(AN43=0,J43,0)</f>
        <v>0</v>
      </c>
      <c r="AK43" s="25">
        <f>IF(AN43=12,J43,0)</f>
        <v>0</v>
      </c>
      <c r="AL43" s="25">
        <f>IF(AN43=21,J43,0)</f>
        <v>0</v>
      </c>
      <c r="AN43" s="25">
        <v>21</v>
      </c>
      <c r="AO43" s="25">
        <f>G43*0</f>
        <v>0</v>
      </c>
      <c r="AP43" s="25">
        <f>G43*(1-0)</f>
        <v>0</v>
      </c>
      <c r="AQ43" s="27" t="s">
        <v>130</v>
      </c>
      <c r="AV43" s="25">
        <f>AW43+AX43</f>
        <v>0</v>
      </c>
      <c r="AW43" s="25">
        <f>F43*AO43</f>
        <v>0</v>
      </c>
      <c r="AX43" s="25">
        <f>F43*AP43</f>
        <v>0</v>
      </c>
      <c r="AY43" s="27" t="s">
        <v>131</v>
      </c>
      <c r="AZ43" s="27" t="s">
        <v>132</v>
      </c>
      <c r="BA43" s="10" t="s">
        <v>58</v>
      </c>
      <c r="BC43" s="25">
        <f>AW43+AX43</f>
        <v>0</v>
      </c>
      <c r="BD43" s="25">
        <f>G43/(100-BE43)*100</f>
        <v>0</v>
      </c>
      <c r="BE43" s="25">
        <v>0</v>
      </c>
      <c r="BF43" s="25">
        <f>43</f>
        <v>43</v>
      </c>
      <c r="BH43" s="25">
        <f>F43*AO43</f>
        <v>0</v>
      </c>
      <c r="BI43" s="25">
        <f>F43*AP43</f>
        <v>0</v>
      </c>
      <c r="BJ43" s="25">
        <f>F43*G43</f>
        <v>0</v>
      </c>
      <c r="BK43" s="25"/>
      <c r="BL43" s="25"/>
      <c r="BN43" s="25">
        <f>F43*G43</f>
        <v>0</v>
      </c>
      <c r="BW43" s="25">
        <v>21</v>
      </c>
    </row>
    <row r="44" spans="1:75" x14ac:dyDescent="0.25">
      <c r="A44" s="30" t="s">
        <v>48</v>
      </c>
      <c r="B44" s="31" t="s">
        <v>135</v>
      </c>
      <c r="C44" s="106" t="s">
        <v>136</v>
      </c>
      <c r="D44" s="107"/>
      <c r="E44" s="32" t="s">
        <v>4</v>
      </c>
      <c r="F44" s="32" t="s">
        <v>4</v>
      </c>
      <c r="G44" s="183" t="s">
        <v>4</v>
      </c>
      <c r="H44" s="1">
        <f>SUM(H45:H46)</f>
        <v>0</v>
      </c>
      <c r="I44" s="1">
        <f>SUM(I45:I46)</f>
        <v>0</v>
      </c>
      <c r="J44" s="1">
        <f>SUM(J45:J46)</f>
        <v>0</v>
      </c>
      <c r="K44" s="10" t="s">
        <v>48</v>
      </c>
      <c r="L44" s="24"/>
      <c r="AI44" s="10" t="s">
        <v>48</v>
      </c>
      <c r="AS44" s="1">
        <f>SUM(AJ45:AJ46)</f>
        <v>0</v>
      </c>
      <c r="AT44" s="1">
        <f>SUM(AK45:AK46)</f>
        <v>0</v>
      </c>
      <c r="AU44" s="1">
        <f>SUM(AL45:AL46)</f>
        <v>0</v>
      </c>
    </row>
    <row r="45" spans="1:75" ht="13.5" customHeight="1" x14ac:dyDescent="0.25">
      <c r="A45" s="2" t="s">
        <v>137</v>
      </c>
      <c r="B45" s="3" t="s">
        <v>138</v>
      </c>
      <c r="C45" s="86" t="s">
        <v>136</v>
      </c>
      <c r="D45" s="80"/>
      <c r="E45" s="3" t="s">
        <v>129</v>
      </c>
      <c r="F45" s="25">
        <v>1</v>
      </c>
      <c r="G45" s="26">
        <v>0</v>
      </c>
      <c r="H45" s="25">
        <f>F45*AO45</f>
        <v>0</v>
      </c>
      <c r="I45" s="25">
        <f>F45*AP45</f>
        <v>0</v>
      </c>
      <c r="J45" s="25">
        <f>F45*G45</f>
        <v>0</v>
      </c>
      <c r="K45" s="27" t="s">
        <v>48</v>
      </c>
      <c r="L45" s="24"/>
      <c r="Z45" s="25">
        <f>IF(AQ45="5",BJ45,0)</f>
        <v>0</v>
      </c>
      <c r="AB45" s="25">
        <f>IF(AQ45="1",BH45,0)</f>
        <v>0</v>
      </c>
      <c r="AC45" s="25">
        <f>IF(AQ45="1",BI45,0)</f>
        <v>0</v>
      </c>
      <c r="AD45" s="25">
        <f>IF(AQ45="7",BH45,0)</f>
        <v>0</v>
      </c>
      <c r="AE45" s="25">
        <f>IF(AQ45="7",BI45,0)</f>
        <v>0</v>
      </c>
      <c r="AF45" s="25">
        <f>IF(AQ45="2",BH45,0)</f>
        <v>0</v>
      </c>
      <c r="AG45" s="25">
        <f>IF(AQ45="2",BI45,0)</f>
        <v>0</v>
      </c>
      <c r="AH45" s="25">
        <f>IF(AQ45="0",BJ45,0)</f>
        <v>0</v>
      </c>
      <c r="AI45" s="10" t="s">
        <v>48</v>
      </c>
      <c r="AJ45" s="25">
        <f>IF(AN45=0,J45,0)</f>
        <v>0</v>
      </c>
      <c r="AK45" s="25">
        <f>IF(AN45=12,J45,0)</f>
        <v>0</v>
      </c>
      <c r="AL45" s="25">
        <f>IF(AN45=21,J45,0)</f>
        <v>0</v>
      </c>
      <c r="AN45" s="25">
        <v>21</v>
      </c>
      <c r="AO45" s="25">
        <f>G45*0</f>
        <v>0</v>
      </c>
      <c r="AP45" s="25">
        <f>G45*(1-0)</f>
        <v>0</v>
      </c>
      <c r="AQ45" s="27" t="s">
        <v>130</v>
      </c>
      <c r="AV45" s="25">
        <f>AW45+AX45</f>
        <v>0</v>
      </c>
      <c r="AW45" s="25">
        <f>F45*AO45</f>
        <v>0</v>
      </c>
      <c r="AX45" s="25">
        <f>F45*AP45</f>
        <v>0</v>
      </c>
      <c r="AY45" s="27" t="s">
        <v>139</v>
      </c>
      <c r="AZ45" s="27" t="s">
        <v>132</v>
      </c>
      <c r="BA45" s="10" t="s">
        <v>58</v>
      </c>
      <c r="BC45" s="25">
        <f>AW45+AX45</f>
        <v>0</v>
      </c>
      <c r="BD45" s="25">
        <f>G45/(100-BE45)*100</f>
        <v>0</v>
      </c>
      <c r="BE45" s="25">
        <v>0</v>
      </c>
      <c r="BF45" s="25">
        <f>45</f>
        <v>45</v>
      </c>
      <c r="BH45" s="25">
        <f>F45*AO45</f>
        <v>0</v>
      </c>
      <c r="BI45" s="25">
        <f>F45*AP45</f>
        <v>0</v>
      </c>
      <c r="BJ45" s="25">
        <f>F45*G45</f>
        <v>0</v>
      </c>
      <c r="BK45" s="25"/>
      <c r="BL45" s="25"/>
      <c r="BO45" s="25">
        <f>F45*G45</f>
        <v>0</v>
      </c>
      <c r="BW45" s="25">
        <v>21</v>
      </c>
    </row>
    <row r="46" spans="1:75" ht="13.5" customHeight="1" x14ac:dyDescent="0.25">
      <c r="A46" s="33" t="s">
        <v>140</v>
      </c>
      <c r="B46" s="34" t="s">
        <v>141</v>
      </c>
      <c r="C46" s="108" t="s">
        <v>142</v>
      </c>
      <c r="D46" s="109"/>
      <c r="E46" s="34" t="s">
        <v>129</v>
      </c>
      <c r="F46" s="35">
        <v>1</v>
      </c>
      <c r="G46" s="36">
        <v>0</v>
      </c>
      <c r="H46" s="35">
        <f>F46*AO46</f>
        <v>0</v>
      </c>
      <c r="I46" s="35">
        <f>F46*AP46</f>
        <v>0</v>
      </c>
      <c r="J46" s="35">
        <f>F46*G46</f>
        <v>0</v>
      </c>
      <c r="K46" s="37" t="s">
        <v>48</v>
      </c>
      <c r="L46" s="38"/>
      <c r="Z46" s="25">
        <f>IF(AQ46="5",BJ46,0)</f>
        <v>0</v>
      </c>
      <c r="AB46" s="25">
        <f>IF(AQ46="1",BH46,0)</f>
        <v>0</v>
      </c>
      <c r="AC46" s="25">
        <f>IF(AQ46="1",BI46,0)</f>
        <v>0</v>
      </c>
      <c r="AD46" s="25">
        <f>IF(AQ46="7",BH46,0)</f>
        <v>0</v>
      </c>
      <c r="AE46" s="25">
        <f>IF(AQ46="7",BI46,0)</f>
        <v>0</v>
      </c>
      <c r="AF46" s="25">
        <f>IF(AQ46="2",BH46,0)</f>
        <v>0</v>
      </c>
      <c r="AG46" s="25">
        <f>IF(AQ46="2",BI46,0)</f>
        <v>0</v>
      </c>
      <c r="AH46" s="25">
        <f>IF(AQ46="0",BJ46,0)</f>
        <v>0</v>
      </c>
      <c r="AI46" s="10" t="s">
        <v>48</v>
      </c>
      <c r="AJ46" s="25">
        <f>IF(AN46=0,J46,0)</f>
        <v>0</v>
      </c>
      <c r="AK46" s="25">
        <f>IF(AN46=12,J46,0)</f>
        <v>0</v>
      </c>
      <c r="AL46" s="25">
        <f>IF(AN46=21,J46,0)</f>
        <v>0</v>
      </c>
      <c r="AN46" s="25">
        <v>21</v>
      </c>
      <c r="AO46" s="25">
        <f>G46*0</f>
        <v>0</v>
      </c>
      <c r="AP46" s="25">
        <f>G46*(1-0)</f>
        <v>0</v>
      </c>
      <c r="AQ46" s="27" t="s">
        <v>130</v>
      </c>
      <c r="AV46" s="25">
        <f>AW46+AX46</f>
        <v>0</v>
      </c>
      <c r="AW46" s="25">
        <f>F46*AO46</f>
        <v>0</v>
      </c>
      <c r="AX46" s="25">
        <f>F46*AP46</f>
        <v>0</v>
      </c>
      <c r="AY46" s="27" t="s">
        <v>139</v>
      </c>
      <c r="AZ46" s="27" t="s">
        <v>132</v>
      </c>
      <c r="BA46" s="10" t="s">
        <v>58</v>
      </c>
      <c r="BC46" s="25">
        <f>AW46+AX46</f>
        <v>0</v>
      </c>
      <c r="BD46" s="25">
        <f>G46/(100-BE46)*100</f>
        <v>0</v>
      </c>
      <c r="BE46" s="25">
        <v>0</v>
      </c>
      <c r="BF46" s="25">
        <f>46</f>
        <v>46</v>
      </c>
      <c r="BH46" s="25">
        <f>F46*AO46</f>
        <v>0</v>
      </c>
      <c r="BI46" s="25">
        <f>F46*AP46</f>
        <v>0</v>
      </c>
      <c r="BJ46" s="25">
        <f>F46*G46</f>
        <v>0</v>
      </c>
      <c r="BK46" s="25"/>
      <c r="BL46" s="25"/>
      <c r="BO46" s="25">
        <f>F46*G46</f>
        <v>0</v>
      </c>
      <c r="BW46" s="25">
        <v>21</v>
      </c>
    </row>
    <row r="47" spans="1:75" x14ac:dyDescent="0.25">
      <c r="H47" s="110" t="s">
        <v>143</v>
      </c>
      <c r="I47" s="110"/>
      <c r="J47" s="39">
        <f>J12+J15+J18+J25+J27+J30+J41+J44</f>
        <v>0</v>
      </c>
    </row>
    <row r="48" spans="1:75" x14ac:dyDescent="0.25">
      <c r="A48" s="40" t="s">
        <v>144</v>
      </c>
    </row>
    <row r="49" spans="1:12" ht="12.75" customHeight="1" x14ac:dyDescent="0.25">
      <c r="A49" s="86" t="s">
        <v>48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</row>
  </sheetData>
  <sheetProtection algorithmName="SHA-512" hashValue="HxltTsX50xDeZRrhHhTJJbQv7vLOyXIKhyVUC4Nu13EUMTPYruC6ZEy+CfMQA4Uq6CLCC616DiJa/m/jr72mCA==" saltValue="A0/G4kb1QzECJt1940EEGQ==" spinCount="100000" sheet="1" formatCells="0" formatColumns="0" formatRows="0" insertColumns="0" insertRows="0" insertHyperlinks="0" deleteColumns="0" deleteRows="0" sort="0" autoFilter="0" pivotTables="0"/>
  <mergeCells count="65">
    <mergeCell ref="C45:D45"/>
    <mergeCell ref="C46:D46"/>
    <mergeCell ref="H47:I47"/>
    <mergeCell ref="A49:L49"/>
    <mergeCell ref="C40:D40"/>
    <mergeCell ref="C41:D41"/>
    <mergeCell ref="C42:D42"/>
    <mergeCell ref="C43:D43"/>
    <mergeCell ref="C44:D44"/>
    <mergeCell ref="C35:L35"/>
    <mergeCell ref="C36:D36"/>
    <mergeCell ref="C37:D37"/>
    <mergeCell ref="C38:D38"/>
    <mergeCell ref="C39:L39"/>
    <mergeCell ref="C30:D30"/>
    <mergeCell ref="C31:D31"/>
    <mergeCell ref="C32:D32"/>
    <mergeCell ref="C33:L33"/>
    <mergeCell ref="C34:D34"/>
    <mergeCell ref="C25:D25"/>
    <mergeCell ref="C26:D26"/>
    <mergeCell ref="C27:D27"/>
    <mergeCell ref="C28:D28"/>
    <mergeCell ref="C29:L29"/>
    <mergeCell ref="C20:L20"/>
    <mergeCell ref="C21:D21"/>
    <mergeCell ref="C22:L22"/>
    <mergeCell ref="C23:D23"/>
    <mergeCell ref="C24:L24"/>
    <mergeCell ref="C15:D15"/>
    <mergeCell ref="C16:D16"/>
    <mergeCell ref="C17:D17"/>
    <mergeCell ref="C18:D18"/>
    <mergeCell ref="C19:D19"/>
    <mergeCell ref="C11:D11"/>
    <mergeCell ref="H10:J10"/>
    <mergeCell ref="C12:D12"/>
    <mergeCell ref="C13:D13"/>
    <mergeCell ref="C14:L14"/>
    <mergeCell ref="K2:L3"/>
    <mergeCell ref="K4:L5"/>
    <mergeCell ref="K6:L7"/>
    <mergeCell ref="K8:L9"/>
    <mergeCell ref="C10:D10"/>
    <mergeCell ref="C8:F9"/>
    <mergeCell ref="I2:I3"/>
    <mergeCell ref="I4:I5"/>
    <mergeCell ref="I6:I7"/>
    <mergeCell ref="I8:I9"/>
    <mergeCell ref="A1:L1"/>
    <mergeCell ref="A2:B3"/>
    <mergeCell ref="A4:B5"/>
    <mergeCell ref="A6:B7"/>
    <mergeCell ref="A8:B9"/>
    <mergeCell ref="G2:H3"/>
    <mergeCell ref="G4:H5"/>
    <mergeCell ref="G6:H7"/>
    <mergeCell ref="G8:H9"/>
    <mergeCell ref="J2:J3"/>
    <mergeCell ref="J4:J5"/>
    <mergeCell ref="J6:J7"/>
    <mergeCell ref="J8:J9"/>
    <mergeCell ref="C2:F3"/>
    <mergeCell ref="C4:F5"/>
    <mergeCell ref="C6:F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workbookViewId="0">
      <pane ySplit="11" topLeftCell="A12" activePane="bottomLeft" state="frozen"/>
      <selection pane="bottomLeft" activeCell="E28" sqref="E28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 x14ac:dyDescent="0.25">
      <c r="A1" s="76" t="s">
        <v>145</v>
      </c>
      <c r="B1" s="76"/>
      <c r="C1" s="76"/>
      <c r="D1" s="76"/>
      <c r="E1" s="76"/>
      <c r="F1" s="76"/>
      <c r="G1" s="76"/>
    </row>
    <row r="2" spans="1:9" x14ac:dyDescent="0.25">
      <c r="A2" s="77" t="s">
        <v>1</v>
      </c>
      <c r="B2" s="78"/>
      <c r="C2" s="87" t="str">
        <f>'Stavební rozpočet'!C2</f>
        <v>Odstranění hal na st.p.č. 1051/5 a 1051/6 Silnice LK a.s.</v>
      </c>
      <c r="D2" s="78" t="s">
        <v>3</v>
      </c>
      <c r="E2" s="78" t="s">
        <v>4</v>
      </c>
      <c r="F2" s="85" t="s">
        <v>5</v>
      </c>
      <c r="G2" s="111" t="str">
        <f>'Stavební rozpočet'!K2</f>
        <v> </v>
      </c>
    </row>
    <row r="3" spans="1:9" ht="15" customHeight="1" x14ac:dyDescent="0.25">
      <c r="A3" s="79"/>
      <c r="B3" s="80"/>
      <c r="C3" s="89"/>
      <c r="D3" s="80"/>
      <c r="E3" s="80"/>
      <c r="F3" s="80"/>
      <c r="G3" s="91"/>
    </row>
    <row r="4" spans="1:9" x14ac:dyDescent="0.25">
      <c r="A4" s="81" t="s">
        <v>7</v>
      </c>
      <c r="B4" s="80"/>
      <c r="C4" s="86" t="str">
        <f>'Stavební rozpočet'!C4</f>
        <v>Sklady na posypový materiál</v>
      </c>
      <c r="D4" s="80" t="s">
        <v>9</v>
      </c>
      <c r="E4" s="80" t="s">
        <v>10</v>
      </c>
      <c r="F4" s="86" t="s">
        <v>11</v>
      </c>
      <c r="G4" s="112" t="str">
        <f>'Stavební rozpočet'!K4</f>
        <v> </v>
      </c>
    </row>
    <row r="5" spans="1:9" ht="15" customHeight="1" x14ac:dyDescent="0.25">
      <c r="A5" s="79"/>
      <c r="B5" s="80"/>
      <c r="C5" s="80"/>
      <c r="D5" s="80"/>
      <c r="E5" s="80"/>
      <c r="F5" s="80"/>
      <c r="G5" s="91"/>
    </row>
    <row r="6" spans="1:9" x14ac:dyDescent="0.25">
      <c r="A6" s="81" t="s">
        <v>12</v>
      </c>
      <c r="B6" s="80"/>
      <c r="C6" s="86" t="str">
        <f>'Stavební rozpočet'!C6</f>
        <v>Liberec, k.ú. Růžodol</v>
      </c>
      <c r="D6" s="80" t="s">
        <v>14</v>
      </c>
      <c r="E6" s="80" t="s">
        <v>4</v>
      </c>
      <c r="F6" s="86" t="s">
        <v>15</v>
      </c>
      <c r="G6" s="185"/>
    </row>
    <row r="7" spans="1:9" ht="15" customHeight="1" x14ac:dyDescent="0.25">
      <c r="A7" s="79"/>
      <c r="B7" s="80"/>
      <c r="C7" s="80"/>
      <c r="D7" s="80"/>
      <c r="E7" s="80"/>
      <c r="F7" s="80"/>
      <c r="G7" s="185"/>
    </row>
    <row r="8" spans="1:9" x14ac:dyDescent="0.25">
      <c r="A8" s="81" t="s">
        <v>18</v>
      </c>
      <c r="B8" s="80"/>
      <c r="C8" s="86" t="str">
        <f>'Stavební rozpočet'!K8</f>
        <v> </v>
      </c>
      <c r="D8" s="80" t="s">
        <v>17</v>
      </c>
      <c r="E8" s="80" t="s">
        <v>10</v>
      </c>
      <c r="F8" s="80" t="s">
        <v>17</v>
      </c>
      <c r="G8" s="112" t="str">
        <f>'Stavební rozpočet'!I8</f>
        <v>05.03.2024</v>
      </c>
    </row>
    <row r="9" spans="1:9" x14ac:dyDescent="0.25">
      <c r="A9" s="82"/>
      <c r="B9" s="83"/>
      <c r="C9" s="83"/>
      <c r="D9" s="109"/>
      <c r="E9" s="83"/>
      <c r="F9" s="83"/>
      <c r="G9" s="113"/>
    </row>
    <row r="10" spans="1:9" x14ac:dyDescent="0.25">
      <c r="A10" s="41" t="s">
        <v>146</v>
      </c>
      <c r="B10" s="42" t="s">
        <v>20</v>
      </c>
      <c r="C10" s="43" t="s">
        <v>147</v>
      </c>
      <c r="E10" s="44" t="s">
        <v>148</v>
      </c>
      <c r="F10" s="45" t="s">
        <v>149</v>
      </c>
      <c r="G10" s="45" t="s">
        <v>150</v>
      </c>
    </row>
    <row r="11" spans="1:9" x14ac:dyDescent="0.25">
      <c r="A11" s="46" t="s">
        <v>48</v>
      </c>
      <c r="B11" s="47" t="s">
        <v>49</v>
      </c>
      <c r="C11" s="80" t="s">
        <v>50</v>
      </c>
      <c r="D11" s="80"/>
      <c r="E11" s="48">
        <f>'Stavební rozpočet'!H12</f>
        <v>0</v>
      </c>
      <c r="F11" s="48">
        <f>'Stavební rozpočet'!I12</f>
        <v>0</v>
      </c>
      <c r="G11" s="48">
        <f>'Stavební rozpočet'!J12</f>
        <v>0</v>
      </c>
      <c r="H11" s="27" t="s">
        <v>151</v>
      </c>
      <c r="I11" s="25">
        <f t="shared" ref="I11:I19" si="0">IF(H11="F",0,G11)</f>
        <v>0</v>
      </c>
    </row>
    <row r="12" spans="1:9" x14ac:dyDescent="0.25">
      <c r="A12" s="2" t="s">
        <v>48</v>
      </c>
      <c r="B12" s="3" t="s">
        <v>61</v>
      </c>
      <c r="C12" s="80" t="s">
        <v>62</v>
      </c>
      <c r="D12" s="80"/>
      <c r="E12" s="25">
        <f>'Stavební rozpočet'!H15</f>
        <v>0</v>
      </c>
      <c r="F12" s="25">
        <f>'Stavební rozpočet'!I15</f>
        <v>0</v>
      </c>
      <c r="G12" s="25">
        <f>'Stavební rozpočet'!J15</f>
        <v>0</v>
      </c>
      <c r="H12" s="27" t="s">
        <v>151</v>
      </c>
      <c r="I12" s="25">
        <f t="shared" si="0"/>
        <v>0</v>
      </c>
    </row>
    <row r="13" spans="1:9" x14ac:dyDescent="0.25">
      <c r="A13" s="2" t="s">
        <v>48</v>
      </c>
      <c r="B13" s="3" t="s">
        <v>71</v>
      </c>
      <c r="C13" s="80" t="s">
        <v>72</v>
      </c>
      <c r="D13" s="80"/>
      <c r="E13" s="25">
        <f>'Stavební rozpočet'!H18</f>
        <v>0</v>
      </c>
      <c r="F13" s="25">
        <f>'Stavební rozpočet'!I18</f>
        <v>0</v>
      </c>
      <c r="G13" s="25">
        <f>'Stavební rozpočet'!J18</f>
        <v>0</v>
      </c>
      <c r="H13" s="27" t="s">
        <v>151</v>
      </c>
      <c r="I13" s="25">
        <f t="shared" si="0"/>
        <v>0</v>
      </c>
    </row>
    <row r="14" spans="1:9" x14ac:dyDescent="0.25">
      <c r="A14" s="2" t="s">
        <v>48</v>
      </c>
      <c r="B14" s="3" t="s">
        <v>87</v>
      </c>
      <c r="C14" s="80" t="s">
        <v>88</v>
      </c>
      <c r="D14" s="80"/>
      <c r="E14" s="25">
        <f>'Stavební rozpočet'!H25</f>
        <v>0</v>
      </c>
      <c r="F14" s="25">
        <f>'Stavební rozpočet'!I25</f>
        <v>0</v>
      </c>
      <c r="G14" s="25">
        <f>'Stavební rozpočet'!J25</f>
        <v>0</v>
      </c>
      <c r="H14" s="27" t="s">
        <v>151</v>
      </c>
      <c r="I14" s="25">
        <f t="shared" si="0"/>
        <v>0</v>
      </c>
    </row>
    <row r="15" spans="1:9" x14ac:dyDescent="0.25">
      <c r="A15" s="2" t="s">
        <v>48</v>
      </c>
      <c r="B15" s="3" t="s">
        <v>94</v>
      </c>
      <c r="C15" s="80" t="s">
        <v>95</v>
      </c>
      <c r="D15" s="80"/>
      <c r="E15" s="25">
        <f>'Stavební rozpočet'!H27</f>
        <v>0</v>
      </c>
      <c r="F15" s="25">
        <f>'Stavební rozpočet'!I27</f>
        <v>0</v>
      </c>
      <c r="G15" s="25">
        <f>'Stavební rozpočet'!J27</f>
        <v>0</v>
      </c>
      <c r="H15" s="27" t="s">
        <v>151</v>
      </c>
      <c r="I15" s="25">
        <f t="shared" si="0"/>
        <v>0</v>
      </c>
    </row>
    <row r="16" spans="1:9" x14ac:dyDescent="0.25">
      <c r="A16" s="2" t="s">
        <v>48</v>
      </c>
      <c r="B16" s="3" t="s">
        <v>101</v>
      </c>
      <c r="C16" s="80" t="s">
        <v>102</v>
      </c>
      <c r="D16" s="80"/>
      <c r="E16" s="25">
        <f>'Stavební rozpočet'!H30</f>
        <v>0</v>
      </c>
      <c r="F16" s="25">
        <f>'Stavební rozpočet'!I30</f>
        <v>0</v>
      </c>
      <c r="G16" s="25">
        <f>'Stavební rozpočet'!J30</f>
        <v>0</v>
      </c>
      <c r="H16" s="27" t="s">
        <v>151</v>
      </c>
      <c r="I16" s="25">
        <f t="shared" si="0"/>
        <v>0</v>
      </c>
    </row>
    <row r="17" spans="1:9" x14ac:dyDescent="0.25">
      <c r="A17" s="2" t="s">
        <v>48</v>
      </c>
      <c r="B17" s="3" t="s">
        <v>48</v>
      </c>
      <c r="C17" s="80" t="s">
        <v>123</v>
      </c>
      <c r="D17" s="80"/>
      <c r="E17" s="25">
        <f>'Stavební rozpočet'!H40</f>
        <v>0</v>
      </c>
      <c r="F17" s="25">
        <f>'Stavební rozpočet'!I40</f>
        <v>0</v>
      </c>
      <c r="G17" s="25">
        <f>'Stavební rozpočet'!J40</f>
        <v>0</v>
      </c>
      <c r="H17" s="27" t="s">
        <v>152</v>
      </c>
      <c r="I17" s="25">
        <f t="shared" si="0"/>
        <v>0</v>
      </c>
    </row>
    <row r="18" spans="1:9" x14ac:dyDescent="0.25">
      <c r="A18" s="2" t="s">
        <v>48</v>
      </c>
      <c r="B18" s="3" t="s">
        <v>124</v>
      </c>
      <c r="C18" s="80" t="s">
        <v>125</v>
      </c>
      <c r="D18" s="80"/>
      <c r="E18" s="25">
        <f>'Stavební rozpočet'!H41</f>
        <v>0</v>
      </c>
      <c r="F18" s="25">
        <f>'Stavební rozpočet'!I41</f>
        <v>0</v>
      </c>
      <c r="G18" s="25">
        <f>'Stavební rozpočet'!J41</f>
        <v>0</v>
      </c>
      <c r="H18" s="27" t="s">
        <v>151</v>
      </c>
      <c r="I18" s="25">
        <f t="shared" si="0"/>
        <v>0</v>
      </c>
    </row>
    <row r="19" spans="1:9" x14ac:dyDescent="0.25">
      <c r="A19" s="2" t="s">
        <v>48</v>
      </c>
      <c r="B19" s="3" t="s">
        <v>135</v>
      </c>
      <c r="C19" s="80" t="s">
        <v>136</v>
      </c>
      <c r="D19" s="80"/>
      <c r="E19" s="25">
        <f>'Stavební rozpočet'!H44</f>
        <v>0</v>
      </c>
      <c r="F19" s="25">
        <f>'Stavební rozpočet'!I44</f>
        <v>0</v>
      </c>
      <c r="G19" s="25">
        <f>'Stavební rozpočet'!J44</f>
        <v>0</v>
      </c>
      <c r="H19" s="27" t="s">
        <v>151</v>
      </c>
      <c r="I19" s="25">
        <f t="shared" si="0"/>
        <v>0</v>
      </c>
    </row>
    <row r="20" spans="1:9" x14ac:dyDescent="0.25">
      <c r="F20" s="4" t="s">
        <v>143</v>
      </c>
      <c r="G20" s="49">
        <f>SUM(I11:I19)</f>
        <v>0</v>
      </c>
    </row>
  </sheetData>
  <sheetProtection algorithmName="SHA-512" hashValue="WX8e6SGixUxDZRyeKUa/PNM0u1aZEYZUgVOkZPvMOBLsEacOZFKhG3pUAhWYz0hQsbRolVS2aYz+A7SWJBPlZw==" saltValue="ojN2CpcVWHUAB/dlOTIr+g==" spinCount="100000" sheet="1" formatCells="0" formatColumns="0" formatRows="0" insertColumns="0" insertRows="0" insertHyperlinks="0" deleteColumns="0" deleteRows="0" sort="0" autoFilter="0" pivotTables="0"/>
  <mergeCells count="34">
    <mergeCell ref="C17:D17"/>
    <mergeCell ref="C18:D18"/>
    <mergeCell ref="C19:D19"/>
    <mergeCell ref="C12:D12"/>
    <mergeCell ref="C13:D13"/>
    <mergeCell ref="C14:D14"/>
    <mergeCell ref="C15:D15"/>
    <mergeCell ref="C16:D16"/>
    <mergeCell ref="G2:G3"/>
    <mergeCell ref="G4:G5"/>
    <mergeCell ref="G6:G7"/>
    <mergeCell ref="G8:G9"/>
    <mergeCell ref="C11:D11"/>
    <mergeCell ref="C8:C9"/>
    <mergeCell ref="E2:E3"/>
    <mergeCell ref="E4:E5"/>
    <mergeCell ref="E6:E7"/>
    <mergeCell ref="E8:E9"/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"/>
  <sheetViews>
    <sheetView workbookViewId="0">
      <selection activeCell="I27" sqref="I27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42.85546875" customWidth="1"/>
    <col min="5" max="5" width="14.2851562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76" t="s">
        <v>153</v>
      </c>
      <c r="B1" s="76"/>
      <c r="C1" s="76"/>
      <c r="D1" s="76"/>
      <c r="E1" s="76"/>
      <c r="F1" s="76"/>
      <c r="G1" s="76"/>
      <c r="H1" s="76"/>
    </row>
    <row r="2" spans="1:8" x14ac:dyDescent="0.25">
      <c r="A2" s="77" t="s">
        <v>1</v>
      </c>
      <c r="B2" s="78"/>
      <c r="C2" s="87" t="str">
        <f>'Stavební rozpočet'!C2</f>
        <v>Odstranění hal na st.p.č. 1051/5 a 1051/6 Silnice LK a.s.</v>
      </c>
      <c r="D2" s="88"/>
      <c r="E2" s="85" t="s">
        <v>5</v>
      </c>
      <c r="F2" s="85" t="str">
        <f>'Stavební rozpočet'!K2</f>
        <v> </v>
      </c>
      <c r="G2" s="78"/>
      <c r="H2" s="90"/>
    </row>
    <row r="3" spans="1:8" ht="15" customHeight="1" x14ac:dyDescent="0.25">
      <c r="A3" s="79"/>
      <c r="B3" s="80"/>
      <c r="C3" s="89"/>
      <c r="D3" s="89"/>
      <c r="E3" s="80"/>
      <c r="F3" s="80"/>
      <c r="G3" s="80"/>
      <c r="H3" s="91"/>
    </row>
    <row r="4" spans="1:8" x14ac:dyDescent="0.25">
      <c r="A4" s="81" t="s">
        <v>7</v>
      </c>
      <c r="B4" s="80"/>
      <c r="C4" s="86" t="str">
        <f>'Stavební rozpočet'!C4</f>
        <v>Sklady na posypový materiál</v>
      </c>
      <c r="D4" s="80"/>
      <c r="E4" s="86" t="s">
        <v>11</v>
      </c>
      <c r="F4" s="86" t="str">
        <f>'Stavební rozpočet'!K4</f>
        <v> </v>
      </c>
      <c r="G4" s="80"/>
      <c r="H4" s="91"/>
    </row>
    <row r="5" spans="1:8" ht="15" customHeight="1" x14ac:dyDescent="0.25">
      <c r="A5" s="79"/>
      <c r="B5" s="80"/>
      <c r="C5" s="80"/>
      <c r="D5" s="80"/>
      <c r="E5" s="80"/>
      <c r="F5" s="80"/>
      <c r="G5" s="80"/>
      <c r="H5" s="91"/>
    </row>
    <row r="6" spans="1:8" x14ac:dyDescent="0.25">
      <c r="A6" s="81" t="s">
        <v>12</v>
      </c>
      <c r="B6" s="80"/>
      <c r="C6" s="86" t="str">
        <f>'Stavební rozpočet'!C6</f>
        <v>Liberec, k.ú. Růžodol</v>
      </c>
      <c r="D6" s="80"/>
      <c r="E6" s="86" t="s">
        <v>15</v>
      </c>
      <c r="F6" s="184"/>
      <c r="G6" s="184"/>
      <c r="H6" s="185"/>
    </row>
    <row r="7" spans="1:8" ht="15" customHeight="1" x14ac:dyDescent="0.25">
      <c r="A7" s="79"/>
      <c r="B7" s="80"/>
      <c r="C7" s="80"/>
      <c r="D7" s="80"/>
      <c r="E7" s="80"/>
      <c r="F7" s="184"/>
      <c r="G7" s="184"/>
      <c r="H7" s="185"/>
    </row>
    <row r="8" spans="1:8" x14ac:dyDescent="0.25">
      <c r="A8" s="81" t="s">
        <v>18</v>
      </c>
      <c r="B8" s="80"/>
      <c r="C8" s="86" t="str">
        <f>'Stavební rozpočet'!K8</f>
        <v> </v>
      </c>
      <c r="D8" s="80"/>
      <c r="E8" s="86" t="s">
        <v>17</v>
      </c>
      <c r="F8" s="86" t="str">
        <f>'Stavební rozpočet'!I8</f>
        <v>05.03.2024</v>
      </c>
      <c r="G8" s="80"/>
      <c r="H8" s="91"/>
    </row>
    <row r="9" spans="1:8" x14ac:dyDescent="0.25">
      <c r="A9" s="82"/>
      <c r="B9" s="83"/>
      <c r="C9" s="83"/>
      <c r="D9" s="83"/>
      <c r="E9" s="83"/>
      <c r="F9" s="83"/>
      <c r="G9" s="83"/>
      <c r="H9" s="113"/>
    </row>
    <row r="10" spans="1:8" x14ac:dyDescent="0.25">
      <c r="A10" s="50" t="s">
        <v>19</v>
      </c>
      <c r="B10" s="51" t="s">
        <v>146</v>
      </c>
      <c r="C10" s="51" t="s">
        <v>20</v>
      </c>
      <c r="D10" s="114" t="s">
        <v>21</v>
      </c>
      <c r="E10" s="115"/>
      <c r="F10" s="51" t="s">
        <v>22</v>
      </c>
      <c r="G10" s="52" t="s">
        <v>23</v>
      </c>
      <c r="H10" s="53" t="s">
        <v>154</v>
      </c>
    </row>
    <row r="12" spans="1:8" x14ac:dyDescent="0.25">
      <c r="A12" s="40" t="s">
        <v>144</v>
      </c>
    </row>
    <row r="13" spans="1:8" ht="12.75" customHeight="1" x14ac:dyDescent="0.25">
      <c r="A13" s="86" t="s">
        <v>48</v>
      </c>
      <c r="B13" s="80"/>
      <c r="C13" s="80"/>
      <c r="D13" s="80"/>
      <c r="E13" s="80"/>
      <c r="F13" s="80"/>
      <c r="G13" s="80"/>
    </row>
  </sheetData>
  <sheetProtection algorithmName="SHA-512" hashValue="u+0/OvibCIfK9mS/pEI/MbrxvGheP/uKqQCVFS9lJJedw1QJTaEv2wtZhL/6DrT6z2+uWoRUE5DVOb1iED8GJg==" saltValue="uskDnq21HlFesgMaIvoKOg==" spinCount="100000" sheet="1" formatCells="0" formatColumns="0" formatRows="0" insertColumns="0" insertRows="0" insertHyperlinks="0" deleteColumns="0" deleteRows="0" sort="0" autoFilter="0" pivotTables="0"/>
  <mergeCells count="20">
    <mergeCell ref="F8:H9"/>
    <mergeCell ref="D10:E10"/>
    <mergeCell ref="A13:G13"/>
    <mergeCell ref="F6:G7"/>
    <mergeCell ref="H6:H7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workbookViewId="0">
      <selection activeCell="P12" sqref="P12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16" t="s">
        <v>155</v>
      </c>
      <c r="B1" s="76"/>
      <c r="C1" s="76"/>
      <c r="D1" s="76"/>
      <c r="E1" s="76"/>
      <c r="F1" s="76"/>
      <c r="G1" s="76"/>
      <c r="H1" s="76"/>
      <c r="I1" s="76"/>
    </row>
    <row r="2" spans="1:9" x14ac:dyDescent="0.25">
      <c r="A2" s="77" t="s">
        <v>1</v>
      </c>
      <c r="B2" s="78"/>
      <c r="C2" s="87" t="str">
        <f>'Stavební rozpočet'!C2</f>
        <v>Odstranění hal na st.p.č. 1051/5 a 1051/6 Silnice LK a.s.</v>
      </c>
      <c r="D2" s="88"/>
      <c r="E2" s="85" t="s">
        <v>5</v>
      </c>
      <c r="F2" s="85" t="str">
        <f>'Stavební rozpočet'!K2</f>
        <v> </v>
      </c>
      <c r="G2" s="78"/>
      <c r="H2" s="85" t="s">
        <v>156</v>
      </c>
      <c r="I2" s="90" t="s">
        <v>48</v>
      </c>
    </row>
    <row r="3" spans="1:9" ht="15" customHeight="1" x14ac:dyDescent="0.25">
      <c r="A3" s="79"/>
      <c r="B3" s="80"/>
      <c r="C3" s="89"/>
      <c r="D3" s="89"/>
      <c r="E3" s="80"/>
      <c r="F3" s="80"/>
      <c r="G3" s="80"/>
      <c r="H3" s="80"/>
      <c r="I3" s="91"/>
    </row>
    <row r="4" spans="1:9" x14ac:dyDescent="0.25">
      <c r="A4" s="81" t="s">
        <v>7</v>
      </c>
      <c r="B4" s="80"/>
      <c r="C4" s="86" t="str">
        <f>'Stavební rozpočet'!C4</f>
        <v>Sklady na posypový materiál</v>
      </c>
      <c r="D4" s="80"/>
      <c r="E4" s="86" t="s">
        <v>11</v>
      </c>
      <c r="F4" s="86" t="str">
        <f>'Stavební rozpočet'!K4</f>
        <v> </v>
      </c>
      <c r="G4" s="80"/>
      <c r="H4" s="86" t="s">
        <v>156</v>
      </c>
      <c r="I4" s="91" t="s">
        <v>48</v>
      </c>
    </row>
    <row r="5" spans="1:9" ht="15" customHeight="1" x14ac:dyDescent="0.25">
      <c r="A5" s="79"/>
      <c r="B5" s="80"/>
      <c r="C5" s="80"/>
      <c r="D5" s="80"/>
      <c r="E5" s="80"/>
      <c r="F5" s="80"/>
      <c r="G5" s="80"/>
      <c r="H5" s="80"/>
      <c r="I5" s="91"/>
    </row>
    <row r="6" spans="1:9" x14ac:dyDescent="0.25">
      <c r="A6" s="81" t="s">
        <v>12</v>
      </c>
      <c r="B6" s="80"/>
      <c r="C6" s="86" t="str">
        <f>'Stavební rozpočet'!C6</f>
        <v>Liberec, k.ú. Růžodol</v>
      </c>
      <c r="D6" s="80"/>
      <c r="E6" s="86" t="s">
        <v>15</v>
      </c>
      <c r="F6" s="184"/>
      <c r="G6" s="184"/>
      <c r="H6" s="86" t="s">
        <v>156</v>
      </c>
      <c r="I6" s="91" t="s">
        <v>48</v>
      </c>
    </row>
    <row r="7" spans="1:9" ht="15" customHeight="1" x14ac:dyDescent="0.25">
      <c r="A7" s="79"/>
      <c r="B7" s="80"/>
      <c r="C7" s="80"/>
      <c r="D7" s="80"/>
      <c r="E7" s="80"/>
      <c r="F7" s="184"/>
      <c r="G7" s="184"/>
      <c r="H7" s="80"/>
      <c r="I7" s="91"/>
    </row>
    <row r="8" spans="1:9" x14ac:dyDescent="0.25">
      <c r="A8" s="81" t="s">
        <v>9</v>
      </c>
      <c r="B8" s="80"/>
      <c r="C8" s="86" t="str">
        <f>'Stavební rozpočet'!I4</f>
        <v>05.03.2024</v>
      </c>
      <c r="D8" s="80"/>
      <c r="E8" s="86" t="s">
        <v>14</v>
      </c>
      <c r="F8" s="86" t="str">
        <f>'Stavební rozpočet'!I6</f>
        <v xml:space="preserve"> </v>
      </c>
      <c r="G8" s="80"/>
      <c r="H8" s="80" t="s">
        <v>157</v>
      </c>
      <c r="I8" s="118">
        <v>18</v>
      </c>
    </row>
    <row r="9" spans="1:9" x14ac:dyDescent="0.25">
      <c r="A9" s="79"/>
      <c r="B9" s="80"/>
      <c r="C9" s="80"/>
      <c r="D9" s="80"/>
      <c r="E9" s="80"/>
      <c r="F9" s="80"/>
      <c r="G9" s="80"/>
      <c r="H9" s="80"/>
      <c r="I9" s="91"/>
    </row>
    <row r="10" spans="1:9" x14ac:dyDescent="0.25">
      <c r="A10" s="81" t="s">
        <v>16</v>
      </c>
      <c r="B10" s="80"/>
      <c r="C10" s="86" t="str">
        <f>'Stavební rozpočet'!C8</f>
        <v xml:space="preserve"> </v>
      </c>
      <c r="D10" s="80"/>
      <c r="E10" s="86" t="s">
        <v>18</v>
      </c>
      <c r="F10" s="86" t="str">
        <f>'Stavební rozpočet'!K8</f>
        <v> </v>
      </c>
      <c r="G10" s="80"/>
      <c r="H10" s="80" t="s">
        <v>158</v>
      </c>
      <c r="I10" s="112" t="str">
        <f>'Stavební rozpočet'!I8</f>
        <v>05.03.2024</v>
      </c>
    </row>
    <row r="11" spans="1:9" x14ac:dyDescent="0.25">
      <c r="A11" s="117"/>
      <c r="B11" s="109"/>
      <c r="C11" s="109"/>
      <c r="D11" s="109"/>
      <c r="E11" s="109"/>
      <c r="F11" s="109"/>
      <c r="G11" s="109"/>
      <c r="H11" s="109"/>
      <c r="I11" s="119"/>
    </row>
    <row r="12" spans="1:9" ht="23.25" x14ac:dyDescent="0.25">
      <c r="A12" s="120" t="s">
        <v>159</v>
      </c>
      <c r="B12" s="120"/>
      <c r="C12" s="120"/>
      <c r="D12" s="120"/>
      <c r="E12" s="120"/>
      <c r="F12" s="120"/>
      <c r="G12" s="120"/>
      <c r="H12" s="120"/>
      <c r="I12" s="120"/>
    </row>
    <row r="13" spans="1:9" ht="26.25" customHeight="1" x14ac:dyDescent="0.25">
      <c r="A13" s="54" t="s">
        <v>160</v>
      </c>
      <c r="B13" s="121" t="s">
        <v>161</v>
      </c>
      <c r="C13" s="122"/>
      <c r="D13" s="55" t="s">
        <v>162</v>
      </c>
      <c r="E13" s="121" t="s">
        <v>163</v>
      </c>
      <c r="F13" s="122"/>
      <c r="G13" s="55" t="s">
        <v>164</v>
      </c>
      <c r="H13" s="121" t="s">
        <v>165</v>
      </c>
      <c r="I13" s="122"/>
    </row>
    <row r="14" spans="1:9" ht="15.75" x14ac:dyDescent="0.25">
      <c r="A14" s="56" t="s">
        <v>166</v>
      </c>
      <c r="B14" s="57" t="s">
        <v>167</v>
      </c>
      <c r="C14" s="58">
        <f>SUM('Stavební rozpočet'!AB12:AB46)</f>
        <v>0</v>
      </c>
      <c r="D14" s="129" t="s">
        <v>168</v>
      </c>
      <c r="E14" s="130"/>
      <c r="F14" s="58">
        <f>VORN!I15</f>
        <v>0</v>
      </c>
      <c r="G14" s="129" t="s">
        <v>136</v>
      </c>
      <c r="H14" s="130"/>
      <c r="I14" s="59">
        <f>VORN!I21</f>
        <v>0</v>
      </c>
    </row>
    <row r="15" spans="1:9" ht="15.75" x14ac:dyDescent="0.25">
      <c r="A15" s="60" t="s">
        <v>48</v>
      </c>
      <c r="B15" s="57" t="s">
        <v>33</v>
      </c>
      <c r="C15" s="58">
        <f>SUM('Stavební rozpočet'!AC12:AC46)</f>
        <v>0</v>
      </c>
      <c r="D15" s="129" t="s">
        <v>169</v>
      </c>
      <c r="E15" s="130"/>
      <c r="F15" s="58">
        <f>VORN!I16</f>
        <v>0</v>
      </c>
      <c r="G15" s="129" t="s">
        <v>170</v>
      </c>
      <c r="H15" s="130"/>
      <c r="I15" s="59">
        <f>VORN!I22</f>
        <v>0</v>
      </c>
    </row>
    <row r="16" spans="1:9" ht="15.75" x14ac:dyDescent="0.25">
      <c r="A16" s="56" t="s">
        <v>171</v>
      </c>
      <c r="B16" s="57" t="s">
        <v>167</v>
      </c>
      <c r="C16" s="58">
        <f>SUM('Stavební rozpočet'!AD12:AD46)</f>
        <v>0</v>
      </c>
      <c r="D16" s="129" t="s">
        <v>172</v>
      </c>
      <c r="E16" s="130"/>
      <c r="F16" s="58">
        <f>VORN!I17</f>
        <v>0</v>
      </c>
      <c r="G16" s="129" t="s">
        <v>173</v>
      </c>
      <c r="H16" s="130"/>
      <c r="I16" s="59">
        <f>VORN!I23</f>
        <v>0</v>
      </c>
    </row>
    <row r="17" spans="1:9" ht="15.75" x14ac:dyDescent="0.25">
      <c r="A17" s="60" t="s">
        <v>48</v>
      </c>
      <c r="B17" s="57" t="s">
        <v>33</v>
      </c>
      <c r="C17" s="58">
        <f>SUM('Stavební rozpočet'!AE12:AE46)</f>
        <v>0</v>
      </c>
      <c r="D17" s="129" t="s">
        <v>48</v>
      </c>
      <c r="E17" s="130"/>
      <c r="F17" s="59" t="s">
        <v>48</v>
      </c>
      <c r="G17" s="129" t="s">
        <v>174</v>
      </c>
      <c r="H17" s="130"/>
      <c r="I17" s="59">
        <f>VORN!I24</f>
        <v>0</v>
      </c>
    </row>
    <row r="18" spans="1:9" ht="15.75" x14ac:dyDescent="0.25">
      <c r="A18" s="56" t="s">
        <v>175</v>
      </c>
      <c r="B18" s="57" t="s">
        <v>167</v>
      </c>
      <c r="C18" s="58">
        <f>SUM('Stavební rozpočet'!AF12:AF46)</f>
        <v>0</v>
      </c>
      <c r="D18" s="129" t="s">
        <v>48</v>
      </c>
      <c r="E18" s="130"/>
      <c r="F18" s="59" t="s">
        <v>48</v>
      </c>
      <c r="G18" s="129" t="s">
        <v>176</v>
      </c>
      <c r="H18" s="130"/>
      <c r="I18" s="59">
        <f>VORN!I25</f>
        <v>0</v>
      </c>
    </row>
    <row r="19" spans="1:9" ht="15.75" x14ac:dyDescent="0.25">
      <c r="A19" s="60" t="s">
        <v>48</v>
      </c>
      <c r="B19" s="57" t="s">
        <v>33</v>
      </c>
      <c r="C19" s="58">
        <f>SUM('Stavební rozpočet'!AG12:AG46)</f>
        <v>0</v>
      </c>
      <c r="D19" s="129" t="s">
        <v>48</v>
      </c>
      <c r="E19" s="130"/>
      <c r="F19" s="59" t="s">
        <v>48</v>
      </c>
      <c r="G19" s="129" t="s">
        <v>177</v>
      </c>
      <c r="H19" s="130"/>
      <c r="I19" s="59">
        <f>VORN!I26</f>
        <v>0</v>
      </c>
    </row>
    <row r="20" spans="1:9" ht="15.75" x14ac:dyDescent="0.25">
      <c r="A20" s="123" t="s">
        <v>178</v>
      </c>
      <c r="B20" s="124"/>
      <c r="C20" s="58">
        <f>SUM('Stavební rozpočet'!AH12:AH46)</f>
        <v>0</v>
      </c>
      <c r="D20" s="129" t="s">
        <v>48</v>
      </c>
      <c r="E20" s="130"/>
      <c r="F20" s="59" t="s">
        <v>48</v>
      </c>
      <c r="G20" s="129" t="s">
        <v>48</v>
      </c>
      <c r="H20" s="130"/>
      <c r="I20" s="59" t="s">
        <v>48</v>
      </c>
    </row>
    <row r="21" spans="1:9" ht="15.75" x14ac:dyDescent="0.25">
      <c r="A21" s="125" t="s">
        <v>179</v>
      </c>
      <c r="B21" s="126"/>
      <c r="C21" s="61">
        <f>SUM('Stavební rozpočet'!Z12:Z46)</f>
        <v>0</v>
      </c>
      <c r="D21" s="131" t="s">
        <v>48</v>
      </c>
      <c r="E21" s="132"/>
      <c r="F21" s="62" t="s">
        <v>48</v>
      </c>
      <c r="G21" s="131" t="s">
        <v>48</v>
      </c>
      <c r="H21" s="132"/>
      <c r="I21" s="62" t="s">
        <v>48</v>
      </c>
    </row>
    <row r="22" spans="1:9" ht="16.5" customHeight="1" x14ac:dyDescent="0.25">
      <c r="A22" s="127" t="s">
        <v>180</v>
      </c>
      <c r="B22" s="128"/>
      <c r="C22" s="63">
        <f>SUM(C14:C21)</f>
        <v>0</v>
      </c>
      <c r="D22" s="133" t="s">
        <v>181</v>
      </c>
      <c r="E22" s="128"/>
      <c r="F22" s="63">
        <f>SUM(F14:F21)</f>
        <v>0</v>
      </c>
      <c r="G22" s="133" t="s">
        <v>182</v>
      </c>
      <c r="H22" s="128"/>
      <c r="I22" s="63">
        <f>SUM(I14:I21)</f>
        <v>0</v>
      </c>
    </row>
    <row r="23" spans="1:9" ht="15.75" x14ac:dyDescent="0.25">
      <c r="D23" s="123" t="s">
        <v>183</v>
      </c>
      <c r="E23" s="124"/>
      <c r="F23" s="64">
        <v>0</v>
      </c>
      <c r="G23" s="134" t="s">
        <v>184</v>
      </c>
      <c r="H23" s="124"/>
      <c r="I23" s="58">
        <v>0</v>
      </c>
    </row>
    <row r="24" spans="1:9" ht="15.75" x14ac:dyDescent="0.25">
      <c r="G24" s="123" t="s">
        <v>185</v>
      </c>
      <c r="H24" s="124"/>
      <c r="I24" s="61">
        <f>vorn_sum</f>
        <v>0</v>
      </c>
    </row>
    <row r="25" spans="1:9" ht="15.75" x14ac:dyDescent="0.25">
      <c r="G25" s="123" t="s">
        <v>186</v>
      </c>
      <c r="H25" s="124"/>
      <c r="I25" s="63">
        <v>0</v>
      </c>
    </row>
    <row r="27" spans="1:9" ht="15.75" x14ac:dyDescent="0.25">
      <c r="A27" s="135" t="s">
        <v>187</v>
      </c>
      <c r="B27" s="136"/>
      <c r="C27" s="65">
        <f>SUM('Stavební rozpočet'!AJ12:AJ46)</f>
        <v>0</v>
      </c>
    </row>
    <row r="28" spans="1:9" ht="15.75" x14ac:dyDescent="0.25">
      <c r="A28" s="137" t="s">
        <v>188</v>
      </c>
      <c r="B28" s="138"/>
      <c r="C28" s="66">
        <f>SUM('Stavební rozpočet'!AK12:AK46)</f>
        <v>0</v>
      </c>
      <c r="D28" s="139" t="s">
        <v>189</v>
      </c>
      <c r="E28" s="136"/>
      <c r="F28" s="65">
        <f>ROUND(C28*(12/100),2)</f>
        <v>0</v>
      </c>
      <c r="G28" s="139" t="s">
        <v>190</v>
      </c>
      <c r="H28" s="136"/>
      <c r="I28" s="65">
        <f>SUM(C27:C29)</f>
        <v>0</v>
      </c>
    </row>
    <row r="29" spans="1:9" ht="15.75" x14ac:dyDescent="0.25">
      <c r="A29" s="137" t="s">
        <v>191</v>
      </c>
      <c r="B29" s="138"/>
      <c r="C29" s="66">
        <f>SUM('Stavební rozpočet'!AL12:AL46)</f>
        <v>0</v>
      </c>
      <c r="D29" s="140" t="s">
        <v>192</v>
      </c>
      <c r="E29" s="138"/>
      <c r="F29" s="66">
        <f>ROUND(C29*(21/100),2)</f>
        <v>0</v>
      </c>
      <c r="G29" s="140" t="s">
        <v>193</v>
      </c>
      <c r="H29" s="138"/>
      <c r="I29" s="66">
        <f>SUM(F28:F29)+I28</f>
        <v>0</v>
      </c>
    </row>
    <row r="31" spans="1:9" x14ac:dyDescent="0.25">
      <c r="A31" s="141" t="s">
        <v>194</v>
      </c>
      <c r="B31" s="142"/>
      <c r="C31" s="143"/>
      <c r="D31" s="150" t="s">
        <v>195</v>
      </c>
      <c r="E31" s="142"/>
      <c r="F31" s="143"/>
      <c r="G31" s="150" t="s">
        <v>196</v>
      </c>
      <c r="H31" s="142"/>
      <c r="I31" s="143"/>
    </row>
    <row r="32" spans="1:9" x14ac:dyDescent="0.25">
      <c r="A32" s="144" t="s">
        <v>48</v>
      </c>
      <c r="B32" s="145"/>
      <c r="C32" s="146"/>
      <c r="D32" s="151" t="s">
        <v>48</v>
      </c>
      <c r="E32" s="145"/>
      <c r="F32" s="146"/>
      <c r="G32" s="151" t="s">
        <v>48</v>
      </c>
      <c r="H32" s="145"/>
      <c r="I32" s="146"/>
    </row>
    <row r="33" spans="1:9" x14ac:dyDescent="0.25">
      <c r="A33" s="144" t="s">
        <v>48</v>
      </c>
      <c r="B33" s="145"/>
      <c r="C33" s="146"/>
      <c r="D33" s="151" t="s">
        <v>48</v>
      </c>
      <c r="E33" s="145"/>
      <c r="F33" s="146"/>
      <c r="G33" s="151" t="s">
        <v>48</v>
      </c>
      <c r="H33" s="145"/>
      <c r="I33" s="146"/>
    </row>
    <row r="34" spans="1:9" x14ac:dyDescent="0.25">
      <c r="A34" s="144" t="s">
        <v>48</v>
      </c>
      <c r="B34" s="145"/>
      <c r="C34" s="146"/>
      <c r="D34" s="151" t="s">
        <v>48</v>
      </c>
      <c r="E34" s="145"/>
      <c r="F34" s="146"/>
      <c r="G34" s="151" t="s">
        <v>48</v>
      </c>
      <c r="H34" s="145"/>
      <c r="I34" s="146"/>
    </row>
    <row r="35" spans="1:9" x14ac:dyDescent="0.25">
      <c r="A35" s="147" t="s">
        <v>197</v>
      </c>
      <c r="B35" s="148"/>
      <c r="C35" s="149"/>
      <c r="D35" s="152" t="s">
        <v>197</v>
      </c>
      <c r="E35" s="148"/>
      <c r="F35" s="149"/>
      <c r="G35" s="152" t="s">
        <v>197</v>
      </c>
      <c r="H35" s="148"/>
      <c r="I35" s="149"/>
    </row>
    <row r="36" spans="1:9" x14ac:dyDescent="0.25">
      <c r="A36" s="67" t="s">
        <v>144</v>
      </c>
    </row>
    <row r="37" spans="1:9" ht="12.75" customHeight="1" x14ac:dyDescent="0.25">
      <c r="A37" s="86" t="s">
        <v>48</v>
      </c>
      <c r="B37" s="80"/>
      <c r="C37" s="80"/>
      <c r="D37" s="80"/>
      <c r="E37" s="80"/>
      <c r="F37" s="80"/>
      <c r="G37" s="80"/>
      <c r="H37" s="80"/>
      <c r="I37" s="80"/>
    </row>
  </sheetData>
  <sheetProtection algorithmName="SHA-512" hashValue="XtvROMzvXEY8ZoWdwZIWZ94XHzEKupJAz6je0WU/UxvP1k3Ogv5jYJrX4uX7zIrDHqEbirYT4SkUXS6SIYB66g==" saltValue="aRWKEH8gO8HCcxqIjuFkmg==" spinCount="100000" sheet="1" formatCells="0" formatColumns="0" formatRows="0" insertColumns="0" insertRows="0" insertHyperlinks="0" deleteColumns="0" deleteRows="0" sort="0" autoFilter="0" pivotTables="0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5"/>
  <sheetViews>
    <sheetView workbookViewId="0">
      <selection activeCell="M10" sqref="M10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16" t="s">
        <v>198</v>
      </c>
      <c r="B1" s="76"/>
      <c r="C1" s="76"/>
      <c r="D1" s="76"/>
      <c r="E1" s="76"/>
      <c r="F1" s="76"/>
      <c r="G1" s="76"/>
      <c r="H1" s="76"/>
      <c r="I1" s="76"/>
    </row>
    <row r="2" spans="1:9" x14ac:dyDescent="0.25">
      <c r="A2" s="77" t="s">
        <v>1</v>
      </c>
      <c r="B2" s="78"/>
      <c r="C2" s="87" t="str">
        <f>'Stavební rozpočet'!C2</f>
        <v>Odstranění hal na st.p.č. 1051/5 a 1051/6 Silnice LK a.s.</v>
      </c>
      <c r="D2" s="88"/>
      <c r="E2" s="85" t="s">
        <v>5</v>
      </c>
      <c r="F2" s="85" t="str">
        <f>'Stavební rozpočet'!K2</f>
        <v> </v>
      </c>
      <c r="G2" s="78"/>
      <c r="H2" s="85" t="s">
        <v>156</v>
      </c>
      <c r="I2" s="90" t="s">
        <v>48</v>
      </c>
    </row>
    <row r="3" spans="1:9" ht="15" customHeight="1" x14ac:dyDescent="0.25">
      <c r="A3" s="79"/>
      <c r="B3" s="80"/>
      <c r="C3" s="89"/>
      <c r="D3" s="89"/>
      <c r="E3" s="80"/>
      <c r="F3" s="80"/>
      <c r="G3" s="80"/>
      <c r="H3" s="80"/>
      <c r="I3" s="91"/>
    </row>
    <row r="4" spans="1:9" x14ac:dyDescent="0.25">
      <c r="A4" s="81" t="s">
        <v>7</v>
      </c>
      <c r="B4" s="80"/>
      <c r="C4" s="86" t="str">
        <f>'Stavební rozpočet'!C4</f>
        <v>Sklady na posypový materiál</v>
      </c>
      <c r="D4" s="80"/>
      <c r="E4" s="86" t="s">
        <v>11</v>
      </c>
      <c r="F4" s="86" t="str">
        <f>'Stavební rozpočet'!K4</f>
        <v> </v>
      </c>
      <c r="G4" s="80"/>
      <c r="H4" s="86" t="s">
        <v>156</v>
      </c>
      <c r="I4" s="91" t="s">
        <v>48</v>
      </c>
    </row>
    <row r="5" spans="1:9" ht="15" customHeight="1" x14ac:dyDescent="0.25">
      <c r="A5" s="79"/>
      <c r="B5" s="80"/>
      <c r="C5" s="80"/>
      <c r="D5" s="80"/>
      <c r="E5" s="80"/>
      <c r="F5" s="80"/>
      <c r="G5" s="80"/>
      <c r="H5" s="80"/>
      <c r="I5" s="91"/>
    </row>
    <row r="6" spans="1:9" x14ac:dyDescent="0.25">
      <c r="A6" s="81" t="s">
        <v>12</v>
      </c>
      <c r="B6" s="80"/>
      <c r="C6" s="86" t="str">
        <f>'Stavební rozpočet'!C6</f>
        <v>Liberec, k.ú. Růžodol</v>
      </c>
      <c r="D6" s="80"/>
      <c r="E6" s="86" t="s">
        <v>15</v>
      </c>
      <c r="F6" s="184"/>
      <c r="G6" s="184"/>
      <c r="H6" s="86" t="s">
        <v>156</v>
      </c>
      <c r="I6" s="91" t="s">
        <v>48</v>
      </c>
    </row>
    <row r="7" spans="1:9" ht="15" customHeight="1" x14ac:dyDescent="0.25">
      <c r="A7" s="79"/>
      <c r="B7" s="80"/>
      <c r="C7" s="80"/>
      <c r="D7" s="80"/>
      <c r="E7" s="80"/>
      <c r="F7" s="184"/>
      <c r="G7" s="184"/>
      <c r="H7" s="80"/>
      <c r="I7" s="91"/>
    </row>
    <row r="8" spans="1:9" x14ac:dyDescent="0.25">
      <c r="A8" s="81" t="s">
        <v>9</v>
      </c>
      <c r="B8" s="80"/>
      <c r="C8" s="86" t="str">
        <f>'Stavební rozpočet'!I4</f>
        <v>05.03.2024</v>
      </c>
      <c r="D8" s="80"/>
      <c r="E8" s="86" t="s">
        <v>14</v>
      </c>
      <c r="F8" s="86" t="str">
        <f>'Stavební rozpočet'!I6</f>
        <v xml:space="preserve"> </v>
      </c>
      <c r="G8" s="80"/>
      <c r="H8" s="80" t="s">
        <v>157</v>
      </c>
      <c r="I8" s="118">
        <v>18</v>
      </c>
    </row>
    <row r="9" spans="1:9" x14ac:dyDescent="0.25">
      <c r="A9" s="79"/>
      <c r="B9" s="80"/>
      <c r="C9" s="80"/>
      <c r="D9" s="80"/>
      <c r="E9" s="80"/>
      <c r="F9" s="80"/>
      <c r="G9" s="80"/>
      <c r="H9" s="80"/>
      <c r="I9" s="91"/>
    </row>
    <row r="10" spans="1:9" x14ac:dyDescent="0.25">
      <c r="A10" s="81" t="s">
        <v>16</v>
      </c>
      <c r="B10" s="80"/>
      <c r="C10" s="86" t="str">
        <f>'Stavební rozpočet'!C8</f>
        <v xml:space="preserve"> </v>
      </c>
      <c r="D10" s="80"/>
      <c r="E10" s="86" t="s">
        <v>18</v>
      </c>
      <c r="F10" s="86" t="str">
        <f>'Stavební rozpočet'!K8</f>
        <v> </v>
      </c>
      <c r="G10" s="80"/>
      <c r="H10" s="80" t="s">
        <v>158</v>
      </c>
      <c r="I10" s="112" t="str">
        <f>'Stavební rozpočet'!I8</f>
        <v>05.03.2024</v>
      </c>
    </row>
    <row r="11" spans="1:9" x14ac:dyDescent="0.25">
      <c r="A11" s="117"/>
      <c r="B11" s="109"/>
      <c r="C11" s="109"/>
      <c r="D11" s="109"/>
      <c r="E11" s="109"/>
      <c r="F11" s="109"/>
      <c r="G11" s="109"/>
      <c r="H11" s="109"/>
      <c r="I11" s="119"/>
    </row>
    <row r="13" spans="1:9" ht="15.75" x14ac:dyDescent="0.25">
      <c r="A13" s="153" t="s">
        <v>199</v>
      </c>
      <c r="B13" s="153"/>
      <c r="C13" s="153"/>
      <c r="D13" s="153"/>
      <c r="E13" s="153"/>
    </row>
    <row r="14" spans="1:9" x14ac:dyDescent="0.25">
      <c r="A14" s="154" t="s">
        <v>200</v>
      </c>
      <c r="B14" s="155"/>
      <c r="C14" s="155"/>
      <c r="D14" s="155"/>
      <c r="E14" s="156"/>
      <c r="F14" s="68" t="s">
        <v>201</v>
      </c>
      <c r="G14" s="68" t="s">
        <v>202</v>
      </c>
      <c r="H14" s="68" t="s">
        <v>203</v>
      </c>
      <c r="I14" s="68" t="s">
        <v>201</v>
      </c>
    </row>
    <row r="15" spans="1:9" x14ac:dyDescent="0.25">
      <c r="A15" s="157" t="s">
        <v>168</v>
      </c>
      <c r="B15" s="158"/>
      <c r="C15" s="158"/>
      <c r="D15" s="158"/>
      <c r="E15" s="159"/>
      <c r="F15" s="69">
        <v>0</v>
      </c>
      <c r="G15" s="70" t="s">
        <v>48</v>
      </c>
      <c r="H15" s="70" t="s">
        <v>48</v>
      </c>
      <c r="I15" s="69">
        <f>F15</f>
        <v>0</v>
      </c>
    </row>
    <row r="16" spans="1:9" x14ac:dyDescent="0.25">
      <c r="A16" s="157" t="s">
        <v>169</v>
      </c>
      <c r="B16" s="158"/>
      <c r="C16" s="158"/>
      <c r="D16" s="158"/>
      <c r="E16" s="159"/>
      <c r="F16" s="69">
        <v>0</v>
      </c>
      <c r="G16" s="70" t="s">
        <v>48</v>
      </c>
      <c r="H16" s="70" t="s">
        <v>48</v>
      </c>
      <c r="I16" s="69">
        <f>F16</f>
        <v>0</v>
      </c>
    </row>
    <row r="17" spans="1:9" x14ac:dyDescent="0.25">
      <c r="A17" s="160" t="s">
        <v>172</v>
      </c>
      <c r="B17" s="161"/>
      <c r="C17" s="161"/>
      <c r="D17" s="161"/>
      <c r="E17" s="162"/>
      <c r="F17" s="71">
        <v>0</v>
      </c>
      <c r="G17" s="72" t="s">
        <v>48</v>
      </c>
      <c r="H17" s="72" t="s">
        <v>48</v>
      </c>
      <c r="I17" s="71">
        <f>F17</f>
        <v>0</v>
      </c>
    </row>
    <row r="18" spans="1:9" x14ac:dyDescent="0.25">
      <c r="A18" s="163" t="s">
        <v>204</v>
      </c>
      <c r="B18" s="164"/>
      <c r="C18" s="164"/>
      <c r="D18" s="164"/>
      <c r="E18" s="165"/>
      <c r="F18" s="73" t="s">
        <v>48</v>
      </c>
      <c r="G18" s="74" t="s">
        <v>48</v>
      </c>
      <c r="H18" s="74" t="s">
        <v>48</v>
      </c>
      <c r="I18" s="75">
        <f>SUM(I15:I17)</f>
        <v>0</v>
      </c>
    </row>
    <row r="20" spans="1:9" x14ac:dyDescent="0.25">
      <c r="A20" s="154" t="s">
        <v>165</v>
      </c>
      <c r="B20" s="155"/>
      <c r="C20" s="155"/>
      <c r="D20" s="155"/>
      <c r="E20" s="156"/>
      <c r="F20" s="68" t="s">
        <v>201</v>
      </c>
      <c r="G20" s="68" t="s">
        <v>202</v>
      </c>
      <c r="H20" s="68" t="s">
        <v>203</v>
      </c>
      <c r="I20" s="68" t="s">
        <v>201</v>
      </c>
    </row>
    <row r="21" spans="1:9" x14ac:dyDescent="0.25">
      <c r="A21" s="157" t="s">
        <v>136</v>
      </c>
      <c r="B21" s="158"/>
      <c r="C21" s="158"/>
      <c r="D21" s="158"/>
      <c r="E21" s="159"/>
      <c r="F21" s="69">
        <v>0</v>
      </c>
      <c r="G21" s="70" t="s">
        <v>48</v>
      </c>
      <c r="H21" s="70" t="s">
        <v>48</v>
      </c>
      <c r="I21" s="69">
        <f t="shared" ref="I21:I26" si="0">F21</f>
        <v>0</v>
      </c>
    </row>
    <row r="22" spans="1:9" x14ac:dyDescent="0.25">
      <c r="A22" s="157" t="s">
        <v>170</v>
      </c>
      <c r="B22" s="158"/>
      <c r="C22" s="158"/>
      <c r="D22" s="158"/>
      <c r="E22" s="159"/>
      <c r="F22" s="69">
        <v>0</v>
      </c>
      <c r="G22" s="70" t="s">
        <v>48</v>
      </c>
      <c r="H22" s="70" t="s">
        <v>48</v>
      </c>
      <c r="I22" s="69">
        <f t="shared" si="0"/>
        <v>0</v>
      </c>
    </row>
    <row r="23" spans="1:9" x14ac:dyDescent="0.25">
      <c r="A23" s="157" t="s">
        <v>173</v>
      </c>
      <c r="B23" s="158"/>
      <c r="C23" s="158"/>
      <c r="D23" s="158"/>
      <c r="E23" s="159"/>
      <c r="F23" s="69">
        <v>0</v>
      </c>
      <c r="G23" s="70" t="s">
        <v>48</v>
      </c>
      <c r="H23" s="70" t="s">
        <v>48</v>
      </c>
      <c r="I23" s="69">
        <f t="shared" si="0"/>
        <v>0</v>
      </c>
    </row>
    <row r="24" spans="1:9" x14ac:dyDescent="0.25">
      <c r="A24" s="157" t="s">
        <v>174</v>
      </c>
      <c r="B24" s="158"/>
      <c r="C24" s="158"/>
      <c r="D24" s="158"/>
      <c r="E24" s="159"/>
      <c r="F24" s="69">
        <v>0</v>
      </c>
      <c r="G24" s="70" t="s">
        <v>48</v>
      </c>
      <c r="H24" s="70" t="s">
        <v>48</v>
      </c>
      <c r="I24" s="69">
        <f t="shared" si="0"/>
        <v>0</v>
      </c>
    </row>
    <row r="25" spans="1:9" x14ac:dyDescent="0.25">
      <c r="A25" s="157" t="s">
        <v>176</v>
      </c>
      <c r="B25" s="158"/>
      <c r="C25" s="158"/>
      <c r="D25" s="158"/>
      <c r="E25" s="159"/>
      <c r="F25" s="69">
        <v>0</v>
      </c>
      <c r="G25" s="70" t="s">
        <v>48</v>
      </c>
      <c r="H25" s="70" t="s">
        <v>48</v>
      </c>
      <c r="I25" s="69">
        <f t="shared" si="0"/>
        <v>0</v>
      </c>
    </row>
    <row r="26" spans="1:9" x14ac:dyDescent="0.25">
      <c r="A26" s="160" t="s">
        <v>177</v>
      </c>
      <c r="B26" s="161"/>
      <c r="C26" s="161"/>
      <c r="D26" s="161"/>
      <c r="E26" s="162"/>
      <c r="F26" s="71">
        <v>0</v>
      </c>
      <c r="G26" s="72" t="s">
        <v>48</v>
      </c>
      <c r="H26" s="72" t="s">
        <v>48</v>
      </c>
      <c r="I26" s="71">
        <f t="shared" si="0"/>
        <v>0</v>
      </c>
    </row>
    <row r="27" spans="1:9" x14ac:dyDescent="0.25">
      <c r="A27" s="163" t="s">
        <v>205</v>
      </c>
      <c r="B27" s="164"/>
      <c r="C27" s="164"/>
      <c r="D27" s="164"/>
      <c r="E27" s="165"/>
      <c r="F27" s="73" t="s">
        <v>48</v>
      </c>
      <c r="G27" s="74" t="s">
        <v>48</v>
      </c>
      <c r="H27" s="74" t="s">
        <v>48</v>
      </c>
      <c r="I27" s="75">
        <f>SUM(I21:I26)</f>
        <v>0</v>
      </c>
    </row>
    <row r="29" spans="1:9" ht="15.75" x14ac:dyDescent="0.25">
      <c r="A29" s="166" t="s">
        <v>206</v>
      </c>
      <c r="B29" s="167"/>
      <c r="C29" s="167"/>
      <c r="D29" s="167"/>
      <c r="E29" s="168"/>
      <c r="F29" s="169">
        <f>I18+I27</f>
        <v>0</v>
      </c>
      <c r="G29" s="170"/>
      <c r="H29" s="170"/>
      <c r="I29" s="171"/>
    </row>
    <row r="33" spans="1:9" ht="15.75" x14ac:dyDescent="0.25">
      <c r="A33" s="153" t="s">
        <v>207</v>
      </c>
      <c r="B33" s="153"/>
      <c r="C33" s="153"/>
      <c r="D33" s="153"/>
      <c r="E33" s="153"/>
    </row>
    <row r="34" spans="1:9" x14ac:dyDescent="0.25">
      <c r="A34" s="154" t="s">
        <v>208</v>
      </c>
      <c r="B34" s="155"/>
      <c r="C34" s="155"/>
      <c r="D34" s="155"/>
      <c r="E34" s="156"/>
      <c r="F34" s="68" t="s">
        <v>201</v>
      </c>
      <c r="G34" s="68" t="s">
        <v>202</v>
      </c>
      <c r="H34" s="68" t="s">
        <v>203</v>
      </c>
      <c r="I34" s="68" t="s">
        <v>201</v>
      </c>
    </row>
    <row r="35" spans="1:9" x14ac:dyDescent="0.25">
      <c r="A35" s="157" t="s">
        <v>209</v>
      </c>
      <c r="B35" s="158"/>
      <c r="C35" s="158"/>
      <c r="D35" s="158"/>
      <c r="E35" s="159"/>
      <c r="F35" s="69">
        <f>SUM('Stavební rozpočet'!BM12:BM46)</f>
        <v>0</v>
      </c>
      <c r="G35" s="70" t="s">
        <v>48</v>
      </c>
      <c r="H35" s="70" t="s">
        <v>48</v>
      </c>
      <c r="I35" s="69">
        <f t="shared" ref="I35:I44" si="1">F35</f>
        <v>0</v>
      </c>
    </row>
    <row r="36" spans="1:9" x14ac:dyDescent="0.25">
      <c r="A36" s="157" t="s">
        <v>125</v>
      </c>
      <c r="B36" s="158"/>
      <c r="C36" s="158"/>
      <c r="D36" s="158"/>
      <c r="E36" s="159"/>
      <c r="F36" s="69">
        <f>SUM('Stavební rozpočet'!BN12:BN46)</f>
        <v>0</v>
      </c>
      <c r="G36" s="70" t="s">
        <v>48</v>
      </c>
      <c r="H36" s="70" t="s">
        <v>48</v>
      </c>
      <c r="I36" s="69">
        <f t="shared" si="1"/>
        <v>0</v>
      </c>
    </row>
    <row r="37" spans="1:9" x14ac:dyDescent="0.25">
      <c r="A37" s="157" t="s">
        <v>136</v>
      </c>
      <c r="B37" s="158"/>
      <c r="C37" s="158"/>
      <c r="D37" s="158"/>
      <c r="E37" s="159"/>
      <c r="F37" s="69">
        <f>SUM('Stavební rozpočet'!BO12:BO46)</f>
        <v>0</v>
      </c>
      <c r="G37" s="70" t="s">
        <v>48</v>
      </c>
      <c r="H37" s="70" t="s">
        <v>48</v>
      </c>
      <c r="I37" s="69">
        <f t="shared" si="1"/>
        <v>0</v>
      </c>
    </row>
    <row r="38" spans="1:9" x14ac:dyDescent="0.25">
      <c r="A38" s="157" t="s">
        <v>210</v>
      </c>
      <c r="B38" s="158"/>
      <c r="C38" s="158"/>
      <c r="D38" s="158"/>
      <c r="E38" s="159"/>
      <c r="F38" s="69">
        <f>SUM('Stavební rozpočet'!BP12:BP46)</f>
        <v>0</v>
      </c>
      <c r="G38" s="70" t="s">
        <v>48</v>
      </c>
      <c r="H38" s="70" t="s">
        <v>48</v>
      </c>
      <c r="I38" s="69">
        <f t="shared" si="1"/>
        <v>0</v>
      </c>
    </row>
    <row r="39" spans="1:9" x14ac:dyDescent="0.25">
      <c r="A39" s="157" t="s">
        <v>211</v>
      </c>
      <c r="B39" s="158"/>
      <c r="C39" s="158"/>
      <c r="D39" s="158"/>
      <c r="E39" s="159"/>
      <c r="F39" s="69">
        <f>SUM('Stavební rozpočet'!BQ12:BQ46)</f>
        <v>0</v>
      </c>
      <c r="G39" s="70" t="s">
        <v>48</v>
      </c>
      <c r="H39" s="70" t="s">
        <v>48</v>
      </c>
      <c r="I39" s="69">
        <f t="shared" si="1"/>
        <v>0</v>
      </c>
    </row>
    <row r="40" spans="1:9" x14ac:dyDescent="0.25">
      <c r="A40" s="157" t="s">
        <v>173</v>
      </c>
      <c r="B40" s="158"/>
      <c r="C40" s="158"/>
      <c r="D40" s="158"/>
      <c r="E40" s="159"/>
      <c r="F40" s="69">
        <f>SUM('Stavební rozpočet'!BR12:BR46)</f>
        <v>0</v>
      </c>
      <c r="G40" s="70" t="s">
        <v>48</v>
      </c>
      <c r="H40" s="70" t="s">
        <v>48</v>
      </c>
      <c r="I40" s="69">
        <f t="shared" si="1"/>
        <v>0</v>
      </c>
    </row>
    <row r="41" spans="1:9" x14ac:dyDescent="0.25">
      <c r="A41" s="157" t="s">
        <v>174</v>
      </c>
      <c r="B41" s="158"/>
      <c r="C41" s="158"/>
      <c r="D41" s="158"/>
      <c r="E41" s="159"/>
      <c r="F41" s="69">
        <f>SUM('Stavební rozpočet'!BS12:BS46)</f>
        <v>0</v>
      </c>
      <c r="G41" s="70" t="s">
        <v>48</v>
      </c>
      <c r="H41" s="70" t="s">
        <v>48</v>
      </c>
      <c r="I41" s="69">
        <f t="shared" si="1"/>
        <v>0</v>
      </c>
    </row>
    <row r="42" spans="1:9" x14ac:dyDescent="0.25">
      <c r="A42" s="157" t="s">
        <v>212</v>
      </c>
      <c r="B42" s="158"/>
      <c r="C42" s="158"/>
      <c r="D42" s="158"/>
      <c r="E42" s="159"/>
      <c r="F42" s="69">
        <f>SUM('Stavební rozpočet'!BT12:BT46)</f>
        <v>0</v>
      </c>
      <c r="G42" s="70" t="s">
        <v>48</v>
      </c>
      <c r="H42" s="70" t="s">
        <v>48</v>
      </c>
      <c r="I42" s="69">
        <f t="shared" si="1"/>
        <v>0</v>
      </c>
    </row>
    <row r="43" spans="1:9" x14ac:dyDescent="0.25">
      <c r="A43" s="157" t="s">
        <v>213</v>
      </c>
      <c r="B43" s="158"/>
      <c r="C43" s="158"/>
      <c r="D43" s="158"/>
      <c r="E43" s="159"/>
      <c r="F43" s="69">
        <f>SUM('Stavební rozpočet'!BU12:BU46)</f>
        <v>0</v>
      </c>
      <c r="G43" s="70" t="s">
        <v>48</v>
      </c>
      <c r="H43" s="70" t="s">
        <v>48</v>
      </c>
      <c r="I43" s="69">
        <f t="shared" si="1"/>
        <v>0</v>
      </c>
    </row>
    <row r="44" spans="1:9" x14ac:dyDescent="0.25">
      <c r="A44" s="160" t="s">
        <v>214</v>
      </c>
      <c r="B44" s="161"/>
      <c r="C44" s="161"/>
      <c r="D44" s="161"/>
      <c r="E44" s="162"/>
      <c r="F44" s="71">
        <f>SUM('Stavební rozpočet'!BV12:BV46)</f>
        <v>0</v>
      </c>
      <c r="G44" s="72" t="s">
        <v>48</v>
      </c>
      <c r="H44" s="72" t="s">
        <v>48</v>
      </c>
      <c r="I44" s="71">
        <f t="shared" si="1"/>
        <v>0</v>
      </c>
    </row>
    <row r="45" spans="1:9" x14ac:dyDescent="0.25">
      <c r="A45" s="163" t="s">
        <v>215</v>
      </c>
      <c r="B45" s="164"/>
      <c r="C45" s="164"/>
      <c r="D45" s="164"/>
      <c r="E45" s="165"/>
      <c r="F45" s="73" t="s">
        <v>48</v>
      </c>
      <c r="G45" s="74" t="s">
        <v>48</v>
      </c>
      <c r="H45" s="74" t="s">
        <v>48</v>
      </c>
      <c r="I45" s="75">
        <f>SUM(I35:I44)</f>
        <v>0</v>
      </c>
    </row>
  </sheetData>
  <sheetProtection algorithmName="SHA-512" hashValue="K4lCo1yri2SN6bByCoB1yClDPwfe5W1AtCdQupxzEPYhOIWDS4ueYUIf+lcVxEaOpMpCdvxXybDVRewRdybr4w==" saltValue="9jXrr8lM7heKVZ8SK9E4UA==" spinCount="100000" sheet="1" formatCells="0" formatColumns="0" formatRows="0" insertColumns="0" insertRows="0" insertHyperlinks="0" deleteColumns="0" deleteRows="0" sort="0" autoFilter="0" pivotTables="0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Stavební rozpočet</vt:lpstr>
      <vt:lpstr>Stavební rozpočet - součet</vt:lpstr>
      <vt:lpstr>Výkaz výměr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Monika Poslová, Silnice LK a.s.</cp:lastModifiedBy>
  <dcterms:created xsi:type="dcterms:W3CDTF">2021-06-10T20:06:38Z</dcterms:created>
  <dcterms:modified xsi:type="dcterms:W3CDTF">2024-04-18T13:17:48Z</dcterms:modified>
</cp:coreProperties>
</file>