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:\DNS\DNS - stavebné práce\Výzvy\Výzva č. 1 - HA Brezno\"/>
    </mc:Choice>
  </mc:AlternateContent>
  <xr:revisionPtr revIDLastSave="0" documentId="13_ncr:1_{0FF07C84-D365-41CB-8F68-FA915D5A8D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itulácia stavby" sheetId="1" r:id="rId1"/>
    <sheet name="a - SO 01 - Učebne" sheetId="2" r:id="rId2"/>
    <sheet name="b - SO 02 - Cvičná kuchyň..." sheetId="3" r:id="rId3"/>
    <sheet name="c - SO 03 - WC pri hlavno..." sheetId="4" r:id="rId4"/>
    <sheet name="d - SO 04 - Bezbariérový ..." sheetId="5" r:id="rId5"/>
    <sheet name="1 - WC" sheetId="6" r:id="rId6"/>
    <sheet name="2 - KUCHYŇA" sheetId="7" r:id="rId7"/>
    <sheet name="018-04 - SO - 04 schodisková pl" sheetId="8" r:id="rId8"/>
    <sheet name="018-05 - Rozvádzač RH dop..." sheetId="9" r:id="rId9"/>
    <sheet name="018-06 - Rozvádzač RE s p..." sheetId="10" r:id="rId10"/>
    <sheet name="01-aa - Učebňa metrológie..." sheetId="11" r:id="rId11"/>
    <sheet name="01-bb - Učebňa metrológie..." sheetId="12" r:id="rId12"/>
    <sheet name="01-cc - Učebňa elektrotec..." sheetId="13" r:id="rId13"/>
    <sheet name="01-dd - Učebňa robotiky, ..." sheetId="14" r:id="rId14"/>
    <sheet name="01-ee - Multimediálna uče..." sheetId="15" r:id="rId15"/>
    <sheet name="01-ff - Chodba a skladova..." sheetId="16" r:id="rId16"/>
    <sheet name="01-gg - Rozvádzač R01.1, ..." sheetId="17" r:id="rId17"/>
    <sheet name="02-aa - Svetelná inštalác..." sheetId="18" r:id="rId18"/>
    <sheet name="02-bb - Zasuvková inštalá..." sheetId="19" r:id="rId19"/>
    <sheet name="02-cc - Rozvádzač R02-1 C..." sheetId="20" r:id="rId20"/>
    <sheet name="03-aa - Zasuvková inštalá..." sheetId="21" r:id="rId21"/>
    <sheet name="03-bb - Svetelná inštalác..." sheetId="22" r:id="rId22"/>
    <sheet name="03-cc - Rozvádzač Ri9-1 d..." sheetId="23" r:id="rId23"/>
    <sheet name="gg-01 - R01.1" sheetId="24" r:id="rId24"/>
    <sheet name="gg-02 - R01.2" sheetId="25" r:id="rId25"/>
    <sheet name="gg-03 - R01.3" sheetId="26" r:id="rId26"/>
    <sheet name="gg-04 - R01.4" sheetId="27" r:id="rId27"/>
    <sheet name="gg-05 - R01.5" sheetId="28" r:id="rId28"/>
  </sheets>
  <definedNames>
    <definedName name="_xlnm._FilterDatabase" localSheetId="7" hidden="1">'018-04 - SO - 04 schodisková pl'!$C$134:$K$152</definedName>
    <definedName name="_xlnm._FilterDatabase" localSheetId="8" hidden="1">'018-05 - Rozvádzač RH dop...'!$C$132:$K$148</definedName>
    <definedName name="_xlnm._FilterDatabase" localSheetId="9" hidden="1">'018-06 - Rozvádzač RE s p...'!$C$132:$K$148</definedName>
    <definedName name="_xlnm._FilterDatabase" localSheetId="10" hidden="1">'01-aa - Učebňa metrológie...'!$C$136:$K$175</definedName>
    <definedName name="_xlnm._FilterDatabase" localSheetId="11" hidden="1">'01-bb - Učebňa metrológie...'!$C$136:$K$175</definedName>
    <definedName name="_xlnm._FilterDatabase" localSheetId="12" hidden="1">'01-cc - Učebňa elektrotec...'!$C$136:$K$172</definedName>
    <definedName name="_xlnm._FilterDatabase" localSheetId="13" hidden="1">'01-dd - Učebňa robotiky, ...'!$C$136:$K$175</definedName>
    <definedName name="_xlnm._FilterDatabase" localSheetId="14" hidden="1">'01-ee - Multimediálna uče...'!$C$136:$K$174</definedName>
    <definedName name="_xlnm._FilterDatabase" localSheetId="15" hidden="1">'01-ff - Chodba a skladova...'!$C$134:$K$179</definedName>
    <definedName name="_xlnm._FilterDatabase" localSheetId="16" hidden="1">'01-gg - Rozvádzač R01.1, ...'!$C$132:$K$145</definedName>
    <definedName name="_xlnm._FilterDatabase" localSheetId="17" hidden="1">'02-aa - Svetelná inštalác...'!$C$134:$K$163</definedName>
    <definedName name="_xlnm._FilterDatabase" localSheetId="18" hidden="1">'02-bb - Zasuvková inštalá...'!$C$134:$K$174</definedName>
    <definedName name="_xlnm._FilterDatabase" localSheetId="19" hidden="1">'02-cc - Rozvádzač R02-1 C...'!$C$135:$K$172</definedName>
    <definedName name="_xlnm._FilterDatabase" localSheetId="20" hidden="1">'03-aa - Zasuvková inštalá...'!$C$134:$K$155</definedName>
    <definedName name="_xlnm._FilterDatabase" localSheetId="21" hidden="1">'03-bb - Svetelná inštalác...'!$C$134:$K$162</definedName>
    <definedName name="_xlnm._FilterDatabase" localSheetId="22" hidden="1">'03-cc - Rozvádzač Ri9-1 d...'!$C$132:$K$146</definedName>
    <definedName name="_xlnm._FilterDatabase" localSheetId="5" hidden="1">'1 - WC'!$C$136:$K$205</definedName>
    <definedName name="_xlnm._FilterDatabase" localSheetId="6" hidden="1">'2 - KUCHYŇA'!$C$136:$K$190</definedName>
    <definedName name="_xlnm._FilterDatabase" localSheetId="1" hidden="1">'a - SO 01 - Učebne'!$C$146:$K$504</definedName>
    <definedName name="_xlnm._FilterDatabase" localSheetId="2" hidden="1">'b - SO 02 - Cvičná kuchyň...'!$C$144:$K$360</definedName>
    <definedName name="_xlnm._FilterDatabase" localSheetId="3" hidden="1">'c - SO 03 - WC pri hlavno...'!$C$143:$K$355</definedName>
    <definedName name="_xlnm._FilterDatabase" localSheetId="4" hidden="1">'d - SO 04 - Bezbariérový ...'!$C$140:$K$248</definedName>
    <definedName name="_xlnm._FilterDatabase" localSheetId="23" hidden="1">'gg-01 - R01.1'!$C$135:$K$161</definedName>
    <definedName name="_xlnm._FilterDatabase" localSheetId="24" hidden="1">'gg-02 - R01.2'!$C$135:$K$170</definedName>
    <definedName name="_xlnm._FilterDatabase" localSheetId="25" hidden="1">'gg-03 - R01.3'!$C$135:$K$170</definedName>
    <definedName name="_xlnm._FilterDatabase" localSheetId="26" hidden="1">'gg-04 - R01.4'!$C$135:$K$170</definedName>
    <definedName name="_xlnm._FilterDatabase" localSheetId="27" hidden="1">'gg-05 - R01.5'!$C$135:$K$170</definedName>
    <definedName name="_xlnm.Print_Titles" localSheetId="7">'018-04 - SO - 04 schodisková pl'!$134:$134</definedName>
    <definedName name="_xlnm.Print_Titles" localSheetId="8">'018-05 - Rozvádzač RH dop...'!$132:$132</definedName>
    <definedName name="_xlnm.Print_Titles" localSheetId="9">'018-06 - Rozvádzač RE s p...'!$132:$132</definedName>
    <definedName name="_xlnm.Print_Titles" localSheetId="10">'01-aa - Učebňa metrológie...'!$136:$136</definedName>
    <definedName name="_xlnm.Print_Titles" localSheetId="11">'01-bb - Učebňa metrológie...'!$136:$136</definedName>
    <definedName name="_xlnm.Print_Titles" localSheetId="12">'01-cc - Učebňa elektrotec...'!$136:$136</definedName>
    <definedName name="_xlnm.Print_Titles" localSheetId="13">'01-dd - Učebňa robotiky, ...'!$136:$136</definedName>
    <definedName name="_xlnm.Print_Titles" localSheetId="14">'01-ee - Multimediálna uče...'!$136:$136</definedName>
    <definedName name="_xlnm.Print_Titles" localSheetId="15">'01-ff - Chodba a skladova...'!$134:$134</definedName>
    <definedName name="_xlnm.Print_Titles" localSheetId="16">'01-gg - Rozvádzač R01.1, ...'!$132:$132</definedName>
    <definedName name="_xlnm.Print_Titles" localSheetId="17">'02-aa - Svetelná inštalác...'!$134:$134</definedName>
    <definedName name="_xlnm.Print_Titles" localSheetId="18">'02-bb - Zasuvková inštalá...'!$134:$134</definedName>
    <definedName name="_xlnm.Print_Titles" localSheetId="19">'02-cc - Rozvádzač R02-1 C...'!$135:$135</definedName>
    <definedName name="_xlnm.Print_Titles" localSheetId="20">'03-aa - Zasuvková inštalá...'!$134:$134</definedName>
    <definedName name="_xlnm.Print_Titles" localSheetId="21">'03-bb - Svetelná inštalác...'!$134:$134</definedName>
    <definedName name="_xlnm.Print_Titles" localSheetId="22">'03-cc - Rozvádzač Ri9-1 d...'!$132:$132</definedName>
    <definedName name="_xlnm.Print_Titles" localSheetId="5">'1 - WC'!$136:$136</definedName>
    <definedName name="_xlnm.Print_Titles" localSheetId="6">'2 - KUCHYŇA'!$136:$136</definedName>
    <definedName name="_xlnm.Print_Titles" localSheetId="1">'a - SO 01 - Učebne'!$146:$146</definedName>
    <definedName name="_xlnm.Print_Titles" localSheetId="2">'b - SO 02 - Cvičná kuchyň...'!$144:$144</definedName>
    <definedName name="_xlnm.Print_Titles" localSheetId="3">'c - SO 03 - WC pri hlavno...'!$143:$143</definedName>
    <definedName name="_xlnm.Print_Titles" localSheetId="4">'d - SO 04 - Bezbariérový ...'!$140:$140</definedName>
    <definedName name="_xlnm.Print_Titles" localSheetId="23">'gg-01 - R01.1'!$135:$135</definedName>
    <definedName name="_xlnm.Print_Titles" localSheetId="24">'gg-02 - R01.2'!$135:$135</definedName>
    <definedName name="_xlnm.Print_Titles" localSheetId="25">'gg-03 - R01.3'!$135:$135</definedName>
    <definedName name="_xlnm.Print_Titles" localSheetId="26">'gg-04 - R01.4'!$135:$135</definedName>
    <definedName name="_xlnm.Print_Titles" localSheetId="27">'gg-05 - R01.5'!$135:$135</definedName>
    <definedName name="_xlnm.Print_Titles" localSheetId="0">'Rekapitulácia stavby'!$92:$92</definedName>
    <definedName name="_xlnm.Print_Area" localSheetId="7">'018-04 - SO - 04 schodisková pl'!$C$4:$J$76,'018-04 - SO - 04 schodisková pl'!$C$120:$J$152</definedName>
    <definedName name="_xlnm.Print_Area" localSheetId="8">'018-05 - Rozvádzač RH dop...'!$C$4:$J$76,'018-05 - Rozvádzač RH dop...'!$C$118:$J$148</definedName>
    <definedName name="_xlnm.Print_Area" localSheetId="9">'018-06 - Rozvádzač RE s p...'!$C$4:$J$76,'018-06 - Rozvádzač RE s p...'!$C$118:$J$148</definedName>
    <definedName name="_xlnm.Print_Area" localSheetId="10">'01-aa - Učebňa metrológie...'!$C$4:$J$76,'01-aa - Učebňa metrológie...'!$C$122:$J$175</definedName>
    <definedName name="_xlnm.Print_Area" localSheetId="11">'01-bb - Učebňa metrológie...'!$C$4:$J$76,'01-bb - Učebňa metrológie...'!$C$122:$J$175</definedName>
    <definedName name="_xlnm.Print_Area" localSheetId="12">'01-cc - Učebňa elektrotec...'!$C$4:$J$76,'01-cc - Učebňa elektrotec...'!$C$122:$J$172</definedName>
    <definedName name="_xlnm.Print_Area" localSheetId="13">'01-dd - Učebňa robotiky, ...'!$C$4:$J$76,'01-dd - Učebňa robotiky, ...'!$C$122:$J$175</definedName>
    <definedName name="_xlnm.Print_Area" localSheetId="14">'01-ee - Multimediálna uče...'!$C$4:$J$76,'01-ee - Multimediálna uče...'!$C$122:$J$174</definedName>
    <definedName name="_xlnm.Print_Area" localSheetId="15">'01-ff - Chodba a skladova...'!$C$4:$J$76,'01-ff - Chodba a skladova...'!$C$120:$J$179</definedName>
    <definedName name="_xlnm.Print_Area" localSheetId="16">'01-gg - Rozvádzač R01.1, ...'!$C$4:$J$76,'01-gg - Rozvádzač R01.1, ...'!$C$118:$J$145</definedName>
    <definedName name="_xlnm.Print_Area" localSheetId="17">'02-aa - Svetelná inštalác...'!$C$4:$J$76,'02-aa - Svetelná inštalác...'!$C$120:$J$163</definedName>
    <definedName name="_xlnm.Print_Area" localSheetId="18">'02-bb - Zasuvková inštalá...'!$C$4:$J$76,'02-bb - Zasuvková inštalá...'!$C$120:$J$174</definedName>
    <definedName name="_xlnm.Print_Area" localSheetId="19">'02-cc - Rozvádzač R02-1 C...'!$C$4:$J$76,'02-cc - Rozvádzač R02-1 C...'!$C$121:$J$172</definedName>
    <definedName name="_xlnm.Print_Area" localSheetId="20">'03-aa - Zasuvková inštalá...'!$C$4:$J$76,'03-aa - Zasuvková inštalá...'!$C$120:$J$155</definedName>
    <definedName name="_xlnm.Print_Area" localSheetId="21">'03-bb - Svetelná inštalác...'!$C$4:$J$76,'03-bb - Svetelná inštalác...'!$C$120:$J$162</definedName>
    <definedName name="_xlnm.Print_Area" localSheetId="22">'03-cc - Rozvádzač Ri9-1 d...'!$C$4:$J$76,'03-cc - Rozvádzač Ri9-1 d...'!$C$118:$J$146</definedName>
    <definedName name="_xlnm.Print_Area" localSheetId="5">'1 - WC'!$C$4:$J$76,'1 - WC'!$C$122:$J$205</definedName>
    <definedName name="_xlnm.Print_Area" localSheetId="6">'2 - KUCHYŇA'!$C$4:$J$76,'2 - KUCHYŇA'!$C$122:$J$190</definedName>
    <definedName name="_xlnm.Print_Area" localSheetId="1">'a - SO 01 - Učebne'!$C$4:$J$76,'a - SO 01 - Učebne'!$C$134:$J$504</definedName>
    <definedName name="_xlnm.Print_Area" localSheetId="2">'b - SO 02 - Cvičná kuchyň...'!$C$4:$J$76,'b - SO 02 - Cvičná kuchyň...'!$C$132:$J$360</definedName>
    <definedName name="_xlnm.Print_Area" localSheetId="3">'c - SO 03 - WC pri hlavno...'!$C$4:$J$76,'c - SO 03 - WC pri hlavno...'!$C$131:$J$355</definedName>
    <definedName name="_xlnm.Print_Area" localSheetId="4">'d - SO 04 - Bezbariérový ...'!$C$4:$J$76,'d - SO 04 - Bezbariérový ...'!$C$128:$J$248</definedName>
    <definedName name="_xlnm.Print_Area" localSheetId="23">'gg-01 - R01.1'!$C$4:$J$76,'gg-01 - R01.1'!$C$121:$J$161</definedName>
    <definedName name="_xlnm.Print_Area" localSheetId="24">'gg-02 - R01.2'!$C$4:$J$76,'gg-02 - R01.2'!$C$121:$J$170</definedName>
    <definedName name="_xlnm.Print_Area" localSheetId="25">'gg-03 - R01.3'!$C$4:$J$76,'gg-03 - R01.3'!$C$121:$J$170</definedName>
    <definedName name="_xlnm.Print_Area" localSheetId="26">'gg-04 - R01.4'!$C$4:$J$76,'gg-04 - R01.4'!$C$121:$J$170</definedName>
    <definedName name="_xlnm.Print_Area" localSheetId="27">'gg-05 - R01.5'!$C$4:$J$76,'gg-05 - R01.5'!$C$121:$J$170</definedName>
    <definedName name="_xlnm.Print_Area" localSheetId="0">'Rekapitulácia stavby'!$D$4:$AO$76,'Rekapitulácia stavby'!$C$82:$AQ$124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8" l="1"/>
  <c r="J40" i="28"/>
  <c r="AY123" i="1"/>
  <c r="J39" i="28"/>
  <c r="AX123" i="1" s="1"/>
  <c r="BI170" i="28"/>
  <c r="BH170" i="28"/>
  <c r="BG170" i="28"/>
  <c r="BE170" i="28"/>
  <c r="BK170" i="28"/>
  <c r="J170" i="28" s="1"/>
  <c r="BF170" i="28" s="1"/>
  <c r="BI169" i="28"/>
  <c r="BH169" i="28"/>
  <c r="BG169" i="28"/>
  <c r="BE169" i="28"/>
  <c r="BK169" i="28"/>
  <c r="J169" i="28" s="1"/>
  <c r="BF169" i="28" s="1"/>
  <c r="BI168" i="28"/>
  <c r="BH168" i="28"/>
  <c r="BG168" i="28"/>
  <c r="BE168" i="28"/>
  <c r="BK168" i="28"/>
  <c r="J168" i="28" s="1"/>
  <c r="BF168" i="28" s="1"/>
  <c r="BI167" i="28"/>
  <c r="BH167" i="28"/>
  <c r="BG167" i="28"/>
  <c r="BE167" i="28"/>
  <c r="BK167" i="28"/>
  <c r="J167" i="28" s="1"/>
  <c r="BF167" i="28" s="1"/>
  <c r="BI166" i="28"/>
  <c r="BH166" i="28"/>
  <c r="BG166" i="28"/>
  <c r="BE166" i="28"/>
  <c r="BK166" i="28"/>
  <c r="J166" i="28"/>
  <c r="BF166" i="28" s="1"/>
  <c r="BI164" i="28"/>
  <c r="BH164" i="28"/>
  <c r="BG164" i="28"/>
  <c r="BE164" i="28"/>
  <c r="T164" i="28"/>
  <c r="T163" i="28" s="1"/>
  <c r="R164" i="28"/>
  <c r="R163" i="28"/>
  <c r="P164" i="28"/>
  <c r="P163" i="28" s="1"/>
  <c r="BI162" i="28"/>
  <c r="BH162" i="28"/>
  <c r="BG162" i="28"/>
  <c r="BE162" i="28"/>
  <c r="T162" i="28"/>
  <c r="R162" i="28"/>
  <c r="P162" i="28"/>
  <c r="BI161" i="28"/>
  <c r="BH161" i="28"/>
  <c r="BG161" i="28"/>
  <c r="BE161" i="28"/>
  <c r="T161" i="28"/>
  <c r="R161" i="28"/>
  <c r="P161" i="28"/>
  <c r="BI158" i="28"/>
  <c r="BH158" i="28"/>
  <c r="BG158" i="28"/>
  <c r="BE158" i="28"/>
  <c r="T158" i="28"/>
  <c r="R158" i="28"/>
  <c r="P158" i="28"/>
  <c r="BI157" i="28"/>
  <c r="BH157" i="28"/>
  <c r="BG157" i="28"/>
  <c r="BE157" i="28"/>
  <c r="T157" i="28"/>
  <c r="R157" i="28"/>
  <c r="P157" i="28"/>
  <c r="BI156" i="28"/>
  <c r="BH156" i="28"/>
  <c r="BG156" i="28"/>
  <c r="BE156" i="28"/>
  <c r="T156" i="28"/>
  <c r="R156" i="28"/>
  <c r="P156" i="28"/>
  <c r="BI155" i="28"/>
  <c r="BH155" i="28"/>
  <c r="BG155" i="28"/>
  <c r="BE155" i="28"/>
  <c r="T155" i="28"/>
  <c r="R155" i="28"/>
  <c r="P155" i="28"/>
  <c r="BI154" i="28"/>
  <c r="BH154" i="28"/>
  <c r="BG154" i="28"/>
  <c r="BE154" i="28"/>
  <c r="T154" i="28"/>
  <c r="R154" i="28"/>
  <c r="P154" i="28"/>
  <c r="BI153" i="28"/>
  <c r="BH153" i="28"/>
  <c r="BG153" i="28"/>
  <c r="BE153" i="28"/>
  <c r="T153" i="28"/>
  <c r="R153" i="28"/>
  <c r="P153" i="28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5" i="28"/>
  <c r="BH145" i="28"/>
  <c r="BG145" i="28"/>
  <c r="BE145" i="28"/>
  <c r="T145" i="28"/>
  <c r="R145" i="28"/>
  <c r="P145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J133" i="28"/>
  <c r="J132" i="28"/>
  <c r="F132" i="28"/>
  <c r="F130" i="28"/>
  <c r="E128" i="28"/>
  <c r="BI113" i="28"/>
  <c r="BH113" i="28"/>
  <c r="BG113" i="28"/>
  <c r="BE113" i="28"/>
  <c r="BI112" i="28"/>
  <c r="BH112" i="28"/>
  <c r="BG112" i="28"/>
  <c r="BF112" i="28"/>
  <c r="BE112" i="28"/>
  <c r="BI111" i="28"/>
  <c r="BH111" i="28"/>
  <c r="BG111" i="28"/>
  <c r="BF111" i="28"/>
  <c r="BE111" i="28"/>
  <c r="BI110" i="28"/>
  <c r="BH110" i="28"/>
  <c r="BG110" i="28"/>
  <c r="BF110" i="28"/>
  <c r="BE110" i="28"/>
  <c r="BI109" i="28"/>
  <c r="BH109" i="28"/>
  <c r="BG109" i="28"/>
  <c r="BF109" i="28"/>
  <c r="BE109" i="28"/>
  <c r="BI108" i="28"/>
  <c r="BH108" i="28"/>
  <c r="BG108" i="28"/>
  <c r="BF108" i="28"/>
  <c r="BE108" i="28"/>
  <c r="J94" i="28"/>
  <c r="J93" i="28"/>
  <c r="F93" i="28"/>
  <c r="F91" i="28"/>
  <c r="E89" i="28"/>
  <c r="J20" i="28"/>
  <c r="E20" i="28"/>
  <c r="F133" i="28" s="1"/>
  <c r="J19" i="28"/>
  <c r="J14" i="28"/>
  <c r="J130" i="28" s="1"/>
  <c r="E7" i="28"/>
  <c r="E85" i="28" s="1"/>
  <c r="J41" i="27"/>
  <c r="J40" i="27"/>
  <c r="AY122" i="1" s="1"/>
  <c r="J39" i="27"/>
  <c r="AX122" i="1"/>
  <c r="BI170" i="27"/>
  <c r="BH170" i="27"/>
  <c r="BG170" i="27"/>
  <c r="BE170" i="27"/>
  <c r="BK170" i="27"/>
  <c r="J170" i="27" s="1"/>
  <c r="BF170" i="27" s="1"/>
  <c r="BI169" i="27"/>
  <c r="BH169" i="27"/>
  <c r="BG169" i="27"/>
  <c r="BE169" i="27"/>
  <c r="BK169" i="27"/>
  <c r="J169" i="27"/>
  <c r="BF169" i="27" s="1"/>
  <c r="BI168" i="27"/>
  <c r="BH168" i="27"/>
  <c r="BG168" i="27"/>
  <c r="BE168" i="27"/>
  <c r="BK168" i="27"/>
  <c r="J168" i="27" s="1"/>
  <c r="BF168" i="27" s="1"/>
  <c r="BI167" i="27"/>
  <c r="BH167" i="27"/>
  <c r="BG167" i="27"/>
  <c r="BE167" i="27"/>
  <c r="BK167" i="27"/>
  <c r="J167" i="27" s="1"/>
  <c r="BF167" i="27" s="1"/>
  <c r="BI166" i="27"/>
  <c r="BH166" i="27"/>
  <c r="BG166" i="27"/>
  <c r="BE166" i="27"/>
  <c r="BK166" i="27"/>
  <c r="J166" i="27" s="1"/>
  <c r="BF166" i="27" s="1"/>
  <c r="BI164" i="27"/>
  <c r="BH164" i="27"/>
  <c r="BG164" i="27"/>
  <c r="BE164" i="27"/>
  <c r="T164" i="27"/>
  <c r="T163" i="27" s="1"/>
  <c r="R164" i="27"/>
  <c r="R163" i="27" s="1"/>
  <c r="P164" i="27"/>
  <c r="P163" i="27"/>
  <c r="BI162" i="27"/>
  <c r="BH162" i="27"/>
  <c r="BG162" i="27"/>
  <c r="BE162" i="27"/>
  <c r="T162" i="27"/>
  <c r="R162" i="27"/>
  <c r="P162" i="27"/>
  <c r="BI161" i="27"/>
  <c r="BH161" i="27"/>
  <c r="BG161" i="27"/>
  <c r="BE161" i="27"/>
  <c r="T161" i="27"/>
  <c r="R161" i="27"/>
  <c r="P161" i="27"/>
  <c r="BI158" i="27"/>
  <c r="BH158" i="27"/>
  <c r="BG158" i="27"/>
  <c r="BE158" i="27"/>
  <c r="T158" i="27"/>
  <c r="R158" i="27"/>
  <c r="P158" i="27"/>
  <c r="BI157" i="27"/>
  <c r="BH157" i="27"/>
  <c r="BG157" i="27"/>
  <c r="BE157" i="27"/>
  <c r="T157" i="27"/>
  <c r="R157" i="27"/>
  <c r="P157" i="27"/>
  <c r="BI156" i="27"/>
  <c r="BH156" i="27"/>
  <c r="BG156" i="27"/>
  <c r="BE156" i="27"/>
  <c r="T156" i="27"/>
  <c r="R156" i="27"/>
  <c r="P156" i="27"/>
  <c r="BI155" i="27"/>
  <c r="BH155" i="27"/>
  <c r="BG155" i="27"/>
  <c r="BE155" i="27"/>
  <c r="T155" i="27"/>
  <c r="R155" i="27"/>
  <c r="P155" i="27"/>
  <c r="BI154" i="27"/>
  <c r="BH154" i="27"/>
  <c r="BG154" i="27"/>
  <c r="BE154" i="27"/>
  <c r="T154" i="27"/>
  <c r="R154" i="27"/>
  <c r="P154" i="27"/>
  <c r="BI153" i="27"/>
  <c r="BH153" i="27"/>
  <c r="BG153" i="27"/>
  <c r="BE153" i="27"/>
  <c r="T153" i="27"/>
  <c r="R153" i="27"/>
  <c r="P153" i="27"/>
  <c r="BI152" i="27"/>
  <c r="BH152" i="27"/>
  <c r="BG152" i="27"/>
  <c r="BE152" i="27"/>
  <c r="T152" i="27"/>
  <c r="R152" i="27"/>
  <c r="P152" i="27"/>
  <c r="BI151" i="27"/>
  <c r="BH151" i="27"/>
  <c r="BG151" i="27"/>
  <c r="BE151" i="27"/>
  <c r="T151" i="27"/>
  <c r="R151" i="27"/>
  <c r="P151" i="27"/>
  <c r="BI150" i="27"/>
  <c r="BH150" i="27"/>
  <c r="BG150" i="27"/>
  <c r="BE150" i="27"/>
  <c r="T150" i="27"/>
  <c r="R150" i="27"/>
  <c r="P150" i="27"/>
  <c r="BI149" i="27"/>
  <c r="BH149" i="27"/>
  <c r="BG149" i="27"/>
  <c r="BE149" i="27"/>
  <c r="T149" i="27"/>
  <c r="R149" i="27"/>
  <c r="P149" i="27"/>
  <c r="BI148" i="27"/>
  <c r="BH148" i="27"/>
  <c r="BG148" i="27"/>
  <c r="BE148" i="27"/>
  <c r="T148" i="27"/>
  <c r="R148" i="27"/>
  <c r="P148" i="27"/>
  <c r="BI147" i="27"/>
  <c r="BH147" i="27"/>
  <c r="BG147" i="27"/>
  <c r="BE147" i="27"/>
  <c r="T147" i="27"/>
  <c r="R147" i="27"/>
  <c r="P147" i="27"/>
  <c r="BI146" i="27"/>
  <c r="BH146" i="27"/>
  <c r="BG146" i="27"/>
  <c r="BE146" i="27"/>
  <c r="T146" i="27"/>
  <c r="R146" i="27"/>
  <c r="P146" i="27"/>
  <c r="BI145" i="27"/>
  <c r="BH145" i="27"/>
  <c r="BG145" i="27"/>
  <c r="BE145" i="27"/>
  <c r="T145" i="27"/>
  <c r="R145" i="27"/>
  <c r="P145" i="27"/>
  <c r="BI144" i="27"/>
  <c r="BH144" i="27"/>
  <c r="BG144" i="27"/>
  <c r="BE144" i="27"/>
  <c r="T144" i="27"/>
  <c r="R144" i="27"/>
  <c r="P144" i="27"/>
  <c r="BI143" i="27"/>
  <c r="BH143" i="27"/>
  <c r="BG143" i="27"/>
  <c r="BE143" i="27"/>
  <c r="T143" i="27"/>
  <c r="R143" i="27"/>
  <c r="P143" i="27"/>
  <c r="BI142" i="27"/>
  <c r="BH142" i="27"/>
  <c r="BG142" i="27"/>
  <c r="BE142" i="27"/>
  <c r="T142" i="27"/>
  <c r="R142" i="27"/>
  <c r="P142" i="27"/>
  <c r="BI141" i="27"/>
  <c r="BH141" i="27"/>
  <c r="BG141" i="27"/>
  <c r="BE141" i="27"/>
  <c r="T141" i="27"/>
  <c r="R141" i="27"/>
  <c r="P141" i="27"/>
  <c r="BI140" i="27"/>
  <c r="BH140" i="27"/>
  <c r="BG140" i="27"/>
  <c r="BE140" i="27"/>
  <c r="T140" i="27"/>
  <c r="R140" i="27"/>
  <c r="P140" i="27"/>
  <c r="BI139" i="27"/>
  <c r="BH139" i="27"/>
  <c r="BG139" i="27"/>
  <c r="BE139" i="27"/>
  <c r="T139" i="27"/>
  <c r="R139" i="27"/>
  <c r="P139" i="27"/>
  <c r="J133" i="27"/>
  <c r="J132" i="27"/>
  <c r="F132" i="27"/>
  <c r="F130" i="27"/>
  <c r="E128" i="27"/>
  <c r="BI113" i="27"/>
  <c r="BH113" i="27"/>
  <c r="BG113" i="27"/>
  <c r="BE113" i="27"/>
  <c r="BI112" i="27"/>
  <c r="BH112" i="27"/>
  <c r="BG112" i="27"/>
  <c r="BF112" i="27"/>
  <c r="BE112" i="27"/>
  <c r="BI111" i="27"/>
  <c r="BH111" i="27"/>
  <c r="BG111" i="27"/>
  <c r="BF111" i="27"/>
  <c r="BE111" i="27"/>
  <c r="BI110" i="27"/>
  <c r="BH110" i="27"/>
  <c r="BG110" i="27"/>
  <c r="BF110" i="27"/>
  <c r="BE110" i="27"/>
  <c r="BI109" i="27"/>
  <c r="BH109" i="27"/>
  <c r="BG109" i="27"/>
  <c r="BF109" i="27"/>
  <c r="BE109" i="27"/>
  <c r="BI108" i="27"/>
  <c r="BH108" i="27"/>
  <c r="BG108" i="27"/>
  <c r="BF108" i="27"/>
  <c r="BE108" i="27"/>
  <c r="J94" i="27"/>
  <c r="J93" i="27"/>
  <c r="F93" i="27"/>
  <c r="F91" i="27"/>
  <c r="E89" i="27"/>
  <c r="J20" i="27"/>
  <c r="E20" i="27"/>
  <c r="F133" i="27" s="1"/>
  <c r="J19" i="27"/>
  <c r="J14" i="27"/>
  <c r="J130" i="27" s="1"/>
  <c r="E7" i="27"/>
  <c r="E124" i="27" s="1"/>
  <c r="J41" i="26"/>
  <c r="J40" i="26"/>
  <c r="AY121" i="1" s="1"/>
  <c r="J39" i="26"/>
  <c r="AX121" i="1" s="1"/>
  <c r="BI170" i="26"/>
  <c r="BH170" i="26"/>
  <c r="BG170" i="26"/>
  <c r="BE170" i="26"/>
  <c r="BK170" i="26"/>
  <c r="J170" i="26" s="1"/>
  <c r="BF170" i="26" s="1"/>
  <c r="BI169" i="26"/>
  <c r="BH169" i="26"/>
  <c r="BG169" i="26"/>
  <c r="BE169" i="26"/>
  <c r="BK169" i="26"/>
  <c r="J169" i="26" s="1"/>
  <c r="BF169" i="26" s="1"/>
  <c r="BI168" i="26"/>
  <c r="BH168" i="26"/>
  <c r="BG168" i="26"/>
  <c r="BE168" i="26"/>
  <c r="BK168" i="26"/>
  <c r="J168" i="26"/>
  <c r="BF168" i="26"/>
  <c r="BI167" i="26"/>
  <c r="BH167" i="26"/>
  <c r="BG167" i="26"/>
  <c r="BE167" i="26"/>
  <c r="BK167" i="26"/>
  <c r="J167" i="26" s="1"/>
  <c r="BF167" i="26" s="1"/>
  <c r="BI166" i="26"/>
  <c r="BH166" i="26"/>
  <c r="BG166" i="26"/>
  <c r="BE166" i="26"/>
  <c r="BK166" i="26"/>
  <c r="J166" i="26"/>
  <c r="BF166" i="26" s="1"/>
  <c r="BI164" i="26"/>
  <c r="BH164" i="26"/>
  <c r="BG164" i="26"/>
  <c r="BE164" i="26"/>
  <c r="T164" i="26"/>
  <c r="T163" i="26" s="1"/>
  <c r="R164" i="26"/>
  <c r="R163" i="26" s="1"/>
  <c r="P164" i="26"/>
  <c r="P163" i="26" s="1"/>
  <c r="BI162" i="26"/>
  <c r="BH162" i="26"/>
  <c r="BG162" i="26"/>
  <c r="BE162" i="26"/>
  <c r="T162" i="26"/>
  <c r="R162" i="26"/>
  <c r="P162" i="26"/>
  <c r="BI161" i="26"/>
  <c r="BH161" i="26"/>
  <c r="BG161" i="26"/>
  <c r="BE161" i="26"/>
  <c r="T161" i="26"/>
  <c r="R161" i="26"/>
  <c r="P161" i="26"/>
  <c r="BI158" i="26"/>
  <c r="BH158" i="26"/>
  <c r="BG158" i="26"/>
  <c r="BE158" i="26"/>
  <c r="T158" i="26"/>
  <c r="R158" i="26"/>
  <c r="P158" i="26"/>
  <c r="BI157" i="26"/>
  <c r="BH157" i="26"/>
  <c r="BG157" i="26"/>
  <c r="BE157" i="26"/>
  <c r="T157" i="26"/>
  <c r="R157" i="26"/>
  <c r="P157" i="26"/>
  <c r="BI156" i="26"/>
  <c r="BH156" i="26"/>
  <c r="BG156" i="26"/>
  <c r="BE156" i="26"/>
  <c r="T156" i="26"/>
  <c r="R156" i="26"/>
  <c r="P156" i="26"/>
  <c r="BI155" i="26"/>
  <c r="BH155" i="26"/>
  <c r="BG155" i="26"/>
  <c r="BE155" i="26"/>
  <c r="T155" i="26"/>
  <c r="R155" i="26"/>
  <c r="P155" i="26"/>
  <c r="BI154" i="26"/>
  <c r="BH154" i="26"/>
  <c r="BG154" i="26"/>
  <c r="BE154" i="26"/>
  <c r="T154" i="26"/>
  <c r="R154" i="26"/>
  <c r="P154" i="26"/>
  <c r="BI153" i="26"/>
  <c r="BH153" i="26"/>
  <c r="BG153" i="26"/>
  <c r="BE153" i="26"/>
  <c r="T153" i="26"/>
  <c r="R153" i="26"/>
  <c r="P153" i="26"/>
  <c r="BI152" i="26"/>
  <c r="BH152" i="26"/>
  <c r="BG152" i="26"/>
  <c r="BE152" i="26"/>
  <c r="T152" i="26"/>
  <c r="R152" i="26"/>
  <c r="P152" i="26"/>
  <c r="BI151" i="26"/>
  <c r="BH151" i="26"/>
  <c r="BG151" i="26"/>
  <c r="BE151" i="26"/>
  <c r="T151" i="26"/>
  <c r="R151" i="26"/>
  <c r="P151" i="26"/>
  <c r="BI150" i="26"/>
  <c r="BH150" i="26"/>
  <c r="BG150" i="26"/>
  <c r="BE150" i="26"/>
  <c r="T150" i="26"/>
  <c r="R150" i="26"/>
  <c r="P150" i="26"/>
  <c r="BI149" i="26"/>
  <c r="BH149" i="26"/>
  <c r="BG149" i="26"/>
  <c r="BE149" i="26"/>
  <c r="T149" i="26"/>
  <c r="R149" i="26"/>
  <c r="P149" i="26"/>
  <c r="BI148" i="26"/>
  <c r="BH148" i="26"/>
  <c r="BG148" i="26"/>
  <c r="BE148" i="26"/>
  <c r="T148" i="26"/>
  <c r="R148" i="26"/>
  <c r="P148" i="26"/>
  <c r="BI147" i="26"/>
  <c r="BH147" i="26"/>
  <c r="BG147" i="26"/>
  <c r="BE147" i="26"/>
  <c r="T147" i="26"/>
  <c r="R147" i="26"/>
  <c r="P147" i="26"/>
  <c r="BI146" i="26"/>
  <c r="BH146" i="26"/>
  <c r="BG146" i="26"/>
  <c r="BE146" i="26"/>
  <c r="T146" i="26"/>
  <c r="R146" i="26"/>
  <c r="P146" i="26"/>
  <c r="BI145" i="26"/>
  <c r="BH145" i="26"/>
  <c r="BG145" i="26"/>
  <c r="BE145" i="26"/>
  <c r="T145" i="26"/>
  <c r="R145" i="26"/>
  <c r="P145" i="26"/>
  <c r="BI144" i="26"/>
  <c r="BH144" i="26"/>
  <c r="BG144" i="26"/>
  <c r="BE144" i="26"/>
  <c r="T144" i="26"/>
  <c r="R144" i="26"/>
  <c r="P144" i="26"/>
  <c r="BI143" i="26"/>
  <c r="BH143" i="26"/>
  <c r="BG143" i="26"/>
  <c r="BE143" i="26"/>
  <c r="T143" i="26"/>
  <c r="R143" i="26"/>
  <c r="P143" i="26"/>
  <c r="BI142" i="26"/>
  <c r="BH142" i="26"/>
  <c r="BG142" i="26"/>
  <c r="BE142" i="26"/>
  <c r="T142" i="26"/>
  <c r="R142" i="26"/>
  <c r="P142" i="26"/>
  <c r="BI141" i="26"/>
  <c r="BH141" i="26"/>
  <c r="BG141" i="26"/>
  <c r="BE141" i="26"/>
  <c r="T141" i="26"/>
  <c r="R141" i="26"/>
  <c r="P141" i="26"/>
  <c r="BI140" i="26"/>
  <c r="BH140" i="26"/>
  <c r="BG140" i="26"/>
  <c r="BE140" i="26"/>
  <c r="T140" i="26"/>
  <c r="R140" i="26"/>
  <c r="P140" i="26"/>
  <c r="BI139" i="26"/>
  <c r="BH139" i="26"/>
  <c r="BG139" i="26"/>
  <c r="BE139" i="26"/>
  <c r="T139" i="26"/>
  <c r="R139" i="26"/>
  <c r="P139" i="26"/>
  <c r="J133" i="26"/>
  <c r="J132" i="26"/>
  <c r="F132" i="26"/>
  <c r="F130" i="26"/>
  <c r="E128" i="26"/>
  <c r="BI113" i="26"/>
  <c r="BH113" i="26"/>
  <c r="BG113" i="26"/>
  <c r="BE113" i="26"/>
  <c r="BI112" i="26"/>
  <c r="BH112" i="26"/>
  <c r="BG112" i="26"/>
  <c r="BF112" i="26"/>
  <c r="BE112" i="26"/>
  <c r="BI111" i="26"/>
  <c r="BH111" i="26"/>
  <c r="BG111" i="26"/>
  <c r="BF111" i="26"/>
  <c r="BE111" i="26"/>
  <c r="BI110" i="26"/>
  <c r="BH110" i="26"/>
  <c r="BG110" i="26"/>
  <c r="BF110" i="26"/>
  <c r="BE110" i="26"/>
  <c r="BI109" i="26"/>
  <c r="BH109" i="26"/>
  <c r="BG109" i="26"/>
  <c r="BF109" i="26"/>
  <c r="BE109" i="26"/>
  <c r="BI108" i="26"/>
  <c r="BH108" i="26"/>
  <c r="BG108" i="26"/>
  <c r="BF108" i="26"/>
  <c r="BE108" i="26"/>
  <c r="J94" i="26"/>
  <c r="J93" i="26"/>
  <c r="F93" i="26"/>
  <c r="F91" i="26"/>
  <c r="E89" i="26"/>
  <c r="J20" i="26"/>
  <c r="E20" i="26"/>
  <c r="F94" i="26" s="1"/>
  <c r="J19" i="26"/>
  <c r="J14" i="26"/>
  <c r="J91" i="26" s="1"/>
  <c r="E7" i="26"/>
  <c r="E85" i="26" s="1"/>
  <c r="J41" i="25"/>
  <c r="J40" i="25"/>
  <c r="AY120" i="1" s="1"/>
  <c r="J39" i="25"/>
  <c r="AX120" i="1"/>
  <c r="BI170" i="25"/>
  <c r="BH170" i="25"/>
  <c r="BG170" i="25"/>
  <c r="BE170" i="25"/>
  <c r="BK170" i="25"/>
  <c r="J170" i="25" s="1"/>
  <c r="BF170" i="25" s="1"/>
  <c r="BI169" i="25"/>
  <c r="BH169" i="25"/>
  <c r="BG169" i="25"/>
  <c r="BE169" i="25"/>
  <c r="BK169" i="25"/>
  <c r="J169" i="25" s="1"/>
  <c r="BF169" i="25" s="1"/>
  <c r="BI168" i="25"/>
  <c r="BH168" i="25"/>
  <c r="BG168" i="25"/>
  <c r="BE168" i="25"/>
  <c r="BK168" i="25"/>
  <c r="J168" i="25"/>
  <c r="BF168" i="25" s="1"/>
  <c r="BI167" i="25"/>
  <c r="BH167" i="25"/>
  <c r="BG167" i="25"/>
  <c r="BE167" i="25"/>
  <c r="BK167" i="25"/>
  <c r="J167" i="25" s="1"/>
  <c r="BF167" i="25" s="1"/>
  <c r="BI166" i="25"/>
  <c r="BH166" i="25"/>
  <c r="BG166" i="25"/>
  <c r="BE166" i="25"/>
  <c r="BK166" i="25"/>
  <c r="J166" i="25" s="1"/>
  <c r="BF166" i="25" s="1"/>
  <c r="BI164" i="25"/>
  <c r="BH164" i="25"/>
  <c r="BG164" i="25"/>
  <c r="BE164" i="25"/>
  <c r="T164" i="25"/>
  <c r="T163" i="25"/>
  <c r="R164" i="25"/>
  <c r="R163" i="25" s="1"/>
  <c r="P164" i="25"/>
  <c r="P163" i="25" s="1"/>
  <c r="BI162" i="25"/>
  <c r="BH162" i="25"/>
  <c r="BG162" i="25"/>
  <c r="BE162" i="25"/>
  <c r="T162" i="25"/>
  <c r="R162" i="25"/>
  <c r="P162" i="25"/>
  <c r="BI161" i="25"/>
  <c r="BH161" i="25"/>
  <c r="BG161" i="25"/>
  <c r="BE161" i="25"/>
  <c r="T161" i="25"/>
  <c r="R161" i="25"/>
  <c r="P161" i="25"/>
  <c r="BI158" i="25"/>
  <c r="BH158" i="25"/>
  <c r="BG158" i="25"/>
  <c r="BE158" i="25"/>
  <c r="T158" i="25"/>
  <c r="R158" i="25"/>
  <c r="P158" i="25"/>
  <c r="BI157" i="25"/>
  <c r="BH157" i="25"/>
  <c r="BG157" i="25"/>
  <c r="BE157" i="25"/>
  <c r="T157" i="25"/>
  <c r="R157" i="25"/>
  <c r="P157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4" i="25"/>
  <c r="BH154" i="25"/>
  <c r="BG154" i="25"/>
  <c r="BE154" i="25"/>
  <c r="T154" i="25"/>
  <c r="R154" i="25"/>
  <c r="P154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51" i="25"/>
  <c r="BH151" i="25"/>
  <c r="BG151" i="25"/>
  <c r="BE151" i="25"/>
  <c r="T151" i="25"/>
  <c r="R151" i="25"/>
  <c r="P151" i="25"/>
  <c r="BI150" i="25"/>
  <c r="BH150" i="25"/>
  <c r="BG150" i="25"/>
  <c r="BE150" i="25"/>
  <c r="T150" i="25"/>
  <c r="R150" i="25"/>
  <c r="P150" i="25"/>
  <c r="BI149" i="25"/>
  <c r="BH149" i="25"/>
  <c r="BG149" i="25"/>
  <c r="BE149" i="25"/>
  <c r="T149" i="25"/>
  <c r="R149" i="25"/>
  <c r="P149" i="25"/>
  <c r="BI148" i="25"/>
  <c r="BH148" i="25"/>
  <c r="BG148" i="25"/>
  <c r="BE148" i="25"/>
  <c r="T148" i="25"/>
  <c r="R148" i="25"/>
  <c r="P148" i="25"/>
  <c r="BI147" i="25"/>
  <c r="BH147" i="25"/>
  <c r="BG147" i="25"/>
  <c r="BE147" i="25"/>
  <c r="T147" i="25"/>
  <c r="R147" i="25"/>
  <c r="P147" i="25"/>
  <c r="BI146" i="25"/>
  <c r="BH146" i="25"/>
  <c r="BG146" i="25"/>
  <c r="BE146" i="25"/>
  <c r="T146" i="25"/>
  <c r="R146" i="25"/>
  <c r="P146" i="25"/>
  <c r="BI145" i="25"/>
  <c r="BH145" i="25"/>
  <c r="BG145" i="25"/>
  <c r="BE145" i="25"/>
  <c r="T145" i="25"/>
  <c r="R145" i="25"/>
  <c r="P145" i="25"/>
  <c r="BI144" i="25"/>
  <c r="BH144" i="25"/>
  <c r="BG144" i="25"/>
  <c r="BE144" i="25"/>
  <c r="T144" i="25"/>
  <c r="R144" i="25"/>
  <c r="P144" i="25"/>
  <c r="BI143" i="25"/>
  <c r="BH143" i="25"/>
  <c r="BG143" i="25"/>
  <c r="BE143" i="25"/>
  <c r="T143" i="25"/>
  <c r="R143" i="25"/>
  <c r="P143" i="25"/>
  <c r="BI142" i="25"/>
  <c r="BH142" i="25"/>
  <c r="BG142" i="25"/>
  <c r="BE142" i="25"/>
  <c r="T142" i="25"/>
  <c r="R142" i="25"/>
  <c r="P142" i="25"/>
  <c r="BI141" i="25"/>
  <c r="BH141" i="25"/>
  <c r="BG141" i="25"/>
  <c r="BE141" i="25"/>
  <c r="T141" i="25"/>
  <c r="R141" i="25"/>
  <c r="P141" i="25"/>
  <c r="BI140" i="25"/>
  <c r="BH140" i="25"/>
  <c r="BG140" i="25"/>
  <c r="BE140" i="25"/>
  <c r="T140" i="25"/>
  <c r="R140" i="25"/>
  <c r="P140" i="25"/>
  <c r="BI139" i="25"/>
  <c r="BH139" i="25"/>
  <c r="BG139" i="25"/>
  <c r="BE139" i="25"/>
  <c r="T139" i="25"/>
  <c r="R139" i="25"/>
  <c r="P139" i="25"/>
  <c r="J133" i="25"/>
  <c r="J132" i="25"/>
  <c r="F132" i="25"/>
  <c r="F130" i="25"/>
  <c r="E128" i="25"/>
  <c r="BI113" i="25"/>
  <c r="BH113" i="25"/>
  <c r="BG113" i="25"/>
  <c r="BE113" i="25"/>
  <c r="BI112" i="25"/>
  <c r="BH112" i="25"/>
  <c r="BG112" i="25"/>
  <c r="BF112" i="25"/>
  <c r="BE112" i="25"/>
  <c r="BI111" i="25"/>
  <c r="BH111" i="25"/>
  <c r="BG111" i="25"/>
  <c r="BF111" i="25"/>
  <c r="BE111" i="25"/>
  <c r="BI110" i="25"/>
  <c r="BH110" i="25"/>
  <c r="BG110" i="25"/>
  <c r="BF110" i="25"/>
  <c r="BE110" i="25"/>
  <c r="BI109" i="25"/>
  <c r="BH109" i="25"/>
  <c r="BG109" i="25"/>
  <c r="BF109" i="25"/>
  <c r="BE109" i="25"/>
  <c r="BI108" i="25"/>
  <c r="BH108" i="25"/>
  <c r="BG108" i="25"/>
  <c r="BF108" i="25"/>
  <c r="BE108" i="25"/>
  <c r="J94" i="25"/>
  <c r="J93" i="25"/>
  <c r="F93" i="25"/>
  <c r="F91" i="25"/>
  <c r="E89" i="25"/>
  <c r="J20" i="25"/>
  <c r="E20" i="25"/>
  <c r="F94" i="25" s="1"/>
  <c r="J19" i="25"/>
  <c r="J14" i="25"/>
  <c r="J130" i="25" s="1"/>
  <c r="E7" i="25"/>
  <c r="E124" i="25" s="1"/>
  <c r="J41" i="24"/>
  <c r="J40" i="24"/>
  <c r="AY119" i="1" s="1"/>
  <c r="J39" i="24"/>
  <c r="AX119" i="1" s="1"/>
  <c r="BI161" i="24"/>
  <c r="BH161" i="24"/>
  <c r="BG161" i="24"/>
  <c r="BE161" i="24"/>
  <c r="BK161" i="24"/>
  <c r="J161" i="24" s="1"/>
  <c r="BF161" i="24" s="1"/>
  <c r="BI160" i="24"/>
  <c r="BH160" i="24"/>
  <c r="BG160" i="24"/>
  <c r="BE160" i="24"/>
  <c r="BK160" i="24"/>
  <c r="J160" i="24" s="1"/>
  <c r="BF160" i="24" s="1"/>
  <c r="BI159" i="24"/>
  <c r="BH159" i="24"/>
  <c r="BG159" i="24"/>
  <c r="BE159" i="24"/>
  <c r="BK159" i="24"/>
  <c r="J159" i="24" s="1"/>
  <c r="BF159" i="24" s="1"/>
  <c r="BI158" i="24"/>
  <c r="BH158" i="24"/>
  <c r="BG158" i="24"/>
  <c r="BE158" i="24"/>
  <c r="BK158" i="24"/>
  <c r="J158" i="24" s="1"/>
  <c r="BF158" i="24" s="1"/>
  <c r="BI157" i="24"/>
  <c r="BH157" i="24"/>
  <c r="BG157" i="24"/>
  <c r="BE157" i="24"/>
  <c r="BK157" i="24"/>
  <c r="J157" i="24" s="1"/>
  <c r="BF157" i="24" s="1"/>
  <c r="BI155" i="24"/>
  <c r="BH155" i="24"/>
  <c r="BG155" i="24"/>
  <c r="BE155" i="24"/>
  <c r="T155" i="24"/>
  <c r="T154" i="24" s="1"/>
  <c r="R155" i="24"/>
  <c r="R154" i="24" s="1"/>
  <c r="P155" i="24"/>
  <c r="P154" i="24" s="1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49" i="24"/>
  <c r="BH149" i="24"/>
  <c r="BG149" i="24"/>
  <c r="BE149" i="24"/>
  <c r="T149" i="24"/>
  <c r="R149" i="24"/>
  <c r="P149" i="24"/>
  <c r="BI148" i="24"/>
  <c r="BH148" i="24"/>
  <c r="BG148" i="24"/>
  <c r="BE148" i="24"/>
  <c r="T148" i="24"/>
  <c r="R148" i="24"/>
  <c r="P148" i="24"/>
  <c r="BI147" i="24"/>
  <c r="BH147" i="24"/>
  <c r="BG147" i="24"/>
  <c r="BE147" i="24"/>
  <c r="T147" i="24"/>
  <c r="R147" i="24"/>
  <c r="P147" i="24"/>
  <c r="BI146" i="24"/>
  <c r="BH146" i="24"/>
  <c r="BG146" i="24"/>
  <c r="BE146" i="24"/>
  <c r="T146" i="24"/>
  <c r="R146" i="24"/>
  <c r="P146" i="24"/>
  <c r="BI145" i="24"/>
  <c r="BH145" i="24"/>
  <c r="BG145" i="24"/>
  <c r="BE145" i="24"/>
  <c r="T145" i="24"/>
  <c r="R145" i="24"/>
  <c r="P145" i="24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J133" i="24"/>
  <c r="J132" i="24"/>
  <c r="F132" i="24"/>
  <c r="F130" i="24"/>
  <c r="E128" i="24"/>
  <c r="BI113" i="24"/>
  <c r="BH113" i="24"/>
  <c r="BG113" i="24"/>
  <c r="BE113" i="24"/>
  <c r="BI112" i="24"/>
  <c r="BH112" i="24"/>
  <c r="BG112" i="24"/>
  <c r="BF112" i="24"/>
  <c r="BE112" i="24"/>
  <c r="BI111" i="24"/>
  <c r="BH111" i="24"/>
  <c r="BG111" i="24"/>
  <c r="BF111" i="24"/>
  <c r="BE111" i="24"/>
  <c r="BI110" i="24"/>
  <c r="BH110" i="24"/>
  <c r="BG110" i="24"/>
  <c r="BF110" i="24"/>
  <c r="BE110" i="24"/>
  <c r="BI109" i="24"/>
  <c r="BH109" i="24"/>
  <c r="BG109" i="24"/>
  <c r="BF109" i="24"/>
  <c r="BE109" i="24"/>
  <c r="BI108" i="24"/>
  <c r="BH108" i="24"/>
  <c r="BG108" i="24"/>
  <c r="BF108" i="24"/>
  <c r="BE108" i="24"/>
  <c r="J94" i="24"/>
  <c r="J93" i="24"/>
  <c r="F93" i="24"/>
  <c r="F91" i="24"/>
  <c r="E89" i="24"/>
  <c r="J20" i="24"/>
  <c r="E20" i="24"/>
  <c r="F133" i="24" s="1"/>
  <c r="J19" i="24"/>
  <c r="J14" i="24"/>
  <c r="J130" i="24" s="1"/>
  <c r="E7" i="24"/>
  <c r="E85" i="24" s="1"/>
  <c r="J41" i="23"/>
  <c r="J40" i="23"/>
  <c r="AY118" i="1" s="1"/>
  <c r="J39" i="23"/>
  <c r="AX118" i="1"/>
  <c r="BI146" i="23"/>
  <c r="BH146" i="23"/>
  <c r="BG146" i="23"/>
  <c r="BE146" i="23"/>
  <c r="BK146" i="23"/>
  <c r="J146" i="23" s="1"/>
  <c r="BF146" i="23" s="1"/>
  <c r="BI145" i="23"/>
  <c r="BH145" i="23"/>
  <c r="BG145" i="23"/>
  <c r="BE145" i="23"/>
  <c r="BK145" i="23"/>
  <c r="J145" i="23" s="1"/>
  <c r="BF145" i="23" s="1"/>
  <c r="BI144" i="23"/>
  <c r="BH144" i="23"/>
  <c r="BG144" i="23"/>
  <c r="BE144" i="23"/>
  <c r="BK144" i="23"/>
  <c r="J144" i="23" s="1"/>
  <c r="BF144" i="23" s="1"/>
  <c r="BI143" i="23"/>
  <c r="BH143" i="23"/>
  <c r="BG143" i="23"/>
  <c r="BE143" i="23"/>
  <c r="BK143" i="23"/>
  <c r="J143" i="23" s="1"/>
  <c r="BF143" i="23" s="1"/>
  <c r="BI142" i="23"/>
  <c r="BH142" i="23"/>
  <c r="BG142" i="23"/>
  <c r="BE142" i="23"/>
  <c r="BK142" i="23"/>
  <c r="J142" i="23"/>
  <c r="BF142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7" i="23"/>
  <c r="BH137" i="23"/>
  <c r="BG137" i="23"/>
  <c r="BE137" i="23"/>
  <c r="T137" i="23"/>
  <c r="R137" i="23"/>
  <c r="P137" i="23"/>
  <c r="BI136" i="23"/>
  <c r="BH136" i="23"/>
  <c r="BG136" i="23"/>
  <c r="BE136" i="23"/>
  <c r="T136" i="23"/>
  <c r="R136" i="23"/>
  <c r="P136" i="23"/>
  <c r="J130" i="23"/>
  <c r="J129" i="23"/>
  <c r="F129" i="23"/>
  <c r="F127" i="23"/>
  <c r="E125" i="23"/>
  <c r="BI110" i="23"/>
  <c r="BH110" i="23"/>
  <c r="BG110" i="23"/>
  <c r="BE110" i="23"/>
  <c r="BI109" i="23"/>
  <c r="BH109" i="23"/>
  <c r="BG109" i="23"/>
  <c r="BF109" i="23"/>
  <c r="BE109" i="23"/>
  <c r="BI108" i="23"/>
  <c r="BH108" i="23"/>
  <c r="BG108" i="23"/>
  <c r="BF108" i="23"/>
  <c r="BE108" i="23"/>
  <c r="BI107" i="23"/>
  <c r="BH107" i="23"/>
  <c r="BG107" i="23"/>
  <c r="BF107" i="23"/>
  <c r="BE107" i="23"/>
  <c r="BI106" i="23"/>
  <c r="BH106" i="23"/>
  <c r="BG106" i="23"/>
  <c r="BF106" i="23"/>
  <c r="BE106" i="23"/>
  <c r="BI105" i="23"/>
  <c r="BH105" i="23"/>
  <c r="BG105" i="23"/>
  <c r="BF105" i="23"/>
  <c r="BE105" i="23"/>
  <c r="J94" i="23"/>
  <c r="J93" i="23"/>
  <c r="F93" i="23"/>
  <c r="F91" i="23"/>
  <c r="E89" i="23"/>
  <c r="J20" i="23"/>
  <c r="E20" i="23"/>
  <c r="F130" i="23" s="1"/>
  <c r="J19" i="23"/>
  <c r="J14" i="23"/>
  <c r="J127" i="23" s="1"/>
  <c r="E7" i="23"/>
  <c r="E121" i="23" s="1"/>
  <c r="J41" i="22"/>
  <c r="J40" i="22"/>
  <c r="AY117" i="1"/>
  <c r="J39" i="22"/>
  <c r="AX117" i="1"/>
  <c r="BI162" i="22"/>
  <c r="BH162" i="22"/>
  <c r="BG162" i="22"/>
  <c r="BE162" i="22"/>
  <c r="BK162" i="22"/>
  <c r="J162" i="22"/>
  <c r="BF162" i="22" s="1"/>
  <c r="BI161" i="22"/>
  <c r="BH161" i="22"/>
  <c r="BG161" i="22"/>
  <c r="BE161" i="22"/>
  <c r="BK161" i="22"/>
  <c r="J161" i="22" s="1"/>
  <c r="BF161" i="22" s="1"/>
  <c r="BI160" i="22"/>
  <c r="BH160" i="22"/>
  <c r="BG160" i="22"/>
  <c r="BE160" i="22"/>
  <c r="BK160" i="22"/>
  <c r="J160" i="22" s="1"/>
  <c r="BF160" i="22" s="1"/>
  <c r="BI159" i="22"/>
  <c r="BH159" i="22"/>
  <c r="BG159" i="22"/>
  <c r="BE159" i="22"/>
  <c r="BK159" i="22"/>
  <c r="J159" i="22"/>
  <c r="BF159" i="22" s="1"/>
  <c r="BI158" i="22"/>
  <c r="BH158" i="22"/>
  <c r="BG158" i="22"/>
  <c r="BE158" i="22"/>
  <c r="BK158" i="22"/>
  <c r="J158" i="22" s="1"/>
  <c r="BF158" i="22" s="1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J132" i="22"/>
  <c r="J131" i="22"/>
  <c r="F131" i="22"/>
  <c r="F129" i="22"/>
  <c r="E127" i="22"/>
  <c r="BI112" i="22"/>
  <c r="BH112" i="22"/>
  <c r="BG112" i="22"/>
  <c r="BE112" i="22"/>
  <c r="BI111" i="22"/>
  <c r="BH111" i="22"/>
  <c r="BG111" i="22"/>
  <c r="BF111" i="22"/>
  <c r="BE111" i="22"/>
  <c r="BI110" i="22"/>
  <c r="BH110" i="22"/>
  <c r="BG110" i="22"/>
  <c r="BF110" i="22"/>
  <c r="BE110" i="22"/>
  <c r="BI109" i="22"/>
  <c r="BH109" i="22"/>
  <c r="BG109" i="22"/>
  <c r="BF109" i="22"/>
  <c r="BE109" i="22"/>
  <c r="BI108" i="22"/>
  <c r="BH108" i="22"/>
  <c r="BG108" i="22"/>
  <c r="BF108" i="22"/>
  <c r="BE108" i="22"/>
  <c r="BI107" i="22"/>
  <c r="BH107" i="22"/>
  <c r="BG107" i="22"/>
  <c r="BF107" i="22"/>
  <c r="BE107" i="22"/>
  <c r="J94" i="22"/>
  <c r="J93" i="22"/>
  <c r="F93" i="22"/>
  <c r="F91" i="22"/>
  <c r="E89" i="22"/>
  <c r="J20" i="22"/>
  <c r="E20" i="22"/>
  <c r="F132" i="22" s="1"/>
  <c r="J19" i="22"/>
  <c r="J14" i="22"/>
  <c r="J129" i="22" s="1"/>
  <c r="E7" i="22"/>
  <c r="E85" i="22"/>
  <c r="J41" i="21"/>
  <c r="J40" i="21"/>
  <c r="AY116" i="1" s="1"/>
  <c r="J39" i="21"/>
  <c r="AX116" i="1" s="1"/>
  <c r="BI155" i="21"/>
  <c r="BH155" i="21"/>
  <c r="BG155" i="21"/>
  <c r="BE155" i="21"/>
  <c r="BK155" i="21"/>
  <c r="J155" i="21" s="1"/>
  <c r="BF155" i="21" s="1"/>
  <c r="BI154" i="21"/>
  <c r="BH154" i="21"/>
  <c r="BG154" i="21"/>
  <c r="BE154" i="21"/>
  <c r="BK154" i="21"/>
  <c r="J154" i="21"/>
  <c r="BF154" i="21" s="1"/>
  <c r="BI153" i="21"/>
  <c r="BH153" i="21"/>
  <c r="BG153" i="21"/>
  <c r="BE153" i="21"/>
  <c r="BK153" i="21"/>
  <c r="J153" i="21" s="1"/>
  <c r="BF153" i="21" s="1"/>
  <c r="BI152" i="21"/>
  <c r="BH152" i="21"/>
  <c r="BG152" i="21"/>
  <c r="BE152" i="21"/>
  <c r="BK152" i="21"/>
  <c r="J152" i="21"/>
  <c r="BF152" i="21" s="1"/>
  <c r="BI151" i="21"/>
  <c r="BH151" i="21"/>
  <c r="BG151" i="21"/>
  <c r="BE151" i="21"/>
  <c r="BK151" i="21"/>
  <c r="J151" i="21" s="1"/>
  <c r="BF151" i="21" s="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J132" i="21"/>
  <c r="J131" i="21"/>
  <c r="F131" i="21"/>
  <c r="F129" i="21"/>
  <c r="E127" i="21"/>
  <c r="BI112" i="21"/>
  <c r="BH112" i="21"/>
  <c r="BG112" i="21"/>
  <c r="BE112" i="21"/>
  <c r="BI111" i="21"/>
  <c r="BH111" i="21"/>
  <c r="BG111" i="21"/>
  <c r="BF111" i="21"/>
  <c r="BE111" i="21"/>
  <c r="BI110" i="21"/>
  <c r="BH110" i="21"/>
  <c r="BG110" i="21"/>
  <c r="BF110" i="21"/>
  <c r="BE110" i="21"/>
  <c r="BI109" i="21"/>
  <c r="BH109" i="21"/>
  <c r="BG109" i="21"/>
  <c r="BF109" i="21"/>
  <c r="BE109" i="21"/>
  <c r="BI108" i="21"/>
  <c r="BH108" i="21"/>
  <c r="BG108" i="21"/>
  <c r="BF108" i="21"/>
  <c r="BE108" i="21"/>
  <c r="BI107" i="21"/>
  <c r="BH107" i="21"/>
  <c r="BG107" i="21"/>
  <c r="BF107" i="21"/>
  <c r="BE107" i="21"/>
  <c r="J94" i="21"/>
  <c r="J93" i="21"/>
  <c r="F93" i="21"/>
  <c r="F91" i="21"/>
  <c r="E89" i="21"/>
  <c r="J20" i="21"/>
  <c r="E20" i="21"/>
  <c r="F94" i="21"/>
  <c r="J19" i="21"/>
  <c r="J14" i="21"/>
  <c r="J129" i="21"/>
  <c r="E7" i="21"/>
  <c r="E85" i="21" s="1"/>
  <c r="J41" i="20"/>
  <c r="J40" i="20"/>
  <c r="AY115" i="1"/>
  <c r="J39" i="20"/>
  <c r="AX115" i="1" s="1"/>
  <c r="BI172" i="20"/>
  <c r="BH172" i="20"/>
  <c r="BG172" i="20"/>
  <c r="BE172" i="20"/>
  <c r="BK172" i="20"/>
  <c r="J172" i="20"/>
  <c r="BF172" i="20" s="1"/>
  <c r="BI171" i="20"/>
  <c r="BH171" i="20"/>
  <c r="BG171" i="20"/>
  <c r="BE171" i="20"/>
  <c r="BK171" i="20"/>
  <c r="J171" i="20" s="1"/>
  <c r="BF171" i="20" s="1"/>
  <c r="BI170" i="20"/>
  <c r="BH170" i="20"/>
  <c r="BG170" i="20"/>
  <c r="BE170" i="20"/>
  <c r="BK170" i="20"/>
  <c r="J170" i="20" s="1"/>
  <c r="BF170" i="20" s="1"/>
  <c r="BI169" i="20"/>
  <c r="BH169" i="20"/>
  <c r="BG169" i="20"/>
  <c r="BE169" i="20"/>
  <c r="BK169" i="20"/>
  <c r="J169" i="20" s="1"/>
  <c r="BF169" i="20" s="1"/>
  <c r="BI168" i="20"/>
  <c r="BH168" i="20"/>
  <c r="BG168" i="20"/>
  <c r="BE168" i="20"/>
  <c r="BK168" i="20"/>
  <c r="J168" i="20" s="1"/>
  <c r="BF168" i="20" s="1"/>
  <c r="BI166" i="20"/>
  <c r="BH166" i="20"/>
  <c r="BG166" i="20"/>
  <c r="BE166" i="20"/>
  <c r="T166" i="20"/>
  <c r="T165" i="20" s="1"/>
  <c r="R166" i="20"/>
  <c r="R165" i="20"/>
  <c r="P166" i="20"/>
  <c r="P165" i="20" s="1"/>
  <c r="BI164" i="20"/>
  <c r="BH164" i="20"/>
  <c r="BG164" i="20"/>
  <c r="BE164" i="20"/>
  <c r="T164" i="20"/>
  <c r="R164" i="20"/>
  <c r="P164" i="20"/>
  <c r="BI163" i="20"/>
  <c r="BH163" i="20"/>
  <c r="BG163" i="20"/>
  <c r="BE163" i="20"/>
  <c r="T163" i="20"/>
  <c r="R163" i="20"/>
  <c r="P163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J133" i="20"/>
  <c r="J132" i="20"/>
  <c r="F132" i="20"/>
  <c r="F130" i="20"/>
  <c r="E128" i="20"/>
  <c r="BI113" i="20"/>
  <c r="BH113" i="20"/>
  <c r="BG113" i="20"/>
  <c r="BE113" i="20"/>
  <c r="BI112" i="20"/>
  <c r="BH112" i="20"/>
  <c r="BG112" i="20"/>
  <c r="BF112" i="20"/>
  <c r="BE112" i="20"/>
  <c r="BI111" i="20"/>
  <c r="BH111" i="20"/>
  <c r="BG111" i="20"/>
  <c r="BF111" i="20"/>
  <c r="BE111" i="20"/>
  <c r="BI110" i="20"/>
  <c r="BH110" i="20"/>
  <c r="BG110" i="20"/>
  <c r="BF110" i="20"/>
  <c r="BE110" i="20"/>
  <c r="BI109" i="20"/>
  <c r="BH109" i="20"/>
  <c r="BG109" i="20"/>
  <c r="BF109" i="20"/>
  <c r="BE109" i="20"/>
  <c r="BI108" i="20"/>
  <c r="BH108" i="20"/>
  <c r="BG108" i="20"/>
  <c r="BF108" i="20"/>
  <c r="BE108" i="20"/>
  <c r="J94" i="20"/>
  <c r="J93" i="20"/>
  <c r="F93" i="20"/>
  <c r="F91" i="20"/>
  <c r="E89" i="20"/>
  <c r="J20" i="20"/>
  <c r="E20" i="20"/>
  <c r="F133" i="20" s="1"/>
  <c r="J19" i="20"/>
  <c r="J14" i="20"/>
  <c r="J91" i="20" s="1"/>
  <c r="E7" i="20"/>
  <c r="E124" i="20" s="1"/>
  <c r="J41" i="19"/>
  <c r="J40" i="19"/>
  <c r="AY114" i="1" s="1"/>
  <c r="J39" i="19"/>
  <c r="AX114" i="1" s="1"/>
  <c r="BI174" i="19"/>
  <c r="BH174" i="19"/>
  <c r="BG174" i="19"/>
  <c r="BE174" i="19"/>
  <c r="BK174" i="19"/>
  <c r="J174" i="19" s="1"/>
  <c r="BF174" i="19" s="1"/>
  <c r="BI173" i="19"/>
  <c r="BH173" i="19"/>
  <c r="BG173" i="19"/>
  <c r="BE173" i="19"/>
  <c r="BK173" i="19"/>
  <c r="J173" i="19" s="1"/>
  <c r="BF173" i="19" s="1"/>
  <c r="BI172" i="19"/>
  <c r="BH172" i="19"/>
  <c r="BG172" i="19"/>
  <c r="BE172" i="19"/>
  <c r="BK172" i="19"/>
  <c r="J172" i="19"/>
  <c r="BF172" i="19" s="1"/>
  <c r="BI171" i="19"/>
  <c r="BH171" i="19"/>
  <c r="BG171" i="19"/>
  <c r="BE171" i="19"/>
  <c r="BK171" i="19"/>
  <c r="J171" i="19" s="1"/>
  <c r="BF171" i="19" s="1"/>
  <c r="BI170" i="19"/>
  <c r="BH170" i="19"/>
  <c r="BG170" i="19"/>
  <c r="BE170" i="19"/>
  <c r="BK170" i="19"/>
  <c r="J170" i="19"/>
  <c r="BF170" i="19" s="1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J132" i="19"/>
  <c r="J131" i="19"/>
  <c r="F131" i="19"/>
  <c r="F129" i="19"/>
  <c r="E127" i="19"/>
  <c r="BI112" i="19"/>
  <c r="BH112" i="19"/>
  <c r="BG112" i="19"/>
  <c r="BE112" i="19"/>
  <c r="BI111" i="19"/>
  <c r="BH111" i="19"/>
  <c r="BG111" i="19"/>
  <c r="BF111" i="19"/>
  <c r="BE111" i="19"/>
  <c r="BI110" i="19"/>
  <c r="BH110" i="19"/>
  <c r="BG110" i="19"/>
  <c r="BF110" i="19"/>
  <c r="BE110" i="19"/>
  <c r="BI109" i="19"/>
  <c r="BH109" i="19"/>
  <c r="BG109" i="19"/>
  <c r="BF109" i="19"/>
  <c r="BE109" i="19"/>
  <c r="BI108" i="19"/>
  <c r="BH108" i="19"/>
  <c r="BG108" i="19"/>
  <c r="BF108" i="19"/>
  <c r="BE108" i="19"/>
  <c r="BI107" i="19"/>
  <c r="BH107" i="19"/>
  <c r="BG107" i="19"/>
  <c r="BF107" i="19"/>
  <c r="BE107" i="19"/>
  <c r="J94" i="19"/>
  <c r="J93" i="19"/>
  <c r="F93" i="19"/>
  <c r="F91" i="19"/>
  <c r="E89" i="19"/>
  <c r="J20" i="19"/>
  <c r="E20" i="19"/>
  <c r="F132" i="19" s="1"/>
  <c r="J19" i="19"/>
  <c r="J14" i="19"/>
  <c r="J129" i="19" s="1"/>
  <c r="E7" i="19"/>
  <c r="E85" i="19" s="1"/>
  <c r="J41" i="18"/>
  <c r="J40" i="18"/>
  <c r="AY113" i="1" s="1"/>
  <c r="J39" i="18"/>
  <c r="AX113" i="1" s="1"/>
  <c r="BI163" i="18"/>
  <c r="BH163" i="18"/>
  <c r="BG163" i="18"/>
  <c r="BE163" i="18"/>
  <c r="BK163" i="18"/>
  <c r="J163" i="18" s="1"/>
  <c r="BF163" i="18" s="1"/>
  <c r="BI162" i="18"/>
  <c r="BH162" i="18"/>
  <c r="BG162" i="18"/>
  <c r="BE162" i="18"/>
  <c r="BK162" i="18"/>
  <c r="J162" i="18" s="1"/>
  <c r="BF162" i="18" s="1"/>
  <c r="BI161" i="18"/>
  <c r="BH161" i="18"/>
  <c r="BG161" i="18"/>
  <c r="BE161" i="18"/>
  <c r="BK161" i="18"/>
  <c r="J161" i="18" s="1"/>
  <c r="BF161" i="18" s="1"/>
  <c r="BI160" i="18"/>
  <c r="BH160" i="18"/>
  <c r="BG160" i="18"/>
  <c r="BE160" i="18"/>
  <c r="BK160" i="18"/>
  <c r="J160" i="18" s="1"/>
  <c r="BF160" i="18" s="1"/>
  <c r="BI159" i="18"/>
  <c r="BH159" i="18"/>
  <c r="BG159" i="18"/>
  <c r="BE159" i="18"/>
  <c r="BK159" i="18"/>
  <c r="J159" i="18"/>
  <c r="BF159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J132" i="18"/>
  <c r="J131" i="18"/>
  <c r="F131" i="18"/>
  <c r="F129" i="18"/>
  <c r="E127" i="18"/>
  <c r="BI112" i="18"/>
  <c r="BH112" i="18"/>
  <c r="BG112" i="18"/>
  <c r="BE112" i="18"/>
  <c r="BI111" i="18"/>
  <c r="BH111" i="18"/>
  <c r="BG111" i="18"/>
  <c r="BF111" i="18"/>
  <c r="BE111" i="18"/>
  <c r="BI110" i="18"/>
  <c r="BH110" i="18"/>
  <c r="BG110" i="18"/>
  <c r="BF110" i="18"/>
  <c r="BE110" i="18"/>
  <c r="BI109" i="18"/>
  <c r="BH109" i="18"/>
  <c r="BG109" i="18"/>
  <c r="BF109" i="18"/>
  <c r="BE109" i="18"/>
  <c r="BI108" i="18"/>
  <c r="BH108" i="18"/>
  <c r="BG108" i="18"/>
  <c r="BF108" i="18"/>
  <c r="BE108" i="18"/>
  <c r="BI107" i="18"/>
  <c r="BH107" i="18"/>
  <c r="BG107" i="18"/>
  <c r="BF107" i="18"/>
  <c r="BE107" i="18"/>
  <c r="J94" i="18"/>
  <c r="J93" i="18"/>
  <c r="F93" i="18"/>
  <c r="F91" i="18"/>
  <c r="E89" i="18"/>
  <c r="J20" i="18"/>
  <c r="E20" i="18"/>
  <c r="F132" i="18" s="1"/>
  <c r="J19" i="18"/>
  <c r="J14" i="18"/>
  <c r="J129" i="18" s="1"/>
  <c r="E7" i="18"/>
  <c r="E85" i="18"/>
  <c r="J41" i="17"/>
  <c r="J40" i="17"/>
  <c r="AY112" i="1" s="1"/>
  <c r="J39" i="17"/>
  <c r="AX112" i="1"/>
  <c r="BI145" i="17"/>
  <c r="BH145" i="17"/>
  <c r="BG145" i="17"/>
  <c r="BE145" i="17"/>
  <c r="BK145" i="17"/>
  <c r="J145" i="17" s="1"/>
  <c r="BF145" i="17" s="1"/>
  <c r="BI144" i="17"/>
  <c r="BH144" i="17"/>
  <c r="BG144" i="17"/>
  <c r="BE144" i="17"/>
  <c r="BK144" i="17"/>
  <c r="J144" i="17"/>
  <c r="BF144" i="17" s="1"/>
  <c r="BI143" i="17"/>
  <c r="BH143" i="17"/>
  <c r="BG143" i="17"/>
  <c r="BE143" i="17"/>
  <c r="BK143" i="17"/>
  <c r="J143" i="17" s="1"/>
  <c r="BF143" i="17" s="1"/>
  <c r="BI142" i="17"/>
  <c r="BH142" i="17"/>
  <c r="BG142" i="17"/>
  <c r="BE142" i="17"/>
  <c r="BK142" i="17"/>
  <c r="J142" i="17" s="1"/>
  <c r="BF142" i="17" s="1"/>
  <c r="BI141" i="17"/>
  <c r="BH141" i="17"/>
  <c r="BG141" i="17"/>
  <c r="BE141" i="17"/>
  <c r="BK141" i="17"/>
  <c r="J141" i="17" s="1"/>
  <c r="BF141" i="17" s="1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J130" i="17"/>
  <c r="J129" i="17"/>
  <c r="F129" i="17"/>
  <c r="F127" i="17"/>
  <c r="E125" i="17"/>
  <c r="BI110" i="17"/>
  <c r="BH110" i="17"/>
  <c r="BG110" i="17"/>
  <c r="BE110" i="17"/>
  <c r="BI109" i="17"/>
  <c r="BH109" i="17"/>
  <c r="BG109" i="17"/>
  <c r="BF109" i="17"/>
  <c r="BE109" i="17"/>
  <c r="BI108" i="17"/>
  <c r="BH108" i="17"/>
  <c r="BG108" i="17"/>
  <c r="BF108" i="17"/>
  <c r="BE108" i="17"/>
  <c r="BI107" i="17"/>
  <c r="BH107" i="17"/>
  <c r="BG107" i="17"/>
  <c r="BF107" i="17"/>
  <c r="BE107" i="17"/>
  <c r="BI106" i="17"/>
  <c r="BH106" i="17"/>
  <c r="BG106" i="17"/>
  <c r="BF106" i="17"/>
  <c r="BE106" i="17"/>
  <c r="BI105" i="17"/>
  <c r="BH105" i="17"/>
  <c r="BG105" i="17"/>
  <c r="BF105" i="17"/>
  <c r="BE105" i="17"/>
  <c r="J94" i="17"/>
  <c r="J93" i="17"/>
  <c r="F93" i="17"/>
  <c r="F91" i="17"/>
  <c r="E89" i="17"/>
  <c r="J20" i="17"/>
  <c r="E20" i="17"/>
  <c r="F130" i="17" s="1"/>
  <c r="J19" i="17"/>
  <c r="J14" i="17"/>
  <c r="J127" i="17" s="1"/>
  <c r="E7" i="17"/>
  <c r="E121" i="17" s="1"/>
  <c r="J41" i="16"/>
  <c r="J40" i="16"/>
  <c r="AY111" i="1"/>
  <c r="J39" i="16"/>
  <c r="AX111" i="1"/>
  <c r="BI179" i="16"/>
  <c r="BH179" i="16"/>
  <c r="BG179" i="16"/>
  <c r="BE179" i="16"/>
  <c r="BK179" i="16"/>
  <c r="J179" i="16"/>
  <c r="BF179" i="16" s="1"/>
  <c r="BI178" i="16"/>
  <c r="BH178" i="16"/>
  <c r="BG178" i="16"/>
  <c r="BE178" i="16"/>
  <c r="BK178" i="16"/>
  <c r="J178" i="16"/>
  <c r="BF178" i="16"/>
  <c r="BI177" i="16"/>
  <c r="BH177" i="16"/>
  <c r="BG177" i="16"/>
  <c r="BE177" i="16"/>
  <c r="BK177" i="16"/>
  <c r="J177" i="16" s="1"/>
  <c r="BF177" i="16" s="1"/>
  <c r="BI176" i="16"/>
  <c r="BH176" i="16"/>
  <c r="BG176" i="16"/>
  <c r="BE176" i="16"/>
  <c r="BK176" i="16"/>
  <c r="J176" i="16"/>
  <c r="BF176" i="16" s="1"/>
  <c r="BI175" i="16"/>
  <c r="BH175" i="16"/>
  <c r="BG175" i="16"/>
  <c r="BE175" i="16"/>
  <c r="BK175" i="16"/>
  <c r="J175" i="16"/>
  <c r="BF175" i="16" s="1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J132" i="16"/>
  <c r="J131" i="16"/>
  <c r="F131" i="16"/>
  <c r="F129" i="16"/>
  <c r="E127" i="16"/>
  <c r="BI112" i="16"/>
  <c r="BH112" i="16"/>
  <c r="BG112" i="16"/>
  <c r="BE112" i="16"/>
  <c r="BI111" i="16"/>
  <c r="BH111" i="16"/>
  <c r="BG111" i="16"/>
  <c r="BF111" i="16"/>
  <c r="BE111" i="16"/>
  <c r="BI110" i="16"/>
  <c r="BH110" i="16"/>
  <c r="BG110" i="16"/>
  <c r="BF110" i="16"/>
  <c r="BE110" i="16"/>
  <c r="BI109" i="16"/>
  <c r="BH109" i="16"/>
  <c r="BG109" i="16"/>
  <c r="BF109" i="16"/>
  <c r="BE109" i="16"/>
  <c r="BI108" i="16"/>
  <c r="BH108" i="16"/>
  <c r="BG108" i="16"/>
  <c r="BF108" i="16"/>
  <c r="BE108" i="16"/>
  <c r="BI107" i="16"/>
  <c r="BH107" i="16"/>
  <c r="BG107" i="16"/>
  <c r="BF107" i="16"/>
  <c r="BE107" i="16"/>
  <c r="J94" i="16"/>
  <c r="J93" i="16"/>
  <c r="F93" i="16"/>
  <c r="F91" i="16"/>
  <c r="E89" i="16"/>
  <c r="J20" i="16"/>
  <c r="E20" i="16"/>
  <c r="F94" i="16"/>
  <c r="J19" i="16"/>
  <c r="J14" i="16"/>
  <c r="J129" i="16" s="1"/>
  <c r="E7" i="16"/>
  <c r="E85" i="16" s="1"/>
  <c r="J41" i="15"/>
  <c r="J40" i="15"/>
  <c r="AY110" i="1" s="1"/>
  <c r="J39" i="15"/>
  <c r="AX110" i="1" s="1"/>
  <c r="BI174" i="15"/>
  <c r="BH174" i="15"/>
  <c r="BG174" i="15"/>
  <c r="BE174" i="15"/>
  <c r="BK174" i="15"/>
  <c r="J174" i="15" s="1"/>
  <c r="BF174" i="15" s="1"/>
  <c r="BI173" i="15"/>
  <c r="BH173" i="15"/>
  <c r="BG173" i="15"/>
  <c r="BE173" i="15"/>
  <c r="BK173" i="15"/>
  <c r="J173" i="15"/>
  <c r="BF173" i="15" s="1"/>
  <c r="BI172" i="15"/>
  <c r="BH172" i="15"/>
  <c r="BG172" i="15"/>
  <c r="BE172" i="15"/>
  <c r="BK172" i="15"/>
  <c r="J172" i="15" s="1"/>
  <c r="BF172" i="15" s="1"/>
  <c r="BI171" i="15"/>
  <c r="BH171" i="15"/>
  <c r="BG171" i="15"/>
  <c r="BE171" i="15"/>
  <c r="BK171" i="15"/>
  <c r="J171" i="15" s="1"/>
  <c r="BF171" i="15" s="1"/>
  <c r="BI170" i="15"/>
  <c r="BH170" i="15"/>
  <c r="BG170" i="15"/>
  <c r="BE170" i="15"/>
  <c r="BK170" i="15"/>
  <c r="J170" i="15" s="1"/>
  <c r="BF170" i="15" s="1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J134" i="15"/>
  <c r="J133" i="15"/>
  <c r="F133" i="15"/>
  <c r="F131" i="15"/>
  <c r="E129" i="15"/>
  <c r="BI114" i="15"/>
  <c r="BH114" i="15"/>
  <c r="BG114" i="15"/>
  <c r="BE114" i="15"/>
  <c r="BI113" i="15"/>
  <c r="BH113" i="15"/>
  <c r="BG113" i="15"/>
  <c r="BF113" i="15"/>
  <c r="BE113" i="15"/>
  <c r="BI112" i="15"/>
  <c r="BH112" i="15"/>
  <c r="BG112" i="15"/>
  <c r="BF112" i="15"/>
  <c r="BE112" i="15"/>
  <c r="BI111" i="15"/>
  <c r="BH111" i="15"/>
  <c r="BG111" i="15"/>
  <c r="BF111" i="15"/>
  <c r="BE111" i="15"/>
  <c r="BI110" i="15"/>
  <c r="BH110" i="15"/>
  <c r="BG110" i="15"/>
  <c r="BF110" i="15"/>
  <c r="BE110" i="15"/>
  <c r="BI109" i="15"/>
  <c r="BH109" i="15"/>
  <c r="BG109" i="15"/>
  <c r="BF109" i="15"/>
  <c r="BE109" i="15"/>
  <c r="J94" i="15"/>
  <c r="J93" i="15"/>
  <c r="F93" i="15"/>
  <c r="F91" i="15"/>
  <c r="E89" i="15"/>
  <c r="J20" i="15"/>
  <c r="E20" i="15"/>
  <c r="F134" i="15" s="1"/>
  <c r="J19" i="15"/>
  <c r="J14" i="15"/>
  <c r="J91" i="15" s="1"/>
  <c r="E7" i="15"/>
  <c r="E125" i="15" s="1"/>
  <c r="J41" i="14"/>
  <c r="J40" i="14"/>
  <c r="AY109" i="1"/>
  <c r="J39" i="14"/>
  <c r="AX109" i="1"/>
  <c r="BI175" i="14"/>
  <c r="BH175" i="14"/>
  <c r="BG175" i="14"/>
  <c r="BE175" i="14"/>
  <c r="BK175" i="14"/>
  <c r="J175" i="14" s="1"/>
  <c r="BF175" i="14" s="1"/>
  <c r="BI174" i="14"/>
  <c r="BH174" i="14"/>
  <c r="BG174" i="14"/>
  <c r="BE174" i="14"/>
  <c r="BK174" i="14"/>
  <c r="J174" i="14" s="1"/>
  <c r="BF174" i="14" s="1"/>
  <c r="BI173" i="14"/>
  <c r="BH173" i="14"/>
  <c r="BG173" i="14"/>
  <c r="BE173" i="14"/>
  <c r="BK173" i="14"/>
  <c r="J173" i="14" s="1"/>
  <c r="BF173" i="14" s="1"/>
  <c r="BI172" i="14"/>
  <c r="BH172" i="14"/>
  <c r="BG172" i="14"/>
  <c r="BE172" i="14"/>
  <c r="BK172" i="14"/>
  <c r="J172" i="14" s="1"/>
  <c r="BF172" i="14" s="1"/>
  <c r="BI171" i="14"/>
  <c r="BH171" i="14"/>
  <c r="BG171" i="14"/>
  <c r="BE171" i="14"/>
  <c r="BK171" i="14"/>
  <c r="J171" i="14"/>
  <c r="BF171" i="14" s="1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J134" i="14"/>
  <c r="J133" i="14"/>
  <c r="F133" i="14"/>
  <c r="F131" i="14"/>
  <c r="E129" i="14"/>
  <c r="BI114" i="14"/>
  <c r="BH114" i="14"/>
  <c r="BG114" i="14"/>
  <c r="BE114" i="14"/>
  <c r="BI113" i="14"/>
  <c r="BH113" i="14"/>
  <c r="BG113" i="14"/>
  <c r="BF113" i="14"/>
  <c r="BE113" i="14"/>
  <c r="BI112" i="14"/>
  <c r="BH112" i="14"/>
  <c r="BG112" i="14"/>
  <c r="BF112" i="14"/>
  <c r="BE112" i="14"/>
  <c r="BI111" i="14"/>
  <c r="BH111" i="14"/>
  <c r="BG111" i="14"/>
  <c r="BF111" i="14"/>
  <c r="BE111" i="14"/>
  <c r="BI110" i="14"/>
  <c r="BH110" i="14"/>
  <c r="BG110" i="14"/>
  <c r="BF110" i="14"/>
  <c r="BE110" i="14"/>
  <c r="BI109" i="14"/>
  <c r="BH109" i="14"/>
  <c r="BG109" i="14"/>
  <c r="BF109" i="14"/>
  <c r="BE109" i="14"/>
  <c r="J94" i="14"/>
  <c r="J93" i="14"/>
  <c r="F93" i="14"/>
  <c r="F91" i="14"/>
  <c r="E89" i="14"/>
  <c r="J20" i="14"/>
  <c r="E20" i="14"/>
  <c r="F94" i="14" s="1"/>
  <c r="J19" i="14"/>
  <c r="J14" i="14"/>
  <c r="J131" i="14" s="1"/>
  <c r="E7" i="14"/>
  <c r="E125" i="14" s="1"/>
  <c r="J41" i="13"/>
  <c r="J40" i="13"/>
  <c r="AY108" i="1"/>
  <c r="J39" i="13"/>
  <c r="AX108" i="1"/>
  <c r="BI172" i="13"/>
  <c r="BH172" i="13"/>
  <c r="BG172" i="13"/>
  <c r="BE172" i="13"/>
  <c r="BK172" i="13"/>
  <c r="J172" i="13"/>
  <c r="BF172" i="13" s="1"/>
  <c r="BI171" i="13"/>
  <c r="BH171" i="13"/>
  <c r="BG171" i="13"/>
  <c r="BE171" i="13"/>
  <c r="BK171" i="13"/>
  <c r="J171" i="13" s="1"/>
  <c r="BF171" i="13" s="1"/>
  <c r="BI170" i="13"/>
  <c r="BH170" i="13"/>
  <c r="BG170" i="13"/>
  <c r="BE170" i="13"/>
  <c r="BK170" i="13"/>
  <c r="J170" i="13" s="1"/>
  <c r="BF170" i="13" s="1"/>
  <c r="BI169" i="13"/>
  <c r="BH169" i="13"/>
  <c r="BG169" i="13"/>
  <c r="BE169" i="13"/>
  <c r="BK169" i="13"/>
  <c r="J169" i="13"/>
  <c r="BF169" i="13" s="1"/>
  <c r="BI168" i="13"/>
  <c r="BH168" i="13"/>
  <c r="BG168" i="13"/>
  <c r="BE168" i="13"/>
  <c r="BK168" i="13"/>
  <c r="J168" i="13" s="1"/>
  <c r="BF168" i="13" s="1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J134" i="13"/>
  <c r="J133" i="13"/>
  <c r="F133" i="13"/>
  <c r="F131" i="13"/>
  <c r="E129" i="13"/>
  <c r="BI114" i="13"/>
  <c r="BH114" i="13"/>
  <c r="BG114" i="13"/>
  <c r="BE114" i="13"/>
  <c r="BI113" i="13"/>
  <c r="BH113" i="13"/>
  <c r="BG113" i="13"/>
  <c r="BF113" i="13"/>
  <c r="BE113" i="13"/>
  <c r="BI112" i="13"/>
  <c r="BH112" i="13"/>
  <c r="BG112" i="13"/>
  <c r="BF112" i="13"/>
  <c r="BE112" i="13"/>
  <c r="BI111" i="13"/>
  <c r="BH111" i="13"/>
  <c r="BG111" i="13"/>
  <c r="BF111" i="13"/>
  <c r="BE111" i="13"/>
  <c r="BI110" i="13"/>
  <c r="BH110" i="13"/>
  <c r="BG110" i="13"/>
  <c r="BF110" i="13"/>
  <c r="BE110" i="13"/>
  <c r="BI109" i="13"/>
  <c r="BH109" i="13"/>
  <c r="BG109" i="13"/>
  <c r="BF109" i="13"/>
  <c r="BE109" i="13"/>
  <c r="J94" i="13"/>
  <c r="J93" i="13"/>
  <c r="F93" i="13"/>
  <c r="F91" i="13"/>
  <c r="E89" i="13"/>
  <c r="J20" i="13"/>
  <c r="E20" i="13"/>
  <c r="F134" i="13" s="1"/>
  <c r="J19" i="13"/>
  <c r="J14" i="13"/>
  <c r="J131" i="13" s="1"/>
  <c r="E7" i="13"/>
  <c r="E85" i="13" s="1"/>
  <c r="J41" i="12"/>
  <c r="J40" i="12"/>
  <c r="AY107" i="1"/>
  <c r="J39" i="12"/>
  <c r="AX107" i="1"/>
  <c r="BI175" i="12"/>
  <c r="BH175" i="12"/>
  <c r="BG175" i="12"/>
  <c r="BE175" i="12"/>
  <c r="BK175" i="12"/>
  <c r="J175" i="12" s="1"/>
  <c r="BF175" i="12" s="1"/>
  <c r="BI174" i="12"/>
  <c r="BH174" i="12"/>
  <c r="BG174" i="12"/>
  <c r="BE174" i="12"/>
  <c r="BK174" i="12"/>
  <c r="J174" i="12" s="1"/>
  <c r="BF174" i="12" s="1"/>
  <c r="BI173" i="12"/>
  <c r="BH173" i="12"/>
  <c r="BG173" i="12"/>
  <c r="BE173" i="12"/>
  <c r="BK173" i="12"/>
  <c r="J173" i="12" s="1"/>
  <c r="BF173" i="12" s="1"/>
  <c r="BI172" i="12"/>
  <c r="BH172" i="12"/>
  <c r="BG172" i="12"/>
  <c r="BE172" i="12"/>
  <c r="BK172" i="12"/>
  <c r="J172" i="12"/>
  <c r="BF172" i="12" s="1"/>
  <c r="BI171" i="12"/>
  <c r="BH171" i="12"/>
  <c r="BG171" i="12"/>
  <c r="BE171" i="12"/>
  <c r="BK171" i="12"/>
  <c r="J171" i="12"/>
  <c r="BF171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J134" i="12"/>
  <c r="J133" i="12"/>
  <c r="F133" i="12"/>
  <c r="F131" i="12"/>
  <c r="E129" i="12"/>
  <c r="BI114" i="12"/>
  <c r="BH114" i="12"/>
  <c r="BG114" i="12"/>
  <c r="BE114" i="12"/>
  <c r="BI113" i="12"/>
  <c r="BH113" i="12"/>
  <c r="BG113" i="12"/>
  <c r="BF113" i="12"/>
  <c r="BE113" i="12"/>
  <c r="BI112" i="12"/>
  <c r="BH112" i="12"/>
  <c r="BG112" i="12"/>
  <c r="BF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J94" i="12"/>
  <c r="J93" i="12"/>
  <c r="F93" i="12"/>
  <c r="F91" i="12"/>
  <c r="E89" i="12"/>
  <c r="J20" i="12"/>
  <c r="E20" i="12"/>
  <c r="F94" i="12" s="1"/>
  <c r="J19" i="12"/>
  <c r="J14" i="12"/>
  <c r="J131" i="12" s="1"/>
  <c r="E7" i="12"/>
  <c r="E85" i="12" s="1"/>
  <c r="J41" i="11"/>
  <c r="J40" i="11"/>
  <c r="AY106" i="1"/>
  <c r="J39" i="11"/>
  <c r="AX106" i="1"/>
  <c r="BI175" i="11"/>
  <c r="BH175" i="11"/>
  <c r="BG175" i="11"/>
  <c r="BE175" i="11"/>
  <c r="BK175" i="11"/>
  <c r="J175" i="11" s="1"/>
  <c r="BF175" i="11" s="1"/>
  <c r="BI174" i="11"/>
  <c r="BH174" i="11"/>
  <c r="BG174" i="11"/>
  <c r="BE174" i="11"/>
  <c r="BK174" i="11"/>
  <c r="J174" i="11"/>
  <c r="BF174" i="11" s="1"/>
  <c r="BI173" i="11"/>
  <c r="BH173" i="11"/>
  <c r="BG173" i="11"/>
  <c r="BE173" i="11"/>
  <c r="BK173" i="11"/>
  <c r="J173" i="11" s="1"/>
  <c r="BF173" i="11" s="1"/>
  <c r="BI172" i="11"/>
  <c r="BH172" i="11"/>
  <c r="BG172" i="11"/>
  <c r="BE172" i="11"/>
  <c r="BK172" i="11"/>
  <c r="J172" i="11" s="1"/>
  <c r="BF172" i="11" s="1"/>
  <c r="BI171" i="11"/>
  <c r="BH171" i="11"/>
  <c r="BG171" i="11"/>
  <c r="BE171" i="11"/>
  <c r="BK171" i="11"/>
  <c r="J171" i="11" s="1"/>
  <c r="BF171" i="11" s="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BI114" i="11"/>
  <c r="BH114" i="11"/>
  <c r="BG114" i="11"/>
  <c r="BE114" i="11"/>
  <c r="BI113" i="11"/>
  <c r="BH113" i="11"/>
  <c r="BG113" i="11"/>
  <c r="BF113" i="11"/>
  <c r="BE113" i="11"/>
  <c r="BI112" i="11"/>
  <c r="BH112" i="11"/>
  <c r="BG112" i="11"/>
  <c r="BF112" i="11"/>
  <c r="BE112" i="11"/>
  <c r="BI111" i="11"/>
  <c r="BH111" i="11"/>
  <c r="BG111" i="11"/>
  <c r="BF111" i="11"/>
  <c r="BE111" i="11"/>
  <c r="BI110" i="11"/>
  <c r="BH110" i="11"/>
  <c r="BG110" i="11"/>
  <c r="BF110" i="11"/>
  <c r="BE110" i="11"/>
  <c r="BI109" i="11"/>
  <c r="BH109" i="11"/>
  <c r="BG109" i="11"/>
  <c r="BF109" i="11"/>
  <c r="BE109" i="11"/>
  <c r="J94" i="11"/>
  <c r="J93" i="11"/>
  <c r="F93" i="11"/>
  <c r="F91" i="11"/>
  <c r="E89" i="11"/>
  <c r="J20" i="11"/>
  <c r="E20" i="11"/>
  <c r="F94" i="11"/>
  <c r="J19" i="11"/>
  <c r="J14" i="11"/>
  <c r="J131" i="11" s="1"/>
  <c r="E7" i="11"/>
  <c r="E85" i="11" s="1"/>
  <c r="J41" i="10"/>
  <c r="J40" i="10"/>
  <c r="AY105" i="1"/>
  <c r="J39" i="10"/>
  <c r="AX105" i="1"/>
  <c r="BI148" i="10"/>
  <c r="BH148" i="10"/>
  <c r="BG148" i="10"/>
  <c r="BE148" i="10"/>
  <c r="BK148" i="10"/>
  <c r="J148" i="10"/>
  <c r="BF148" i="10" s="1"/>
  <c r="BI147" i="10"/>
  <c r="BH147" i="10"/>
  <c r="BG147" i="10"/>
  <c r="BE147" i="10"/>
  <c r="BK147" i="10"/>
  <c r="J147" i="10" s="1"/>
  <c r="BF147" i="10" s="1"/>
  <c r="BI146" i="10"/>
  <c r="BH146" i="10"/>
  <c r="BG146" i="10"/>
  <c r="BE146" i="10"/>
  <c r="BK146" i="10"/>
  <c r="J146" i="10" s="1"/>
  <c r="BF146" i="10" s="1"/>
  <c r="BI145" i="10"/>
  <c r="BH145" i="10"/>
  <c r="BG145" i="10"/>
  <c r="BE145" i="10"/>
  <c r="BK145" i="10"/>
  <c r="J145" i="10" s="1"/>
  <c r="BF145" i="10" s="1"/>
  <c r="BI144" i="10"/>
  <c r="BH144" i="10"/>
  <c r="BG144" i="10"/>
  <c r="BE144" i="10"/>
  <c r="BK144" i="10"/>
  <c r="J144" i="10" s="1"/>
  <c r="BF144" i="10" s="1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J130" i="10"/>
  <c r="J129" i="10"/>
  <c r="F129" i="10"/>
  <c r="F127" i="10"/>
  <c r="E125" i="10"/>
  <c r="BI110" i="10"/>
  <c r="BH110" i="10"/>
  <c r="BG110" i="10"/>
  <c r="BE110" i="10"/>
  <c r="BI109" i="10"/>
  <c r="BH109" i="10"/>
  <c r="BG109" i="10"/>
  <c r="BF109" i="10"/>
  <c r="BE109" i="10"/>
  <c r="BI108" i="10"/>
  <c r="BH108" i="10"/>
  <c r="BG108" i="10"/>
  <c r="BF108" i="10"/>
  <c r="BE108" i="10"/>
  <c r="BI107" i="10"/>
  <c r="BH107" i="10"/>
  <c r="BG107" i="10"/>
  <c r="BF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J94" i="10"/>
  <c r="J93" i="10"/>
  <c r="F93" i="10"/>
  <c r="F91" i="10"/>
  <c r="E89" i="10"/>
  <c r="J20" i="10"/>
  <c r="E20" i="10"/>
  <c r="F130" i="10"/>
  <c r="J19" i="10"/>
  <c r="J14" i="10"/>
  <c r="J127" i="10" s="1"/>
  <c r="E7" i="10"/>
  <c r="E85" i="10" s="1"/>
  <c r="J41" i="9"/>
  <c r="J40" i="9"/>
  <c r="AY104" i="1"/>
  <c r="J39" i="9"/>
  <c r="AX104" i="1" s="1"/>
  <c r="BI148" i="9"/>
  <c r="BH148" i="9"/>
  <c r="BG148" i="9"/>
  <c r="BE148" i="9"/>
  <c r="BK148" i="9"/>
  <c r="J148" i="9"/>
  <c r="BF148" i="9"/>
  <c r="BI147" i="9"/>
  <c r="BH147" i="9"/>
  <c r="BG147" i="9"/>
  <c r="BE147" i="9"/>
  <c r="BK147" i="9"/>
  <c r="J147" i="9"/>
  <c r="BF147" i="9"/>
  <c r="BI146" i="9"/>
  <c r="BH146" i="9"/>
  <c r="BG146" i="9"/>
  <c r="BE146" i="9"/>
  <c r="BK146" i="9"/>
  <c r="J146" i="9" s="1"/>
  <c r="BF146" i="9" s="1"/>
  <c r="BI145" i="9"/>
  <c r="BH145" i="9"/>
  <c r="BG145" i="9"/>
  <c r="BE145" i="9"/>
  <c r="BK145" i="9"/>
  <c r="J145" i="9" s="1"/>
  <c r="BF145" i="9" s="1"/>
  <c r="BI144" i="9"/>
  <c r="BH144" i="9"/>
  <c r="BG144" i="9"/>
  <c r="BE144" i="9"/>
  <c r="BK144" i="9"/>
  <c r="J144" i="9" s="1"/>
  <c r="BF144" i="9" s="1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J130" i="9"/>
  <c r="J129" i="9"/>
  <c r="F129" i="9"/>
  <c r="F127" i="9"/>
  <c r="E125" i="9"/>
  <c r="BI110" i="9"/>
  <c r="BH110" i="9"/>
  <c r="BG110" i="9"/>
  <c r="BE110" i="9"/>
  <c r="BI109" i="9"/>
  <c r="BH109" i="9"/>
  <c r="BG109" i="9"/>
  <c r="BF109" i="9"/>
  <c r="BE109" i="9"/>
  <c r="BI108" i="9"/>
  <c r="BH108" i="9"/>
  <c r="BG108" i="9"/>
  <c r="BF108" i="9"/>
  <c r="BE108" i="9"/>
  <c r="BI107" i="9"/>
  <c r="BH107" i="9"/>
  <c r="BG107" i="9"/>
  <c r="BF107" i="9"/>
  <c r="BE107" i="9"/>
  <c r="BI106" i="9"/>
  <c r="BH106" i="9"/>
  <c r="BG106" i="9"/>
  <c r="BF106" i="9"/>
  <c r="BE106" i="9"/>
  <c r="BI105" i="9"/>
  <c r="BH105" i="9"/>
  <c r="BG105" i="9"/>
  <c r="BF105" i="9"/>
  <c r="BE105" i="9"/>
  <c r="J94" i="9"/>
  <c r="J93" i="9"/>
  <c r="F93" i="9"/>
  <c r="F91" i="9"/>
  <c r="E89" i="9"/>
  <c r="J20" i="9"/>
  <c r="E20" i="9"/>
  <c r="F130" i="9" s="1"/>
  <c r="J19" i="9"/>
  <c r="J14" i="9"/>
  <c r="J127" i="9" s="1"/>
  <c r="E7" i="9"/>
  <c r="E85" i="9" s="1"/>
  <c r="J41" i="8"/>
  <c r="J40" i="8"/>
  <c r="AY103" i="1"/>
  <c r="J39" i="8"/>
  <c r="AX103" i="1" s="1"/>
  <c r="BI152" i="8"/>
  <c r="BH152" i="8"/>
  <c r="BG152" i="8"/>
  <c r="BE152" i="8"/>
  <c r="BK152" i="8"/>
  <c r="J152" i="8"/>
  <c r="BF152" i="8" s="1"/>
  <c r="BI151" i="8"/>
  <c r="BH151" i="8"/>
  <c r="BG151" i="8"/>
  <c r="BE151" i="8"/>
  <c r="BK151" i="8"/>
  <c r="J151" i="8" s="1"/>
  <c r="BF151" i="8" s="1"/>
  <c r="BI150" i="8"/>
  <c r="BH150" i="8"/>
  <c r="BG150" i="8"/>
  <c r="BE150" i="8"/>
  <c r="BK150" i="8"/>
  <c r="J150" i="8" s="1"/>
  <c r="BF150" i="8" s="1"/>
  <c r="BI149" i="8"/>
  <c r="BH149" i="8"/>
  <c r="BG149" i="8"/>
  <c r="BE149" i="8"/>
  <c r="BK149" i="8"/>
  <c r="J149" i="8" s="1"/>
  <c r="BF149" i="8" s="1"/>
  <c r="BI148" i="8"/>
  <c r="BH148" i="8"/>
  <c r="BG148" i="8"/>
  <c r="BE148" i="8"/>
  <c r="BK148" i="8"/>
  <c r="J148" i="8" s="1"/>
  <c r="BF148" i="8" s="1"/>
  <c r="BI146" i="8"/>
  <c r="BH146" i="8"/>
  <c r="BG146" i="8"/>
  <c r="BE146" i="8"/>
  <c r="T146" i="8"/>
  <c r="T145" i="8" s="1"/>
  <c r="T144" i="8" s="1"/>
  <c r="R146" i="8"/>
  <c r="R145" i="8" s="1"/>
  <c r="R144" i="8" s="1"/>
  <c r="P146" i="8"/>
  <c r="P145" i="8" s="1"/>
  <c r="P144" i="8" s="1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J132" i="8"/>
  <c r="J131" i="8"/>
  <c r="F131" i="8"/>
  <c r="F129" i="8"/>
  <c r="E127" i="8"/>
  <c r="BI112" i="8"/>
  <c r="BH112" i="8"/>
  <c r="BG112" i="8"/>
  <c r="BE112" i="8"/>
  <c r="BI111" i="8"/>
  <c r="BH111" i="8"/>
  <c r="BG111" i="8"/>
  <c r="BF111" i="8"/>
  <c r="BE111" i="8"/>
  <c r="BI110" i="8"/>
  <c r="BH110" i="8"/>
  <c r="BG110" i="8"/>
  <c r="BF110" i="8"/>
  <c r="BE110" i="8"/>
  <c r="BI109" i="8"/>
  <c r="BH109" i="8"/>
  <c r="BG109" i="8"/>
  <c r="BF109" i="8"/>
  <c r="BE109" i="8"/>
  <c r="BI108" i="8"/>
  <c r="BH108" i="8"/>
  <c r="BG108" i="8"/>
  <c r="BF108" i="8"/>
  <c r="BE108" i="8"/>
  <c r="BI107" i="8"/>
  <c r="BH107" i="8"/>
  <c r="BG107" i="8"/>
  <c r="BF107" i="8"/>
  <c r="BE107" i="8"/>
  <c r="J94" i="8"/>
  <c r="J93" i="8"/>
  <c r="F93" i="8"/>
  <c r="F91" i="8"/>
  <c r="E89" i="8"/>
  <c r="J20" i="8"/>
  <c r="E20" i="8"/>
  <c r="F132" i="8" s="1"/>
  <c r="J19" i="8"/>
  <c r="J14" i="8"/>
  <c r="J129" i="8" s="1"/>
  <c r="E7" i="8"/>
  <c r="E85" i="8" s="1"/>
  <c r="J41" i="7"/>
  <c r="J40" i="7"/>
  <c r="AY101" i="1" s="1"/>
  <c r="J39" i="7"/>
  <c r="AX101" i="1"/>
  <c r="BI190" i="7"/>
  <c r="BH190" i="7"/>
  <c r="BG190" i="7"/>
  <c r="BE190" i="7"/>
  <c r="BK190" i="7"/>
  <c r="J190" i="7" s="1"/>
  <c r="BF190" i="7" s="1"/>
  <c r="BI189" i="7"/>
  <c r="BH189" i="7"/>
  <c r="BG189" i="7"/>
  <c r="BE189" i="7"/>
  <c r="BK189" i="7"/>
  <c r="J189" i="7" s="1"/>
  <c r="BF189" i="7" s="1"/>
  <c r="BI188" i="7"/>
  <c r="BH188" i="7"/>
  <c r="BG188" i="7"/>
  <c r="BE188" i="7"/>
  <c r="BK188" i="7"/>
  <c r="J188" i="7" s="1"/>
  <c r="BF188" i="7" s="1"/>
  <c r="BI187" i="7"/>
  <c r="BH187" i="7"/>
  <c r="BG187" i="7"/>
  <c r="BE187" i="7"/>
  <c r="BK187" i="7"/>
  <c r="J187" i="7" s="1"/>
  <c r="BF187" i="7" s="1"/>
  <c r="BI186" i="7"/>
  <c r="BH186" i="7"/>
  <c r="BG186" i="7"/>
  <c r="BE186" i="7"/>
  <c r="BK186" i="7"/>
  <c r="J186" i="7" s="1"/>
  <c r="BF186" i="7" s="1"/>
  <c r="BI184" i="7"/>
  <c r="BH184" i="7"/>
  <c r="BG184" i="7"/>
  <c r="BE184" i="7"/>
  <c r="T184" i="7"/>
  <c r="T183" i="7" s="1"/>
  <c r="R184" i="7"/>
  <c r="R183" i="7" s="1"/>
  <c r="P184" i="7"/>
  <c r="P183" i="7" s="1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J133" i="7"/>
  <c r="F133" i="7"/>
  <c r="F131" i="7"/>
  <c r="E129" i="7"/>
  <c r="BI114" i="7"/>
  <c r="BH114" i="7"/>
  <c r="BG114" i="7"/>
  <c r="BE114" i="7"/>
  <c r="BI113" i="7"/>
  <c r="BH113" i="7"/>
  <c r="BG113" i="7"/>
  <c r="BF113" i="7"/>
  <c r="BE113" i="7"/>
  <c r="BI112" i="7"/>
  <c r="BH112" i="7"/>
  <c r="BG112" i="7"/>
  <c r="BF112" i="7"/>
  <c r="BE112" i="7"/>
  <c r="BI111" i="7"/>
  <c r="BH111" i="7"/>
  <c r="BG111" i="7"/>
  <c r="BF111" i="7"/>
  <c r="BE111" i="7"/>
  <c r="BI110" i="7"/>
  <c r="BH110" i="7"/>
  <c r="BG110" i="7"/>
  <c r="BF110" i="7"/>
  <c r="BE110" i="7"/>
  <c r="BI109" i="7"/>
  <c r="BH109" i="7"/>
  <c r="BG109" i="7"/>
  <c r="BF109" i="7"/>
  <c r="BE109" i="7"/>
  <c r="J93" i="7"/>
  <c r="F93" i="7"/>
  <c r="F91" i="7"/>
  <c r="E89" i="7"/>
  <c r="J26" i="7"/>
  <c r="E26" i="7"/>
  <c r="J94" i="7" s="1"/>
  <c r="J25" i="7"/>
  <c r="J20" i="7"/>
  <c r="E20" i="7"/>
  <c r="F94" i="7" s="1"/>
  <c r="J19" i="7"/>
  <c r="J14" i="7"/>
  <c r="J91" i="7" s="1"/>
  <c r="E7" i="7"/>
  <c r="E85" i="7" s="1"/>
  <c r="J41" i="6"/>
  <c r="J40" i="6"/>
  <c r="AY100" i="1" s="1"/>
  <c r="J39" i="6"/>
  <c r="AX100" i="1" s="1"/>
  <c r="BI205" i="6"/>
  <c r="BH205" i="6"/>
  <c r="BG205" i="6"/>
  <c r="BE205" i="6"/>
  <c r="BK205" i="6"/>
  <c r="J205" i="6" s="1"/>
  <c r="BF205" i="6" s="1"/>
  <c r="BI204" i="6"/>
  <c r="BH204" i="6"/>
  <c r="BG204" i="6"/>
  <c r="BE204" i="6"/>
  <c r="BK204" i="6"/>
  <c r="J204" i="6"/>
  <c r="BF204" i="6"/>
  <c r="BI203" i="6"/>
  <c r="BH203" i="6"/>
  <c r="BG203" i="6"/>
  <c r="BE203" i="6"/>
  <c r="BK203" i="6"/>
  <c r="J203" i="6" s="1"/>
  <c r="BF203" i="6" s="1"/>
  <c r="BI202" i="6"/>
  <c r="BH202" i="6"/>
  <c r="BG202" i="6"/>
  <c r="BE202" i="6"/>
  <c r="BK202" i="6"/>
  <c r="J202" i="6" s="1"/>
  <c r="BF202" i="6" s="1"/>
  <c r="BI201" i="6"/>
  <c r="BH201" i="6"/>
  <c r="BG201" i="6"/>
  <c r="BE201" i="6"/>
  <c r="BK201" i="6"/>
  <c r="J201" i="6" s="1"/>
  <c r="BF201" i="6" s="1"/>
  <c r="BI199" i="6"/>
  <c r="BH199" i="6"/>
  <c r="BG199" i="6"/>
  <c r="BE199" i="6"/>
  <c r="T199" i="6"/>
  <c r="T198" i="6" s="1"/>
  <c r="R199" i="6"/>
  <c r="R198" i="6" s="1"/>
  <c r="P199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J133" i="6"/>
  <c r="F133" i="6"/>
  <c r="F131" i="6"/>
  <c r="E129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J93" i="6"/>
  <c r="F93" i="6"/>
  <c r="F91" i="6"/>
  <c r="E89" i="6"/>
  <c r="J26" i="6"/>
  <c r="E26" i="6"/>
  <c r="J94" i="6" s="1"/>
  <c r="J25" i="6"/>
  <c r="J20" i="6"/>
  <c r="E20" i="6"/>
  <c r="F94" i="6" s="1"/>
  <c r="J19" i="6"/>
  <c r="J14" i="6"/>
  <c r="J131" i="6" s="1"/>
  <c r="E7" i="6"/>
  <c r="E85" i="6"/>
  <c r="J39" i="5"/>
  <c r="J38" i="5"/>
  <c r="AY98" i="1"/>
  <c r="J37" i="5"/>
  <c r="AX98" i="1"/>
  <c r="BI248" i="5"/>
  <c r="BH248" i="5"/>
  <c r="BG248" i="5"/>
  <c r="BE248" i="5"/>
  <c r="BK248" i="5"/>
  <c r="J248" i="5"/>
  <c r="BF248" i="5" s="1"/>
  <c r="BI247" i="5"/>
  <c r="BH247" i="5"/>
  <c r="BG247" i="5"/>
  <c r="BE247" i="5"/>
  <c r="BK247" i="5"/>
  <c r="J247" i="5" s="1"/>
  <c r="BF247" i="5" s="1"/>
  <c r="BI246" i="5"/>
  <c r="BH246" i="5"/>
  <c r="BG246" i="5"/>
  <c r="BE246" i="5"/>
  <c r="BK246" i="5"/>
  <c r="J246" i="5"/>
  <c r="BF246" i="5" s="1"/>
  <c r="BI245" i="5"/>
  <c r="BH245" i="5"/>
  <c r="BG245" i="5"/>
  <c r="BE245" i="5"/>
  <c r="BK245" i="5"/>
  <c r="J245" i="5" s="1"/>
  <c r="BF245" i="5" s="1"/>
  <c r="BI244" i="5"/>
  <c r="BH244" i="5"/>
  <c r="BG244" i="5"/>
  <c r="BE244" i="5"/>
  <c r="BK244" i="5"/>
  <c r="J244" i="5" s="1"/>
  <c r="BF244" i="5" s="1"/>
  <c r="BI240" i="5"/>
  <c r="BH240" i="5"/>
  <c r="BG240" i="5"/>
  <c r="BE240" i="5"/>
  <c r="T240" i="5"/>
  <c r="T239" i="5" s="1"/>
  <c r="R240" i="5"/>
  <c r="R239" i="5"/>
  <c r="P240" i="5"/>
  <c r="P239" i="5"/>
  <c r="BI237" i="5"/>
  <c r="BH237" i="5"/>
  <c r="BG237" i="5"/>
  <c r="BE237" i="5"/>
  <c r="T237" i="5"/>
  <c r="T236" i="5"/>
  <c r="R237" i="5"/>
  <c r="R236" i="5" s="1"/>
  <c r="P237" i="5"/>
  <c r="P236" i="5"/>
  <c r="BI235" i="5"/>
  <c r="BH235" i="5"/>
  <c r="BG235" i="5"/>
  <c r="BE235" i="5"/>
  <c r="T235" i="5"/>
  <c r="R235" i="5"/>
  <c r="P235" i="5"/>
  <c r="BI233" i="5"/>
  <c r="BH233" i="5"/>
  <c r="BG233" i="5"/>
  <c r="BE233" i="5"/>
  <c r="T233" i="5"/>
  <c r="R233" i="5"/>
  <c r="P233" i="5"/>
  <c r="BI230" i="5"/>
  <c r="BH230" i="5"/>
  <c r="BG230" i="5"/>
  <c r="BE230" i="5"/>
  <c r="T230" i="5"/>
  <c r="R230" i="5"/>
  <c r="P230" i="5"/>
  <c r="BI228" i="5"/>
  <c r="BH228" i="5"/>
  <c r="BG228" i="5"/>
  <c r="BE228" i="5"/>
  <c r="T228" i="5"/>
  <c r="R228" i="5"/>
  <c r="P228" i="5"/>
  <c r="BI225" i="5"/>
  <c r="BH225" i="5"/>
  <c r="BG225" i="5"/>
  <c r="BE225" i="5"/>
  <c r="T225" i="5"/>
  <c r="R225" i="5"/>
  <c r="P225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T215" i="5" s="1"/>
  <c r="R216" i="5"/>
  <c r="R215" i="5"/>
  <c r="P216" i="5"/>
  <c r="P215" i="5" s="1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4" i="5"/>
  <c r="BH204" i="5"/>
  <c r="BG204" i="5"/>
  <c r="BE204" i="5"/>
  <c r="T204" i="5"/>
  <c r="R204" i="5"/>
  <c r="P204" i="5"/>
  <c r="BI199" i="5"/>
  <c r="BH199" i="5"/>
  <c r="BG199" i="5"/>
  <c r="BE199" i="5"/>
  <c r="T199" i="5"/>
  <c r="R199" i="5"/>
  <c r="P199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2" i="5"/>
  <c r="BH192" i="5"/>
  <c r="BG192" i="5"/>
  <c r="BE192" i="5"/>
  <c r="T192" i="5"/>
  <c r="R192" i="5"/>
  <c r="P192" i="5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R185" i="5"/>
  <c r="P185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4" i="5"/>
  <c r="BH144" i="5"/>
  <c r="BG144" i="5"/>
  <c r="BE144" i="5"/>
  <c r="T144" i="5"/>
  <c r="R144" i="5"/>
  <c r="P144" i="5"/>
  <c r="J138" i="5"/>
  <c r="J137" i="5"/>
  <c r="F137" i="5"/>
  <c r="F135" i="5"/>
  <c r="E133" i="5"/>
  <c r="BI120" i="5"/>
  <c r="BH120" i="5"/>
  <c r="BG120" i="5"/>
  <c r="BE120" i="5"/>
  <c r="BI119" i="5"/>
  <c r="BH119" i="5"/>
  <c r="BG119" i="5"/>
  <c r="BF119" i="5"/>
  <c r="BE119" i="5"/>
  <c r="BI118" i="5"/>
  <c r="BH118" i="5"/>
  <c r="BG118" i="5"/>
  <c r="BF118" i="5"/>
  <c r="BE118" i="5"/>
  <c r="BI117" i="5"/>
  <c r="BH117" i="5"/>
  <c r="BG117" i="5"/>
  <c r="BF117" i="5"/>
  <c r="BE117" i="5"/>
  <c r="BI116" i="5"/>
  <c r="BH116" i="5"/>
  <c r="BG116" i="5"/>
  <c r="BF116" i="5"/>
  <c r="BE116" i="5"/>
  <c r="BI115" i="5"/>
  <c r="BH115" i="5"/>
  <c r="BG115" i="5"/>
  <c r="BF115" i="5"/>
  <c r="BE115" i="5"/>
  <c r="J92" i="5"/>
  <c r="J91" i="5"/>
  <c r="F91" i="5"/>
  <c r="F89" i="5"/>
  <c r="E87" i="5"/>
  <c r="J18" i="5"/>
  <c r="E18" i="5"/>
  <c r="F138" i="5" s="1"/>
  <c r="J17" i="5"/>
  <c r="J12" i="5"/>
  <c r="J89" i="5" s="1"/>
  <c r="E7" i="5"/>
  <c r="E131" i="5" s="1"/>
  <c r="J39" i="4"/>
  <c r="J38" i="4"/>
  <c r="AY97" i="1" s="1"/>
  <c r="J37" i="4"/>
  <c r="AX97" i="1" s="1"/>
  <c r="BI355" i="4"/>
  <c r="BH355" i="4"/>
  <c r="BG355" i="4"/>
  <c r="BE355" i="4"/>
  <c r="BK355" i="4"/>
  <c r="J355" i="4" s="1"/>
  <c r="BF355" i="4" s="1"/>
  <c r="BI354" i="4"/>
  <c r="BH354" i="4"/>
  <c r="BG354" i="4"/>
  <c r="BE354" i="4"/>
  <c r="BK354" i="4"/>
  <c r="J354" i="4" s="1"/>
  <c r="BF354" i="4" s="1"/>
  <c r="BI353" i="4"/>
  <c r="BH353" i="4"/>
  <c r="BG353" i="4"/>
  <c r="BE353" i="4"/>
  <c r="BK353" i="4"/>
  <c r="J353" i="4" s="1"/>
  <c r="BF353" i="4" s="1"/>
  <c r="BI352" i="4"/>
  <c r="BH352" i="4"/>
  <c r="BG352" i="4"/>
  <c r="BE352" i="4"/>
  <c r="BK352" i="4"/>
  <c r="J352" i="4"/>
  <c r="BF352" i="4" s="1"/>
  <c r="BI351" i="4"/>
  <c r="BH351" i="4"/>
  <c r="BG351" i="4"/>
  <c r="BE351" i="4"/>
  <c r="BK351" i="4"/>
  <c r="J351" i="4" s="1"/>
  <c r="BF351" i="4" s="1"/>
  <c r="BI347" i="4"/>
  <c r="BH347" i="4"/>
  <c r="BG347" i="4"/>
  <c r="BE347" i="4"/>
  <c r="T347" i="4"/>
  <c r="T346" i="4"/>
  <c r="R347" i="4"/>
  <c r="R346" i="4"/>
  <c r="P347" i="4"/>
  <c r="P346" i="4" s="1"/>
  <c r="BI343" i="4"/>
  <c r="BH343" i="4"/>
  <c r="BG343" i="4"/>
  <c r="BE343" i="4"/>
  <c r="T343" i="4"/>
  <c r="T342" i="4"/>
  <c r="T341" i="4" s="1"/>
  <c r="R343" i="4"/>
  <c r="R342" i="4" s="1"/>
  <c r="R341" i="4" s="1"/>
  <c r="P343" i="4"/>
  <c r="P342" i="4"/>
  <c r="P341" i="4" s="1"/>
  <c r="BI339" i="4"/>
  <c r="BH339" i="4"/>
  <c r="BG339" i="4"/>
  <c r="BE339" i="4"/>
  <c r="T339" i="4"/>
  <c r="R339" i="4"/>
  <c r="P339" i="4"/>
  <c r="BI336" i="4"/>
  <c r="BH336" i="4"/>
  <c r="BG336" i="4"/>
  <c r="BE336" i="4"/>
  <c r="T336" i="4"/>
  <c r="R336" i="4"/>
  <c r="P336" i="4"/>
  <c r="BI334" i="4"/>
  <c r="BH334" i="4"/>
  <c r="BG334" i="4"/>
  <c r="BE334" i="4"/>
  <c r="T334" i="4"/>
  <c r="R334" i="4"/>
  <c r="P334" i="4"/>
  <c r="BI331" i="4"/>
  <c r="BH331" i="4"/>
  <c r="BG331" i="4"/>
  <c r="BE331" i="4"/>
  <c r="T331" i="4"/>
  <c r="R331" i="4"/>
  <c r="P331" i="4"/>
  <c r="BI329" i="4"/>
  <c r="BH329" i="4"/>
  <c r="BG329" i="4"/>
  <c r="BE329" i="4"/>
  <c r="T329" i="4"/>
  <c r="R329" i="4"/>
  <c r="P329" i="4"/>
  <c r="BI327" i="4"/>
  <c r="BH327" i="4"/>
  <c r="BG327" i="4"/>
  <c r="BE327" i="4"/>
  <c r="T327" i="4"/>
  <c r="R327" i="4"/>
  <c r="P327" i="4"/>
  <c r="BI321" i="4"/>
  <c r="BH321" i="4"/>
  <c r="BG321" i="4"/>
  <c r="BE321" i="4"/>
  <c r="T321" i="4"/>
  <c r="R321" i="4"/>
  <c r="P321" i="4"/>
  <c r="BI319" i="4"/>
  <c r="BH319" i="4"/>
  <c r="BG319" i="4"/>
  <c r="BE319" i="4"/>
  <c r="T319" i="4"/>
  <c r="R319" i="4"/>
  <c r="P319" i="4"/>
  <c r="BI316" i="4"/>
  <c r="BH316" i="4"/>
  <c r="BG316" i="4"/>
  <c r="BE316" i="4"/>
  <c r="T316" i="4"/>
  <c r="R316" i="4"/>
  <c r="P316" i="4"/>
  <c r="BI313" i="4"/>
  <c r="BH313" i="4"/>
  <c r="BG313" i="4"/>
  <c r="BE313" i="4"/>
  <c r="T313" i="4"/>
  <c r="R313" i="4"/>
  <c r="P313" i="4"/>
  <c r="BI310" i="4"/>
  <c r="BH310" i="4"/>
  <c r="BG310" i="4"/>
  <c r="BE310" i="4"/>
  <c r="T310" i="4"/>
  <c r="R310" i="4"/>
  <c r="P310" i="4"/>
  <c r="BI308" i="4"/>
  <c r="BH308" i="4"/>
  <c r="BG308" i="4"/>
  <c r="BE308" i="4"/>
  <c r="T308" i="4"/>
  <c r="R308" i="4"/>
  <c r="P308" i="4"/>
  <c r="BI306" i="4"/>
  <c r="BH306" i="4"/>
  <c r="BG306" i="4"/>
  <c r="BE306" i="4"/>
  <c r="T306" i="4"/>
  <c r="R306" i="4"/>
  <c r="P306" i="4"/>
  <c r="BI303" i="4"/>
  <c r="BH303" i="4"/>
  <c r="BG303" i="4"/>
  <c r="BE303" i="4"/>
  <c r="T303" i="4"/>
  <c r="R303" i="4"/>
  <c r="P303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3" i="4"/>
  <c r="BH293" i="4"/>
  <c r="BG293" i="4"/>
  <c r="BE293" i="4"/>
  <c r="T293" i="4"/>
  <c r="R293" i="4"/>
  <c r="P293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7" i="4"/>
  <c r="BH287" i="4"/>
  <c r="BG287" i="4"/>
  <c r="BE287" i="4"/>
  <c r="T287" i="4"/>
  <c r="R287" i="4"/>
  <c r="P287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1" i="4"/>
  <c r="BH281" i="4"/>
  <c r="BG281" i="4"/>
  <c r="BE281" i="4"/>
  <c r="T281" i="4"/>
  <c r="R281" i="4"/>
  <c r="P281" i="4"/>
  <c r="BI278" i="4"/>
  <c r="BH278" i="4"/>
  <c r="BG278" i="4"/>
  <c r="BE278" i="4"/>
  <c r="T278" i="4"/>
  <c r="R278" i="4"/>
  <c r="P278" i="4"/>
  <c r="BI275" i="4"/>
  <c r="BH275" i="4"/>
  <c r="BG275" i="4"/>
  <c r="BE275" i="4"/>
  <c r="T275" i="4"/>
  <c r="R275" i="4"/>
  <c r="P275" i="4"/>
  <c r="BI272" i="4"/>
  <c r="BH272" i="4"/>
  <c r="BG272" i="4"/>
  <c r="BE272" i="4"/>
  <c r="T272" i="4"/>
  <c r="R272" i="4"/>
  <c r="P272" i="4"/>
  <c r="BI269" i="4"/>
  <c r="BH269" i="4"/>
  <c r="BG269" i="4"/>
  <c r="BE269" i="4"/>
  <c r="T269" i="4"/>
  <c r="R269" i="4"/>
  <c r="P269" i="4"/>
  <c r="BI266" i="4"/>
  <c r="BH266" i="4"/>
  <c r="BG266" i="4"/>
  <c r="BE266" i="4"/>
  <c r="T266" i="4"/>
  <c r="R266" i="4"/>
  <c r="P266" i="4"/>
  <c r="BI263" i="4"/>
  <c r="BH263" i="4"/>
  <c r="BG263" i="4"/>
  <c r="BE263" i="4"/>
  <c r="T263" i="4"/>
  <c r="T262" i="4" s="1"/>
  <c r="R263" i="4"/>
  <c r="R262" i="4"/>
  <c r="P263" i="4"/>
  <c r="P262" i="4" s="1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49" i="4"/>
  <c r="BH249" i="4"/>
  <c r="BG249" i="4"/>
  <c r="BE249" i="4"/>
  <c r="T249" i="4"/>
  <c r="R249" i="4"/>
  <c r="P249" i="4"/>
  <c r="BI243" i="4"/>
  <c r="BH243" i="4"/>
  <c r="BG243" i="4"/>
  <c r="BE243" i="4"/>
  <c r="T243" i="4"/>
  <c r="R243" i="4"/>
  <c r="P243" i="4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4" i="4"/>
  <c r="BH224" i="4"/>
  <c r="BG224" i="4"/>
  <c r="BE224" i="4"/>
  <c r="T224" i="4"/>
  <c r="R224" i="4"/>
  <c r="P224" i="4"/>
  <c r="BI221" i="4"/>
  <c r="BH221" i="4"/>
  <c r="BG221" i="4"/>
  <c r="BE221" i="4"/>
  <c r="T221" i="4"/>
  <c r="R221" i="4"/>
  <c r="P221" i="4"/>
  <c r="BI210" i="4"/>
  <c r="BH210" i="4"/>
  <c r="BG210" i="4"/>
  <c r="BE210" i="4"/>
  <c r="T210" i="4"/>
  <c r="R210" i="4"/>
  <c r="P210" i="4"/>
  <c r="BI198" i="4"/>
  <c r="BH198" i="4"/>
  <c r="BG198" i="4"/>
  <c r="BE198" i="4"/>
  <c r="T198" i="4"/>
  <c r="R198" i="4"/>
  <c r="P198" i="4"/>
  <c r="BI188" i="4"/>
  <c r="BH188" i="4"/>
  <c r="BG188" i="4"/>
  <c r="BE188" i="4"/>
  <c r="T188" i="4"/>
  <c r="R188" i="4"/>
  <c r="P188" i="4"/>
  <c r="BI180" i="4"/>
  <c r="BH180" i="4"/>
  <c r="BG180" i="4"/>
  <c r="BE180" i="4"/>
  <c r="T180" i="4"/>
  <c r="R180" i="4"/>
  <c r="P180" i="4"/>
  <c r="BI174" i="4"/>
  <c r="BH174" i="4"/>
  <c r="BG174" i="4"/>
  <c r="BE174" i="4"/>
  <c r="T174" i="4"/>
  <c r="R174" i="4"/>
  <c r="P174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R147" i="4"/>
  <c r="P147" i="4"/>
  <c r="J141" i="4"/>
  <c r="J140" i="4"/>
  <c r="F140" i="4"/>
  <c r="F138" i="4"/>
  <c r="E136" i="4"/>
  <c r="BI123" i="4"/>
  <c r="BH123" i="4"/>
  <c r="BG123" i="4"/>
  <c r="BE123" i="4"/>
  <c r="BI122" i="4"/>
  <c r="BH122" i="4"/>
  <c r="BG122" i="4"/>
  <c r="BF122" i="4"/>
  <c r="BE122" i="4"/>
  <c r="BI121" i="4"/>
  <c r="BH121" i="4"/>
  <c r="BG121" i="4"/>
  <c r="BF121" i="4"/>
  <c r="BE121" i="4"/>
  <c r="BI120" i="4"/>
  <c r="BH120" i="4"/>
  <c r="BG120" i="4"/>
  <c r="BF120" i="4"/>
  <c r="BE120" i="4"/>
  <c r="BI119" i="4"/>
  <c r="BH119" i="4"/>
  <c r="BG119" i="4"/>
  <c r="BF119" i="4"/>
  <c r="BE119" i="4"/>
  <c r="BI118" i="4"/>
  <c r="BH118" i="4"/>
  <c r="BG118" i="4"/>
  <c r="BF118" i="4"/>
  <c r="BE118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 s="1"/>
  <c r="J39" i="3"/>
  <c r="J38" i="3"/>
  <c r="AY96" i="1"/>
  <c r="J37" i="3"/>
  <c r="AX96" i="1"/>
  <c r="BI360" i="3"/>
  <c r="BH360" i="3"/>
  <c r="BG360" i="3"/>
  <c r="BE360" i="3"/>
  <c r="BK360" i="3"/>
  <c r="J360" i="3" s="1"/>
  <c r="BF360" i="3" s="1"/>
  <c r="BI359" i="3"/>
  <c r="BH359" i="3"/>
  <c r="BG359" i="3"/>
  <c r="BE359" i="3"/>
  <c r="BK359" i="3"/>
  <c r="J359" i="3" s="1"/>
  <c r="BF359" i="3" s="1"/>
  <c r="BI358" i="3"/>
  <c r="BH358" i="3"/>
  <c r="BG358" i="3"/>
  <c r="BE358" i="3"/>
  <c r="BK358" i="3"/>
  <c r="J358" i="3" s="1"/>
  <c r="BF358" i="3" s="1"/>
  <c r="BI357" i="3"/>
  <c r="BH357" i="3"/>
  <c r="BG357" i="3"/>
  <c r="BE357" i="3"/>
  <c r="BK357" i="3"/>
  <c r="J357" i="3" s="1"/>
  <c r="BF357" i="3" s="1"/>
  <c r="BI356" i="3"/>
  <c r="BH356" i="3"/>
  <c r="BG356" i="3"/>
  <c r="BE356" i="3"/>
  <c r="BK356" i="3"/>
  <c r="J356" i="3" s="1"/>
  <c r="BF356" i="3" s="1"/>
  <c r="BI349" i="3"/>
  <c r="BH349" i="3"/>
  <c r="BG349" i="3"/>
  <c r="BE349" i="3"/>
  <c r="T349" i="3"/>
  <c r="T348" i="3" s="1"/>
  <c r="R349" i="3"/>
  <c r="R348" i="3" s="1"/>
  <c r="P349" i="3"/>
  <c r="P348" i="3" s="1"/>
  <c r="BI345" i="3"/>
  <c r="BH345" i="3"/>
  <c r="BG345" i="3"/>
  <c r="BE345" i="3"/>
  <c r="T345" i="3"/>
  <c r="T344" i="3" s="1"/>
  <c r="T343" i="3" s="1"/>
  <c r="R345" i="3"/>
  <c r="R344" i="3" s="1"/>
  <c r="R343" i="3" s="1"/>
  <c r="P345" i="3"/>
  <c r="P344" i="3"/>
  <c r="P343" i="3" s="1"/>
  <c r="BI333" i="3"/>
  <c r="BH333" i="3"/>
  <c r="BG333" i="3"/>
  <c r="BE333" i="3"/>
  <c r="T333" i="3"/>
  <c r="T332" i="3" s="1"/>
  <c r="R333" i="3"/>
  <c r="R332" i="3" s="1"/>
  <c r="P333" i="3"/>
  <c r="P332" i="3" s="1"/>
  <c r="BI329" i="3"/>
  <c r="BH329" i="3"/>
  <c r="BG329" i="3"/>
  <c r="BE329" i="3"/>
  <c r="T329" i="3"/>
  <c r="R329" i="3"/>
  <c r="P329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2" i="3"/>
  <c r="BH322" i="3"/>
  <c r="BG322" i="3"/>
  <c r="BE322" i="3"/>
  <c r="T322" i="3"/>
  <c r="R322" i="3"/>
  <c r="P322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09" i="3"/>
  <c r="BH309" i="3"/>
  <c r="BG309" i="3"/>
  <c r="BE309" i="3"/>
  <c r="T309" i="3"/>
  <c r="R309" i="3"/>
  <c r="P309" i="3"/>
  <c r="BI306" i="3"/>
  <c r="BH306" i="3"/>
  <c r="BG306" i="3"/>
  <c r="BE306" i="3"/>
  <c r="T306" i="3"/>
  <c r="R306" i="3"/>
  <c r="P306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6" i="3"/>
  <c r="BH296" i="3"/>
  <c r="BG296" i="3"/>
  <c r="BE296" i="3"/>
  <c r="T296" i="3"/>
  <c r="R296" i="3"/>
  <c r="P296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6" i="3"/>
  <c r="BH276" i="3"/>
  <c r="BG276" i="3"/>
  <c r="BE276" i="3"/>
  <c r="T276" i="3"/>
  <c r="R276" i="3"/>
  <c r="P276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4" i="3"/>
  <c r="BH264" i="3"/>
  <c r="BG264" i="3"/>
  <c r="BE264" i="3"/>
  <c r="T264" i="3"/>
  <c r="R264" i="3"/>
  <c r="P264" i="3"/>
  <c r="BI261" i="3"/>
  <c r="BH261" i="3"/>
  <c r="BG261" i="3"/>
  <c r="BE261" i="3"/>
  <c r="T261" i="3"/>
  <c r="R261" i="3"/>
  <c r="P261" i="3"/>
  <c r="BI258" i="3"/>
  <c r="BH258" i="3"/>
  <c r="BG258" i="3"/>
  <c r="BE258" i="3"/>
  <c r="T258" i="3"/>
  <c r="T257" i="3" s="1"/>
  <c r="R258" i="3"/>
  <c r="R257" i="3" s="1"/>
  <c r="P258" i="3"/>
  <c r="P257" i="3" s="1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4" i="3"/>
  <c r="BH244" i="3"/>
  <c r="BG244" i="3"/>
  <c r="BE244" i="3"/>
  <c r="T244" i="3"/>
  <c r="R244" i="3"/>
  <c r="P244" i="3"/>
  <c r="BI241" i="3"/>
  <c r="BH241" i="3"/>
  <c r="BG241" i="3"/>
  <c r="BE241" i="3"/>
  <c r="T241" i="3"/>
  <c r="R241" i="3"/>
  <c r="P241" i="3"/>
  <c r="BI235" i="3"/>
  <c r="BH235" i="3"/>
  <c r="BG235" i="3"/>
  <c r="BE235" i="3"/>
  <c r="T235" i="3"/>
  <c r="R235" i="3"/>
  <c r="P235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4" i="3"/>
  <c r="BH214" i="3"/>
  <c r="BG214" i="3"/>
  <c r="BE214" i="3"/>
  <c r="T214" i="3"/>
  <c r="R214" i="3"/>
  <c r="P214" i="3"/>
  <c r="BI208" i="3"/>
  <c r="BH208" i="3"/>
  <c r="BG208" i="3"/>
  <c r="BE208" i="3"/>
  <c r="T208" i="3"/>
  <c r="R208" i="3"/>
  <c r="P208" i="3"/>
  <c r="BI202" i="3"/>
  <c r="BH202" i="3"/>
  <c r="BG202" i="3"/>
  <c r="BE202" i="3"/>
  <c r="T202" i="3"/>
  <c r="R202" i="3"/>
  <c r="P202" i="3"/>
  <c r="BI192" i="3"/>
  <c r="BH192" i="3"/>
  <c r="BG192" i="3"/>
  <c r="BE192" i="3"/>
  <c r="T192" i="3"/>
  <c r="R192" i="3"/>
  <c r="P192" i="3"/>
  <c r="BI187" i="3"/>
  <c r="BH187" i="3"/>
  <c r="BG187" i="3"/>
  <c r="BE187" i="3"/>
  <c r="T187" i="3"/>
  <c r="R187" i="3"/>
  <c r="P187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J142" i="3"/>
  <c r="J141" i="3"/>
  <c r="F141" i="3"/>
  <c r="F139" i="3"/>
  <c r="E137" i="3"/>
  <c r="BI124" i="3"/>
  <c r="BH124" i="3"/>
  <c r="BG124" i="3"/>
  <c r="BE124" i="3"/>
  <c r="BI123" i="3"/>
  <c r="BH123" i="3"/>
  <c r="BG123" i="3"/>
  <c r="BF123" i="3"/>
  <c r="BE123" i="3"/>
  <c r="BI122" i="3"/>
  <c r="BH122" i="3"/>
  <c r="BG122" i="3"/>
  <c r="BF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BG119" i="3"/>
  <c r="BF119" i="3"/>
  <c r="BE119" i="3"/>
  <c r="J92" i="3"/>
  <c r="J91" i="3"/>
  <c r="F91" i="3"/>
  <c r="F89" i="3"/>
  <c r="E87" i="3"/>
  <c r="J18" i="3"/>
  <c r="E18" i="3"/>
  <c r="F142" i="3" s="1"/>
  <c r="J17" i="3"/>
  <c r="J12" i="3"/>
  <c r="J139" i="3" s="1"/>
  <c r="E7" i="3"/>
  <c r="E135" i="3" s="1"/>
  <c r="J39" i="2"/>
  <c r="J38" i="2"/>
  <c r="AY95" i="1" s="1"/>
  <c r="J37" i="2"/>
  <c r="AX95" i="1" s="1"/>
  <c r="BI504" i="2"/>
  <c r="BH504" i="2"/>
  <c r="BG504" i="2"/>
  <c r="BE504" i="2"/>
  <c r="BK504" i="2"/>
  <c r="J504" i="2" s="1"/>
  <c r="BF504" i="2" s="1"/>
  <c r="BI503" i="2"/>
  <c r="BH503" i="2"/>
  <c r="BG503" i="2"/>
  <c r="BE503" i="2"/>
  <c r="BK503" i="2"/>
  <c r="J503" i="2" s="1"/>
  <c r="BF503" i="2" s="1"/>
  <c r="BI502" i="2"/>
  <c r="BH502" i="2"/>
  <c r="BG502" i="2"/>
  <c r="BE502" i="2"/>
  <c r="BK502" i="2"/>
  <c r="J502" i="2"/>
  <c r="BF502" i="2" s="1"/>
  <c r="BI501" i="2"/>
  <c r="BH501" i="2"/>
  <c r="BG501" i="2"/>
  <c r="BE501" i="2"/>
  <c r="BK501" i="2"/>
  <c r="J501" i="2" s="1"/>
  <c r="BF501" i="2" s="1"/>
  <c r="BI500" i="2"/>
  <c r="BH500" i="2"/>
  <c r="BG500" i="2"/>
  <c r="BE500" i="2"/>
  <c r="BK500" i="2"/>
  <c r="J500" i="2"/>
  <c r="BF500" i="2" s="1"/>
  <c r="BI496" i="2"/>
  <c r="BH496" i="2"/>
  <c r="BG496" i="2"/>
  <c r="BE496" i="2"/>
  <c r="T496" i="2"/>
  <c r="T495" i="2" s="1"/>
  <c r="R496" i="2"/>
  <c r="R495" i="2" s="1"/>
  <c r="P496" i="2"/>
  <c r="P495" i="2"/>
  <c r="BI494" i="2"/>
  <c r="BH494" i="2"/>
  <c r="BG494" i="2"/>
  <c r="BE494" i="2"/>
  <c r="T494" i="2"/>
  <c r="T493" i="2" s="1"/>
  <c r="R494" i="2"/>
  <c r="R493" i="2" s="1"/>
  <c r="P494" i="2"/>
  <c r="P493" i="2" s="1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3" i="2"/>
  <c r="BH483" i="2"/>
  <c r="BG483" i="2"/>
  <c r="BE483" i="2"/>
  <c r="T483" i="2"/>
  <c r="R483" i="2"/>
  <c r="P483" i="2"/>
  <c r="BI466" i="2"/>
  <c r="BH466" i="2"/>
  <c r="BG466" i="2"/>
  <c r="BE466" i="2"/>
  <c r="T466" i="2"/>
  <c r="R466" i="2"/>
  <c r="P466" i="2"/>
  <c r="BI462" i="2"/>
  <c r="BH462" i="2"/>
  <c r="BG462" i="2"/>
  <c r="BE462" i="2"/>
  <c r="T462" i="2"/>
  <c r="T461" i="2" s="1"/>
  <c r="R462" i="2"/>
  <c r="R461" i="2" s="1"/>
  <c r="P462" i="2"/>
  <c r="P461" i="2"/>
  <c r="BI460" i="2"/>
  <c r="BH460" i="2"/>
  <c r="BG460" i="2"/>
  <c r="BE460" i="2"/>
  <c r="T460" i="2"/>
  <c r="R460" i="2"/>
  <c r="P460" i="2"/>
  <c r="BI458" i="2"/>
  <c r="BH458" i="2"/>
  <c r="BG458" i="2"/>
  <c r="BE458" i="2"/>
  <c r="T458" i="2"/>
  <c r="R458" i="2"/>
  <c r="P458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36" i="2"/>
  <c r="BH436" i="2"/>
  <c r="BG436" i="2"/>
  <c r="BE436" i="2"/>
  <c r="T436" i="2"/>
  <c r="R436" i="2"/>
  <c r="P436" i="2"/>
  <c r="BI434" i="2"/>
  <c r="BH434" i="2"/>
  <c r="BG434" i="2"/>
  <c r="BE434" i="2"/>
  <c r="T434" i="2"/>
  <c r="R434" i="2"/>
  <c r="P434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6" i="2"/>
  <c r="BH426" i="2"/>
  <c r="BG426" i="2"/>
  <c r="BE426" i="2"/>
  <c r="T426" i="2"/>
  <c r="R426" i="2"/>
  <c r="P426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09" i="2"/>
  <c r="BH409" i="2"/>
  <c r="BG409" i="2"/>
  <c r="BE409" i="2"/>
  <c r="T409" i="2"/>
  <c r="R409" i="2"/>
  <c r="P409" i="2"/>
  <c r="BI407" i="2"/>
  <c r="BH407" i="2"/>
  <c r="BG407" i="2"/>
  <c r="BE407" i="2"/>
  <c r="T407" i="2"/>
  <c r="R407" i="2"/>
  <c r="P407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78" i="2"/>
  <c r="BH378" i="2"/>
  <c r="BG378" i="2"/>
  <c r="BE378" i="2"/>
  <c r="T378" i="2"/>
  <c r="R378" i="2"/>
  <c r="P378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0" i="2"/>
  <c r="BH320" i="2"/>
  <c r="BG320" i="2"/>
  <c r="BE320" i="2"/>
  <c r="T320" i="2"/>
  <c r="R320" i="2"/>
  <c r="P320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T307" i="2" s="1"/>
  <c r="R308" i="2"/>
  <c r="R307" i="2" s="1"/>
  <c r="P308" i="2"/>
  <c r="P307" i="2" s="1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39" i="2"/>
  <c r="BH239" i="2"/>
  <c r="BG239" i="2"/>
  <c r="BE239" i="2"/>
  <c r="T239" i="2"/>
  <c r="R239" i="2"/>
  <c r="P239" i="2"/>
  <c r="BI220" i="2"/>
  <c r="BH220" i="2"/>
  <c r="BG220" i="2"/>
  <c r="BE220" i="2"/>
  <c r="T220" i="2"/>
  <c r="R220" i="2"/>
  <c r="P220" i="2"/>
  <c r="BI203" i="2"/>
  <c r="BH203" i="2"/>
  <c r="BG203" i="2"/>
  <c r="BE203" i="2"/>
  <c r="T203" i="2"/>
  <c r="R203" i="2"/>
  <c r="P203" i="2"/>
  <c r="BI186" i="2"/>
  <c r="BH186" i="2"/>
  <c r="BG186" i="2"/>
  <c r="BE186" i="2"/>
  <c r="T186" i="2"/>
  <c r="R186" i="2"/>
  <c r="P186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J144" i="2"/>
  <c r="J143" i="2"/>
  <c r="F143" i="2"/>
  <c r="F141" i="2"/>
  <c r="E139" i="2"/>
  <c r="BI126" i="2"/>
  <c r="BH126" i="2"/>
  <c r="BG126" i="2"/>
  <c r="BE126" i="2"/>
  <c r="BI125" i="2"/>
  <c r="BH125" i="2"/>
  <c r="BG125" i="2"/>
  <c r="BF125" i="2"/>
  <c r="BE125" i="2"/>
  <c r="BI124" i="2"/>
  <c r="BH124" i="2"/>
  <c r="BG124" i="2"/>
  <c r="BF124" i="2"/>
  <c r="BE124" i="2"/>
  <c r="BI123" i="2"/>
  <c r="BH123" i="2"/>
  <c r="BG123" i="2"/>
  <c r="BF123" i="2"/>
  <c r="BE123" i="2"/>
  <c r="BI122" i="2"/>
  <c r="BH122" i="2"/>
  <c r="BG122" i="2"/>
  <c r="BF122" i="2"/>
  <c r="BE122" i="2"/>
  <c r="BI121" i="2"/>
  <c r="BH121" i="2"/>
  <c r="BG121" i="2"/>
  <c r="BF121" i="2"/>
  <c r="BE121" i="2"/>
  <c r="J92" i="2"/>
  <c r="J91" i="2"/>
  <c r="F91" i="2"/>
  <c r="F89" i="2"/>
  <c r="E87" i="2"/>
  <c r="J18" i="2"/>
  <c r="E18" i="2"/>
  <c r="F144" i="2" s="1"/>
  <c r="J17" i="2"/>
  <c r="J12" i="2"/>
  <c r="J141" i="2" s="1"/>
  <c r="E7" i="2"/>
  <c r="E85" i="2" s="1"/>
  <c r="L90" i="1"/>
  <c r="AM90" i="1"/>
  <c r="AM89" i="1"/>
  <c r="L89" i="1"/>
  <c r="AM87" i="1"/>
  <c r="L87" i="1"/>
  <c r="L85" i="1"/>
  <c r="L84" i="1"/>
  <c r="J333" i="2"/>
  <c r="J297" i="2"/>
  <c r="BK264" i="2"/>
  <c r="BK462" i="2"/>
  <c r="BK392" i="2"/>
  <c r="J150" i="2"/>
  <c r="BK366" i="2"/>
  <c r="BK496" i="2"/>
  <c r="BK360" i="2"/>
  <c r="BK345" i="3"/>
  <c r="J322" i="3"/>
  <c r="BK202" i="3"/>
  <c r="J161" i="3"/>
  <c r="J299" i="3"/>
  <c r="BK255" i="3"/>
  <c r="J179" i="3"/>
  <c r="BK268" i="3"/>
  <c r="J290" i="4"/>
  <c r="BK198" i="4"/>
  <c r="J147" i="4"/>
  <c r="J243" i="4"/>
  <c r="BK227" i="4"/>
  <c r="BK331" i="4"/>
  <c r="J230" i="5"/>
  <c r="BK216" i="5"/>
  <c r="J188" i="5"/>
  <c r="BK240" i="5"/>
  <c r="BK167" i="5"/>
  <c r="BK185" i="6"/>
  <c r="J191" i="6"/>
  <c r="J162" i="6"/>
  <c r="J178" i="6"/>
  <c r="BK174" i="6"/>
  <c r="BK157" i="6"/>
  <c r="BK144" i="6"/>
  <c r="J167" i="6"/>
  <c r="BK180" i="7"/>
  <c r="J149" i="7"/>
  <c r="BK146" i="7"/>
  <c r="J176" i="7"/>
  <c r="J167" i="7"/>
  <c r="BK182" i="7"/>
  <c r="BK179" i="7"/>
  <c r="BK174" i="7"/>
  <c r="BK170" i="7"/>
  <c r="BK161" i="7"/>
  <c r="BK153" i="7"/>
  <c r="J150" i="7"/>
  <c r="BK173" i="7"/>
  <c r="J161" i="7"/>
  <c r="BK159" i="7"/>
  <c r="BK140" i="7"/>
  <c r="J164" i="7"/>
  <c r="J175" i="7"/>
  <c r="J170" i="7"/>
  <c r="BK165" i="7"/>
  <c r="BK141" i="7"/>
  <c r="BK166" i="7"/>
  <c r="J157" i="7"/>
  <c r="BK151" i="7"/>
  <c r="BK148" i="7"/>
  <c r="J140" i="7"/>
  <c r="J168" i="7"/>
  <c r="J141" i="7"/>
  <c r="J159" i="7"/>
  <c r="J145" i="7"/>
  <c r="BK144" i="7"/>
  <c r="J142" i="8"/>
  <c r="J146" i="8"/>
  <c r="BK142" i="8"/>
  <c r="BK138" i="8"/>
  <c r="BK139" i="8"/>
  <c r="BK143" i="8"/>
  <c r="J140" i="8"/>
  <c r="J140" i="9"/>
  <c r="J142" i="9"/>
  <c r="J138" i="9"/>
  <c r="BK142" i="9"/>
  <c r="J141" i="9"/>
  <c r="BK140" i="9"/>
  <c r="BK139" i="9"/>
  <c r="BK138" i="9"/>
  <c r="BK141" i="9"/>
  <c r="J137" i="9"/>
  <c r="J139" i="9"/>
  <c r="BK136" i="9"/>
  <c r="BK137" i="9"/>
  <c r="BK142" i="10"/>
  <c r="BK140" i="10"/>
  <c r="BK137" i="10"/>
  <c r="BK136" i="10"/>
  <c r="J142" i="10"/>
  <c r="BK141" i="10"/>
  <c r="BK139" i="10"/>
  <c r="J136" i="10"/>
  <c r="J139" i="10"/>
  <c r="BK138" i="10"/>
  <c r="BK167" i="11"/>
  <c r="BK165" i="11"/>
  <c r="BK156" i="11"/>
  <c r="BK147" i="11"/>
  <c r="BK142" i="11"/>
  <c r="BK168" i="11"/>
  <c r="J166" i="11"/>
  <c r="J162" i="11"/>
  <c r="J160" i="11"/>
  <c r="BK155" i="11"/>
  <c r="J141" i="11"/>
  <c r="BK166" i="11"/>
  <c r="BK164" i="11"/>
  <c r="J155" i="11"/>
  <c r="J154" i="11"/>
  <c r="J151" i="11"/>
  <c r="BK149" i="11"/>
  <c r="BK160" i="11"/>
  <c r="J146" i="11"/>
  <c r="BK143" i="11"/>
  <c r="J140" i="11"/>
  <c r="J163" i="11"/>
  <c r="BK148" i="11"/>
  <c r="J143" i="11"/>
  <c r="BK153" i="11"/>
  <c r="BK154" i="11"/>
  <c r="J157" i="12"/>
  <c r="J143" i="12"/>
  <c r="J148" i="12"/>
  <c r="BK141" i="12"/>
  <c r="BK161" i="12"/>
  <c r="J163" i="12"/>
  <c r="J164" i="12"/>
  <c r="J155" i="12"/>
  <c r="BK156" i="12"/>
  <c r="J151" i="12"/>
  <c r="BK164" i="12"/>
  <c r="BK163" i="12"/>
  <c r="J141" i="12"/>
  <c r="BK155" i="12"/>
  <c r="BK140" i="12"/>
  <c r="J150" i="12"/>
  <c r="BK162" i="13"/>
  <c r="BK141" i="13"/>
  <c r="J146" i="13"/>
  <c r="BK150" i="13"/>
  <c r="BK161" i="13"/>
  <c r="BK157" i="14"/>
  <c r="BK156" i="14"/>
  <c r="J167" i="14"/>
  <c r="BK143" i="14"/>
  <c r="BK168" i="14"/>
  <c r="BK149" i="14"/>
  <c r="BK150" i="14"/>
  <c r="BK163" i="15"/>
  <c r="BK156" i="15"/>
  <c r="BK145" i="15"/>
  <c r="J152" i="15"/>
  <c r="J160" i="15"/>
  <c r="J141" i="16"/>
  <c r="J138" i="16"/>
  <c r="J159" i="16"/>
  <c r="BK144" i="16"/>
  <c r="J164" i="16"/>
  <c r="BK142" i="16"/>
  <c r="BK155" i="18"/>
  <c r="J145" i="18"/>
  <c r="BK142" i="18"/>
  <c r="J153" i="18"/>
  <c r="J161" i="19"/>
  <c r="J162" i="19"/>
  <c r="J141" i="19"/>
  <c r="J151" i="19"/>
  <c r="J140" i="19"/>
  <c r="BK146" i="19"/>
  <c r="BK139" i="19"/>
  <c r="J157" i="20"/>
  <c r="BK145" i="20"/>
  <c r="J164" i="20"/>
  <c r="J153" i="20"/>
  <c r="BK139" i="20"/>
  <c r="J150" i="20"/>
  <c r="BK142" i="21"/>
  <c r="J140" i="21"/>
  <c r="J154" i="22"/>
  <c r="J145" i="22"/>
  <c r="J148" i="22"/>
  <c r="BK144" i="22"/>
  <c r="J149" i="22"/>
  <c r="J136" i="23"/>
  <c r="BK153" i="24"/>
  <c r="J148" i="24"/>
  <c r="J146" i="24"/>
  <c r="BK161" i="25"/>
  <c r="BK150" i="25"/>
  <c r="BK164" i="25"/>
  <c r="J155" i="25"/>
  <c r="J146" i="26"/>
  <c r="BK145" i="26"/>
  <c r="J151" i="26"/>
  <c r="BK156" i="26"/>
  <c r="BK147" i="27"/>
  <c r="J154" i="27"/>
  <c r="BK161" i="27"/>
  <c r="BK153" i="27"/>
  <c r="BK151" i="27"/>
  <c r="BK147" i="28"/>
  <c r="BK151" i="28"/>
  <c r="BK161" i="28"/>
  <c r="J143" i="28"/>
  <c r="J154" i="28"/>
  <c r="J146" i="28"/>
  <c r="J164" i="4"/>
  <c r="BK180" i="4"/>
  <c r="BK284" i="4"/>
  <c r="BK272" i="4"/>
  <c r="J253" i="4"/>
  <c r="BK299" i="4"/>
  <c r="J219" i="5"/>
  <c r="J235" i="5"/>
  <c r="BK195" i="5"/>
  <c r="J181" i="5"/>
  <c r="J240" i="5"/>
  <c r="BK199" i="5"/>
  <c r="BK175" i="5"/>
  <c r="BK175" i="6"/>
  <c r="J184" i="6"/>
  <c r="BK160" i="6"/>
  <c r="J145" i="6"/>
  <c r="J158" i="6"/>
  <c r="BK169" i="6"/>
  <c r="BK178" i="6"/>
  <c r="J140" i="6"/>
  <c r="BK164" i="7"/>
  <c r="BK175" i="7"/>
  <c r="J156" i="12"/>
  <c r="J146" i="12"/>
  <c r="J156" i="13"/>
  <c r="BK165" i="13"/>
  <c r="J140" i="13"/>
  <c r="BK147" i="13"/>
  <c r="J147" i="13"/>
  <c r="BK140" i="14"/>
  <c r="BK146" i="14"/>
  <c r="J162" i="14"/>
  <c r="J146" i="14"/>
  <c r="BK168" i="15"/>
  <c r="BK150" i="15"/>
  <c r="J163" i="15"/>
  <c r="J157" i="15"/>
  <c r="BK148" i="16"/>
  <c r="J165" i="16"/>
  <c r="BK156" i="18"/>
  <c r="J154" i="18"/>
  <c r="BK139" i="18"/>
  <c r="J166" i="19"/>
  <c r="BK164" i="19"/>
  <c r="BK147" i="19"/>
  <c r="BK157" i="19"/>
  <c r="J153" i="19"/>
  <c r="J143" i="20"/>
  <c r="BK141" i="21"/>
  <c r="J150" i="22"/>
  <c r="J141" i="22"/>
  <c r="J139" i="22"/>
  <c r="BK139" i="23"/>
  <c r="J142" i="25"/>
  <c r="BK162" i="25"/>
  <c r="BK162" i="26"/>
  <c r="J155" i="26"/>
  <c r="J141" i="26"/>
  <c r="BK164" i="26"/>
  <c r="J145" i="26"/>
  <c r="BK164" i="27"/>
  <c r="BK164" i="28"/>
  <c r="BK143" i="28"/>
  <c r="J399" i="2"/>
  <c r="J332" i="2"/>
  <c r="BK393" i="2"/>
  <c r="J276" i="2"/>
  <c r="BK353" i="2"/>
  <c r="BK220" i="2"/>
  <c r="BK153" i="2"/>
  <c r="BK417" i="2"/>
  <c r="J279" i="2"/>
  <c r="BK327" i="2"/>
  <c r="BK363" i="2"/>
  <c r="J262" i="2"/>
  <c r="BK253" i="3"/>
  <c r="BK273" i="3"/>
  <c r="J261" i="3"/>
  <c r="BK294" i="3"/>
  <c r="J241" i="3"/>
  <c r="J270" i="3"/>
  <c r="J237" i="4"/>
  <c r="BK224" i="4"/>
  <c r="J257" i="4"/>
  <c r="J310" i="4"/>
  <c r="BK188" i="4"/>
  <c r="J327" i="4"/>
  <c r="BK210" i="4"/>
  <c r="J329" i="4"/>
  <c r="J321" i="4"/>
  <c r="J199" i="5"/>
  <c r="BK152" i="5"/>
  <c r="J166" i="5"/>
  <c r="BK233" i="5"/>
  <c r="J177" i="5"/>
  <c r="J164" i="5"/>
  <c r="J147" i="5"/>
  <c r="J192" i="6"/>
  <c r="BK192" i="6"/>
  <c r="J175" i="6"/>
  <c r="J185" i="6"/>
  <c r="J176" i="6"/>
  <c r="BK145" i="7"/>
  <c r="J158" i="7"/>
  <c r="J166" i="12"/>
  <c r="BK143" i="12"/>
  <c r="BK151" i="12"/>
  <c r="J154" i="13"/>
  <c r="BK166" i="13"/>
  <c r="J161" i="13"/>
  <c r="BK164" i="13"/>
  <c r="J152" i="13"/>
  <c r="BK141" i="14"/>
  <c r="BK165" i="14"/>
  <c r="BK162" i="14"/>
  <c r="J141" i="14"/>
  <c r="J163" i="14"/>
  <c r="J153" i="14"/>
  <c r="BK153" i="16"/>
  <c r="BK173" i="16"/>
  <c r="J157" i="16"/>
  <c r="J158" i="16"/>
  <c r="BK168" i="16"/>
  <c r="J166" i="16"/>
  <c r="BK147" i="16"/>
  <c r="J167" i="16"/>
  <c r="BK138" i="17"/>
  <c r="J136" i="17"/>
  <c r="BK146" i="18"/>
  <c r="J143" i="18"/>
  <c r="J140" i="18"/>
  <c r="J165" i="19"/>
  <c r="J163" i="19"/>
  <c r="J156" i="19"/>
  <c r="BK156" i="19"/>
  <c r="BK144" i="19"/>
  <c r="BK141" i="19"/>
  <c r="BK158" i="20"/>
  <c r="BK160" i="20"/>
  <c r="BK154" i="22"/>
  <c r="BK156" i="22"/>
  <c r="J142" i="22"/>
  <c r="J138" i="22"/>
  <c r="J137" i="23"/>
  <c r="J142" i="24"/>
  <c r="J141" i="24"/>
  <c r="J147" i="24"/>
  <c r="J162" i="25"/>
  <c r="J141" i="25"/>
  <c r="BK153" i="25"/>
  <c r="BK156" i="25"/>
  <c r="J164" i="25"/>
  <c r="J153" i="26"/>
  <c r="J156" i="26"/>
  <c r="J144" i="26"/>
  <c r="BK157" i="26"/>
  <c r="J146" i="27"/>
  <c r="J153" i="27"/>
  <c r="BK139" i="27"/>
  <c r="BK156" i="27"/>
  <c r="J140" i="28"/>
  <c r="J150" i="28"/>
  <c r="J371" i="2"/>
  <c r="J384" i="2"/>
  <c r="J393" i="2"/>
  <c r="J305" i="2"/>
  <c r="J453" i="2"/>
  <c r="BK157" i="2"/>
  <c r="J442" i="2"/>
  <c r="BK404" i="2"/>
  <c r="J398" i="2"/>
  <c r="BK407" i="2"/>
  <c r="J329" i="2"/>
  <c r="J428" i="2"/>
  <c r="BK311" i="2"/>
  <c r="J436" i="2"/>
  <c r="J324" i="2"/>
  <c r="BK150" i="2"/>
  <c r="BK161" i="3"/>
  <c r="J208" i="3"/>
  <c r="J345" i="3"/>
  <c r="J349" i="3"/>
  <c r="BK244" i="3"/>
  <c r="BK267" i="3"/>
  <c r="J244" i="3"/>
  <c r="J293" i="3"/>
  <c r="BK296" i="3"/>
  <c r="J249" i="3"/>
  <c r="BK249" i="3"/>
  <c r="BK306" i="4"/>
  <c r="BK153" i="4"/>
  <c r="BK336" i="4"/>
  <c r="BK343" i="4"/>
  <c r="J167" i="4"/>
  <c r="J287" i="4"/>
  <c r="J198" i="4"/>
  <c r="J281" i="4"/>
  <c r="BK252" i="4"/>
  <c r="J210" i="4"/>
  <c r="J208" i="5"/>
  <c r="BK225" i="5"/>
  <c r="J179" i="5"/>
  <c r="BK177" i="5"/>
  <c r="BK235" i="5"/>
  <c r="BK179" i="5"/>
  <c r="J151" i="5"/>
  <c r="J170" i="5"/>
  <c r="J188" i="6"/>
  <c r="J181" i="6"/>
  <c r="BK166" i="6"/>
  <c r="BK149" i="6"/>
  <c r="J165" i="6"/>
  <c r="BK148" i="6"/>
  <c r="BK155" i="6"/>
  <c r="BK181" i="7"/>
  <c r="BK155" i="7"/>
  <c r="J149" i="12"/>
  <c r="BK153" i="12"/>
  <c r="BK160" i="13"/>
  <c r="J164" i="13"/>
  <c r="BK156" i="13"/>
  <c r="J142" i="14"/>
  <c r="J153" i="15"/>
  <c r="J168" i="15"/>
  <c r="BK164" i="15"/>
  <c r="BK148" i="15"/>
  <c r="J168" i="19"/>
  <c r="BK168" i="19"/>
  <c r="BK153" i="19"/>
  <c r="J139" i="19"/>
  <c r="BK155" i="19"/>
  <c r="J157" i="19"/>
  <c r="BK140" i="19"/>
  <c r="J148" i="20"/>
  <c r="J146" i="20"/>
  <c r="BK152" i="20"/>
  <c r="BK164" i="20"/>
  <c r="J147" i="21"/>
  <c r="BK138" i="21"/>
  <c r="BK153" i="22"/>
  <c r="BK148" i="22"/>
  <c r="BK140" i="23"/>
  <c r="BK147" i="24"/>
  <c r="J145" i="24"/>
  <c r="J158" i="25"/>
  <c r="J151" i="25"/>
  <c r="BK146" i="25"/>
  <c r="BK146" i="26"/>
  <c r="BK155" i="26"/>
  <c r="J157" i="26"/>
  <c r="J141" i="27"/>
  <c r="BK152" i="27"/>
  <c r="BK146" i="27"/>
  <c r="J161" i="27"/>
  <c r="BK162" i="28"/>
  <c r="BK148" i="28"/>
  <c r="BK466" i="2"/>
  <c r="J487" i="2"/>
  <c r="J356" i="2"/>
  <c r="J302" i="2"/>
  <c r="J325" i="2"/>
  <c r="BK186" i="2"/>
  <c r="BK266" i="2"/>
  <c r="BK460" i="2"/>
  <c r="J381" i="2"/>
  <c r="BK273" i="2"/>
  <c r="J327" i="2"/>
  <c r="J431" i="2"/>
  <c r="J306" i="2"/>
  <c r="J186" i="2"/>
  <c r="J324" i="3"/>
  <c r="BK252" i="3"/>
  <c r="BK250" i="3"/>
  <c r="J167" i="3"/>
  <c r="BK279" i="3"/>
  <c r="BK312" i="3"/>
  <c r="BK349" i="3"/>
  <c r="BK301" i="3"/>
  <c r="BK324" i="3"/>
  <c r="J306" i="3"/>
  <c r="J267" i="3"/>
  <c r="BK281" i="4"/>
  <c r="J343" i="4"/>
  <c r="BK167" i="4"/>
  <c r="BK300" i="4"/>
  <c r="J331" i="4"/>
  <c r="BK204" i="5"/>
  <c r="J233" i="5"/>
  <c r="J149" i="5"/>
  <c r="BK192" i="5"/>
  <c r="BK214" i="5"/>
  <c r="J189" i="6"/>
  <c r="J190" i="6"/>
  <c r="BK189" i="6"/>
  <c r="J153" i="6"/>
  <c r="J147" i="6"/>
  <c r="J171" i="6"/>
  <c r="BK164" i="6"/>
  <c r="J496" i="2"/>
  <c r="BK328" i="2"/>
  <c r="BK416" i="2"/>
  <c r="J326" i="2"/>
  <c r="J270" i="2"/>
  <c r="BK203" i="2"/>
  <c r="BK436" i="2"/>
  <c r="BK336" i="2"/>
  <c r="BK256" i="2"/>
  <c r="J153" i="2"/>
  <c r="BK402" i="2"/>
  <c r="J203" i="2"/>
  <c r="BK371" i="2"/>
  <c r="J166" i="2"/>
  <c r="BK442" i="2"/>
  <c r="BK409" i="2"/>
  <c r="BK305" i="2"/>
  <c r="J160" i="2"/>
  <c r="BK309" i="3"/>
  <c r="J296" i="3"/>
  <c r="BK329" i="3"/>
  <c r="BK258" i="3"/>
  <c r="BK322" i="3"/>
  <c r="J222" i="3"/>
  <c r="BK220" i="3"/>
  <c r="BK303" i="3"/>
  <c r="J250" i="3"/>
  <c r="J192" i="3"/>
  <c r="BK227" i="3"/>
  <c r="J221" i="4"/>
  <c r="J313" i="4"/>
  <c r="J249" i="4"/>
  <c r="J230" i="4"/>
  <c r="J316" i="4"/>
  <c r="BK290" i="4"/>
  <c r="J174" i="4"/>
  <c r="BK243" i="4"/>
  <c r="BK283" i="4"/>
  <c r="J195" i="5"/>
  <c r="J159" i="5"/>
  <c r="J192" i="5"/>
  <c r="BK213" i="5"/>
  <c r="J207" i="5"/>
  <c r="J214" i="5"/>
  <c r="BK166" i="5"/>
  <c r="J152" i="5"/>
  <c r="J185" i="5"/>
  <c r="BK190" i="6"/>
  <c r="BK197" i="6"/>
  <c r="J180" i="6"/>
  <c r="J182" i="6"/>
  <c r="J150" i="6"/>
  <c r="J169" i="6"/>
  <c r="BK143" i="6"/>
  <c r="BK152" i="6"/>
  <c r="J157" i="6"/>
  <c r="BK155" i="13"/>
  <c r="BK164" i="14"/>
  <c r="BK161" i="14"/>
  <c r="BK152" i="14"/>
  <c r="BK143" i="15"/>
  <c r="J173" i="16"/>
  <c r="BK171" i="16"/>
  <c r="J148" i="16"/>
  <c r="J137" i="17"/>
  <c r="J157" i="18"/>
  <c r="BK147" i="18"/>
  <c r="J164" i="19"/>
  <c r="BK150" i="22"/>
  <c r="J143" i="22"/>
  <c r="J149" i="24"/>
  <c r="J157" i="25"/>
  <c r="J147" i="27"/>
  <c r="J161" i="28"/>
  <c r="J291" i="2"/>
  <c r="BK414" i="2"/>
  <c r="BK451" i="2"/>
  <c r="J458" i="2"/>
  <c r="BK308" i="2"/>
  <c r="J460" i="2"/>
  <c r="BK298" i="2"/>
  <c r="BK378" i="2"/>
  <c r="BK483" i="2"/>
  <c r="BK384" i="2"/>
  <c r="J298" i="2"/>
  <c r="J312" i="3"/>
  <c r="BK299" i="3"/>
  <c r="J150" i="4"/>
  <c r="BK230" i="4"/>
  <c r="J269" i="4"/>
  <c r="J308" i="4"/>
  <c r="BK161" i="4"/>
  <c r="J213" i="5"/>
  <c r="J225" i="5"/>
  <c r="J155" i="5"/>
  <c r="J162" i="5"/>
  <c r="BK151" i="5"/>
  <c r="J228" i="5"/>
  <c r="BK223" i="5"/>
  <c r="J194" i="6"/>
  <c r="BK194" i="6"/>
  <c r="BK183" i="6"/>
  <c r="BK159" i="6"/>
  <c r="BK186" i="6"/>
  <c r="BK167" i="6"/>
  <c r="J166" i="6"/>
  <c r="BK154" i="6"/>
  <c r="J174" i="6"/>
  <c r="BK176" i="7"/>
  <c r="BK157" i="12"/>
  <c r="BK162" i="12"/>
  <c r="BK150" i="12"/>
  <c r="BK146" i="13"/>
  <c r="J143" i="13"/>
  <c r="BK154" i="13"/>
  <c r="BK163" i="13"/>
  <c r="BK151" i="13"/>
  <c r="J143" i="14"/>
  <c r="J151" i="14"/>
  <c r="J156" i="14"/>
  <c r="J148" i="14"/>
  <c r="J161" i="14"/>
  <c r="J140" i="15"/>
  <c r="BK154" i="15"/>
  <c r="BK142" i="15"/>
  <c r="J151" i="15"/>
  <c r="J154" i="15"/>
  <c r="J142" i="15"/>
  <c r="BK140" i="16"/>
  <c r="J156" i="16"/>
  <c r="BK146" i="16"/>
  <c r="J156" i="18"/>
  <c r="J147" i="18"/>
  <c r="J138" i="18"/>
  <c r="BK160" i="19"/>
  <c r="J158" i="19"/>
  <c r="BK158" i="19"/>
  <c r="J155" i="19"/>
  <c r="BK138" i="19"/>
  <c r="J155" i="20"/>
  <c r="BK155" i="20"/>
  <c r="BK141" i="20"/>
  <c r="J147" i="20"/>
  <c r="J140" i="20"/>
  <c r="BK144" i="20"/>
  <c r="BK146" i="21"/>
  <c r="BK140" i="21"/>
  <c r="BK149" i="22"/>
  <c r="BK142" i="22"/>
  <c r="BK145" i="22"/>
  <c r="J140" i="23"/>
  <c r="BK148" i="24"/>
  <c r="J155" i="24"/>
  <c r="BK158" i="25"/>
  <c r="J154" i="25"/>
  <c r="J152" i="25"/>
  <c r="BK148" i="25"/>
  <c r="BK145" i="25"/>
  <c r="BK147" i="26"/>
  <c r="BK161" i="26"/>
  <c r="J158" i="26"/>
  <c r="BK148" i="26"/>
  <c r="J142" i="27"/>
  <c r="J151" i="27"/>
  <c r="BK158" i="27"/>
  <c r="BK162" i="27"/>
  <c r="BK144" i="27"/>
  <c r="J152" i="28"/>
  <c r="BK152" i="28"/>
  <c r="J162" i="28"/>
  <c r="J395" i="2"/>
  <c r="BK490" i="2"/>
  <c r="J336" i="2"/>
  <c r="BK222" i="3"/>
  <c r="BK270" i="3"/>
  <c r="J273" i="3"/>
  <c r="J173" i="3"/>
  <c r="BK157" i="3"/>
  <c r="J202" i="3"/>
  <c r="BK293" i="3"/>
  <c r="J326" i="3"/>
  <c r="J227" i="3"/>
  <c r="BK179" i="3"/>
  <c r="J227" i="4"/>
  <c r="BK255" i="4"/>
  <c r="BK257" i="4"/>
  <c r="J272" i="4"/>
  <c r="BK221" i="4"/>
  <c r="BK313" i="4"/>
  <c r="BK253" i="4"/>
  <c r="BK159" i="5"/>
  <c r="J204" i="5"/>
  <c r="BK150" i="7"/>
  <c r="J148" i="7"/>
  <c r="J147" i="7"/>
  <c r="J182" i="7"/>
  <c r="J169" i="7"/>
  <c r="BK184" i="7"/>
  <c r="J181" i="7"/>
  <c r="J178" i="7"/>
  <c r="J173" i="7"/>
  <c r="BK167" i="7"/>
  <c r="J160" i="7"/>
  <c r="BK156" i="7"/>
  <c r="J151" i="7"/>
  <c r="BK142" i="7"/>
  <c r="BK160" i="7"/>
  <c r="J153" i="7"/>
  <c r="J165" i="7"/>
  <c r="J155" i="7"/>
  <c r="J171" i="7"/>
  <c r="BK168" i="7"/>
  <c r="J144" i="7"/>
  <c r="BK169" i="7"/>
  <c r="BK158" i="7"/>
  <c r="J156" i="7"/>
  <c r="BK149" i="7"/>
  <c r="BK147" i="7"/>
  <c r="J172" i="7"/>
  <c r="BK152" i="7"/>
  <c r="BK163" i="7"/>
  <c r="J154" i="7"/>
  <c r="BK154" i="7"/>
  <c r="BK140" i="8"/>
  <c r="J143" i="8"/>
  <c r="J141" i="8"/>
  <c r="BK146" i="8"/>
  <c r="J138" i="8"/>
  <c r="BK141" i="8"/>
  <c r="J139" i="8"/>
  <c r="J136" i="9"/>
  <c r="J140" i="10"/>
  <c r="J137" i="10"/>
  <c r="J141" i="10"/>
  <c r="J138" i="10"/>
  <c r="J169" i="11"/>
  <c r="J164" i="11"/>
  <c r="J152" i="11"/>
  <c r="BK146" i="11"/>
  <c r="BK169" i="11"/>
  <c r="J167" i="11"/>
  <c r="J165" i="11"/>
  <c r="J161" i="11"/>
  <c r="J156" i="11"/>
  <c r="BK151" i="11"/>
  <c r="J148" i="11"/>
  <c r="J168" i="11"/>
  <c r="BK157" i="11"/>
  <c r="J157" i="11"/>
  <c r="BK162" i="11"/>
  <c r="BK150" i="11"/>
  <c r="BK161" i="11"/>
  <c r="J153" i="11"/>
  <c r="BK152" i="11"/>
  <c r="BK140" i="11"/>
  <c r="BK163" i="11"/>
  <c r="J150" i="11"/>
  <c r="J147" i="11"/>
  <c r="BK141" i="11"/>
  <c r="J142" i="11"/>
  <c r="J149" i="11"/>
  <c r="BK149" i="12"/>
  <c r="J152" i="12"/>
  <c r="BK146" i="12"/>
  <c r="J168" i="12"/>
  <c r="J167" i="12"/>
  <c r="BK165" i="12"/>
  <c r="BK147" i="12"/>
  <c r="J154" i="12"/>
  <c r="BK152" i="12"/>
  <c r="BK142" i="12"/>
  <c r="J147" i="12"/>
  <c r="BK168" i="12"/>
  <c r="J160" i="12"/>
  <c r="BK169" i="12"/>
  <c r="BK148" i="13"/>
  <c r="BK169" i="14"/>
  <c r="BK154" i="14"/>
  <c r="J140" i="14"/>
  <c r="BK160" i="14"/>
  <c r="J152" i="14"/>
  <c r="BK151" i="14"/>
  <c r="J161" i="15"/>
  <c r="J149" i="15"/>
  <c r="BK161" i="15"/>
  <c r="BK165" i="15"/>
  <c r="BK153" i="15"/>
  <c r="BK141" i="15"/>
  <c r="J154" i="16"/>
  <c r="BK163" i="16"/>
  <c r="J140" i="16"/>
  <c r="J142" i="16"/>
  <c r="J155" i="16"/>
  <c r="J172" i="16"/>
  <c r="J150" i="16"/>
  <c r="BK136" i="17"/>
  <c r="J152" i="18"/>
  <c r="J148" i="18"/>
  <c r="J144" i="18"/>
  <c r="J139" i="18"/>
  <c r="BK162" i="19"/>
  <c r="J152" i="19"/>
  <c r="J160" i="19"/>
  <c r="J145" i="19"/>
  <c r="J148" i="19"/>
  <c r="J156" i="20"/>
  <c r="BK151" i="20"/>
  <c r="BK159" i="20"/>
  <c r="BK166" i="20"/>
  <c r="BK143" i="20"/>
  <c r="J142" i="20"/>
  <c r="BK137" i="23"/>
  <c r="BK146" i="24"/>
  <c r="BK152" i="24"/>
  <c r="J143" i="24"/>
  <c r="BK151" i="25"/>
  <c r="BK144" i="26"/>
  <c r="J152" i="26"/>
  <c r="J139" i="26"/>
  <c r="J139" i="27"/>
  <c r="BK140" i="27"/>
  <c r="BK150" i="27"/>
  <c r="J152" i="27"/>
  <c r="BK149" i="28"/>
  <c r="J153" i="28"/>
  <c r="BK156" i="28"/>
  <c r="BK141" i="28"/>
  <c r="AS99" i="1"/>
  <c r="J361" i="2"/>
  <c r="BK335" i="2"/>
  <c r="BK230" i="5"/>
  <c r="BK188" i="5"/>
  <c r="J153" i="5"/>
  <c r="BK150" i="5"/>
  <c r="J175" i="5"/>
  <c r="BK196" i="6"/>
  <c r="J195" i="6"/>
  <c r="BK177" i="6"/>
  <c r="J152" i="6"/>
  <c r="BK176" i="6"/>
  <c r="J151" i="6"/>
  <c r="J163" i="6"/>
  <c r="BK156" i="6"/>
  <c r="J156" i="6"/>
  <c r="J184" i="7"/>
  <c r="J152" i="7"/>
  <c r="J161" i="12"/>
  <c r="BK166" i="12"/>
  <c r="J165" i="13"/>
  <c r="BK143" i="13"/>
  <c r="J141" i="13"/>
  <c r="J157" i="13"/>
  <c r="BK148" i="14"/>
  <c r="J150" i="14"/>
  <c r="J147" i="14"/>
  <c r="J165" i="14"/>
  <c r="BK163" i="14"/>
  <c r="J167" i="15"/>
  <c r="J155" i="15"/>
  <c r="J141" i="15"/>
  <c r="J145" i="15"/>
  <c r="J150" i="15"/>
  <c r="J170" i="16"/>
  <c r="BK145" i="16"/>
  <c r="J152" i="16"/>
  <c r="BK164" i="16"/>
  <c r="BK166" i="16"/>
  <c r="J153" i="16"/>
  <c r="BK138" i="16"/>
  <c r="BK137" i="17"/>
  <c r="BK153" i="18"/>
  <c r="BK149" i="18"/>
  <c r="J142" i="19"/>
  <c r="BK140" i="20"/>
  <c r="J149" i="20"/>
  <c r="BK163" i="20"/>
  <c r="J144" i="20"/>
  <c r="BK148" i="21"/>
  <c r="BK139" i="21"/>
  <c r="BK147" i="22"/>
  <c r="J147" i="22"/>
  <c r="BK138" i="23"/>
  <c r="BK155" i="24"/>
  <c r="BK143" i="24"/>
  <c r="J146" i="25"/>
  <c r="J149" i="25"/>
  <c r="BK143" i="25"/>
  <c r="BK141" i="25"/>
  <c r="BK151" i="26"/>
  <c r="J140" i="26"/>
  <c r="J150" i="26"/>
  <c r="J144" i="27"/>
  <c r="BK149" i="27"/>
  <c r="J150" i="27"/>
  <c r="J151" i="28"/>
  <c r="J164" i="28"/>
  <c r="J139" i="28"/>
  <c r="BK445" i="2"/>
  <c r="J259" i="2"/>
  <c r="BK323" i="2"/>
  <c r="J363" i="2"/>
  <c r="BK169" i="2"/>
  <c r="BK282" i="2"/>
  <c r="BK431" i="2"/>
  <c r="BK333" i="2"/>
  <c r="BK239" i="2"/>
  <c r="J308" i="2"/>
  <c r="BK166" i="2"/>
  <c r="BK398" i="2"/>
  <c r="J264" i="2"/>
  <c r="BK487" i="2"/>
  <c r="J409" i="2"/>
  <c r="BK357" i="2"/>
  <c r="BK299" i="2"/>
  <c r="J451" i="2"/>
  <c r="J417" i="2"/>
  <c r="BK303" i="2"/>
  <c r="J333" i="3"/>
  <c r="BK276" i="3"/>
  <c r="J157" i="3"/>
  <c r="BK256" i="3"/>
  <c r="BK224" i="3"/>
  <c r="J187" i="3"/>
  <c r="J275" i="4"/>
  <c r="BK308" i="4"/>
  <c r="J261" i="4"/>
  <c r="BK234" i="4"/>
  <c r="BK174" i="4"/>
  <c r="J283" i="4"/>
  <c r="BK263" i="4"/>
  <c r="BK321" i="4"/>
  <c r="J278" i="4"/>
  <c r="BK303" i="4"/>
  <c r="J211" i="5"/>
  <c r="BK147" i="5"/>
  <c r="BK211" i="5"/>
  <c r="BK219" i="5"/>
  <c r="BK170" i="5"/>
  <c r="BK149" i="5"/>
  <c r="BK188" i="6"/>
  <c r="J186" i="6"/>
  <c r="BK187" i="6"/>
  <c r="J154" i="6"/>
  <c r="J143" i="6"/>
  <c r="BK171" i="6"/>
  <c r="BK158" i="6"/>
  <c r="BK145" i="6"/>
  <c r="J141" i="6"/>
  <c r="BK170" i="6"/>
  <c r="BK178" i="7"/>
  <c r="BK157" i="7"/>
  <c r="BK148" i="12"/>
  <c r="J162" i="12"/>
  <c r="J163" i="13"/>
  <c r="J142" i="13"/>
  <c r="J148" i="13"/>
  <c r="J149" i="13"/>
  <c r="J153" i="13"/>
  <c r="BK162" i="15"/>
  <c r="BK151" i="15"/>
  <c r="BK140" i="15"/>
  <c r="J156" i="15"/>
  <c r="BK165" i="16"/>
  <c r="BK137" i="16"/>
  <c r="J171" i="16"/>
  <c r="BK157" i="18"/>
  <c r="J146" i="18"/>
  <c r="BK144" i="18"/>
  <c r="BK143" i="18"/>
  <c r="BK165" i="19"/>
  <c r="J159" i="19"/>
  <c r="BK148" i="19"/>
  <c r="BK152" i="19"/>
  <c r="J143" i="19"/>
  <c r="BK151" i="19"/>
  <c r="BK142" i="19"/>
  <c r="J163" i="20"/>
  <c r="BK148" i="20"/>
  <c r="BK150" i="20"/>
  <c r="J154" i="20"/>
  <c r="BK149" i="20"/>
  <c r="BK147" i="21"/>
  <c r="J145" i="21"/>
  <c r="J141" i="21"/>
  <c r="J155" i="22"/>
  <c r="J153" i="22"/>
  <c r="J144" i="22"/>
  <c r="J138" i="23"/>
  <c r="BK145" i="24"/>
  <c r="BK142" i="24"/>
  <c r="J144" i="24"/>
  <c r="J143" i="25"/>
  <c r="J139" i="25"/>
  <c r="J148" i="25"/>
  <c r="J140" i="25"/>
  <c r="BK152" i="25"/>
  <c r="BK152" i="26"/>
  <c r="J147" i="26"/>
  <c r="BK154" i="26"/>
  <c r="BK143" i="26"/>
  <c r="J158" i="27"/>
  <c r="BK141" i="27"/>
  <c r="BK148" i="27"/>
  <c r="J145" i="27"/>
  <c r="BK142" i="28"/>
  <c r="J141" i="28"/>
  <c r="BK146" i="28"/>
  <c r="J357" i="2"/>
  <c r="BK325" i="2"/>
  <c r="BK259" i="2"/>
  <c r="J462" i="2"/>
  <c r="BK326" i="2"/>
  <c r="J360" i="2"/>
  <c r="BK368" i="2"/>
  <c r="J157" i="2"/>
  <c r="BK320" i="2"/>
  <c r="BK428" i="2"/>
  <c r="J416" i="2"/>
  <c r="J282" i="2"/>
  <c r="BK214" i="3"/>
  <c r="J329" i="3"/>
  <c r="J148" i="3"/>
  <c r="BK247" i="3"/>
  <c r="J289" i="3"/>
  <c r="BK289" i="3"/>
  <c r="J268" i="3"/>
  <c r="BK167" i="3"/>
  <c r="J303" i="4"/>
  <c r="BK293" i="4"/>
  <c r="BK254" i="4"/>
  <c r="J188" i="4"/>
  <c r="BK150" i="4"/>
  <c r="J347" i="4"/>
  <c r="BK269" i="4"/>
  <c r="BK237" i="4"/>
  <c r="BK301" i="4"/>
  <c r="BK287" i="4"/>
  <c r="J224" i="4"/>
  <c r="J291" i="4"/>
  <c r="BK231" i="4"/>
  <c r="J180" i="4"/>
  <c r="J266" i="4"/>
  <c r="BK228" i="5"/>
  <c r="BK181" i="5"/>
  <c r="J210" i="5"/>
  <c r="BK164" i="5"/>
  <c r="J150" i="5"/>
  <c r="BK208" i="5"/>
  <c r="J222" i="5"/>
  <c r="J196" i="6"/>
  <c r="BK193" i="6"/>
  <c r="BK179" i="6"/>
  <c r="J193" i="6"/>
  <c r="J155" i="6"/>
  <c r="BK141" i="6"/>
  <c r="J172" i="6"/>
  <c r="BK172" i="6"/>
  <c r="BK147" i="6"/>
  <c r="J180" i="7"/>
  <c r="BK172" i="7"/>
  <c r="J142" i="12"/>
  <c r="BK152" i="13"/>
  <c r="BK152" i="16"/>
  <c r="BK141" i="16"/>
  <c r="BK158" i="16"/>
  <c r="J145" i="16"/>
  <c r="J152" i="20"/>
  <c r="J141" i="20"/>
  <c r="J149" i="21"/>
  <c r="BK155" i="22"/>
  <c r="BK143" i="22"/>
  <c r="BK136" i="23"/>
  <c r="BK144" i="24"/>
  <c r="J147" i="25"/>
  <c r="BK139" i="25"/>
  <c r="J149" i="26"/>
  <c r="BK153" i="26"/>
  <c r="J148" i="26"/>
  <c r="BK142" i="27"/>
  <c r="J164" i="27"/>
  <c r="BK153" i="28"/>
  <c r="J157" i="28"/>
  <c r="BK144" i="28"/>
  <c r="BK158" i="28"/>
  <c r="J147" i="28"/>
  <c r="BK145" i="28"/>
  <c r="J434" i="2"/>
  <c r="BK395" i="2"/>
  <c r="J392" i="2"/>
  <c r="J299" i="2"/>
  <c r="J220" i="2"/>
  <c r="J407" i="2"/>
  <c r="BK163" i="2"/>
  <c r="J169" i="2"/>
  <c r="J239" i="2"/>
  <c r="J414" i="2"/>
  <c r="J267" i="2"/>
  <c r="J390" i="2"/>
  <c r="BK381" i="2"/>
  <c r="BK276" i="2"/>
  <c r="J294" i="3"/>
  <c r="BK264" i="3"/>
  <c r="BK173" i="3"/>
  <c r="BK291" i="3"/>
  <c r="J223" i="3"/>
  <c r="BK290" i="3"/>
  <c r="BK326" i="3"/>
  <c r="J247" i="3"/>
  <c r="J252" i="3"/>
  <c r="J276" i="3"/>
  <c r="BK278" i="4"/>
  <c r="J161" i="4"/>
  <c r="BK261" i="4"/>
  <c r="J293" i="4"/>
  <c r="J334" i="4"/>
  <c r="BK229" i="4"/>
  <c r="BK327" i="4"/>
  <c r="BK334" i="4"/>
  <c r="J254" i="4"/>
  <c r="BK144" i="5"/>
  <c r="J187" i="6"/>
  <c r="J197" i="6"/>
  <c r="BK181" i="6"/>
  <c r="BK184" i="6"/>
  <c r="BK162" i="6"/>
  <c r="BK168" i="6"/>
  <c r="J160" i="6"/>
  <c r="BK146" i="6"/>
  <c r="J163" i="7"/>
  <c r="J166" i="7"/>
  <c r="BK167" i="12"/>
  <c r="J162" i="13"/>
  <c r="J169" i="14"/>
  <c r="BK147" i="14"/>
  <c r="J154" i="14"/>
  <c r="J160" i="14"/>
  <c r="BK166" i="14"/>
  <c r="BK166" i="15"/>
  <c r="BK152" i="15"/>
  <c r="J164" i="15"/>
  <c r="J162" i="15"/>
  <c r="J144" i="15"/>
  <c r="BK150" i="16"/>
  <c r="J147" i="16"/>
  <c r="J144" i="16"/>
  <c r="BK172" i="16"/>
  <c r="J163" i="16"/>
  <c r="J169" i="16"/>
  <c r="BK154" i="16"/>
  <c r="BK162" i="16"/>
  <c r="J138" i="17"/>
  <c r="J149" i="18"/>
  <c r="BK148" i="18"/>
  <c r="BK152" i="18"/>
  <c r="BK140" i="18"/>
  <c r="BK138" i="18"/>
  <c r="BK166" i="19"/>
  <c r="BK156" i="20"/>
  <c r="J139" i="20"/>
  <c r="BK147" i="20"/>
  <c r="J148" i="21"/>
  <c r="J146" i="21"/>
  <c r="J152" i="24"/>
  <c r="BK154" i="25"/>
  <c r="BK140" i="25"/>
  <c r="BK149" i="25"/>
  <c r="BK144" i="25"/>
  <c r="BK140" i="26"/>
  <c r="J154" i="26"/>
  <c r="BK158" i="26"/>
  <c r="J162" i="26"/>
  <c r="BK139" i="26"/>
  <c r="J155" i="27"/>
  <c r="BK154" i="27"/>
  <c r="BK145" i="27"/>
  <c r="J158" i="28"/>
  <c r="BK139" i="28"/>
  <c r="J490" i="2"/>
  <c r="BK270" i="2"/>
  <c r="J368" i="2"/>
  <c r="J303" i="2"/>
  <c r="J366" i="2"/>
  <c r="BK267" i="2"/>
  <c r="J466" i="2"/>
  <c r="J426" i="2"/>
  <c r="J353" i="2"/>
  <c r="J266" i="2"/>
  <c r="BK297" i="2"/>
  <c r="J404" i="2"/>
  <c r="J288" i="2"/>
  <c r="BK494" i="2"/>
  <c r="BK391" i="2"/>
  <c r="BK356" i="2"/>
  <c r="AS102" i="1"/>
  <c r="J151" i="3"/>
  <c r="J303" i="3"/>
  <c r="J248" i="3"/>
  <c r="BK192" i="3"/>
  <c r="BK333" i="3"/>
  <c r="J281" i="3"/>
  <c r="BK223" i="3"/>
  <c r="BK208" i="3"/>
  <c r="J260" i="4"/>
  <c r="J339" i="4"/>
  <c r="J300" i="4"/>
  <c r="J263" i="4"/>
  <c r="J252" i="4"/>
  <c r="J258" i="4"/>
  <c r="J255" i="4"/>
  <c r="BK310" i="4"/>
  <c r="J170" i="4"/>
  <c r="BK291" i="4"/>
  <c r="BK196" i="5"/>
  <c r="J216" i="5"/>
  <c r="J199" i="6"/>
  <c r="BK199" i="6"/>
  <c r="J183" i="6"/>
  <c r="J164" i="6"/>
  <c r="J142" i="7"/>
  <c r="BK171" i="7"/>
  <c r="J153" i="12"/>
  <c r="J160" i="13"/>
  <c r="BK142" i="14"/>
  <c r="J166" i="14"/>
  <c r="J165" i="15"/>
  <c r="J166" i="15"/>
  <c r="J168" i="16"/>
  <c r="J139" i="16"/>
  <c r="J149" i="16"/>
  <c r="J160" i="20"/>
  <c r="J159" i="20"/>
  <c r="J142" i="21"/>
  <c r="J140" i="22"/>
  <c r="BK140" i="24"/>
  <c r="J140" i="24"/>
  <c r="J156" i="25"/>
  <c r="J150" i="25"/>
  <c r="J164" i="26"/>
  <c r="J161" i="26"/>
  <c r="BK141" i="26"/>
  <c r="BK143" i="27"/>
  <c r="BK155" i="27"/>
  <c r="J148" i="27"/>
  <c r="J143" i="27"/>
  <c r="BK150" i="28"/>
  <c r="BK154" i="28"/>
  <c r="BK157" i="28"/>
  <c r="BK140" i="28"/>
  <c r="J148" i="28"/>
  <c r="BK300" i="2"/>
  <c r="BK399" i="2"/>
  <c r="J163" i="2"/>
  <c r="J483" i="2"/>
  <c r="BK302" i="2"/>
  <c r="J402" i="2"/>
  <c r="BK434" i="2"/>
  <c r="J335" i="2"/>
  <c r="J256" i="2"/>
  <c r="J224" i="3"/>
  <c r="J220" i="3"/>
  <c r="BK248" i="3"/>
  <c r="BK151" i="3"/>
  <c r="J290" i="3"/>
  <c r="J314" i="3"/>
  <c r="J214" i="3"/>
  <c r="BK261" i="3"/>
  <c r="BK306" i="3"/>
  <c r="J301" i="3"/>
  <c r="J309" i="3"/>
  <c r="BK329" i="4"/>
  <c r="J319" i="4"/>
  <c r="BK258" i="4"/>
  <c r="J234" i="4"/>
  <c r="J153" i="4"/>
  <c r="J229" i="4"/>
  <c r="BK180" i="6"/>
  <c r="BK140" i="6"/>
  <c r="BK163" i="6"/>
  <c r="BK153" i="6"/>
  <c r="J148" i="6"/>
  <c r="J168" i="6"/>
  <c r="J179" i="7"/>
  <c r="J169" i="12"/>
  <c r="J165" i="12"/>
  <c r="J140" i="12"/>
  <c r="BK149" i="13"/>
  <c r="BK140" i="13"/>
  <c r="J166" i="13"/>
  <c r="J151" i="13"/>
  <c r="J155" i="13"/>
  <c r="BK155" i="14"/>
  <c r="J164" i="14"/>
  <c r="BK167" i="14"/>
  <c r="J157" i="14"/>
  <c r="J149" i="14"/>
  <c r="BK157" i="15"/>
  <c r="BK144" i="15"/>
  <c r="BK167" i="15"/>
  <c r="BK155" i="15"/>
  <c r="J143" i="15"/>
  <c r="J162" i="16"/>
  <c r="J137" i="16"/>
  <c r="BK139" i="16"/>
  <c r="BK170" i="16"/>
  <c r="BK167" i="16"/>
  <c r="BK156" i="16"/>
  <c r="BK151" i="16"/>
  <c r="BK139" i="17"/>
  <c r="BK154" i="18"/>
  <c r="J141" i="18"/>
  <c r="BK141" i="18"/>
  <c r="BK167" i="19"/>
  <c r="J167" i="19"/>
  <c r="J150" i="19"/>
  <c r="J146" i="19"/>
  <c r="J138" i="19"/>
  <c r="J144" i="19"/>
  <c r="BK146" i="20"/>
  <c r="BK142" i="20"/>
  <c r="J151" i="20"/>
  <c r="J158" i="20"/>
  <c r="J145" i="20"/>
  <c r="BK149" i="21"/>
  <c r="J138" i="21"/>
  <c r="J156" i="22"/>
  <c r="BK141" i="22"/>
  <c r="J146" i="22"/>
  <c r="BK139" i="22"/>
  <c r="BK140" i="22"/>
  <c r="J139" i="23"/>
  <c r="BK139" i="24"/>
  <c r="J139" i="24"/>
  <c r="BK149" i="24"/>
  <c r="J153" i="25"/>
  <c r="J161" i="25"/>
  <c r="BK157" i="25"/>
  <c r="J156" i="27"/>
  <c r="BK157" i="27"/>
  <c r="J149" i="27"/>
  <c r="J145" i="28"/>
  <c r="J144" i="28"/>
  <c r="J391" i="2"/>
  <c r="BK361" i="2"/>
  <c r="J328" i="2"/>
  <c r="J445" i="2"/>
  <c r="J412" i="2"/>
  <c r="BK306" i="2"/>
  <c r="BK288" i="2"/>
  <c r="J273" i="2"/>
  <c r="BK412" i="2"/>
  <c r="J300" i="2"/>
  <c r="J311" i="2"/>
  <c r="BK332" i="2"/>
  <c r="J256" i="3"/>
  <c r="BK241" i="3"/>
  <c r="BK187" i="3"/>
  <c r="J255" i="3"/>
  <c r="J291" i="3"/>
  <c r="J264" i="3"/>
  <c r="J235" i="3"/>
  <c r="BK281" i="3"/>
  <c r="J253" i="3"/>
  <c r="BK148" i="3"/>
  <c r="BK235" i="3"/>
  <c r="BK347" i="4"/>
  <c r="BK260" i="4"/>
  <c r="J231" i="4"/>
  <c r="BK319" i="4"/>
  <c r="J299" i="4"/>
  <c r="BK249" i="4"/>
  <c r="J336" i="4"/>
  <c r="BK147" i="4"/>
  <c r="BK316" i="4"/>
  <c r="BK162" i="5"/>
  <c r="J196" i="5"/>
  <c r="J167" i="5"/>
  <c r="BK207" i="5"/>
  <c r="BK222" i="5"/>
  <c r="J146" i="6"/>
  <c r="J170" i="6"/>
  <c r="J177" i="6"/>
  <c r="BK151" i="6"/>
  <c r="J149" i="6"/>
  <c r="J174" i="7"/>
  <c r="BK154" i="12"/>
  <c r="BK157" i="13"/>
  <c r="J150" i="13"/>
  <c r="J168" i="14"/>
  <c r="BK153" i="14"/>
  <c r="J155" i="14"/>
  <c r="BK160" i="15"/>
  <c r="J148" i="15"/>
  <c r="BK149" i="15"/>
  <c r="BK159" i="16"/>
  <c r="J146" i="16"/>
  <c r="BK149" i="16"/>
  <c r="BK155" i="16"/>
  <c r="BK157" i="16"/>
  <c r="J139" i="17"/>
  <c r="J155" i="18"/>
  <c r="BK161" i="19"/>
  <c r="BK159" i="19"/>
  <c r="J147" i="19"/>
  <c r="BK143" i="19"/>
  <c r="BK153" i="20"/>
  <c r="J166" i="20"/>
  <c r="J144" i="25"/>
  <c r="J145" i="25"/>
  <c r="BK149" i="26"/>
  <c r="J142" i="26"/>
  <c r="BK142" i="26"/>
  <c r="J142" i="28"/>
  <c r="BK426" i="2"/>
  <c r="J378" i="2"/>
  <c r="BK390" i="2"/>
  <c r="BK279" i="2"/>
  <c r="BK324" i="2"/>
  <c r="BK453" i="2"/>
  <c r="BK329" i="2"/>
  <c r="BK160" i="2"/>
  <c r="BK458" i="2"/>
  <c r="J323" i="2"/>
  <c r="J494" i="2"/>
  <c r="BK262" i="2"/>
  <c r="J320" i="2"/>
  <c r="BK291" i="2"/>
  <c r="J258" i="3"/>
  <c r="BK314" i="3"/>
  <c r="J279" i="3"/>
  <c r="J284" i="4"/>
  <c r="BK170" i="4"/>
  <c r="J306" i="4"/>
  <c r="BK164" i="4"/>
  <c r="BK266" i="4"/>
  <c r="BK339" i="4"/>
  <c r="BK275" i="4"/>
  <c r="J301" i="4"/>
  <c r="BK237" i="5"/>
  <c r="J237" i="5"/>
  <c r="J223" i="5"/>
  <c r="BK185" i="5"/>
  <c r="BK155" i="5"/>
  <c r="BK210" i="5"/>
  <c r="BK153" i="5"/>
  <c r="J144" i="5"/>
  <c r="BK195" i="6"/>
  <c r="BK191" i="6"/>
  <c r="BK165" i="6"/>
  <c r="BK182" i="6"/>
  <c r="J144" i="6"/>
  <c r="J159" i="6"/>
  <c r="BK150" i="6"/>
  <c r="J179" i="6"/>
  <c r="J146" i="7"/>
  <c r="BK160" i="12"/>
  <c r="BK153" i="13"/>
  <c r="BK142" i="13"/>
  <c r="BK169" i="16"/>
  <c r="J151" i="16"/>
  <c r="BK145" i="18"/>
  <c r="J142" i="18"/>
  <c r="BK163" i="19"/>
  <c r="BK145" i="19"/>
  <c r="BK150" i="19"/>
  <c r="BK154" i="20"/>
  <c r="BK157" i="20"/>
  <c r="BK145" i="21"/>
  <c r="J139" i="21"/>
  <c r="BK146" i="22"/>
  <c r="BK138" i="22"/>
  <c r="J153" i="24"/>
  <c r="BK141" i="24"/>
  <c r="BK147" i="25"/>
  <c r="BK155" i="25"/>
  <c r="BK142" i="25"/>
  <c r="J143" i="26"/>
  <c r="BK150" i="26"/>
  <c r="J162" i="27"/>
  <c r="J140" i="27"/>
  <c r="J157" i="27"/>
  <c r="J156" i="28"/>
  <c r="BK155" i="28"/>
  <c r="J155" i="28"/>
  <c r="J149" i="28"/>
  <c r="BK149" i="2" l="1"/>
  <c r="J149" i="2"/>
  <c r="J98" i="2" s="1"/>
  <c r="T149" i="2"/>
  <c r="P334" i="2"/>
  <c r="P362" i="2"/>
  <c r="BK394" i="2"/>
  <c r="J394" i="2" s="1"/>
  <c r="J107" i="2" s="1"/>
  <c r="R403" i="2"/>
  <c r="P452" i="2"/>
  <c r="R486" i="2"/>
  <c r="R485" i="2" s="1"/>
  <c r="T221" i="3"/>
  <c r="P269" i="3"/>
  <c r="T292" i="3"/>
  <c r="R295" i="3"/>
  <c r="R325" i="3"/>
  <c r="R265" i="4"/>
  <c r="P302" i="4"/>
  <c r="P335" i="4"/>
  <c r="BK161" i="5"/>
  <c r="J161" i="5" s="1"/>
  <c r="J100" i="5" s="1"/>
  <c r="R180" i="5"/>
  <c r="T218" i="5"/>
  <c r="BK139" i="6"/>
  <c r="J139" i="6"/>
  <c r="J100" i="6" s="1"/>
  <c r="P161" i="6"/>
  <c r="T143" i="7"/>
  <c r="R159" i="12"/>
  <c r="R158" i="12" s="1"/>
  <c r="R159" i="15"/>
  <c r="R158" i="15"/>
  <c r="R310" i="2"/>
  <c r="T362" i="2"/>
  <c r="BK465" i="2"/>
  <c r="J465" i="2" s="1"/>
  <c r="J112" i="2" s="1"/>
  <c r="BK147" i="3"/>
  <c r="J147" i="3"/>
  <c r="J98" i="3" s="1"/>
  <c r="R260" i="3"/>
  <c r="P159" i="11"/>
  <c r="P158" i="11"/>
  <c r="BK159" i="12"/>
  <c r="BK158" i="12" s="1"/>
  <c r="J158" i="12" s="1"/>
  <c r="J103" i="12" s="1"/>
  <c r="BK139" i="13"/>
  <c r="J139" i="13"/>
  <c r="J100" i="13"/>
  <c r="R159" i="13"/>
  <c r="R158" i="13"/>
  <c r="R159" i="14"/>
  <c r="R158" i="14" s="1"/>
  <c r="T147" i="15"/>
  <c r="T146" i="15"/>
  <c r="T143" i="16"/>
  <c r="T136" i="16"/>
  <c r="T135" i="17"/>
  <c r="T134" i="17" s="1"/>
  <c r="T133" i="17" s="1"/>
  <c r="BK263" i="2"/>
  <c r="J263" i="2" s="1"/>
  <c r="J100" i="2" s="1"/>
  <c r="R367" i="2"/>
  <c r="BK403" i="2"/>
  <c r="J403" i="2" s="1"/>
  <c r="J108" i="2" s="1"/>
  <c r="P465" i="2"/>
  <c r="P147" i="3"/>
  <c r="BK269" i="3"/>
  <c r="J269" i="3"/>
  <c r="J104" i="3"/>
  <c r="R160" i="4"/>
  <c r="P265" i="4"/>
  <c r="R292" i="4"/>
  <c r="P309" i="4"/>
  <c r="R330" i="4"/>
  <c r="R335" i="4"/>
  <c r="T191" i="5"/>
  <c r="R224" i="5"/>
  <c r="T139" i="6"/>
  <c r="T161" i="6"/>
  <c r="R139" i="7"/>
  <c r="BK185" i="7"/>
  <c r="J185" i="7" s="1"/>
  <c r="J105" i="7" s="1"/>
  <c r="P135" i="10"/>
  <c r="P134" i="10"/>
  <c r="P133" i="10"/>
  <c r="AU105" i="1" s="1"/>
  <c r="BK145" i="13"/>
  <c r="BK144" i="13"/>
  <c r="J144" i="13" s="1"/>
  <c r="J101" i="13" s="1"/>
  <c r="BK159" i="15"/>
  <c r="BK158" i="15" s="1"/>
  <c r="J158" i="15" s="1"/>
  <c r="J103" i="15" s="1"/>
  <c r="R161" i="16"/>
  <c r="R160" i="16" s="1"/>
  <c r="BK138" i="20"/>
  <c r="J138" i="20" s="1"/>
  <c r="J100" i="20" s="1"/>
  <c r="T137" i="21"/>
  <c r="T136" i="21" s="1"/>
  <c r="P152" i="22"/>
  <c r="P151" i="22"/>
  <c r="R160" i="25"/>
  <c r="R159" i="25" s="1"/>
  <c r="P263" i="2"/>
  <c r="BK415" i="2"/>
  <c r="J415" i="2" s="1"/>
  <c r="J109" i="2" s="1"/>
  <c r="R147" i="3"/>
  <c r="R269" i="3"/>
  <c r="P295" i="3"/>
  <c r="P160" i="4"/>
  <c r="R282" i="4"/>
  <c r="BK309" i="4"/>
  <c r="J309" i="4" s="1"/>
  <c r="J107" i="4" s="1"/>
  <c r="P143" i="5"/>
  <c r="R154" i="5"/>
  <c r="R169" i="5"/>
  <c r="BK218" i="5"/>
  <c r="J218" i="5" s="1"/>
  <c r="J106" i="5" s="1"/>
  <c r="BK243" i="5"/>
  <c r="J243" i="5" s="1"/>
  <c r="J111" i="5" s="1"/>
  <c r="R173" i="6"/>
  <c r="P162" i="7"/>
  <c r="T145" i="13"/>
  <c r="T144" i="13" s="1"/>
  <c r="P139" i="15"/>
  <c r="P138" i="15" s="1"/>
  <c r="BK161" i="16"/>
  <c r="J161" i="16"/>
  <c r="J102" i="16" s="1"/>
  <c r="T151" i="18"/>
  <c r="T150" i="18" s="1"/>
  <c r="BK137" i="19"/>
  <c r="J137" i="19"/>
  <c r="J100" i="19" s="1"/>
  <c r="T162" i="20"/>
  <c r="T161" i="20" s="1"/>
  <c r="BK144" i="21"/>
  <c r="J144" i="21" s="1"/>
  <c r="J102" i="21" s="1"/>
  <c r="R137" i="22"/>
  <c r="R136" i="22"/>
  <c r="T135" i="23"/>
  <c r="T134" i="23"/>
  <c r="T133" i="23"/>
  <c r="R151" i="24"/>
  <c r="R150" i="24" s="1"/>
  <c r="P160" i="25"/>
  <c r="P159" i="25" s="1"/>
  <c r="BK156" i="2"/>
  <c r="J156" i="2" s="1"/>
  <c r="J99" i="2" s="1"/>
  <c r="R334" i="2"/>
  <c r="R415" i="2"/>
  <c r="T486" i="2"/>
  <c r="T485" i="2"/>
  <c r="P228" i="4"/>
  <c r="T302" i="4"/>
  <c r="BK350" i="4"/>
  <c r="J350" i="4" s="1"/>
  <c r="J114" i="4" s="1"/>
  <c r="P169" i="5"/>
  <c r="BK142" i="6"/>
  <c r="BK200" i="6"/>
  <c r="J200" i="6" s="1"/>
  <c r="J105" i="6" s="1"/>
  <c r="BK177" i="7"/>
  <c r="J177" i="7" s="1"/>
  <c r="J103" i="7" s="1"/>
  <c r="R145" i="11"/>
  <c r="R144" i="11" s="1"/>
  <c r="BK159" i="13"/>
  <c r="J159" i="13" s="1"/>
  <c r="J104" i="13" s="1"/>
  <c r="BK145" i="14"/>
  <c r="BK144" i="14" s="1"/>
  <c r="J144" i="14" s="1"/>
  <c r="J101" i="14" s="1"/>
  <c r="P159" i="14"/>
  <c r="P158" i="14"/>
  <c r="P147" i="15"/>
  <c r="P146" i="15" s="1"/>
  <c r="R137" i="18"/>
  <c r="R136" i="18" s="1"/>
  <c r="R137" i="19"/>
  <c r="R136" i="19" s="1"/>
  <c r="BK162" i="20"/>
  <c r="J162" i="20"/>
  <c r="J102" i="20" s="1"/>
  <c r="BK137" i="21"/>
  <c r="BK136" i="21" s="1"/>
  <c r="J136" i="21" s="1"/>
  <c r="J99" i="21" s="1"/>
  <c r="BK137" i="22"/>
  <c r="BK136" i="22" s="1"/>
  <c r="J136" i="22" s="1"/>
  <c r="J99" i="22" s="1"/>
  <c r="P138" i="24"/>
  <c r="P137" i="24" s="1"/>
  <c r="T138" i="25"/>
  <c r="T137" i="25" s="1"/>
  <c r="T138" i="26"/>
  <c r="T137" i="26"/>
  <c r="T160" i="27"/>
  <c r="T159" i="27" s="1"/>
  <c r="R263" i="2"/>
  <c r="BK367" i="2"/>
  <c r="J367" i="2" s="1"/>
  <c r="J106" i="2" s="1"/>
  <c r="R394" i="2"/>
  <c r="BK452" i="2"/>
  <c r="J452" i="2" s="1"/>
  <c r="J110" i="2" s="1"/>
  <c r="P486" i="2"/>
  <c r="P485" i="2" s="1"/>
  <c r="BK160" i="3"/>
  <c r="J160" i="3" s="1"/>
  <c r="J99" i="3" s="1"/>
  <c r="BK280" i="3"/>
  <c r="J280" i="3" s="1"/>
  <c r="J105" i="3" s="1"/>
  <c r="BK295" i="3"/>
  <c r="J295" i="3" s="1"/>
  <c r="J107" i="3" s="1"/>
  <c r="T313" i="3"/>
  <c r="R146" i="4"/>
  <c r="T282" i="4"/>
  <c r="R309" i="4"/>
  <c r="BK154" i="5"/>
  <c r="J154" i="5" s="1"/>
  <c r="J99" i="5" s="1"/>
  <c r="P161" i="5"/>
  <c r="T180" i="5"/>
  <c r="BK224" i="5"/>
  <c r="J224" i="5" s="1"/>
  <c r="J107" i="5" s="1"/>
  <c r="T139" i="13"/>
  <c r="T138" i="13" s="1"/>
  <c r="P139" i="14"/>
  <c r="P138" i="14"/>
  <c r="T145" i="14"/>
  <c r="T144" i="14"/>
  <c r="P159" i="15"/>
  <c r="P158" i="15" s="1"/>
  <c r="T161" i="16"/>
  <c r="T160" i="16" s="1"/>
  <c r="R160" i="26"/>
  <c r="R159" i="26" s="1"/>
  <c r="P156" i="2"/>
  <c r="P310" i="2"/>
  <c r="P415" i="2"/>
  <c r="T452" i="2"/>
  <c r="BK499" i="2"/>
  <c r="J499" i="2"/>
  <c r="J117" i="2"/>
  <c r="BK221" i="3"/>
  <c r="J221" i="3" s="1"/>
  <c r="J100" i="3" s="1"/>
  <c r="P280" i="3"/>
  <c r="R302" i="3"/>
  <c r="BK355" i="3"/>
  <c r="J355" i="3" s="1"/>
  <c r="J115" i="3" s="1"/>
  <c r="T228" i="4"/>
  <c r="P320" i="4"/>
  <c r="P191" i="5"/>
  <c r="R229" i="5"/>
  <c r="R217" i="5" s="1"/>
  <c r="P139" i="6"/>
  <c r="T173" i="6"/>
  <c r="BK139" i="7"/>
  <c r="J139" i="7"/>
  <c r="J100" i="7"/>
  <c r="T177" i="7"/>
  <c r="BK147" i="8"/>
  <c r="J147" i="8"/>
  <c r="J103" i="8" s="1"/>
  <c r="T135" i="10"/>
  <c r="T134" i="10" s="1"/>
  <c r="T133" i="10" s="1"/>
  <c r="BK145" i="11"/>
  <c r="J145" i="11" s="1"/>
  <c r="J102" i="11" s="1"/>
  <c r="BK139" i="12"/>
  <c r="J139" i="12"/>
  <c r="J100" i="12" s="1"/>
  <c r="T139" i="12"/>
  <c r="T138" i="12" s="1"/>
  <c r="P159" i="13"/>
  <c r="P158" i="13" s="1"/>
  <c r="R145" i="14"/>
  <c r="R144" i="14" s="1"/>
  <c r="T159" i="15"/>
  <c r="T158" i="15"/>
  <c r="BK140" i="17"/>
  <c r="J140" i="17" s="1"/>
  <c r="J101" i="17" s="1"/>
  <c r="P137" i="18"/>
  <c r="P136" i="18" s="1"/>
  <c r="R138" i="25"/>
  <c r="R137" i="25"/>
  <c r="BK165" i="27"/>
  <c r="J165" i="27" s="1"/>
  <c r="J104" i="27" s="1"/>
  <c r="T138" i="28"/>
  <c r="T137" i="28"/>
  <c r="R149" i="2"/>
  <c r="BK334" i="2"/>
  <c r="J334" i="2"/>
  <c r="J104" i="2" s="1"/>
  <c r="T415" i="2"/>
  <c r="P221" i="3"/>
  <c r="P260" i="3"/>
  <c r="BK292" i="3"/>
  <c r="J292" i="3"/>
  <c r="J106" i="3" s="1"/>
  <c r="P302" i="3"/>
  <c r="T325" i="3"/>
  <c r="R228" i="4"/>
  <c r="P292" i="4"/>
  <c r="BK320" i="4"/>
  <c r="J320" i="4"/>
  <c r="J108" i="4"/>
  <c r="T330" i="4"/>
  <c r="BK143" i="5"/>
  <c r="BK191" i="5"/>
  <c r="J191" i="5" s="1"/>
  <c r="J103" i="5" s="1"/>
  <c r="T224" i="5"/>
  <c r="P173" i="6"/>
  <c r="P139" i="7"/>
  <c r="R162" i="7"/>
  <c r="P137" i="8"/>
  <c r="P136" i="8" s="1"/>
  <c r="P135" i="8" s="1"/>
  <c r="AU103" i="1" s="1"/>
  <c r="BK135" i="9"/>
  <c r="BK134" i="9" s="1"/>
  <c r="P135" i="9"/>
  <c r="P134" i="9" s="1"/>
  <c r="P133" i="9" s="1"/>
  <c r="AU104" i="1" s="1"/>
  <c r="T135" i="9"/>
  <c r="T134" i="9"/>
  <c r="T133" i="9" s="1"/>
  <c r="R139" i="11"/>
  <c r="R138" i="11"/>
  <c r="T159" i="11"/>
  <c r="T158" i="11" s="1"/>
  <c r="P159" i="12"/>
  <c r="P158" i="12"/>
  <c r="P145" i="13"/>
  <c r="P144" i="13" s="1"/>
  <c r="T139" i="14"/>
  <c r="T138" i="14" s="1"/>
  <c r="BK159" i="14"/>
  <c r="J159" i="14" s="1"/>
  <c r="J104" i="14" s="1"/>
  <c r="T139" i="15"/>
  <c r="T138" i="15" s="1"/>
  <c r="T137" i="15" s="1"/>
  <c r="R143" i="16"/>
  <c r="R136" i="16"/>
  <c r="BK174" i="16"/>
  <c r="J174" i="16" s="1"/>
  <c r="J103" i="16" s="1"/>
  <c r="BK135" i="17"/>
  <c r="J135" i="17"/>
  <c r="J100" i="17" s="1"/>
  <c r="T137" i="18"/>
  <c r="T136" i="18"/>
  <c r="T135" i="18" s="1"/>
  <c r="P138" i="20"/>
  <c r="P137" i="20" s="1"/>
  <c r="BK150" i="21"/>
  <c r="J150" i="21" s="1"/>
  <c r="J103" i="21" s="1"/>
  <c r="T138" i="24"/>
  <c r="T137" i="24"/>
  <c r="R138" i="26"/>
  <c r="R137" i="26" s="1"/>
  <c r="R136" i="26" s="1"/>
  <c r="P138" i="27"/>
  <c r="P137" i="27" s="1"/>
  <c r="BK160" i="27"/>
  <c r="J160" i="27" s="1"/>
  <c r="J102" i="27" s="1"/>
  <c r="BK138" i="28"/>
  <c r="BK137" i="28"/>
  <c r="BK160" i="28"/>
  <c r="J160" i="28" s="1"/>
  <c r="J102" i="28" s="1"/>
  <c r="T263" i="2"/>
  <c r="R362" i="2"/>
  <c r="T403" i="2"/>
  <c r="BK486" i="2"/>
  <c r="J486" i="2"/>
  <c r="J114" i="2"/>
  <c r="BK260" i="3"/>
  <c r="J260" i="3" s="1"/>
  <c r="J103" i="3" s="1"/>
  <c r="R292" i="3"/>
  <c r="BK325" i="3"/>
  <c r="J325" i="3" s="1"/>
  <c r="J110" i="3" s="1"/>
  <c r="T146" i="4"/>
  <c r="T145" i="4" s="1"/>
  <c r="P282" i="4"/>
  <c r="BK302" i="4"/>
  <c r="J302" i="4"/>
  <c r="J106" i="4"/>
  <c r="BK330" i="4"/>
  <c r="J330" i="4" s="1"/>
  <c r="J109" i="4" s="1"/>
  <c r="T335" i="4"/>
  <c r="BK151" i="18"/>
  <c r="J151" i="18" s="1"/>
  <c r="J102" i="18" s="1"/>
  <c r="R154" i="19"/>
  <c r="R149" i="19"/>
  <c r="P162" i="20"/>
  <c r="P161" i="20"/>
  <c r="P135" i="23"/>
  <c r="P134" i="23"/>
  <c r="P133" i="23" s="1"/>
  <c r="AU118" i="1" s="1"/>
  <c r="P160" i="26"/>
  <c r="P159" i="26" s="1"/>
  <c r="R221" i="3"/>
  <c r="T260" i="3"/>
  <c r="P292" i="3"/>
  <c r="T295" i="3"/>
  <c r="P325" i="3"/>
  <c r="BK169" i="5"/>
  <c r="J169" i="5" s="1"/>
  <c r="J101" i="5" s="1"/>
  <c r="P229" i="5"/>
  <c r="BK173" i="6"/>
  <c r="J173" i="6" s="1"/>
  <c r="J103" i="6" s="1"/>
  <c r="BK162" i="7"/>
  <c r="J162" i="7"/>
  <c r="J102" i="7" s="1"/>
  <c r="BK143" i="10"/>
  <c r="J143" i="10" s="1"/>
  <c r="J101" i="10" s="1"/>
  <c r="P145" i="11"/>
  <c r="P144" i="11" s="1"/>
  <c r="T159" i="12"/>
  <c r="T158" i="12" s="1"/>
  <c r="R139" i="13"/>
  <c r="R138" i="13"/>
  <c r="R139" i="14"/>
  <c r="R138" i="14"/>
  <c r="P145" i="14"/>
  <c r="P144" i="14" s="1"/>
  <c r="BK139" i="15"/>
  <c r="BK138" i="15"/>
  <c r="J138" i="15" s="1"/>
  <c r="J99" i="15" s="1"/>
  <c r="R151" i="18"/>
  <c r="R150" i="18" s="1"/>
  <c r="T137" i="19"/>
  <c r="T136" i="19"/>
  <c r="P144" i="21"/>
  <c r="P143" i="21"/>
  <c r="P135" i="21" s="1"/>
  <c r="AU116" i="1" s="1"/>
  <c r="BK157" i="22"/>
  <c r="J157" i="22" s="1"/>
  <c r="J103" i="22" s="1"/>
  <c r="R135" i="23"/>
  <c r="R134" i="23"/>
  <c r="R133" i="23" s="1"/>
  <c r="BK138" i="24"/>
  <c r="BK137" i="24" s="1"/>
  <c r="J137" i="24" s="1"/>
  <c r="J99" i="24" s="1"/>
  <c r="P138" i="25"/>
  <c r="P137" i="25" s="1"/>
  <c r="P136" i="25" s="1"/>
  <c r="AU120" i="1" s="1"/>
  <c r="BK138" i="26"/>
  <c r="J138" i="26"/>
  <c r="J100" i="26" s="1"/>
  <c r="BK138" i="27"/>
  <c r="J138" i="27"/>
  <c r="J100" i="27" s="1"/>
  <c r="R138" i="28"/>
  <c r="R137" i="28" s="1"/>
  <c r="T156" i="2"/>
  <c r="T367" i="2"/>
  <c r="P403" i="2"/>
  <c r="R465" i="2"/>
  <c r="T160" i="3"/>
  <c r="T280" i="3"/>
  <c r="P313" i="3"/>
  <c r="BK228" i="4"/>
  <c r="J228" i="4" s="1"/>
  <c r="J100" i="4" s="1"/>
  <c r="T292" i="4"/>
  <c r="P330" i="4"/>
  <c r="R139" i="6"/>
  <c r="R138" i="6" s="1"/>
  <c r="R137" i="6" s="1"/>
  <c r="R161" i="6"/>
  <c r="BK143" i="7"/>
  <c r="J143" i="7"/>
  <c r="J101" i="7" s="1"/>
  <c r="BK137" i="8"/>
  <c r="J137" i="8" s="1"/>
  <c r="J100" i="8" s="1"/>
  <c r="BK139" i="11"/>
  <c r="BK138" i="11" s="1"/>
  <c r="J138" i="11" s="1"/>
  <c r="J99" i="11" s="1"/>
  <c r="R159" i="11"/>
  <c r="R158" i="11"/>
  <c r="P145" i="12"/>
  <c r="P144" i="12" s="1"/>
  <c r="BK170" i="14"/>
  <c r="J170" i="14"/>
  <c r="J105" i="14" s="1"/>
  <c r="BK169" i="15"/>
  <c r="J169" i="15" s="1"/>
  <c r="J105" i="15" s="1"/>
  <c r="BK143" i="16"/>
  <c r="J143" i="16"/>
  <c r="J100" i="16" s="1"/>
  <c r="BK169" i="19"/>
  <c r="J169" i="19" s="1"/>
  <c r="J103" i="19" s="1"/>
  <c r="T138" i="20"/>
  <c r="T137" i="20"/>
  <c r="T136" i="20" s="1"/>
  <c r="T152" i="22"/>
  <c r="T151" i="22" s="1"/>
  <c r="BK141" i="23"/>
  <c r="J141" i="23" s="1"/>
  <c r="J101" i="23" s="1"/>
  <c r="T151" i="24"/>
  <c r="T150" i="24"/>
  <c r="BK165" i="26"/>
  <c r="J165" i="26"/>
  <c r="J104" i="26" s="1"/>
  <c r="P160" i="27"/>
  <c r="P159" i="27" s="1"/>
  <c r="R160" i="28"/>
  <c r="R159" i="28"/>
  <c r="T334" i="2"/>
  <c r="T394" i="2"/>
  <c r="P160" i="3"/>
  <c r="T302" i="3"/>
  <c r="P146" i="4"/>
  <c r="BK265" i="4"/>
  <c r="J265" i="4" s="1"/>
  <c r="J103" i="4" s="1"/>
  <c r="T320" i="4"/>
  <c r="P154" i="5"/>
  <c r="R161" i="5"/>
  <c r="BK180" i="5"/>
  <c r="J180" i="5"/>
  <c r="J102" i="5" s="1"/>
  <c r="P224" i="5"/>
  <c r="R135" i="10"/>
  <c r="R134" i="10"/>
  <c r="R133" i="10"/>
  <c r="T145" i="11"/>
  <c r="T144" i="11" s="1"/>
  <c r="P139" i="12"/>
  <c r="P138" i="12" s="1"/>
  <c r="R145" i="12"/>
  <c r="R144" i="12" s="1"/>
  <c r="R145" i="13"/>
  <c r="R144" i="13" s="1"/>
  <c r="BK139" i="14"/>
  <c r="J139" i="14"/>
  <c r="J100" i="14" s="1"/>
  <c r="R147" i="15"/>
  <c r="R146" i="15" s="1"/>
  <c r="R135" i="17"/>
  <c r="R134" i="17" s="1"/>
  <c r="R133" i="17" s="1"/>
  <c r="BK137" i="18"/>
  <c r="J137" i="18" s="1"/>
  <c r="J100" i="18" s="1"/>
  <c r="P137" i="19"/>
  <c r="P136" i="19" s="1"/>
  <c r="P137" i="21"/>
  <c r="P136" i="21"/>
  <c r="BK135" i="23"/>
  <c r="BK134" i="23" s="1"/>
  <c r="P151" i="24"/>
  <c r="P150" i="24" s="1"/>
  <c r="BK160" i="25"/>
  <c r="J160" i="25"/>
  <c r="J102" i="25" s="1"/>
  <c r="T160" i="26"/>
  <c r="T159" i="26" s="1"/>
  <c r="P149" i="2"/>
  <c r="T310" i="2"/>
  <c r="P394" i="2"/>
  <c r="R160" i="3"/>
  <c r="BK302" i="3"/>
  <c r="J302" i="3" s="1"/>
  <c r="J108" i="3" s="1"/>
  <c r="BK146" i="4"/>
  <c r="J146" i="4" s="1"/>
  <c r="J98" i="4" s="1"/>
  <c r="T265" i="4"/>
  <c r="R320" i="4"/>
  <c r="T154" i="5"/>
  <c r="P180" i="5"/>
  <c r="P218" i="5"/>
  <c r="T142" i="6"/>
  <c r="P143" i="7"/>
  <c r="P177" i="7"/>
  <c r="P138" i="7" s="1"/>
  <c r="P137" i="7" s="1"/>
  <c r="AU101" i="1" s="1"/>
  <c r="R135" i="9"/>
  <c r="R134" i="9" s="1"/>
  <c r="R133" i="9" s="1"/>
  <c r="BK143" i="9"/>
  <c r="J143" i="9"/>
  <c r="J101" i="9" s="1"/>
  <c r="P139" i="11"/>
  <c r="P138" i="11" s="1"/>
  <c r="T139" i="11"/>
  <c r="T138" i="11"/>
  <c r="T145" i="12"/>
  <c r="T144" i="12" s="1"/>
  <c r="T159" i="13"/>
  <c r="T158" i="13"/>
  <c r="P151" i="18"/>
  <c r="P150" i="18" s="1"/>
  <c r="P154" i="19"/>
  <c r="P149" i="19" s="1"/>
  <c r="R162" i="20"/>
  <c r="R161" i="20" s="1"/>
  <c r="R144" i="21"/>
  <c r="R143" i="21" s="1"/>
  <c r="T137" i="22"/>
  <c r="T136" i="22" s="1"/>
  <c r="BK165" i="25"/>
  <c r="J165" i="25" s="1"/>
  <c r="J104" i="25" s="1"/>
  <c r="BK160" i="26"/>
  <c r="J160" i="26"/>
  <c r="J102" i="26" s="1"/>
  <c r="T138" i="27"/>
  <c r="T137" i="27" s="1"/>
  <c r="T136" i="27" s="1"/>
  <c r="P138" i="28"/>
  <c r="P137" i="28" s="1"/>
  <c r="R156" i="2"/>
  <c r="R148" i="2" s="1"/>
  <c r="P367" i="2"/>
  <c r="R452" i="2"/>
  <c r="R280" i="3"/>
  <c r="R313" i="3"/>
  <c r="BK160" i="4"/>
  <c r="J160" i="4"/>
  <c r="J99" i="4" s="1"/>
  <c r="BK292" i="4"/>
  <c r="T309" i="4"/>
  <c r="R191" i="5"/>
  <c r="T229" i="5"/>
  <c r="P142" i="6"/>
  <c r="R143" i="7"/>
  <c r="BK159" i="11"/>
  <c r="BK158" i="11" s="1"/>
  <c r="J158" i="11" s="1"/>
  <c r="J103" i="11" s="1"/>
  <c r="P139" i="13"/>
  <c r="P138" i="13" s="1"/>
  <c r="T159" i="14"/>
  <c r="T158" i="14" s="1"/>
  <c r="BK147" i="15"/>
  <c r="BK146" i="15"/>
  <c r="J146" i="15" s="1"/>
  <c r="J101" i="15" s="1"/>
  <c r="P161" i="16"/>
  <c r="P160" i="16"/>
  <c r="BK158" i="18"/>
  <c r="J158" i="18" s="1"/>
  <c r="J103" i="18" s="1"/>
  <c r="T154" i="19"/>
  <c r="T149" i="19" s="1"/>
  <c r="T135" i="19" s="1"/>
  <c r="BK167" i="20"/>
  <c r="J167" i="20" s="1"/>
  <c r="J104" i="20" s="1"/>
  <c r="R152" i="22"/>
  <c r="R151" i="22" s="1"/>
  <c r="BK151" i="24"/>
  <c r="T160" i="25"/>
  <c r="T159" i="25"/>
  <c r="R138" i="27"/>
  <c r="R137" i="27" s="1"/>
  <c r="P160" i="28"/>
  <c r="P159" i="28"/>
  <c r="R143" i="5"/>
  <c r="T161" i="5"/>
  <c r="BK229" i="5"/>
  <c r="J229" i="5"/>
  <c r="J108" i="5" s="1"/>
  <c r="BK161" i="6"/>
  <c r="J161" i="6" s="1"/>
  <c r="J102" i="6" s="1"/>
  <c r="T162" i="7"/>
  <c r="R137" i="8"/>
  <c r="R136" i="8"/>
  <c r="R135" i="8" s="1"/>
  <c r="BK145" i="12"/>
  <c r="J145" i="12" s="1"/>
  <c r="J102" i="12" s="1"/>
  <c r="BK167" i="13"/>
  <c r="J167" i="13" s="1"/>
  <c r="J105" i="13" s="1"/>
  <c r="R139" i="15"/>
  <c r="R138" i="15"/>
  <c r="BK154" i="19"/>
  <c r="BK149" i="19" s="1"/>
  <c r="J149" i="19" s="1"/>
  <c r="J101" i="19" s="1"/>
  <c r="R138" i="20"/>
  <c r="R137" i="20" s="1"/>
  <c r="T144" i="21"/>
  <c r="T143" i="21"/>
  <c r="P137" i="22"/>
  <c r="P136" i="22" s="1"/>
  <c r="P135" i="22" s="1"/>
  <c r="AU117" i="1" s="1"/>
  <c r="R138" i="24"/>
  <c r="R137" i="24"/>
  <c r="BK138" i="25"/>
  <c r="J138" i="25" s="1"/>
  <c r="J100" i="25" s="1"/>
  <c r="R160" i="27"/>
  <c r="R159" i="27"/>
  <c r="BK165" i="28"/>
  <c r="J165" i="28" s="1"/>
  <c r="J104" i="28" s="1"/>
  <c r="BK310" i="2"/>
  <c r="J310" i="2"/>
  <c r="J103" i="2"/>
  <c r="BK362" i="2"/>
  <c r="J362" i="2" s="1"/>
  <c r="J105" i="2" s="1"/>
  <c r="T465" i="2"/>
  <c r="T147" i="3"/>
  <c r="T146" i="3" s="1"/>
  <c r="T269" i="3"/>
  <c r="BK313" i="3"/>
  <c r="J313" i="3" s="1"/>
  <c r="J109" i="3" s="1"/>
  <c r="T160" i="4"/>
  <c r="BK282" i="4"/>
  <c r="J282" i="4"/>
  <c r="J104" i="4" s="1"/>
  <c r="R302" i="4"/>
  <c r="BK335" i="4"/>
  <c r="J335" i="4" s="1"/>
  <c r="J110" i="4" s="1"/>
  <c r="T143" i="5"/>
  <c r="T142" i="5" s="1"/>
  <c r="T169" i="5"/>
  <c r="R218" i="5"/>
  <c r="R142" i="6"/>
  <c r="T139" i="7"/>
  <c r="T138" i="7" s="1"/>
  <c r="T137" i="7" s="1"/>
  <c r="R177" i="7"/>
  <c r="T137" i="8"/>
  <c r="T136" i="8" s="1"/>
  <c r="T135" i="8" s="1"/>
  <c r="BK135" i="10"/>
  <c r="BK134" i="10"/>
  <c r="J134" i="10" s="1"/>
  <c r="J99" i="10" s="1"/>
  <c r="BK170" i="11"/>
  <c r="J170" i="11"/>
  <c r="J105" i="11" s="1"/>
  <c r="R139" i="12"/>
  <c r="R138" i="12" s="1"/>
  <c r="BK170" i="12"/>
  <c r="J170" i="12"/>
  <c r="J105" i="12"/>
  <c r="P143" i="16"/>
  <c r="P136" i="16" s="1"/>
  <c r="P135" i="16" s="1"/>
  <c r="AU111" i="1" s="1"/>
  <c r="P135" i="17"/>
  <c r="P134" i="17"/>
  <c r="P133" i="17" s="1"/>
  <c r="AU112" i="1" s="1"/>
  <c r="R137" i="21"/>
  <c r="R136" i="21" s="1"/>
  <c r="BK152" i="22"/>
  <c r="BK151" i="22"/>
  <c r="J151" i="22"/>
  <c r="J101" i="22" s="1"/>
  <c r="BK156" i="24"/>
  <c r="J156" i="24" s="1"/>
  <c r="J104" i="24" s="1"/>
  <c r="P138" i="26"/>
  <c r="P137" i="26" s="1"/>
  <c r="T160" i="28"/>
  <c r="T159" i="28" s="1"/>
  <c r="BK344" i="3"/>
  <c r="J344" i="3"/>
  <c r="J113" i="3" s="1"/>
  <c r="F94" i="15"/>
  <c r="BK332" i="3"/>
  <c r="J332" i="3" s="1"/>
  <c r="J111" i="3" s="1"/>
  <c r="BK236" i="5"/>
  <c r="J236" i="5"/>
  <c r="J109" i="5" s="1"/>
  <c r="BK165" i="20"/>
  <c r="J165" i="20" s="1"/>
  <c r="J103" i="20" s="1"/>
  <c r="BK342" i="4"/>
  <c r="J342" i="4"/>
  <c r="J112" i="4" s="1"/>
  <c r="BK145" i="8"/>
  <c r="J145" i="8" s="1"/>
  <c r="J102" i="8" s="1"/>
  <c r="BK163" i="26"/>
  <c r="J163" i="26"/>
  <c r="J103" i="26" s="1"/>
  <c r="BK215" i="5"/>
  <c r="J215" i="5" s="1"/>
  <c r="J104" i="5" s="1"/>
  <c r="BK346" i="4"/>
  <c r="J346" i="4" s="1"/>
  <c r="J113" i="4" s="1"/>
  <c r="BK461" i="2"/>
  <c r="J461" i="2" s="1"/>
  <c r="J111" i="2" s="1"/>
  <c r="BK495" i="2"/>
  <c r="J495" i="2"/>
  <c r="J116" i="2" s="1"/>
  <c r="BK183" i="7"/>
  <c r="J183" i="7" s="1"/>
  <c r="J104" i="7" s="1"/>
  <c r="BK163" i="25"/>
  <c r="J163" i="25"/>
  <c r="J103" i="25" s="1"/>
  <c r="BK307" i="2"/>
  <c r="J307" i="2" s="1"/>
  <c r="J101" i="2" s="1"/>
  <c r="BK262" i="4"/>
  <c r="J262" i="4" s="1"/>
  <c r="J101" i="4" s="1"/>
  <c r="BK198" i="6"/>
  <c r="J198" i="6" s="1"/>
  <c r="J104" i="6" s="1"/>
  <c r="BK239" i="5"/>
  <c r="J239" i="5"/>
  <c r="J110" i="5"/>
  <c r="BK493" i="2"/>
  <c r="J493" i="2" s="1"/>
  <c r="J115" i="2" s="1"/>
  <c r="BK257" i="3"/>
  <c r="J257" i="3"/>
  <c r="J101" i="3" s="1"/>
  <c r="BK163" i="27"/>
  <c r="J163" i="27" s="1"/>
  <c r="J103" i="27" s="1"/>
  <c r="BK154" i="24"/>
  <c r="J154" i="24" s="1"/>
  <c r="J103" i="24" s="1"/>
  <c r="BK348" i="3"/>
  <c r="J348" i="3" s="1"/>
  <c r="J114" i="3" s="1"/>
  <c r="BK163" i="28"/>
  <c r="J163" i="28" s="1"/>
  <c r="J103" i="28" s="1"/>
  <c r="F94" i="28"/>
  <c r="BF139" i="28"/>
  <c r="BF142" i="28"/>
  <c r="E124" i="28"/>
  <c r="BF145" i="28"/>
  <c r="BF147" i="28"/>
  <c r="BF149" i="28"/>
  <c r="BF151" i="28"/>
  <c r="BF153" i="28"/>
  <c r="BF148" i="28"/>
  <c r="BK137" i="27"/>
  <c r="J137" i="27"/>
  <c r="J99" i="27" s="1"/>
  <c r="BF141" i="28"/>
  <c r="BF144" i="28"/>
  <c r="BF140" i="28"/>
  <c r="BF143" i="28"/>
  <c r="BF146" i="28"/>
  <c r="BF162" i="28"/>
  <c r="J91" i="28"/>
  <c r="BF152" i="28"/>
  <c r="BF154" i="28"/>
  <c r="BF150" i="28"/>
  <c r="BF161" i="28"/>
  <c r="BF155" i="28"/>
  <c r="BF156" i="28"/>
  <c r="BF157" i="28"/>
  <c r="BF158" i="28"/>
  <c r="BF164" i="28"/>
  <c r="BF148" i="27"/>
  <c r="BF158" i="27"/>
  <c r="E85" i="27"/>
  <c r="J91" i="27"/>
  <c r="BF139" i="27"/>
  <c r="BF141" i="27"/>
  <c r="BF142" i="27"/>
  <c r="BF144" i="27"/>
  <c r="F94" i="27"/>
  <c r="BF161" i="27"/>
  <c r="BF164" i="27"/>
  <c r="BF155" i="27"/>
  <c r="BF157" i="27"/>
  <c r="BK137" i="26"/>
  <c r="J137" i="26" s="1"/>
  <c r="J99" i="26" s="1"/>
  <c r="BF145" i="27"/>
  <c r="BF147" i="27"/>
  <c r="BK159" i="26"/>
  <c r="J159" i="26" s="1"/>
  <c r="J101" i="26" s="1"/>
  <c r="BF154" i="27"/>
  <c r="BF156" i="27"/>
  <c r="BF146" i="27"/>
  <c r="BF150" i="27"/>
  <c r="BF162" i="27"/>
  <c r="BF151" i="27"/>
  <c r="BF140" i="27"/>
  <c r="BF143" i="27"/>
  <c r="BF149" i="27"/>
  <c r="BF152" i="27"/>
  <c r="BF153" i="27"/>
  <c r="BK159" i="25"/>
  <c r="J159" i="25" s="1"/>
  <c r="J101" i="25" s="1"/>
  <c r="BF141" i="26"/>
  <c r="BF143" i="26"/>
  <c r="E124" i="26"/>
  <c r="BF146" i="26"/>
  <c r="BF149" i="26"/>
  <c r="BF158" i="26"/>
  <c r="BF164" i="26"/>
  <c r="BF162" i="26"/>
  <c r="BF148" i="26"/>
  <c r="J130" i="26"/>
  <c r="BF151" i="26"/>
  <c r="BF154" i="26"/>
  <c r="BF145" i="26"/>
  <c r="BF140" i="26"/>
  <c r="BF161" i="26"/>
  <c r="F133" i="26"/>
  <c r="BF139" i="26"/>
  <c r="BF152" i="26"/>
  <c r="BF153" i="26"/>
  <c r="BF156" i="26"/>
  <c r="BF142" i="26"/>
  <c r="BF144" i="26"/>
  <c r="BF155" i="26"/>
  <c r="BF157" i="26"/>
  <c r="BF147" i="26"/>
  <c r="BF150" i="26"/>
  <c r="J138" i="24"/>
  <c r="J100" i="24"/>
  <c r="E85" i="25"/>
  <c r="BF149" i="25"/>
  <c r="BF145" i="25"/>
  <c r="BF148" i="25"/>
  <c r="BF151" i="25"/>
  <c r="BF157" i="25"/>
  <c r="J151" i="24"/>
  <c r="J102" i="24" s="1"/>
  <c r="BF140" i="25"/>
  <c r="BF153" i="25"/>
  <c r="BF154" i="25"/>
  <c r="F133" i="25"/>
  <c r="BF147" i="25"/>
  <c r="BF164" i="25"/>
  <c r="J91" i="25"/>
  <c r="BF155" i="25"/>
  <c r="BF158" i="25"/>
  <c r="BF161" i="25"/>
  <c r="BF139" i="25"/>
  <c r="BF141" i="25"/>
  <c r="BF142" i="25"/>
  <c r="BF143" i="25"/>
  <c r="BF150" i="25"/>
  <c r="BF152" i="25"/>
  <c r="BF146" i="25"/>
  <c r="BF156" i="25"/>
  <c r="BF144" i="25"/>
  <c r="BF162" i="25"/>
  <c r="F94" i="24"/>
  <c r="BF143" i="24"/>
  <c r="BF145" i="24"/>
  <c r="BF142" i="24"/>
  <c r="BF146" i="24"/>
  <c r="BF153" i="24"/>
  <c r="J91" i="24"/>
  <c r="BF144" i="24"/>
  <c r="BF152" i="24"/>
  <c r="E124" i="24"/>
  <c r="BF147" i="24"/>
  <c r="BF140" i="24"/>
  <c r="BF141" i="24"/>
  <c r="BF148" i="24"/>
  <c r="BF155" i="24"/>
  <c r="BF139" i="24"/>
  <c r="BF149" i="24"/>
  <c r="J137" i="22"/>
  <c r="J100" i="22" s="1"/>
  <c r="E85" i="23"/>
  <c r="J91" i="23"/>
  <c r="F94" i="23"/>
  <c r="BF136" i="23"/>
  <c r="BF139" i="23"/>
  <c r="BF137" i="23"/>
  <c r="BF138" i="23"/>
  <c r="BF140" i="23"/>
  <c r="BF144" i="22"/>
  <c r="J137" i="21"/>
  <c r="J100" i="21" s="1"/>
  <c r="E123" i="22"/>
  <c r="BF141" i="22"/>
  <c r="BF142" i="22"/>
  <c r="BF146" i="22"/>
  <c r="BF143" i="22"/>
  <c r="BF145" i="22"/>
  <c r="J91" i="22"/>
  <c r="BK143" i="21"/>
  <c r="J143" i="21"/>
  <c r="J101" i="21" s="1"/>
  <c r="BF138" i="22"/>
  <c r="BF147" i="22"/>
  <c r="BF148" i="22"/>
  <c r="BF150" i="22"/>
  <c r="BF155" i="22"/>
  <c r="F94" i="22"/>
  <c r="BF139" i="22"/>
  <c r="BF140" i="22"/>
  <c r="BF149" i="22"/>
  <c r="BF154" i="22"/>
  <c r="BF153" i="22"/>
  <c r="BF156" i="22"/>
  <c r="E123" i="21"/>
  <c r="F132" i="21"/>
  <c r="BF139" i="21"/>
  <c r="J91" i="21"/>
  <c r="BF140" i="21"/>
  <c r="BF145" i="21"/>
  <c r="BF146" i="21"/>
  <c r="BF147" i="21"/>
  <c r="BF138" i="21"/>
  <c r="BF149" i="21"/>
  <c r="BF141" i="21"/>
  <c r="BF142" i="21"/>
  <c r="BF148" i="21"/>
  <c r="E85" i="20"/>
  <c r="BF140" i="20"/>
  <c r="BF163" i="20"/>
  <c r="BF152" i="20"/>
  <c r="F94" i="20"/>
  <c r="BF142" i="20"/>
  <c r="BF159" i="20"/>
  <c r="BF145" i="20"/>
  <c r="BF155" i="20"/>
  <c r="BF154" i="20"/>
  <c r="BF141" i="20"/>
  <c r="BF144" i="20"/>
  <c r="BF157" i="20"/>
  <c r="BK136" i="19"/>
  <c r="BF143" i="20"/>
  <c r="BF147" i="20"/>
  <c r="BF148" i="20"/>
  <c r="BF151" i="20"/>
  <c r="BF156" i="20"/>
  <c r="J130" i="20"/>
  <c r="BF153" i="20"/>
  <c r="BF160" i="20"/>
  <c r="BF139" i="20"/>
  <c r="BF146" i="20"/>
  <c r="BF158" i="20"/>
  <c r="BF149" i="20"/>
  <c r="BF150" i="20"/>
  <c r="BF166" i="20"/>
  <c r="BF164" i="20"/>
  <c r="J91" i="19"/>
  <c r="F94" i="19"/>
  <c r="BF140" i="19"/>
  <c r="BF142" i="19"/>
  <c r="BF143" i="19"/>
  <c r="BF144" i="19"/>
  <c r="BF150" i="19"/>
  <c r="BF151" i="19"/>
  <c r="BF155" i="19"/>
  <c r="BF156" i="19"/>
  <c r="E123" i="19"/>
  <c r="BF138" i="19"/>
  <c r="BF139" i="19"/>
  <c r="BF141" i="19"/>
  <c r="BF145" i="19"/>
  <c r="BF146" i="19"/>
  <c r="BF147" i="19"/>
  <c r="BF148" i="19"/>
  <c r="BF152" i="19"/>
  <c r="BF153" i="19"/>
  <c r="BF157" i="19"/>
  <c r="BF158" i="19"/>
  <c r="BF159" i="19"/>
  <c r="BF160" i="19"/>
  <c r="BF161" i="19"/>
  <c r="BF162" i="19"/>
  <c r="BF168" i="19"/>
  <c r="BF166" i="19"/>
  <c r="BF167" i="19"/>
  <c r="BF163" i="19"/>
  <c r="BF164" i="19"/>
  <c r="BF165" i="19"/>
  <c r="BF144" i="18"/>
  <c r="BK134" i="17"/>
  <c r="BK133" i="17" s="1"/>
  <c r="J133" i="17" s="1"/>
  <c r="J98" i="17" s="1"/>
  <c r="J32" i="17" s="1"/>
  <c r="J110" i="17" s="1"/>
  <c r="BF110" i="17" s="1"/>
  <c r="BF143" i="18"/>
  <c r="E123" i="18"/>
  <c r="BF141" i="18"/>
  <c r="BF145" i="18"/>
  <c r="F94" i="18"/>
  <c r="BF138" i="18"/>
  <c r="BF140" i="18"/>
  <c r="BF148" i="18"/>
  <c r="J91" i="18"/>
  <c r="BF139" i="18"/>
  <c r="BF147" i="18"/>
  <c r="BF153" i="18"/>
  <c r="BF149" i="18"/>
  <c r="BF156" i="18"/>
  <c r="BF157" i="18"/>
  <c r="BF146" i="18"/>
  <c r="BF154" i="18"/>
  <c r="BF142" i="18"/>
  <c r="BF152" i="18"/>
  <c r="BF155" i="18"/>
  <c r="BK136" i="16"/>
  <c r="BF136" i="17"/>
  <c r="E85" i="17"/>
  <c r="BF137" i="17"/>
  <c r="BF138" i="17"/>
  <c r="J91" i="17"/>
  <c r="F94" i="17"/>
  <c r="BF139" i="17"/>
  <c r="BF155" i="16"/>
  <c r="J147" i="15"/>
  <c r="J102" i="15"/>
  <c r="BF147" i="16"/>
  <c r="J139" i="15"/>
  <c r="J100" i="15" s="1"/>
  <c r="J91" i="16"/>
  <c r="BF139" i="16"/>
  <c r="BF172" i="16"/>
  <c r="BF152" i="16"/>
  <c r="BF158" i="16"/>
  <c r="BF168" i="16"/>
  <c r="E123" i="16"/>
  <c r="BF137" i="16"/>
  <c r="BF145" i="16"/>
  <c r="BF148" i="16"/>
  <c r="BF151" i="16"/>
  <c r="BF162" i="16"/>
  <c r="J159" i="15"/>
  <c r="J104" i="15"/>
  <c r="BF157" i="16"/>
  <c r="BF164" i="16"/>
  <c r="BF170" i="16"/>
  <c r="BF173" i="16"/>
  <c r="BF140" i="16"/>
  <c r="BF146" i="16"/>
  <c r="BF171" i="16"/>
  <c r="BF156" i="16"/>
  <c r="BF163" i="16"/>
  <c r="F132" i="16"/>
  <c r="BF150" i="16"/>
  <c r="BF165" i="16"/>
  <c r="BF154" i="16"/>
  <c r="BF159" i="16"/>
  <c r="BF169" i="16"/>
  <c r="BF141" i="16"/>
  <c r="BF142" i="16"/>
  <c r="BF149" i="16"/>
  <c r="BF167" i="16"/>
  <c r="BF144" i="16"/>
  <c r="BF153" i="16"/>
  <c r="BF138" i="16"/>
  <c r="BF166" i="16"/>
  <c r="J145" i="14"/>
  <c r="J102" i="14" s="1"/>
  <c r="E85" i="15"/>
  <c r="BK158" i="14"/>
  <c r="J158" i="14" s="1"/>
  <c r="J103" i="14" s="1"/>
  <c r="J131" i="15"/>
  <c r="BF144" i="15"/>
  <c r="BF145" i="15"/>
  <c r="BF149" i="15"/>
  <c r="BF151" i="15"/>
  <c r="BF162" i="15"/>
  <c r="BF165" i="15"/>
  <c r="BF166" i="15"/>
  <c r="BF155" i="15"/>
  <c r="BF140" i="15"/>
  <c r="BF141" i="15"/>
  <c r="BF142" i="15"/>
  <c r="BF152" i="15"/>
  <c r="BF153" i="15"/>
  <c r="BF154" i="15"/>
  <c r="BF160" i="15"/>
  <c r="BF161" i="15"/>
  <c r="BF163" i="15"/>
  <c r="BF164" i="15"/>
  <c r="BF167" i="15"/>
  <c r="BF168" i="15"/>
  <c r="BF143" i="15"/>
  <c r="BF148" i="15"/>
  <c r="BF150" i="15"/>
  <c r="BF156" i="15"/>
  <c r="BF157" i="15"/>
  <c r="BF161" i="14"/>
  <c r="BF152" i="14"/>
  <c r="BF156" i="14"/>
  <c r="BF151" i="14"/>
  <c r="J91" i="14"/>
  <c r="F134" i="14"/>
  <c r="BF142" i="14"/>
  <c r="BF140" i="14"/>
  <c r="BF163" i="14"/>
  <c r="BF157" i="14"/>
  <c r="BF160" i="14"/>
  <c r="E85" i="14"/>
  <c r="BF153" i="14"/>
  <c r="BF155" i="14"/>
  <c r="BF162" i="14"/>
  <c r="J145" i="13"/>
  <c r="J102" i="13"/>
  <c r="BF146" i="14"/>
  <c r="BF147" i="14"/>
  <c r="BF164" i="14"/>
  <c r="BK138" i="13"/>
  <c r="J138" i="13" s="1"/>
  <c r="J99" i="13" s="1"/>
  <c r="BK158" i="13"/>
  <c r="J158" i="13"/>
  <c r="J103" i="13" s="1"/>
  <c r="BF148" i="14"/>
  <c r="BF154" i="14"/>
  <c r="BF143" i="14"/>
  <c r="BF149" i="14"/>
  <c r="BF150" i="14"/>
  <c r="BF165" i="14"/>
  <c r="BF166" i="14"/>
  <c r="BF167" i="14"/>
  <c r="BF168" i="14"/>
  <c r="BF169" i="14"/>
  <c r="BF141" i="14"/>
  <c r="BK138" i="12"/>
  <c r="J138" i="12" s="1"/>
  <c r="J99" i="12" s="1"/>
  <c r="J91" i="13"/>
  <c r="BF146" i="13"/>
  <c r="BF147" i="13"/>
  <c r="BF154" i="13"/>
  <c r="BF165" i="13"/>
  <c r="BF142" i="13"/>
  <c r="BF148" i="13"/>
  <c r="BF149" i="13"/>
  <c r="BF162" i="13"/>
  <c r="BK144" i="12"/>
  <c r="J144" i="12"/>
  <c r="J101" i="12" s="1"/>
  <c r="E125" i="13"/>
  <c r="BF140" i="13"/>
  <c r="BF143" i="13"/>
  <c r="BF150" i="13"/>
  <c r="BF151" i="13"/>
  <c r="BF152" i="13"/>
  <c r="BF153" i="13"/>
  <c r="BF155" i="13"/>
  <c r="BF156" i="13"/>
  <c r="BF160" i="13"/>
  <c r="BF163" i="13"/>
  <c r="F94" i="13"/>
  <c r="BF141" i="13"/>
  <c r="BF157" i="13"/>
  <c r="BF161" i="13"/>
  <c r="BF164" i="13"/>
  <c r="BF166" i="13"/>
  <c r="BF141" i="12"/>
  <c r="BF148" i="12"/>
  <c r="BF154" i="12"/>
  <c r="BF157" i="12"/>
  <c r="BK144" i="11"/>
  <c r="J144" i="11" s="1"/>
  <c r="J101" i="11" s="1"/>
  <c r="E125" i="12"/>
  <c r="BF146" i="12"/>
  <c r="J139" i="11"/>
  <c r="J100" i="11"/>
  <c r="BF161" i="12"/>
  <c r="BF162" i="12"/>
  <c r="BF168" i="12"/>
  <c r="BF169" i="12"/>
  <c r="J91" i="12"/>
  <c r="BF164" i="12"/>
  <c r="F134" i="12"/>
  <c r="BF155" i="12"/>
  <c r="BF163" i="12"/>
  <c r="BF142" i="12"/>
  <c r="BF143" i="12"/>
  <c r="BF151" i="12"/>
  <c r="BF156" i="12"/>
  <c r="BF140" i="12"/>
  <c r="BF147" i="12"/>
  <c r="BF149" i="12"/>
  <c r="BF150" i="12"/>
  <c r="BF152" i="12"/>
  <c r="BF160" i="12"/>
  <c r="BF165" i="12"/>
  <c r="BF153" i="12"/>
  <c r="BF166" i="12"/>
  <c r="BF167" i="12"/>
  <c r="BF162" i="11"/>
  <c r="E125" i="11"/>
  <c r="J135" i="10"/>
  <c r="J100" i="10"/>
  <c r="BF155" i="11"/>
  <c r="BF163" i="11"/>
  <c r="J91" i="11"/>
  <c r="BF151" i="11"/>
  <c r="BF152" i="11"/>
  <c r="BF154" i="11"/>
  <c r="BF160" i="11"/>
  <c r="BF164" i="11"/>
  <c r="BF147" i="11"/>
  <c r="F134" i="11"/>
  <c r="BF146" i="11"/>
  <c r="BF153" i="11"/>
  <c r="BF156" i="11"/>
  <c r="BF157" i="11"/>
  <c r="BF148" i="11"/>
  <c r="BF150" i="11"/>
  <c r="BF161" i="11"/>
  <c r="BF149" i="11"/>
  <c r="BF165" i="11"/>
  <c r="BF166" i="11"/>
  <c r="BF167" i="11"/>
  <c r="BF169" i="11"/>
  <c r="BF142" i="11"/>
  <c r="BF168" i="11"/>
  <c r="BF140" i="11"/>
  <c r="BF141" i="11"/>
  <c r="BF143" i="11"/>
  <c r="J91" i="10"/>
  <c r="BF140" i="10"/>
  <c r="J135" i="9"/>
  <c r="J100" i="9" s="1"/>
  <c r="F94" i="10"/>
  <c r="BF136" i="10"/>
  <c r="BF138" i="10"/>
  <c r="E121" i="10"/>
  <c r="BF137" i="10"/>
  <c r="BF142" i="10"/>
  <c r="BF139" i="10"/>
  <c r="BF141" i="10"/>
  <c r="BK136" i="8"/>
  <c r="J136" i="8"/>
  <c r="J99" i="8" s="1"/>
  <c r="J91" i="9"/>
  <c r="E121" i="9"/>
  <c r="BF137" i="9"/>
  <c r="BF140" i="9"/>
  <c r="BF142" i="9"/>
  <c r="F94" i="9"/>
  <c r="BF139" i="9"/>
  <c r="BF141" i="9"/>
  <c r="BF136" i="9"/>
  <c r="BF138" i="9"/>
  <c r="BF141" i="8"/>
  <c r="BF143" i="8"/>
  <c r="J91" i="8"/>
  <c r="F94" i="8"/>
  <c r="E123" i="8"/>
  <c r="BF138" i="8"/>
  <c r="BF139" i="8"/>
  <c r="BF140" i="8"/>
  <c r="BF142" i="8"/>
  <c r="BF146" i="8"/>
  <c r="BF147" i="7"/>
  <c r="E125" i="7"/>
  <c r="BF141" i="7"/>
  <c r="BF142" i="7"/>
  <c r="BF159" i="7"/>
  <c r="J134" i="7"/>
  <c r="BF148" i="7"/>
  <c r="BF140" i="7"/>
  <c r="BF149" i="7"/>
  <c r="BF157" i="7"/>
  <c r="J131" i="7"/>
  <c r="BF172" i="7"/>
  <c r="BF146" i="7"/>
  <c r="BF144" i="7"/>
  <c r="BF170" i="7"/>
  <c r="F134" i="7"/>
  <c r="BF161" i="7"/>
  <c r="BF156" i="7"/>
  <c r="BF171" i="7"/>
  <c r="BF164" i="7"/>
  <c r="BF167" i="7"/>
  <c r="BF145" i="7"/>
  <c r="BF151" i="7"/>
  <c r="BF152" i="7"/>
  <c r="BF163" i="7"/>
  <c r="BF166" i="7"/>
  <c r="BF168" i="7"/>
  <c r="BF175" i="7"/>
  <c r="BF179" i="7"/>
  <c r="BF180" i="7"/>
  <c r="BF182" i="7"/>
  <c r="BF173" i="7"/>
  <c r="BF176" i="7"/>
  <c r="BF184" i="7"/>
  <c r="BF154" i="7"/>
  <c r="BF155" i="7"/>
  <c r="BF158" i="7"/>
  <c r="BF174" i="7"/>
  <c r="BF178" i="7"/>
  <c r="BF181" i="7"/>
  <c r="BF150" i="7"/>
  <c r="BF153" i="7"/>
  <c r="BF160" i="7"/>
  <c r="BF165" i="7"/>
  <c r="BF169" i="7"/>
  <c r="BF140" i="6"/>
  <c r="BF146" i="6"/>
  <c r="BF165" i="6"/>
  <c r="E125" i="6"/>
  <c r="BF143" i="6"/>
  <c r="BF145" i="6"/>
  <c r="BF152" i="6"/>
  <c r="BF158" i="6"/>
  <c r="BF164" i="6"/>
  <c r="BF168" i="6"/>
  <c r="BF170" i="6"/>
  <c r="BF174" i="6"/>
  <c r="BF141" i="6"/>
  <c r="BF144" i="6"/>
  <c r="BF148" i="6"/>
  <c r="BF150" i="6"/>
  <c r="BF155" i="6"/>
  <c r="BF159" i="6"/>
  <c r="F134" i="6"/>
  <c r="BF147" i="6"/>
  <c r="BF162" i="6"/>
  <c r="BF166" i="6"/>
  <c r="BF167" i="6"/>
  <c r="BF183" i="6"/>
  <c r="BF156" i="6"/>
  <c r="J91" i="6"/>
  <c r="J134" i="6"/>
  <c r="BF157" i="6"/>
  <c r="BF175" i="6"/>
  <c r="BF178" i="6"/>
  <c r="BF149" i="6"/>
  <c r="BF151" i="6"/>
  <c r="BF153" i="6"/>
  <c r="BF154" i="6"/>
  <c r="BF160" i="6"/>
  <c r="BF163" i="6"/>
  <c r="BF169" i="6"/>
  <c r="BF171" i="6"/>
  <c r="BF172" i="6"/>
  <c r="BF181" i="6"/>
  <c r="BF188" i="6"/>
  <c r="BF189" i="6"/>
  <c r="BF190" i="6"/>
  <c r="BF192" i="6"/>
  <c r="BF194" i="6"/>
  <c r="BF176" i="6"/>
  <c r="BF179" i="6"/>
  <c r="BF185" i="6"/>
  <c r="BF186" i="6"/>
  <c r="BF193" i="6"/>
  <c r="BF196" i="6"/>
  <c r="BF197" i="6"/>
  <c r="BF177" i="6"/>
  <c r="BF184" i="6"/>
  <c r="BF187" i="6"/>
  <c r="BF199" i="6"/>
  <c r="BF180" i="6"/>
  <c r="BF182" i="6"/>
  <c r="BF191" i="6"/>
  <c r="BF195" i="6"/>
  <c r="BF155" i="5"/>
  <c r="BF177" i="5"/>
  <c r="BF179" i="5"/>
  <c r="BF237" i="5"/>
  <c r="E85" i="5"/>
  <c r="J135" i="5"/>
  <c r="BF162" i="5"/>
  <c r="BF188" i="5"/>
  <c r="BF219" i="5"/>
  <c r="BF159" i="5"/>
  <c r="BF228" i="5"/>
  <c r="BF213" i="5"/>
  <c r="BF149" i="5"/>
  <c r="BF144" i="5"/>
  <c r="BF166" i="5"/>
  <c r="BF167" i="5"/>
  <c r="BF210" i="5"/>
  <c r="BF214" i="5"/>
  <c r="BF230" i="5"/>
  <c r="BF181" i="5"/>
  <c r="BF196" i="5"/>
  <c r="F92" i="5"/>
  <c r="BF152" i="5"/>
  <c r="BF192" i="5"/>
  <c r="BF199" i="5"/>
  <c r="BF211" i="5"/>
  <c r="BF216" i="5"/>
  <c r="BF185" i="5"/>
  <c r="BF204" i="5"/>
  <c r="BF207" i="5"/>
  <c r="BF222" i="5"/>
  <c r="BF235" i="5"/>
  <c r="BF151" i="5"/>
  <c r="BF153" i="5"/>
  <c r="BF175" i="5"/>
  <c r="BF223" i="5"/>
  <c r="BF240" i="5"/>
  <c r="BF147" i="5"/>
  <c r="BF164" i="5"/>
  <c r="BF233" i="5"/>
  <c r="BF150" i="5"/>
  <c r="BF170" i="5"/>
  <c r="BF195" i="5"/>
  <c r="BF225" i="5"/>
  <c r="BF208" i="5"/>
  <c r="BK343" i="3"/>
  <c r="J343" i="3" s="1"/>
  <c r="J112" i="3" s="1"/>
  <c r="J138" i="4"/>
  <c r="BF153" i="4"/>
  <c r="BF278" i="4"/>
  <c r="BF313" i="4"/>
  <c r="BF161" i="4"/>
  <c r="BF224" i="4"/>
  <c r="BF249" i="4"/>
  <c r="BF255" i="4"/>
  <c r="BF260" i="4"/>
  <c r="BK146" i="3"/>
  <c r="J146" i="3" s="1"/>
  <c r="J97" i="3" s="1"/>
  <c r="BF308" i="4"/>
  <c r="BF253" i="4"/>
  <c r="BF258" i="4"/>
  <c r="BF283" i="4"/>
  <c r="BF303" i="4"/>
  <c r="BF316" i="4"/>
  <c r="BF339" i="4"/>
  <c r="F141" i="4"/>
  <c r="BF263" i="4"/>
  <c r="BF281" i="4"/>
  <c r="BF287" i="4"/>
  <c r="BF293" i="4"/>
  <c r="BF164" i="4"/>
  <c r="BF188" i="4"/>
  <c r="BF252" i="4"/>
  <c r="BF257" i="4"/>
  <c r="BF291" i="4"/>
  <c r="BF300" i="4"/>
  <c r="BF306" i="4"/>
  <c r="BF310" i="4"/>
  <c r="BF167" i="4"/>
  <c r="BF261" i="4"/>
  <c r="BF272" i="4"/>
  <c r="BF301" i="4"/>
  <c r="BF221" i="4"/>
  <c r="BF269" i="4"/>
  <c r="BF227" i="4"/>
  <c r="BF231" i="4"/>
  <c r="BF234" i="4"/>
  <c r="BF284" i="4"/>
  <c r="BF319" i="4"/>
  <c r="BF150" i="4"/>
  <c r="BF198" i="4"/>
  <c r="E134" i="4"/>
  <c r="BF170" i="4"/>
  <c r="BF254" i="4"/>
  <c r="BK259" i="3"/>
  <c r="J259" i="3" s="1"/>
  <c r="J102" i="3" s="1"/>
  <c r="BF275" i="4"/>
  <c r="BF343" i="4"/>
  <c r="BF174" i="4"/>
  <c r="BF210" i="4"/>
  <c r="BF229" i="4"/>
  <c r="BF266" i="4"/>
  <c r="BF321" i="4"/>
  <c r="BF329" i="4"/>
  <c r="BF331" i="4"/>
  <c r="BF147" i="4"/>
  <c r="BF230" i="4"/>
  <c r="BF334" i="4"/>
  <c r="BF237" i="4"/>
  <c r="BF290" i="4"/>
  <c r="BF327" i="4"/>
  <c r="BF336" i="4"/>
  <c r="BF180" i="4"/>
  <c r="BF243" i="4"/>
  <c r="BF299" i="4"/>
  <c r="BF347" i="4"/>
  <c r="BF290" i="3"/>
  <c r="BF241" i="3"/>
  <c r="BF293" i="3"/>
  <c r="BF299" i="3"/>
  <c r="BF324" i="3"/>
  <c r="BF220" i="3"/>
  <c r="BF224" i="3"/>
  <c r="BF235" i="3"/>
  <c r="F92" i="3"/>
  <c r="BF179" i="3"/>
  <c r="BF202" i="3"/>
  <c r="BF222" i="3"/>
  <c r="BF309" i="3"/>
  <c r="BF322" i="3"/>
  <c r="BF276" i="3"/>
  <c r="BK148" i="2"/>
  <c r="J148" i="2"/>
  <c r="J97" i="2" s="1"/>
  <c r="BF252" i="3"/>
  <c r="BF306" i="3"/>
  <c r="BF167" i="3"/>
  <c r="BF223" i="3"/>
  <c r="BF247" i="3"/>
  <c r="BF255" i="3"/>
  <c r="BF256" i="3"/>
  <c r="BF261" i="3"/>
  <c r="BF294" i="3"/>
  <c r="E85" i="3"/>
  <c r="BF187" i="3"/>
  <c r="BF253" i="3"/>
  <c r="BF291" i="3"/>
  <c r="BF301" i="3"/>
  <c r="J89" i="3"/>
  <c r="BF161" i="3"/>
  <c r="BF208" i="3"/>
  <c r="BF227" i="3"/>
  <c r="BF249" i="3"/>
  <c r="BF279" i="3"/>
  <c r="BF289" i="3"/>
  <c r="BF312" i="3"/>
  <c r="BF329" i="3"/>
  <c r="BF333" i="3"/>
  <c r="BF157" i="3"/>
  <c r="BF192" i="3"/>
  <c r="BF214" i="3"/>
  <c r="BF268" i="3"/>
  <c r="BF273" i="3"/>
  <c r="BF173" i="3"/>
  <c r="BF244" i="3"/>
  <c r="BF248" i="3"/>
  <c r="BF345" i="3"/>
  <c r="BK485" i="2"/>
  <c r="J485" i="2" s="1"/>
  <c r="J113" i="2" s="1"/>
  <c r="BF148" i="3"/>
  <c r="BF258" i="3"/>
  <c r="BF264" i="3"/>
  <c r="BF267" i="3"/>
  <c r="BF270" i="3"/>
  <c r="BF281" i="3"/>
  <c r="BF303" i="3"/>
  <c r="BF314" i="3"/>
  <c r="BF326" i="3"/>
  <c r="BF151" i="3"/>
  <c r="BF250" i="3"/>
  <c r="BF296" i="3"/>
  <c r="BF349" i="3"/>
  <c r="E137" i="2"/>
  <c r="BF163" i="2"/>
  <c r="BF203" i="2"/>
  <c r="BF276" i="2"/>
  <c r="BF279" i="2"/>
  <c r="BF299" i="2"/>
  <c r="BF311" i="2"/>
  <c r="BF329" i="2"/>
  <c r="BF428" i="2"/>
  <c r="BF451" i="2"/>
  <c r="BF298" i="2"/>
  <c r="BF335" i="2"/>
  <c r="BF381" i="2"/>
  <c r="BF404" i="2"/>
  <c r="BF436" i="2"/>
  <c r="BF442" i="2"/>
  <c r="F92" i="2"/>
  <c r="BF186" i="2"/>
  <c r="BF220" i="2"/>
  <c r="BF270" i="2"/>
  <c r="BF305" i="2"/>
  <c r="BF324" i="2"/>
  <c r="BF363" i="2"/>
  <c r="BF494" i="2"/>
  <c r="BF487" i="2"/>
  <c r="BF483" i="2"/>
  <c r="BF157" i="2"/>
  <c r="BF256" i="2"/>
  <c r="BF267" i="2"/>
  <c r="BF303" i="2"/>
  <c r="BF320" i="2"/>
  <c r="BF357" i="2"/>
  <c r="BF392" i="2"/>
  <c r="BF417" i="2"/>
  <c r="BF434" i="2"/>
  <c r="BF460" i="2"/>
  <c r="J89" i="2"/>
  <c r="BF259" i="2"/>
  <c r="BF264" i="2"/>
  <c r="BF325" i="2"/>
  <c r="BF328" i="2"/>
  <c r="BF336" i="2"/>
  <c r="BF356" i="2"/>
  <c r="BF360" i="2"/>
  <c r="BF366" i="2"/>
  <c r="BF390" i="2"/>
  <c r="BF393" i="2"/>
  <c r="BF407" i="2"/>
  <c r="BF414" i="2"/>
  <c r="BF153" i="2"/>
  <c r="BF166" i="2"/>
  <c r="BF288" i="2"/>
  <c r="BF291" i="2"/>
  <c r="BF300" i="2"/>
  <c r="BF371" i="2"/>
  <c r="BF384" i="2"/>
  <c r="BF391" i="2"/>
  <c r="BF395" i="2"/>
  <c r="BF402" i="2"/>
  <c r="BF445" i="2"/>
  <c r="BF453" i="2"/>
  <c r="BF458" i="2"/>
  <c r="BF462" i="2"/>
  <c r="BF169" i="2"/>
  <c r="BF239" i="2"/>
  <c r="BF416" i="2"/>
  <c r="BF431" i="2"/>
  <c r="BF150" i="2"/>
  <c r="BF160" i="2"/>
  <c r="BF306" i="2"/>
  <c r="BF308" i="2"/>
  <c r="BF333" i="2"/>
  <c r="BF368" i="2"/>
  <c r="BF378" i="2"/>
  <c r="BF399" i="2"/>
  <c r="BF409" i="2"/>
  <c r="BF426" i="2"/>
  <c r="BF266" i="2"/>
  <c r="BF282" i="2"/>
  <c r="BF302" i="2"/>
  <c r="BF326" i="2"/>
  <c r="BF332" i="2"/>
  <c r="BF398" i="2"/>
  <c r="BF466" i="2"/>
  <c r="BF262" i="2"/>
  <c r="BF273" i="2"/>
  <c r="BF297" i="2"/>
  <c r="BF323" i="2"/>
  <c r="BF327" i="2"/>
  <c r="BF353" i="2"/>
  <c r="BF361" i="2"/>
  <c r="BF412" i="2"/>
  <c r="BF490" i="2"/>
  <c r="BF496" i="2"/>
  <c r="F39" i="2"/>
  <c r="BD95" i="1" s="1"/>
  <c r="F37" i="11"/>
  <c r="AZ106" i="1" s="1"/>
  <c r="F39" i="15"/>
  <c r="BB110" i="1" s="1"/>
  <c r="F40" i="19"/>
  <c r="BC114" i="1" s="1"/>
  <c r="F39" i="23"/>
  <c r="BB118" i="1"/>
  <c r="F41" i="28"/>
  <c r="BD123" i="1" s="1"/>
  <c r="F39" i="4"/>
  <c r="BD97" i="1"/>
  <c r="F38" i="5"/>
  <c r="BC98" i="1" s="1"/>
  <c r="F37" i="7"/>
  <c r="AZ101" i="1"/>
  <c r="F40" i="11"/>
  <c r="BC106" i="1" s="1"/>
  <c r="J37" i="14"/>
  <c r="AV109" i="1" s="1"/>
  <c r="F37" i="17"/>
  <c r="AZ112" i="1" s="1"/>
  <c r="F37" i="18"/>
  <c r="AZ113" i="1"/>
  <c r="J37" i="20"/>
  <c r="AV115" i="1"/>
  <c r="F40" i="24"/>
  <c r="BC119" i="1" s="1"/>
  <c r="F38" i="3"/>
  <c r="BC96" i="1" s="1"/>
  <c r="F41" i="6"/>
  <c r="BD100" i="1"/>
  <c r="J37" i="9"/>
  <c r="AV104" i="1" s="1"/>
  <c r="J37" i="13"/>
  <c r="AV108" i="1" s="1"/>
  <c r="F40" i="16"/>
  <c r="BC111" i="1" s="1"/>
  <c r="J37" i="21"/>
  <c r="AV116" i="1"/>
  <c r="F41" i="24"/>
  <c r="BD119" i="1" s="1"/>
  <c r="F39" i="26"/>
  <c r="BB121" i="1" s="1"/>
  <c r="F40" i="27"/>
  <c r="BC122" i="1" s="1"/>
  <c r="J35" i="3"/>
  <c r="AV96" i="1" s="1"/>
  <c r="J37" i="6"/>
  <c r="AV100" i="1" s="1"/>
  <c r="F39" i="7"/>
  <c r="BB101" i="1" s="1"/>
  <c r="F40" i="9"/>
  <c r="BC104" i="1" s="1"/>
  <c r="F40" i="10"/>
  <c r="BC105" i="1"/>
  <c r="F41" i="13"/>
  <c r="BD108" i="1"/>
  <c r="J37" i="15"/>
  <c r="AV110" i="1" s="1"/>
  <c r="F41" i="17"/>
  <c r="BD112" i="1"/>
  <c r="F40" i="18"/>
  <c r="BC113" i="1" s="1"/>
  <c r="F41" i="20"/>
  <c r="BD115" i="1" s="1"/>
  <c r="F39" i="22"/>
  <c r="BB117" i="1"/>
  <c r="F37" i="24"/>
  <c r="AZ119" i="1" s="1"/>
  <c r="F40" i="26"/>
  <c r="BC121" i="1"/>
  <c r="F37" i="27"/>
  <c r="AZ122" i="1" s="1"/>
  <c r="F37" i="2"/>
  <c r="BB95" i="1" s="1"/>
  <c r="F41" i="21"/>
  <c r="BD116" i="1"/>
  <c r="F37" i="22"/>
  <c r="AZ117" i="1" s="1"/>
  <c r="F39" i="25"/>
  <c r="BB120" i="1" s="1"/>
  <c r="J37" i="27"/>
  <c r="AV122" i="1" s="1"/>
  <c r="AS94" i="1"/>
  <c r="F35" i="4"/>
  <c r="AZ97" i="1" s="1"/>
  <c r="F39" i="6"/>
  <c r="BB100" i="1" s="1"/>
  <c r="F39" i="8"/>
  <c r="BB103" i="1"/>
  <c r="F41" i="10"/>
  <c r="BD105" i="1" s="1"/>
  <c r="J37" i="12"/>
  <c r="AV107" i="1" s="1"/>
  <c r="F41" i="14"/>
  <c r="BD109" i="1" s="1"/>
  <c r="J37" i="17"/>
  <c r="AV112" i="1" s="1"/>
  <c r="F39" i="18"/>
  <c r="BB113" i="1"/>
  <c r="F40" i="20"/>
  <c r="BC115" i="1" s="1"/>
  <c r="J37" i="24"/>
  <c r="AV119" i="1" s="1"/>
  <c r="J37" i="28"/>
  <c r="AV123" i="1"/>
  <c r="J35" i="2"/>
  <c r="AV95" i="1" s="1"/>
  <c r="F37" i="12"/>
  <c r="AZ107" i="1" s="1"/>
  <c r="F39" i="16"/>
  <c r="BB111" i="1" s="1"/>
  <c r="F40" i="22"/>
  <c r="BC117" i="1"/>
  <c r="F37" i="25"/>
  <c r="AZ120" i="1" s="1"/>
  <c r="F37" i="28"/>
  <c r="AZ123" i="1" s="1"/>
  <c r="F35" i="3"/>
  <c r="AZ96" i="1" s="1"/>
  <c r="J35" i="5"/>
  <c r="AV98" i="1" s="1"/>
  <c r="F37" i="8"/>
  <c r="AZ103" i="1"/>
  <c r="F37" i="10"/>
  <c r="AZ105" i="1" s="1"/>
  <c r="F39" i="12"/>
  <c r="BB107" i="1" s="1"/>
  <c r="F39" i="14"/>
  <c r="BB109" i="1"/>
  <c r="F39" i="17"/>
  <c r="BB112" i="1" s="1"/>
  <c r="F41" i="18"/>
  <c r="BD113" i="1" s="1"/>
  <c r="F39" i="20"/>
  <c r="BB115" i="1" s="1"/>
  <c r="F37" i="23"/>
  <c r="AZ118" i="1"/>
  <c r="F37" i="26"/>
  <c r="AZ121" i="1" s="1"/>
  <c r="F38" i="4"/>
  <c r="BC97" i="1" s="1"/>
  <c r="J37" i="7"/>
  <c r="AV101" i="1" s="1"/>
  <c r="F40" i="13"/>
  <c r="BC108" i="1" s="1"/>
  <c r="F41" i="16"/>
  <c r="BD111" i="1" s="1"/>
  <c r="F37" i="21"/>
  <c r="AZ116" i="1" s="1"/>
  <c r="J37" i="26"/>
  <c r="AV121" i="1" s="1"/>
  <c r="J35" i="4"/>
  <c r="AV97" i="1"/>
  <c r="F40" i="6"/>
  <c r="BC100" i="1" s="1"/>
  <c r="J37" i="8"/>
  <c r="AV103" i="1" s="1"/>
  <c r="F39" i="9"/>
  <c r="BB104" i="1" s="1"/>
  <c r="J37" i="10"/>
  <c r="AV105" i="1" s="1"/>
  <c r="F40" i="12"/>
  <c r="BC107" i="1" s="1"/>
  <c r="F40" i="14"/>
  <c r="BC109" i="1" s="1"/>
  <c r="F40" i="17"/>
  <c r="BC112" i="1"/>
  <c r="J37" i="19"/>
  <c r="AV114" i="1" s="1"/>
  <c r="F40" i="23"/>
  <c r="BC118" i="1" s="1"/>
  <c r="F39" i="28"/>
  <c r="BB123" i="1"/>
  <c r="F38" i="2"/>
  <c r="BC95" i="1" s="1"/>
  <c r="F37" i="9"/>
  <c r="AZ104" i="1"/>
  <c r="F37" i="13"/>
  <c r="AZ108" i="1" s="1"/>
  <c r="J37" i="16"/>
  <c r="AV111" i="1" s="1"/>
  <c r="F39" i="21"/>
  <c r="BB116" i="1"/>
  <c r="J37" i="23"/>
  <c r="AV118" i="1"/>
  <c r="F41" i="26"/>
  <c r="BD121" i="1" s="1"/>
  <c r="F39" i="3"/>
  <c r="BD96" i="1" s="1"/>
  <c r="F37" i="5"/>
  <c r="BB98" i="1" s="1"/>
  <c r="F40" i="8"/>
  <c r="BC103" i="1"/>
  <c r="F39" i="11"/>
  <c r="BB106" i="1" s="1"/>
  <c r="F41" i="15"/>
  <c r="BD110" i="1" s="1"/>
  <c r="F37" i="19"/>
  <c r="AZ114" i="1" s="1"/>
  <c r="J37" i="22"/>
  <c r="AV117" i="1"/>
  <c r="J37" i="25"/>
  <c r="AV120" i="1" s="1"/>
  <c r="F37" i="4"/>
  <c r="BB97" i="1" s="1"/>
  <c r="F35" i="5"/>
  <c r="AZ98" i="1" s="1"/>
  <c r="F41" i="11"/>
  <c r="BD106" i="1" s="1"/>
  <c r="F40" i="15"/>
  <c r="BC110" i="1" s="1"/>
  <c r="F41" i="19"/>
  <c r="BD114" i="1" s="1"/>
  <c r="F41" i="22"/>
  <c r="BD117" i="1"/>
  <c r="F40" i="25"/>
  <c r="BC120" i="1" s="1"/>
  <c r="F41" i="27"/>
  <c r="BD122" i="1" s="1"/>
  <c r="F37" i="3"/>
  <c r="BB96" i="1" s="1"/>
  <c r="F39" i="5"/>
  <c r="BD98" i="1" s="1"/>
  <c r="F41" i="7"/>
  <c r="BD101" i="1" s="1"/>
  <c r="J37" i="11"/>
  <c r="AV106" i="1" s="1"/>
  <c r="F37" i="14"/>
  <c r="AZ109" i="1" s="1"/>
  <c r="J37" i="18"/>
  <c r="AV113" i="1" s="1"/>
  <c r="F37" i="20"/>
  <c r="AZ115" i="1"/>
  <c r="F41" i="23"/>
  <c r="BD118" i="1" s="1"/>
  <c r="F39" i="24"/>
  <c r="BB119" i="1" s="1"/>
  <c r="F40" i="28"/>
  <c r="BC123" i="1" s="1"/>
  <c r="F35" i="2"/>
  <c r="AZ95" i="1" s="1"/>
  <c r="F37" i="6"/>
  <c r="AZ100" i="1" s="1"/>
  <c r="F40" i="7"/>
  <c r="BC101" i="1"/>
  <c r="F41" i="8"/>
  <c r="BD103" i="1" s="1"/>
  <c r="F41" i="9"/>
  <c r="BD104" i="1"/>
  <c r="F39" i="10"/>
  <c r="BB105" i="1" s="1"/>
  <c r="F41" i="12"/>
  <c r="BD107" i="1" s="1"/>
  <c r="F39" i="13"/>
  <c r="BB108" i="1" s="1"/>
  <c r="F37" i="15"/>
  <c r="AZ110" i="1" s="1"/>
  <c r="F37" i="16"/>
  <c r="AZ111" i="1" s="1"/>
  <c r="F39" i="19"/>
  <c r="BB114" i="1"/>
  <c r="F40" i="21"/>
  <c r="BC116" i="1" s="1"/>
  <c r="F41" i="25"/>
  <c r="BD120" i="1" s="1"/>
  <c r="F39" i="27"/>
  <c r="BB122" i="1" s="1"/>
  <c r="R137" i="12" l="1"/>
  <c r="BK145" i="4"/>
  <c r="J145" i="4" s="1"/>
  <c r="J97" i="4" s="1"/>
  <c r="BK133" i="10"/>
  <c r="J133" i="10" s="1"/>
  <c r="J98" i="10" s="1"/>
  <c r="J32" i="10" s="1"/>
  <c r="T135" i="21"/>
  <c r="BK142" i="5"/>
  <c r="BK138" i="6"/>
  <c r="BK137" i="6" s="1"/>
  <c r="J137" i="6" s="1"/>
  <c r="J98" i="6" s="1"/>
  <c r="J32" i="6" s="1"/>
  <c r="J114" i="6" s="1"/>
  <c r="BF114" i="6" s="1"/>
  <c r="F38" i="6" s="1"/>
  <c r="BA100" i="1" s="1"/>
  <c r="P137" i="11"/>
  <c r="AU106" i="1" s="1"/>
  <c r="R135" i="16"/>
  <c r="BK144" i="8"/>
  <c r="J144" i="8" s="1"/>
  <c r="J101" i="8" s="1"/>
  <c r="T138" i="6"/>
  <c r="T137" i="6" s="1"/>
  <c r="T137" i="11"/>
  <c r="R137" i="14"/>
  <c r="R136" i="20"/>
  <c r="P135" i="19"/>
  <c r="AU114" i="1" s="1"/>
  <c r="P136" i="26"/>
  <c r="AU121" i="1" s="1"/>
  <c r="J159" i="11"/>
  <c r="J104" i="11" s="1"/>
  <c r="F38" i="17"/>
  <c r="BA112" i="1" s="1"/>
  <c r="BK136" i="18"/>
  <c r="R136" i="24"/>
  <c r="R137" i="15"/>
  <c r="R142" i="5"/>
  <c r="BK135" i="19"/>
  <c r="J135" i="19" s="1"/>
  <c r="J98" i="19" s="1"/>
  <c r="P137" i="13"/>
  <c r="AU108" i="1" s="1"/>
  <c r="BK264" i="4"/>
  <c r="J264" i="4" s="1"/>
  <c r="J102" i="4" s="1"/>
  <c r="P217" i="5"/>
  <c r="T135" i="22"/>
  <c r="T148" i="2"/>
  <c r="J135" i="23"/>
  <c r="J100" i="23" s="1"/>
  <c r="R135" i="21"/>
  <c r="T137" i="12"/>
  <c r="R136" i="25"/>
  <c r="BK133" i="9"/>
  <c r="J133" i="9" s="1"/>
  <c r="J98" i="9" s="1"/>
  <c r="J32" i="9" s="1"/>
  <c r="J134" i="9"/>
  <c r="J99" i="9" s="1"/>
  <c r="J110" i="10"/>
  <c r="J104" i="10" s="1"/>
  <c r="J33" i="10" s="1"/>
  <c r="J34" i="10" s="1"/>
  <c r="AG105" i="1" s="1"/>
  <c r="P137" i="12"/>
  <c r="AU107" i="1" s="1"/>
  <c r="BK133" i="23"/>
  <c r="J133" i="23" s="1"/>
  <c r="J98" i="23" s="1"/>
  <c r="J134" i="23"/>
  <c r="J99" i="23" s="1"/>
  <c r="J32" i="19"/>
  <c r="J112" i="19" s="1"/>
  <c r="J106" i="19" s="1"/>
  <c r="J114" i="19" s="1"/>
  <c r="BK137" i="25"/>
  <c r="J137" i="25" s="1"/>
  <c r="J99" i="25" s="1"/>
  <c r="J154" i="19"/>
  <c r="J102" i="19" s="1"/>
  <c r="J292" i="4"/>
  <c r="J105" i="4" s="1"/>
  <c r="J143" i="5"/>
  <c r="J98" i="5" s="1"/>
  <c r="J142" i="6"/>
  <c r="J101" i="6" s="1"/>
  <c r="J159" i="12"/>
  <c r="J104" i="12" s="1"/>
  <c r="P264" i="4"/>
  <c r="R141" i="5"/>
  <c r="T309" i="2"/>
  <c r="T147" i="2" s="1"/>
  <c r="R136" i="28"/>
  <c r="P136" i="24"/>
  <c r="AU119" i="1" s="1"/>
  <c r="R135" i="18"/>
  <c r="T136" i="28"/>
  <c r="BK150" i="24"/>
  <c r="J150" i="24"/>
  <c r="J101" i="24" s="1"/>
  <c r="R309" i="2"/>
  <c r="R147" i="2" s="1"/>
  <c r="P142" i="5"/>
  <c r="P141" i="5"/>
  <c r="AU98" i="1" s="1"/>
  <c r="T136" i="25"/>
  <c r="P146" i="3"/>
  <c r="T137" i="14"/>
  <c r="P136" i="20"/>
  <c r="AU115" i="1" s="1"/>
  <c r="P309" i="2"/>
  <c r="P145" i="4"/>
  <c r="P144" i="4"/>
  <c r="AU97" i="1" s="1"/>
  <c r="R137" i="13"/>
  <c r="P148" i="2"/>
  <c r="P147" i="2"/>
  <c r="AU95" i="1" s="1"/>
  <c r="P137" i="14"/>
  <c r="AU109" i="1" s="1"/>
  <c r="T137" i="13"/>
  <c r="R145" i="4"/>
  <c r="T136" i="26"/>
  <c r="BK135" i="22"/>
  <c r="J135" i="22"/>
  <c r="J98" i="22" s="1"/>
  <c r="J32" i="22" s="1"/>
  <c r="J112" i="22" s="1"/>
  <c r="J106" i="22" s="1"/>
  <c r="J114" i="22" s="1"/>
  <c r="R135" i="19"/>
  <c r="P137" i="15"/>
  <c r="AU110" i="1" s="1"/>
  <c r="R146" i="3"/>
  <c r="BK137" i="15"/>
  <c r="J137" i="15" s="1"/>
  <c r="J98" i="15" s="1"/>
  <c r="J32" i="15" s="1"/>
  <c r="J114" i="15" s="1"/>
  <c r="BF114" i="15" s="1"/>
  <c r="F38" i="15" s="1"/>
  <c r="BA110" i="1" s="1"/>
  <c r="T136" i="24"/>
  <c r="R137" i="11"/>
  <c r="P135" i="18"/>
  <c r="AU113" i="1" s="1"/>
  <c r="P138" i="6"/>
  <c r="P137" i="6" s="1"/>
  <c r="AU100" i="1" s="1"/>
  <c r="AU99" i="1" s="1"/>
  <c r="P259" i="3"/>
  <c r="T217" i="5"/>
  <c r="T141" i="5"/>
  <c r="P136" i="28"/>
  <c r="AU123" i="1" s="1"/>
  <c r="T264" i="4"/>
  <c r="T144" i="4" s="1"/>
  <c r="P136" i="27"/>
  <c r="AU122" i="1" s="1"/>
  <c r="R138" i="7"/>
  <c r="R137" i="7" s="1"/>
  <c r="T135" i="16"/>
  <c r="R264" i="4"/>
  <c r="R135" i="22"/>
  <c r="R136" i="27"/>
  <c r="T259" i="3"/>
  <c r="T145" i="3" s="1"/>
  <c r="R259" i="3"/>
  <c r="BK341" i="4"/>
  <c r="BK144" i="4" s="1"/>
  <c r="J144" i="4" s="1"/>
  <c r="J96" i="4" s="1"/>
  <c r="J30" i="4" s="1"/>
  <c r="J123" i="4" s="1"/>
  <c r="BF123" i="4" s="1"/>
  <c r="F36" i="4" s="1"/>
  <c r="BA97" i="1" s="1"/>
  <c r="BK161" i="20"/>
  <c r="J161" i="20"/>
  <c r="J101" i="20" s="1"/>
  <c r="J138" i="28"/>
  <c r="J100" i="28"/>
  <c r="BK309" i="2"/>
  <c r="J309" i="2"/>
  <c r="J102" i="2" s="1"/>
  <c r="BK159" i="28"/>
  <c r="J159" i="28" s="1"/>
  <c r="J101" i="28" s="1"/>
  <c r="BK137" i="20"/>
  <c r="J137" i="20" s="1"/>
  <c r="J99" i="20" s="1"/>
  <c r="BK138" i="14"/>
  <c r="J138" i="14" s="1"/>
  <c r="J99" i="14" s="1"/>
  <c r="BK150" i="18"/>
  <c r="J150" i="18" s="1"/>
  <c r="J101" i="18" s="1"/>
  <c r="BK217" i="5"/>
  <c r="J217" i="5" s="1"/>
  <c r="J105" i="5" s="1"/>
  <c r="J137" i="28"/>
  <c r="J99" i="28"/>
  <c r="J152" i="22"/>
  <c r="J102" i="22"/>
  <c r="BK159" i="27"/>
  <c r="J159" i="27"/>
  <c r="J101" i="27"/>
  <c r="BK138" i="7"/>
  <c r="J138" i="7"/>
  <c r="J99" i="7"/>
  <c r="BK160" i="16"/>
  <c r="J160" i="16"/>
  <c r="J101" i="16" s="1"/>
  <c r="BK136" i="27"/>
  <c r="J136" i="27" s="1"/>
  <c r="J98" i="27" s="1"/>
  <c r="J32" i="27" s="1"/>
  <c r="J113" i="27" s="1"/>
  <c r="J107" i="27" s="1"/>
  <c r="J33" i="27" s="1"/>
  <c r="BK136" i="26"/>
  <c r="J136" i="26" s="1"/>
  <c r="J98" i="26" s="1"/>
  <c r="J32" i="26" s="1"/>
  <c r="BK136" i="25"/>
  <c r="J136" i="25"/>
  <c r="J98" i="25"/>
  <c r="J32" i="25" s="1"/>
  <c r="J113" i="25" s="1"/>
  <c r="BF113" i="25" s="1"/>
  <c r="F38" i="25" s="1"/>
  <c r="BA120" i="1" s="1"/>
  <c r="BK135" i="21"/>
  <c r="J135" i="21" s="1"/>
  <c r="J98" i="21" s="1"/>
  <c r="J32" i="21" s="1"/>
  <c r="J136" i="19"/>
  <c r="J99" i="19" s="1"/>
  <c r="J136" i="18"/>
  <c r="J99" i="18" s="1"/>
  <c r="J134" i="17"/>
  <c r="J99" i="17" s="1"/>
  <c r="J136" i="16"/>
  <c r="J99" i="16"/>
  <c r="BK137" i="13"/>
  <c r="J137" i="13"/>
  <c r="J98" i="13" s="1"/>
  <c r="BK137" i="12"/>
  <c r="J137" i="12" s="1"/>
  <c r="J98" i="12" s="1"/>
  <c r="J32" i="12" s="1"/>
  <c r="J114" i="12" s="1"/>
  <c r="BF114" i="12" s="1"/>
  <c r="J38" i="12" s="1"/>
  <c r="AW107" i="1" s="1"/>
  <c r="AT107" i="1" s="1"/>
  <c r="BK137" i="11"/>
  <c r="J137" i="11" s="1"/>
  <c r="J98" i="11" s="1"/>
  <c r="J32" i="11" s="1"/>
  <c r="BF110" i="10"/>
  <c r="J38" i="10" s="1"/>
  <c r="AW105" i="1" s="1"/>
  <c r="AT105" i="1" s="1"/>
  <c r="BK135" i="8"/>
  <c r="J135" i="8"/>
  <c r="J98" i="8"/>
  <c r="J32" i="8" s="1"/>
  <c r="J112" i="8" s="1"/>
  <c r="J106" i="8" s="1"/>
  <c r="J33" i="8" s="1"/>
  <c r="J138" i="6"/>
  <c r="J99" i="6"/>
  <c r="J142" i="5"/>
  <c r="J97" i="5" s="1"/>
  <c r="BK145" i="3"/>
  <c r="J145" i="3" s="1"/>
  <c r="J96" i="3" s="1"/>
  <c r="J30" i="3" s="1"/>
  <c r="J124" i="3" s="1"/>
  <c r="BF124" i="3" s="1"/>
  <c r="J36" i="3" s="1"/>
  <c r="AW96" i="1" s="1"/>
  <c r="AT96" i="1" s="1"/>
  <c r="BK147" i="2"/>
  <c r="J147" i="2"/>
  <c r="J96" i="2"/>
  <c r="J30" i="2" s="1"/>
  <c r="J126" i="2" s="1"/>
  <c r="J120" i="2" s="1"/>
  <c r="J31" i="2" s="1"/>
  <c r="J32" i="2" s="1"/>
  <c r="AG95" i="1" s="1"/>
  <c r="J112" i="10"/>
  <c r="BD102" i="1"/>
  <c r="J108" i="6"/>
  <c r="J116" i="6" s="1"/>
  <c r="BC102" i="1"/>
  <c r="AY102" i="1" s="1"/>
  <c r="BB102" i="1"/>
  <c r="AX102" i="1" s="1"/>
  <c r="BB99" i="1"/>
  <c r="AX99" i="1" s="1"/>
  <c r="BD99" i="1"/>
  <c r="AZ102" i="1"/>
  <c r="AV102" i="1" s="1"/>
  <c r="BC99" i="1"/>
  <c r="AY99" i="1" s="1"/>
  <c r="J38" i="17"/>
  <c r="AW112" i="1" s="1"/>
  <c r="AT112" i="1" s="1"/>
  <c r="AZ99" i="1"/>
  <c r="AV99" i="1" s="1"/>
  <c r="J104" i="17"/>
  <c r="J33" i="17"/>
  <c r="J34" i="17"/>
  <c r="AG112" i="1" s="1"/>
  <c r="J38" i="6"/>
  <c r="AW100" i="1" s="1"/>
  <c r="AT100" i="1" s="1"/>
  <c r="J34" i="19" l="1"/>
  <c r="AG114" i="1" s="1"/>
  <c r="BF112" i="19"/>
  <c r="J38" i="19" s="1"/>
  <c r="AW114" i="1" s="1"/>
  <c r="AT114" i="1" s="1"/>
  <c r="J33" i="19"/>
  <c r="J113" i="26"/>
  <c r="J107" i="26" s="1"/>
  <c r="J33" i="26" s="1"/>
  <c r="J34" i="26" s="1"/>
  <c r="AG121" i="1" s="1"/>
  <c r="J112" i="21"/>
  <c r="J106" i="21" s="1"/>
  <c r="J33" i="21" s="1"/>
  <c r="J34" i="21" s="1"/>
  <c r="AG116" i="1" s="1"/>
  <c r="J114" i="11"/>
  <c r="J108" i="11" s="1"/>
  <c r="J33" i="11" s="1"/>
  <c r="J34" i="11" s="1"/>
  <c r="AG106" i="1" s="1"/>
  <c r="J32" i="13"/>
  <c r="J114" i="13" s="1"/>
  <c r="J108" i="13" s="1"/>
  <c r="J116" i="13" s="1"/>
  <c r="J341" i="4"/>
  <c r="J111" i="4" s="1"/>
  <c r="J32" i="23"/>
  <c r="J110" i="9"/>
  <c r="R145" i="3"/>
  <c r="R144" i="4"/>
  <c r="P145" i="3"/>
  <c r="AU96" i="1" s="1"/>
  <c r="BK136" i="28"/>
  <c r="J136" i="28"/>
  <c r="J98" i="28" s="1"/>
  <c r="J32" i="28" s="1"/>
  <c r="J113" i="28" s="1"/>
  <c r="BF113" i="28" s="1"/>
  <c r="J38" i="28" s="1"/>
  <c r="AW123" i="1" s="1"/>
  <c r="AT123" i="1" s="1"/>
  <c r="BF112" i="22"/>
  <c r="J38" i="22" s="1"/>
  <c r="AW117" i="1" s="1"/>
  <c r="AT117" i="1" s="1"/>
  <c r="J33" i="22"/>
  <c r="BK135" i="16"/>
  <c r="J135" i="16" s="1"/>
  <c r="J98" i="16" s="1"/>
  <c r="J32" i="16" s="1"/>
  <c r="BK135" i="18"/>
  <c r="J135" i="18"/>
  <c r="J98" i="18"/>
  <c r="J32" i="18" s="1"/>
  <c r="J112" i="18" s="1"/>
  <c r="BF112" i="18" s="1"/>
  <c r="J38" i="18" s="1"/>
  <c r="AW113" i="1" s="1"/>
  <c r="AT113" i="1" s="1"/>
  <c r="BK137" i="7"/>
  <c r="J137" i="7" s="1"/>
  <c r="J98" i="7" s="1"/>
  <c r="J32" i="7" s="1"/>
  <c r="J114" i="7" s="1"/>
  <c r="BF114" i="7" s="1"/>
  <c r="J38" i="7" s="1"/>
  <c r="AW101" i="1" s="1"/>
  <c r="AT101" i="1" s="1"/>
  <c r="BK137" i="14"/>
  <c r="J137" i="14" s="1"/>
  <c r="J98" i="14" s="1"/>
  <c r="J32" i="14" s="1"/>
  <c r="J114" i="14" s="1"/>
  <c r="BF114" i="14" s="1"/>
  <c r="F38" i="14" s="1"/>
  <c r="BA109" i="1" s="1"/>
  <c r="BK136" i="24"/>
  <c r="J136" i="24"/>
  <c r="J98" i="24"/>
  <c r="J32" i="24" s="1"/>
  <c r="J113" i="24" s="1"/>
  <c r="J107" i="24" s="1"/>
  <c r="J115" i="24" s="1"/>
  <c r="BK136" i="20"/>
  <c r="J136" i="20"/>
  <c r="J98" i="20" s="1"/>
  <c r="J32" i="20" s="1"/>
  <c r="J113" i="20" s="1"/>
  <c r="J107" i="20" s="1"/>
  <c r="J115" i="20" s="1"/>
  <c r="BK141" i="5"/>
  <c r="J141" i="5" s="1"/>
  <c r="J96" i="5" s="1"/>
  <c r="J30" i="5" s="1"/>
  <c r="J120" i="5" s="1"/>
  <c r="BF120" i="5" s="1"/>
  <c r="J36" i="5" s="1"/>
  <c r="AW98" i="1" s="1"/>
  <c r="AT98" i="1" s="1"/>
  <c r="BF113" i="27"/>
  <c r="BF113" i="26"/>
  <c r="BF112" i="21"/>
  <c r="J43" i="19"/>
  <c r="J43" i="17"/>
  <c r="BF114" i="11"/>
  <c r="J38" i="11" s="1"/>
  <c r="AW106" i="1" s="1"/>
  <c r="AT106" i="1" s="1"/>
  <c r="J43" i="10"/>
  <c r="BF112" i="8"/>
  <c r="F38" i="8" s="1"/>
  <c r="BA103" i="1" s="1"/>
  <c r="J33" i="6"/>
  <c r="J34" i="6" s="1"/>
  <c r="AG100" i="1" s="1"/>
  <c r="BF126" i="2"/>
  <c r="J36" i="2" s="1"/>
  <c r="AW95" i="1" s="1"/>
  <c r="AT95" i="1" s="1"/>
  <c r="AN95" i="1" s="1"/>
  <c r="AN105" i="1"/>
  <c r="AN112" i="1"/>
  <c r="AN114" i="1"/>
  <c r="AU102" i="1"/>
  <c r="J36" i="4"/>
  <c r="AW97" i="1" s="1"/>
  <c r="AT97" i="1" s="1"/>
  <c r="F38" i="19"/>
  <c r="BA114" i="1" s="1"/>
  <c r="BB94" i="1"/>
  <c r="AX94" i="1" s="1"/>
  <c r="J34" i="22"/>
  <c r="AG117" i="1" s="1"/>
  <c r="J117" i="4"/>
  <c r="J31" i="4"/>
  <c r="J32" i="4" s="1"/>
  <c r="AG97" i="1" s="1"/>
  <c r="J34" i="8"/>
  <c r="AG103" i="1" s="1"/>
  <c r="F38" i="10"/>
  <c r="BA105" i="1"/>
  <c r="J112" i="17"/>
  <c r="J38" i="25"/>
  <c r="AW120" i="1"/>
  <c r="AT120" i="1" s="1"/>
  <c r="J108" i="15"/>
  <c r="J116" i="15"/>
  <c r="J38" i="15"/>
  <c r="AW110" i="1" s="1"/>
  <c r="AT110" i="1" s="1"/>
  <c r="J107" i="25"/>
  <c r="J33" i="25" s="1"/>
  <c r="J34" i="25" s="1"/>
  <c r="AG120" i="1" s="1"/>
  <c r="BC94" i="1"/>
  <c r="AY94" i="1"/>
  <c r="J118" i="3"/>
  <c r="J126" i="3"/>
  <c r="F38" i="12"/>
  <c r="BA107" i="1" s="1"/>
  <c r="J114" i="21"/>
  <c r="F38" i="21"/>
  <c r="BA116" i="1" s="1"/>
  <c r="F36" i="3"/>
  <c r="BA96" i="1" s="1"/>
  <c r="J115" i="26"/>
  <c r="J115" i="27"/>
  <c r="BD94" i="1"/>
  <c r="W33" i="1" s="1"/>
  <c r="J128" i="2"/>
  <c r="F38" i="11"/>
  <c r="BA106" i="1"/>
  <c r="F38" i="26"/>
  <c r="BA121" i="1" s="1"/>
  <c r="J114" i="8"/>
  <c r="AZ94" i="1"/>
  <c r="AV94" i="1" s="1"/>
  <c r="AK29" i="1" s="1"/>
  <c r="F38" i="27"/>
  <c r="BA122" i="1" s="1"/>
  <c r="J108" i="12"/>
  <c r="J33" i="12"/>
  <c r="J34" i="12"/>
  <c r="AG107" i="1" s="1"/>
  <c r="AN107" i="1" s="1"/>
  <c r="J38" i="21"/>
  <c r="AW116" i="1" s="1"/>
  <c r="AT116" i="1" s="1"/>
  <c r="J34" i="27"/>
  <c r="AG122" i="1" s="1"/>
  <c r="J116" i="11"/>
  <c r="J38" i="26"/>
  <c r="AW121" i="1" s="1"/>
  <c r="AT121" i="1" s="1"/>
  <c r="F38" i="22" l="1"/>
  <c r="BA117" i="1" s="1"/>
  <c r="F36" i="2"/>
  <c r="BA95" i="1" s="1"/>
  <c r="J33" i="13"/>
  <c r="J34" i="13" s="1"/>
  <c r="BF114" i="13"/>
  <c r="J112" i="16"/>
  <c r="J106" i="16" s="1"/>
  <c r="J33" i="16" s="1"/>
  <c r="J34" i="16" s="1"/>
  <c r="AG111" i="1" s="1"/>
  <c r="AN116" i="1"/>
  <c r="AN120" i="1"/>
  <c r="J104" i="9"/>
  <c r="BF110" i="9"/>
  <c r="J110" i="23"/>
  <c r="J33" i="15"/>
  <c r="BF113" i="24"/>
  <c r="BF112" i="16"/>
  <c r="J38" i="16" s="1"/>
  <c r="AW111" i="1" s="1"/>
  <c r="AT111" i="1" s="1"/>
  <c r="J33" i="20"/>
  <c r="J34" i="20" s="1"/>
  <c r="AG115" i="1" s="1"/>
  <c r="BF113" i="20"/>
  <c r="J38" i="20" s="1"/>
  <c r="AW115" i="1" s="1"/>
  <c r="AT115" i="1" s="1"/>
  <c r="J33" i="24"/>
  <c r="J34" i="24" s="1"/>
  <c r="AG119" i="1" s="1"/>
  <c r="J43" i="25"/>
  <c r="J43" i="26"/>
  <c r="J43" i="21"/>
  <c r="J43" i="22"/>
  <c r="J43" i="12"/>
  <c r="J43" i="11"/>
  <c r="AN100" i="1"/>
  <c r="J43" i="6"/>
  <c r="J41" i="4"/>
  <c r="J31" i="3"/>
  <c r="J41" i="2"/>
  <c r="AN97" i="1"/>
  <c r="AN106" i="1"/>
  <c r="AN117" i="1"/>
  <c r="AN121" i="1"/>
  <c r="AU94" i="1"/>
  <c r="J34" i="15"/>
  <c r="AG110" i="1" s="1"/>
  <c r="AN110" i="1" s="1"/>
  <c r="J114" i="16"/>
  <c r="F38" i="28"/>
  <c r="BA123" i="1" s="1"/>
  <c r="F38" i="24"/>
  <c r="BA119" i="1"/>
  <c r="J125" i="4"/>
  <c r="J38" i="27"/>
  <c r="AW122" i="1" s="1"/>
  <c r="AT122" i="1" s="1"/>
  <c r="J114" i="5"/>
  <c r="J122" i="5"/>
  <c r="J108" i="7"/>
  <c r="J116" i="7"/>
  <c r="J107" i="28"/>
  <c r="J33" i="28" s="1"/>
  <c r="J34" i="28" s="1"/>
  <c r="AG123" i="1" s="1"/>
  <c r="AN123" i="1" s="1"/>
  <c r="J38" i="14"/>
  <c r="AW109" i="1" s="1"/>
  <c r="AT109" i="1" s="1"/>
  <c r="W29" i="1"/>
  <c r="J106" i="18"/>
  <c r="J114" i="18" s="1"/>
  <c r="F36" i="5"/>
  <c r="BA98" i="1" s="1"/>
  <c r="J38" i="8"/>
  <c r="AW103" i="1" s="1"/>
  <c r="AT103" i="1" s="1"/>
  <c r="AN103" i="1" s="1"/>
  <c r="F38" i="18"/>
  <c r="BA113" i="1" s="1"/>
  <c r="J108" i="14"/>
  <c r="J33" i="14" s="1"/>
  <c r="J34" i="14" s="1"/>
  <c r="AG109" i="1" s="1"/>
  <c r="W31" i="1"/>
  <c r="F38" i="7"/>
  <c r="BA101" i="1" s="1"/>
  <c r="BA99" i="1" s="1"/>
  <c r="AW99" i="1" s="1"/>
  <c r="AT99" i="1" s="1"/>
  <c r="J116" i="12"/>
  <c r="W32" i="1"/>
  <c r="J115" i="25"/>
  <c r="J32" i="3"/>
  <c r="AG96" i="1" s="1"/>
  <c r="AN96" i="1" s="1"/>
  <c r="AG108" i="1" l="1"/>
  <c r="J38" i="13"/>
  <c r="AW108" i="1" s="1"/>
  <c r="AT108" i="1" s="1"/>
  <c r="AN108" i="1" s="1"/>
  <c r="F38" i="13"/>
  <c r="BA108" i="1" s="1"/>
  <c r="AN109" i="1"/>
  <c r="AN115" i="1"/>
  <c r="J104" i="23"/>
  <c r="BF110" i="23"/>
  <c r="F38" i="9"/>
  <c r="BA104" i="1" s="1"/>
  <c r="J38" i="9"/>
  <c r="AW104" i="1" s="1"/>
  <c r="AT104" i="1" s="1"/>
  <c r="J33" i="9"/>
  <c r="J34" i="9" s="1"/>
  <c r="J112" i="9"/>
  <c r="J43" i="15"/>
  <c r="J33" i="18"/>
  <c r="J34" i="18" s="1"/>
  <c r="AG113" i="1" s="1"/>
  <c r="AN113" i="1" s="1"/>
  <c r="J43" i="16"/>
  <c r="J43" i="28"/>
  <c r="J31" i="5"/>
  <c r="J32" i="5" s="1"/>
  <c r="AG98" i="1" s="1"/>
  <c r="AN98" i="1" s="1"/>
  <c r="J33" i="7"/>
  <c r="J34" i="7" s="1"/>
  <c r="AG101" i="1" s="1"/>
  <c r="AN101" i="1" s="1"/>
  <c r="J43" i="20"/>
  <c r="J43" i="14"/>
  <c r="J43" i="27"/>
  <c r="J43" i="8"/>
  <c r="J41" i="3"/>
  <c r="AN122" i="1"/>
  <c r="AN111" i="1"/>
  <c r="J115" i="28"/>
  <c r="F38" i="16"/>
  <c r="BA111" i="1" s="1"/>
  <c r="J38" i="24"/>
  <c r="AW119" i="1" s="1"/>
  <c r="AT119" i="1" s="1"/>
  <c r="F38" i="20"/>
  <c r="BA115" i="1"/>
  <c r="J116" i="14"/>
  <c r="J43" i="13" l="1"/>
  <c r="AG104" i="1"/>
  <c r="AN104" i="1" s="1"/>
  <c r="J43" i="9"/>
  <c r="F38" i="23"/>
  <c r="BA118" i="1" s="1"/>
  <c r="BA102" i="1" s="1"/>
  <c r="AW102" i="1" s="1"/>
  <c r="AT102" i="1" s="1"/>
  <c r="J38" i="23"/>
  <c r="AW118" i="1" s="1"/>
  <c r="AT118" i="1" s="1"/>
  <c r="J33" i="23"/>
  <c r="J34" i="23" s="1"/>
  <c r="J112" i="23"/>
  <c r="J43" i="18"/>
  <c r="J43" i="7"/>
  <c r="J41" i="5"/>
  <c r="J43" i="24"/>
  <c r="AN119" i="1"/>
  <c r="AG99" i="1"/>
  <c r="AN99" i="1" s="1"/>
  <c r="AG118" i="1" l="1"/>
  <c r="J43" i="23"/>
  <c r="BA94" i="1"/>
  <c r="W30" i="1" s="1"/>
  <c r="AN118" i="1" l="1"/>
  <c r="AG102" i="1"/>
  <c r="AW94" i="1"/>
  <c r="AK30" i="1" s="1"/>
  <c r="AN102" i="1" l="1"/>
  <c r="AG94" i="1"/>
  <c r="AK26" i="1" s="1"/>
  <c r="AK35" i="1" s="1"/>
  <c r="AT94" i="1"/>
  <c r="AN94" i="1"/>
</calcChain>
</file>

<file path=xl/sharedStrings.xml><?xml version="1.0" encoding="utf-8"?>
<sst xmlns="http://schemas.openxmlformats.org/spreadsheetml/2006/main" count="22710" uniqueCount="1559">
  <si>
    <t>Export Komplet</t>
  </si>
  <si>
    <t/>
  </si>
  <si>
    <t>2.0</t>
  </si>
  <si>
    <t>ZAMOK</t>
  </si>
  <si>
    <t>False</t>
  </si>
  <si>
    <t>{84ccc551-6777-4a72-897f-868ac725fbf8}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</si>
  <si>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</si>
  <si>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</si>
  <si>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</si>
  <si>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</si>
  <si>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</si>
  <si>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</si>
  <si>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m303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</si>
  <si>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</si>
  <si>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</si>
  <si>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Podpora komplexného rozvoja stredného odborného vzdelávania</t>
  </si>
  <si>
    <t>JKSO:</t>
  </si>
  <si>
    <t>KS:</t>
  </si>
  <si>
    <t>Miesto:</t>
  </si>
  <si>
    <t>Brezno</t>
  </si>
  <si>
    <t>Dátum:</t>
  </si>
  <si>
    <t>5. 9. 2023</t>
  </si>
  <si>
    <t>Objednávateľ:</t>
  </si>
  <si>
    <t>IČO:</t>
  </si>
  <si>
    <t>Stredná odb. škola techniky a služieb</t>
  </si>
  <si>
    <t>IČ DPH:</t>
  </si>
  <si>
    <t>Zhotoviteľ:</t>
  </si>
  <si>
    <t>Vyplň údaj</t>
  </si>
  <si>
    <t>Projektant:</t>
  </si>
  <si>
    <t>Konstrukt steel s.r.o.</t>
  </si>
  <si>
    <t>True</t>
  </si>
  <si>
    <t>0,01</t>
  </si>
  <si>
    <t>Spracovateľ:</t>
  </si>
  <si>
    <t>Matej Štugner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</si>
  <si>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</si>
  <si>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</si>
  <si>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</si>
  <si>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</si>
  <si>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</si>
  <si>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</si>
  <si>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</si>
  <si>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</si>
  <si>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</si>
  <si>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</si>
  <si>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</si>
  <si>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</si>
  <si>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</si>
  <si>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</si>
  <si>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</si>
  <si>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</si>
  <si>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</si>
  <si>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</si>
  <si>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</si>
  <si>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</si>
  <si>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</si>
  <si>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</si>
  <si>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</si>
  <si>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</si>
  <si>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</si>
  <si>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</si>
  <si>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</si>
  <si>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</si>
  <si>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</si>
  <si>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</si>
  <si>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</si>
  <si>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</si>
  <si>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</si>
  <si>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</si>
  <si>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</si>
  <si>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</si>
  <si>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</si>
  <si>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</si>
  <si>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</si>
  <si>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</si>
  <si>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</si>
  <si>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</si>
  <si>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</si>
  <si>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</si>
  <si>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</si>
  <si>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</si>
  <si>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</si>
  <si>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SO 01 - Učebne</t>
  </si>
  <si>
    <t>STA</t>
  </si>
  <si>
    <t>1</t>
  </si>
  <si>
    <t>{ec677f7e-a432-460d-81ab-d7683426b783}</t>
  </si>
  <si>
    <t>b</t>
  </si>
  <si>
    <t>SO 02 - Cvičná kuchyňa a učebňa stolovania</t>
  </si>
  <si>
    <t>{5f1a7030-375d-4956-9419-cb6835697071}</t>
  </si>
  <si>
    <t>c</t>
  </si>
  <si>
    <t>SO 03 - WC pri hlavnom južnom vstupe</t>
  </si>
  <si>
    <t>{2f0fefbe-801f-47b9-9dcf-6b5b7c01b413}</t>
  </si>
  <si>
    <t>d</t>
  </si>
  <si>
    <t>SO 04 - Bezbariérový vstup do budovy školy</t>
  </si>
  <si>
    <t>{bf1cd9dc-7dc9-41e9-9ed6-4ad309cdd74d}</t>
  </si>
  <si>
    <t>e</t>
  </si>
  <si>
    <t>Zdravotechnika</t>
  </si>
  <si>
    <t>{21e98fba-3f80-4c24-98b1-35ab7a3d8147}</t>
  </si>
  <si>
    <t>WC</t>
  </si>
  <si>
    <t>Časť</t>
  </si>
  <si>
    <t>2</t>
  </si>
  <si>
    <t>{ade8d9dc-f92e-4985-b353-756a696c119d}</t>
  </si>
  <si>
    <t>KUCHYŇA</t>
  </si>
  <si>
    <t>{b2e99a84-6e11-4cde-8fbe-c6a3560fcd73}</t>
  </si>
  <si>
    <t>f</t>
  </si>
  <si>
    <t>Elektroinštalácie</t>
  </si>
  <si>
    <t>{df9fcc55-e41c-4f8a-89ab-9cb658e44209}</t>
  </si>
  <si>
    <t>018-04</t>
  </si>
  <si>
    <t>SO - 04 schodolez</t>
  </si>
  <si>
    <t>{8d6ad810-9366-420e-b06c-efa4a1803777}</t>
  </si>
  <si>
    <t>018-05</t>
  </si>
  <si>
    <t>Rozvádzač RH doplnenie istiacich prvkov</t>
  </si>
  <si>
    <t>{a43957bb-a34d-4366-858f-b21cb2d8bdc8}</t>
  </si>
  <si>
    <t>018-06</t>
  </si>
  <si>
    <t>Rozvádzač RE s polopriamym meraním</t>
  </si>
  <si>
    <t>{b465e948-646b-4d53-9421-9ac39feaf852}</t>
  </si>
  <si>
    <t>01-aa</t>
  </si>
  <si>
    <t>Učebňa metrológie 1 svetelná a zásuvková inštalácia</t>
  </si>
  <si>
    <t>{b6233c60-78b7-4eff-a25c-e92d8c8088bf}</t>
  </si>
  <si>
    <t>01-bb</t>
  </si>
  <si>
    <t>Učebňa metrológie 2 svetelná a zásuvková inštalácia</t>
  </si>
  <si>
    <t>{3bca3714-39a0-4959-8a94-86a15d36ac28}</t>
  </si>
  <si>
    <t>01-cc</t>
  </si>
  <si>
    <t>Učebňa elektrotechniky a aplikovanej elektroniky svetelná a zásuvková inštalácia</t>
  </si>
  <si>
    <t>{0041de2d-8882-44b5-85f4-582db61af6b0}</t>
  </si>
  <si>
    <t>01-dd</t>
  </si>
  <si>
    <t>Učebňa robotiky, sieťových technológií a prvkov svetelná a zásuvková inštalácia</t>
  </si>
  <si>
    <t>{9e2a6378-3fe8-47ce-b3b1-d318a1778cd8}</t>
  </si>
  <si>
    <t>01-ee</t>
  </si>
  <si>
    <t>Multimediálna učebňa svetelná a zásuvková inštalácia</t>
  </si>
  <si>
    <t>{69bec493-df2e-437d-addc-2235bd736b99}</t>
  </si>
  <si>
    <t>01-ff</t>
  </si>
  <si>
    <t>Chodba a skladovací priestor svetelná a zásuvková inštalácia</t>
  </si>
  <si>
    <t>{8c37179f-a973-48cd-b180-958ede9996ac}</t>
  </si>
  <si>
    <t>01-gg</t>
  </si>
  <si>
    <t>Rozvádzač R01.1, R01.2, R01.3, R01.4 a R01.5</t>
  </si>
  <si>
    <t>{11b1a55b-9e22-4a79-859e-32fe8c067091}</t>
  </si>
  <si>
    <t>02-aa</t>
  </si>
  <si>
    <t>Svetelná inštalácia cvičnej kuchyne + učebňa stolovania</t>
  </si>
  <si>
    <t>{01567ac1-c379-4a78-ad6e-c813ea0b00f0}</t>
  </si>
  <si>
    <t>02-bb</t>
  </si>
  <si>
    <t>Zasuvková inštalácia a technologické obvody cvičnej kuchyne + stolovanie</t>
  </si>
  <si>
    <t>{9413efee-5181-410d-88f4-f1fa3b69cf54}</t>
  </si>
  <si>
    <t>02-cc</t>
  </si>
  <si>
    <t>Rozvádzač R02-1 Cvičnej kuchyne</t>
  </si>
  <si>
    <t>{495de996-c8ad-4350-9556-07186278280f}</t>
  </si>
  <si>
    <t>03-aa</t>
  </si>
  <si>
    <t>Zasuvková inštalácia WC</t>
  </si>
  <si>
    <t>{7795ae0e-a40e-4434-967c-44d0d9d33c49}</t>
  </si>
  <si>
    <t>03-bb</t>
  </si>
  <si>
    <t>Svetelná inštalácia WC</t>
  </si>
  <si>
    <t>{2b9cb56d-cd38-4762-be71-70d2a66f2b81}</t>
  </si>
  <si>
    <t>03-cc</t>
  </si>
  <si>
    <t>Rozvádzač Ri9-1 doplnkové obvody WC</t>
  </si>
  <si>
    <t>{60cecda4-0946-4cf9-a7d3-7a88e3569486}</t>
  </si>
  <si>
    <t>gg-01</t>
  </si>
  <si>
    <t>R01.1</t>
  </si>
  <si>
    <t>{0a718959-f3ca-4187-8910-25dcb96935f6}</t>
  </si>
  <si>
    <t>gg-02</t>
  </si>
  <si>
    <t>R01.2</t>
  </si>
  <si>
    <t>{42fad124-35f8-4f8b-98f7-a27b793ec9b4}</t>
  </si>
  <si>
    <t>gg-03</t>
  </si>
  <si>
    <t>R01.3</t>
  </si>
  <si>
    <t>{1a6dc5c9-a86f-4d1e-87d4-fbb321fdddbe}</t>
  </si>
  <si>
    <t>gg-04</t>
  </si>
  <si>
    <t>R01.4</t>
  </si>
  <si>
    <t>{42328155-d1fe-4e29-ae13-3d595a211686}</t>
  </si>
  <si>
    <t>gg-05</t>
  </si>
  <si>
    <t>R01.5</t>
  </si>
  <si>
    <t>{1b7504f7-90cd-4361-ac74-ed3aed3eb7c1}</t>
  </si>
  <si>
    <t>KRYCÍ LIST ROZPOČTU</t>
  </si>
  <si>
    <t>Objekt:</t>
  </si>
  <si>
    <t>a - SO 01 - Učebne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</si>
  <si>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</si>
  <si>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</si>
  <si>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</si>
  <si>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</si>
  <si>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</si>
  <si>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</si>
  <si>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</si>
  <si>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</si>
  <si>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</si>
  <si>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</si>
  <si>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</si>
  <si>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</si>
  <si>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</si>
  <si>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zariaďovacie predmety</t>
  </si>
  <si>
    <t xml:space="preserve">    735 - Ústredné kúrenie - vykurovacie telesá</t>
  </si>
  <si>
    <t xml:space="preserve">    762 - Konštrukcie tesárske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</si>
  <si>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</si>
  <si>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</si>
  <si>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</si>
  <si>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</si>
  <si>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</si>
  <si>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</si>
  <si>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</si>
  <si>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</si>
  <si>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</si>
  <si>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</si>
  <si>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</si>
  <si>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</si>
  <si>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</si>
  <si>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</si>
  <si>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</si>
  <si>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</si>
  <si>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</si>
  <si>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</si>
  <si>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</si>
  <si>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</si>
  <si>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</si>
  <si>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</si>
  <si>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</si>
  <si>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</si>
  <si>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</si>
  <si>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</si>
  <si>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</si>
  <si>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</si>
  <si>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</si>
  <si>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</si>
  <si>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</si>
  <si>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</si>
  <si>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</si>
  <si>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</si>
  <si>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</si>
  <si>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</si>
  <si>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</si>
  <si>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</si>
  <si>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</si>
  <si>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</si>
  <si>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317160313.S</t>
  </si>
  <si>
    <t>Keramický preklad nosný šírky 70 mm, výšky 238 mm, dĺžky 1500 mm</t>
  </si>
  <si>
    <t>ks</t>
  </si>
  <si>
    <t>4</t>
  </si>
  <si>
    <t>-1453566434</t>
  </si>
  <si>
    <t>VV</t>
  </si>
  <si>
    <t>"15/N</t>
  </si>
  <si>
    <t>340001001.S</t>
  </si>
  <si>
    <t>Rezanie stenových pórobetónových blokopanelov hr. od 200 do 300 mm</t>
  </si>
  <si>
    <t>m</t>
  </si>
  <si>
    <t>-1668186555</t>
  </si>
  <si>
    <t>"7/B</t>
  </si>
  <si>
    <t>5*2,1*2</t>
  </si>
  <si>
    <t>6</t>
  </si>
  <si>
    <t>Úpravy povrchov, podlahy, osadenie</t>
  </si>
  <si>
    <t>611421111.S</t>
  </si>
  <si>
    <t>Oprava vnútorných vápenných omietok stropov železobetónových rovných tvárnicových a klenieb, opravovaná plocha 5 %,hrubá</t>
  </si>
  <si>
    <t>m2</t>
  </si>
  <si>
    <t>-763962433</t>
  </si>
  <si>
    <t>"2/N</t>
  </si>
  <si>
    <t>70,85+55,92+26,09+65,09+16,74+50,48+44,51</t>
  </si>
  <si>
    <t>611460112.S</t>
  </si>
  <si>
    <t>Príprava vnútorného podkladu stropov na betónové podklady kontaktným mostíkom</t>
  </si>
  <si>
    <t>1867666378</t>
  </si>
  <si>
    <t>5</t>
  </si>
  <si>
    <t>611460207.S</t>
  </si>
  <si>
    <t>Vnútorná omietka stropov vápenná štuková (jemná), hr. 4 mm</t>
  </si>
  <si>
    <t>2005520098</t>
  </si>
  <si>
    <t>611481119.S</t>
  </si>
  <si>
    <t>Potiahnutie vnútorných stropov sklotextilnou mriežkou s celoplošným prilepením</t>
  </si>
  <si>
    <t>818963163</t>
  </si>
  <si>
    <t>(70,85+55,92+26,09+65,09+16,74+50,48+44,51)*0,1</t>
  </si>
  <si>
    <t>7</t>
  </si>
  <si>
    <t>612421211.S</t>
  </si>
  <si>
    <t>Oprava vnútorných vápenných omietok stien, opravovaná plocha nad 5 do 10 %,hrubá</t>
  </si>
  <si>
    <t>-625745881</t>
  </si>
  <si>
    <t>"1/N+5/N</t>
  </si>
  <si>
    <t>"1.1</t>
  </si>
  <si>
    <t>3,3*(23,81+12,25+0,38*2)*2-0,8*2,0*5-0,6*2,0-1,2*1,6-2,97*2,91-1,5*1,6-1,6*1,6-1,75*1,85-0,7*2,0-1,34*1,6-2,05*2,5</t>
  </si>
  <si>
    <t>"1.2</t>
  </si>
  <si>
    <t>3,18*(11,22+4,75+0,38*6)*2-0,8*2,0</t>
  </si>
  <si>
    <t>"1.3</t>
  </si>
  <si>
    <t>3,16*(5,29+4,75+0,38)*2-0,7*2,0</t>
  </si>
  <si>
    <t>"1.4</t>
  </si>
  <si>
    <t>3,15*(6,55+0,12+6,82+4,55+0,38*10)*2-0,9*2,0-0,8*2,0</t>
  </si>
  <si>
    <t>"1.5</t>
  </si>
  <si>
    <t>3,15*(7,35+2,14+0,38*2)*2-0,9*2,0-0,8*2,0</t>
  </si>
  <si>
    <t>"1.6</t>
  </si>
  <si>
    <t>3,13*(4,81+9,955+0,38*8)*2-0,8*2,0</t>
  </si>
  <si>
    <t>"1.7</t>
  </si>
  <si>
    <t>3,18*(8,61+4,75+0,38*3)*2-0,8*2,0*2</t>
  </si>
  <si>
    <t>Súčet</t>
  </si>
  <si>
    <t>8</t>
  </si>
  <si>
    <t>612460122.S</t>
  </si>
  <si>
    <t>Príprava vnútorného podkladu stien penetráciou hĺbkovou na nasiakavé podklady</t>
  </si>
  <si>
    <t>-237512213</t>
  </si>
  <si>
    <t>9</t>
  </si>
  <si>
    <t>612460207.S</t>
  </si>
  <si>
    <t>Vnútorná omietka stien vápenná štuková (jemná), hr. 4 mm</t>
  </si>
  <si>
    <t>-959163597</t>
  </si>
  <si>
    <t>10</t>
  </si>
  <si>
    <t>612481119.S</t>
  </si>
  <si>
    <t>Potiahnutie vnútorných stien sklotextilnou mriežkou s celoplošným prilepením</t>
  </si>
  <si>
    <t>1193596582</t>
  </si>
  <si>
    <t>Medzisúčet</t>
  </si>
  <si>
    <t>"10% plochy</t>
  </si>
  <si>
    <t>779,553*0,10</t>
  </si>
  <si>
    <t>11</t>
  </si>
  <si>
    <t>612902001.S</t>
  </si>
  <si>
    <t>Brúsenie vnútorných omietok stien</t>
  </si>
  <si>
    <t>-370242946</t>
  </si>
  <si>
    <t>"12/B</t>
  </si>
  <si>
    <t>12</t>
  </si>
  <si>
    <t>612902002.S</t>
  </si>
  <si>
    <t>Brúsenie vnútorných omietok - stropov</t>
  </si>
  <si>
    <t>-1835938599</t>
  </si>
  <si>
    <t>"13/B</t>
  </si>
  <si>
    <t>13</t>
  </si>
  <si>
    <t>642944121.S</t>
  </si>
  <si>
    <t>Dodatočná montáž oceľovej dverovej zárubne, plochy otvoru do 2,5 m2</t>
  </si>
  <si>
    <t>-657567072</t>
  </si>
  <si>
    <t>"7/N</t>
  </si>
  <si>
    <t>14</t>
  </si>
  <si>
    <t>M</t>
  </si>
  <si>
    <t>553310007800.S</t>
  </si>
  <si>
    <t>Zárubňa oceľová oblá šxvxhr 900x1970x100 mm</t>
  </si>
  <si>
    <t>-463077315</t>
  </si>
  <si>
    <t>Ostatné konštrukcie a práce-búranie</t>
  </si>
  <si>
    <t>15</t>
  </si>
  <si>
    <t>941955001.S</t>
  </si>
  <si>
    <t>Lešenie ľahké pracovné pomocné, s výškou lešeňovej podlahy do 1,20 m</t>
  </si>
  <si>
    <t>-382197408</t>
  </si>
  <si>
    <t>70,85+173,06</t>
  </si>
  <si>
    <t>16</t>
  </si>
  <si>
    <t>952901111.S</t>
  </si>
  <si>
    <t>Vyčistenie budov pri výške podlaží do 4 m</t>
  </si>
  <si>
    <t>-899113986</t>
  </si>
  <si>
    <t>17</t>
  </si>
  <si>
    <t>953948552.S</t>
  </si>
  <si>
    <t>Hliníkové rohové lišty</t>
  </si>
  <si>
    <t>-1345270789</t>
  </si>
  <si>
    <t>"12/N</t>
  </si>
  <si>
    <t>18*2,0</t>
  </si>
  <si>
    <t>18</t>
  </si>
  <si>
    <t>962031132.S</t>
  </si>
  <si>
    <t>Búranie priečok alebo vybúranie otvorov plochy nad 4 m2 z tehál pálených, plných alebo dutých hr. do 150 mm,  -0,19600t</t>
  </si>
  <si>
    <t>1101982189</t>
  </si>
  <si>
    <t>5*0,2*2,0</t>
  </si>
  <si>
    <t>19</t>
  </si>
  <si>
    <t>965081712.S</t>
  </si>
  <si>
    <t>Búranie dlažieb, bez podklad. lôžka z xylolit., alebo keramických dlaždíc hr. do 10 mm,  -0,02000t</t>
  </si>
  <si>
    <t>-1227361477</t>
  </si>
  <si>
    <t>"15/B</t>
  </si>
  <si>
    <t>70,85*1,15</t>
  </si>
  <si>
    <t>967031132.S</t>
  </si>
  <si>
    <t>Prikresanie rovných ostení, bez odstupu, po hrubom vybúraní otvorov, v murive tehl. na maltu,  -0,05700t</t>
  </si>
  <si>
    <t>355112897</t>
  </si>
  <si>
    <t>5*2,0*0,12*2</t>
  </si>
  <si>
    <t>21</t>
  </si>
  <si>
    <t>968061115.S</t>
  </si>
  <si>
    <t>Demontáž okien drevených, 1 bm obvodu - 0,008t</t>
  </si>
  <si>
    <t>2070262203</t>
  </si>
  <si>
    <t>"10/B</t>
  </si>
  <si>
    <t>2*(2,15+1,9)</t>
  </si>
  <si>
    <t>22</t>
  </si>
  <si>
    <t>968061125.S</t>
  </si>
  <si>
    <t>Vyvesenie dreveného dverného krídla do suti plochy do 2 m2, -0,02400t</t>
  </si>
  <si>
    <t>-1148105934</t>
  </si>
  <si>
    <t>"8/B</t>
  </si>
  <si>
    <t>23</t>
  </si>
  <si>
    <t>968072455.S</t>
  </si>
  <si>
    <t>Vybúranie kovových dverových zárubní plochy do 2 m2,  -0,07600t</t>
  </si>
  <si>
    <t>-1966334226</t>
  </si>
  <si>
    <t>5*0,8*1,97</t>
  </si>
  <si>
    <t>24</t>
  </si>
  <si>
    <t>978059511.S</t>
  </si>
  <si>
    <t>Odsekanie a odobratie obkladov stien z obkladačiek vnútorných vrátane podkladovej omietky do 2 m2,  -0,06800t</t>
  </si>
  <si>
    <t>1008052356</t>
  </si>
  <si>
    <t>"3/B</t>
  </si>
  <si>
    <t>"1.2" 1,35*(0,38+1,1+0,38)</t>
  </si>
  <si>
    <t>"1.6" 1,35*(0,38+1,5+0,38)</t>
  </si>
  <si>
    <t>"1.7" 1,35*(0,46+1,02+0,28)</t>
  </si>
  <si>
    <t>25</t>
  </si>
  <si>
    <t>979011111.S</t>
  </si>
  <si>
    <t>Zvislá doprava sutiny a vybúraných hmôt za prvé podlažie nad alebo pod základným podlažím</t>
  </si>
  <si>
    <t>t</t>
  </si>
  <si>
    <t>-981687173</t>
  </si>
  <si>
    <t>26</t>
  </si>
  <si>
    <t>979011131.S</t>
  </si>
  <si>
    <t>Zvislá doprava sutiny po schodoch ručne do 3,5 m</t>
  </si>
  <si>
    <t>-970635708</t>
  </si>
  <si>
    <t>27</t>
  </si>
  <si>
    <t>979081111.S</t>
  </si>
  <si>
    <t>Odvoz sutiny a vybúraných hmôt na skládku do 1 km</t>
  </si>
  <si>
    <t>-1330897014</t>
  </si>
  <si>
    <t>28</t>
  </si>
  <si>
    <t>979081121.S</t>
  </si>
  <si>
    <t>Odvoz sutiny a vybúraných hmôt na skládku za každý ďalší 1 km</t>
  </si>
  <si>
    <t>1103091204</t>
  </si>
  <si>
    <t>12,955*2 'Prepočítané koeficientom množstva</t>
  </si>
  <si>
    <t>29</t>
  </si>
  <si>
    <t>979082111.S</t>
  </si>
  <si>
    <t>Vnútrostavenisková doprava sutiny a vybúraných hmôt do 10 m</t>
  </si>
  <si>
    <t>591007515</t>
  </si>
  <si>
    <t>30</t>
  </si>
  <si>
    <t>979082121.S</t>
  </si>
  <si>
    <t>Vnútrostavenisková doprava sutiny a vybúraných hmôt za každých ďalších 5 m</t>
  </si>
  <si>
    <t>-195087059</t>
  </si>
  <si>
    <t>12,955*38 'Prepočítané koeficientom množstva</t>
  </si>
  <si>
    <t>31</t>
  </si>
  <si>
    <t>979089012.S</t>
  </si>
  <si>
    <t>Poplatok za skládku - betón, tehly, dlaždice (17 01) ostatné</t>
  </si>
  <si>
    <t>1904891960</t>
  </si>
  <si>
    <t>32</t>
  </si>
  <si>
    <t>979093511.S</t>
  </si>
  <si>
    <t>Drvenie stavebného odpadu z demolácií (recyklácia bez kov. mat.) z muriva tehlového a tvárnicového</t>
  </si>
  <si>
    <t>385755916</t>
  </si>
  <si>
    <t>99</t>
  </si>
  <si>
    <t>Presun hmôt HSV</t>
  </si>
  <si>
    <t>33</t>
  </si>
  <si>
    <t>999281111.S</t>
  </si>
  <si>
    <t>Presun hmôt pre opravy a údržbu objektov vrátane vonkajších plášťov výšky do 25 m</t>
  </si>
  <si>
    <t>627888809</t>
  </si>
  <si>
    <t>PSV</t>
  </si>
  <si>
    <t>Práce a dodávky PSV</t>
  </si>
  <si>
    <t>725</t>
  </si>
  <si>
    <t>Zdravotechnika - zariaďovacie predmety</t>
  </si>
  <si>
    <t>34</t>
  </si>
  <si>
    <t>725210821.S</t>
  </si>
  <si>
    <t>Demontáž umývadiel alebo umývadielok bez výtokovej armatúry,  -0,01946t</t>
  </si>
  <si>
    <t>súb.</t>
  </si>
  <si>
    <t>537523826</t>
  </si>
  <si>
    <t>"6/B</t>
  </si>
  <si>
    <t>35</t>
  </si>
  <si>
    <t>725219401.S</t>
  </si>
  <si>
    <t>Montáž umývadla keramického na skrutky do muriva, bez výtokovej armatúry</t>
  </si>
  <si>
    <t>215001579</t>
  </si>
  <si>
    <t>"14/N</t>
  </si>
  <si>
    <t>36</t>
  </si>
  <si>
    <t>642110004300.S</t>
  </si>
  <si>
    <t>Umývadlo keramické bežný typ</t>
  </si>
  <si>
    <t>1217502067</t>
  </si>
  <si>
    <t>37</t>
  </si>
  <si>
    <t>725819401.S</t>
  </si>
  <si>
    <t>Montáž ventilu rohového s pripojovacou rúrkou G 1/2</t>
  </si>
  <si>
    <t>-138690572</t>
  </si>
  <si>
    <t>38</t>
  </si>
  <si>
    <t>725820810.S</t>
  </si>
  <si>
    <t>Demontáž batérie drezovej, umývadlovej nástennej,  -0,0026t</t>
  </si>
  <si>
    <t>-286579663</t>
  </si>
  <si>
    <t>39</t>
  </si>
  <si>
    <t>725829601.S</t>
  </si>
  <si>
    <t>Montáž batérie umývadlovej a drezovej stojankovej, pákovej alebo klasickej s mechanickým ovládaním</t>
  </si>
  <si>
    <t>-465301706</t>
  </si>
  <si>
    <t>40</t>
  </si>
  <si>
    <t>551450003800.S</t>
  </si>
  <si>
    <t>Batéria umývadlová stojanková páková</t>
  </si>
  <si>
    <t>-271501826</t>
  </si>
  <si>
    <t>41</t>
  </si>
  <si>
    <t>725860820.S</t>
  </si>
  <si>
    <t>Demontáž jednoduchej zápachovej uzávierky pre zariaďovacie predmety, umývadlá, drezy, práčky  -0,00085t</t>
  </si>
  <si>
    <t>-1674460882</t>
  </si>
  <si>
    <t>42</t>
  </si>
  <si>
    <t>725869301.S</t>
  </si>
  <si>
    <t>Montáž zápachovej uzávierky pre zariaďovacie predmety, umývadlovej do D 40 mm</t>
  </si>
  <si>
    <t>646957671</t>
  </si>
  <si>
    <t>43</t>
  </si>
  <si>
    <t>551620006400.S</t>
  </si>
  <si>
    <t>Zápachová uzávierka - sifón pre umývadlá DN 40</t>
  </si>
  <si>
    <t>1118417892</t>
  </si>
  <si>
    <t>44</t>
  </si>
  <si>
    <t>998725201.S</t>
  </si>
  <si>
    <t>Presun hmôt pre zariaďovacie predmety v objektoch výšky do 6 m</t>
  </si>
  <si>
    <t>%</t>
  </si>
  <si>
    <t>-1261018825</t>
  </si>
  <si>
    <t>735</t>
  </si>
  <si>
    <t>Ústredné kúrenie - vykurovacie telesá</t>
  </si>
  <si>
    <t>45</t>
  </si>
  <si>
    <t>7351</t>
  </si>
  <si>
    <t>Pripojovacie armatúry, ventily, oškrabanie a nový náter pripojovacích potrubí</t>
  </si>
  <si>
    <t>590659690</t>
  </si>
  <si>
    <t>46</t>
  </si>
  <si>
    <t>735111810.S</t>
  </si>
  <si>
    <t>Demontáž vykurovacích telies liatinových článkových,  -0,02380t</t>
  </si>
  <si>
    <t>485464490</t>
  </si>
  <si>
    <t>"5/B</t>
  </si>
  <si>
    <t>1,5</t>
  </si>
  <si>
    <t>47</t>
  </si>
  <si>
    <t>735154152.S</t>
  </si>
  <si>
    <t>Montáž vykurovacieho telesa panelového dvojradového výšky 900 mm/ dĺžky 1000-1200 mm</t>
  </si>
  <si>
    <t>441822053</t>
  </si>
  <si>
    <t>"6/N</t>
  </si>
  <si>
    <t>48</t>
  </si>
  <si>
    <t>484530068600.S</t>
  </si>
  <si>
    <t>Teleso vykurovacie doskové dvojradové oceľové, vxlxhĺ 900x1200x100 mm, s bočným pripojením</t>
  </si>
  <si>
    <t>-1734527262</t>
  </si>
  <si>
    <t>49</t>
  </si>
  <si>
    <t>735154154.S</t>
  </si>
  <si>
    <t>Montáž vykurovacieho telesa panelového dvojradového výšky 900 mm/ dĺžky 2000-2600 mm</t>
  </si>
  <si>
    <t>-1439830902</t>
  </si>
  <si>
    <t>50</t>
  </si>
  <si>
    <t>484530023700.S</t>
  </si>
  <si>
    <t>Teleso vykurovacie doskové dvojradové oceľové, vxlxhĺ 900x2000x100 mm, pripojenie pravé spodné</t>
  </si>
  <si>
    <t>-497018442</t>
  </si>
  <si>
    <t>51</t>
  </si>
  <si>
    <t>998735201.S</t>
  </si>
  <si>
    <t>Presun hmôt pre vykurovacie telesá v objektoch výšky do 6 m</t>
  </si>
  <si>
    <t>-1566164840</t>
  </si>
  <si>
    <t>762</t>
  </si>
  <si>
    <t>Konštrukcie tesárske</t>
  </si>
  <si>
    <t>52</t>
  </si>
  <si>
    <t>762522812.S</t>
  </si>
  <si>
    <t>Demontáž podláh s vankúšmi z dosiek hr. 32 - 50 mm, -0,03000 t</t>
  </si>
  <si>
    <t>912872560</t>
  </si>
  <si>
    <t>"11/B</t>
  </si>
  <si>
    <t>"1.4" 65,09</t>
  </si>
  <si>
    <t>53</t>
  </si>
  <si>
    <t>998762202.S</t>
  </si>
  <si>
    <t>Presun hmôt pre konštrukcie tesárske v objektoch výšky do 12 m</t>
  </si>
  <si>
    <t>1238233748</t>
  </si>
  <si>
    <t>766</t>
  </si>
  <si>
    <t>Konštrukcie stolárske</t>
  </si>
  <si>
    <t>54</t>
  </si>
  <si>
    <t>766411811.S</t>
  </si>
  <si>
    <t>Demontáž obloženia stien panelmi, veľ. do 1,5 m2,  -0,02465t</t>
  </si>
  <si>
    <t>581999033</t>
  </si>
  <si>
    <t>"1.4" 3,15*(6,55+6,82+4,55+0,3*10)*2-1,15*1,85*4-1,45*1,85-2,0*1,85-1,0*2,0-1,6*1,6-1,0*2,0</t>
  </si>
  <si>
    <t>55</t>
  </si>
  <si>
    <t>766411822.S</t>
  </si>
  <si>
    <t>Demontáž ochrannej drevenej konštrukcie vykurovacích telies</t>
  </si>
  <si>
    <t>-1703724056</t>
  </si>
  <si>
    <t>"4/B</t>
  </si>
  <si>
    <t>56</t>
  </si>
  <si>
    <t>766421811.S</t>
  </si>
  <si>
    <t>Demontáž obloženia podhľadu panelmi, veľ. do 1,5 m2,  -0,02465t</t>
  </si>
  <si>
    <t>1013507299</t>
  </si>
  <si>
    <t>57</t>
  </si>
  <si>
    <t>766621400.S</t>
  </si>
  <si>
    <t>Plastové okno, otváravé 2150/1900mm, vrátane ext. a int. parapetu + oceľová mreža</t>
  </si>
  <si>
    <t>227880521</t>
  </si>
  <si>
    <t>"9/N+10/N</t>
  </si>
  <si>
    <t>58</t>
  </si>
  <si>
    <t>766662112.S</t>
  </si>
  <si>
    <t>Montáž dverového krídla otočného jednokrídlového poldrážkového, do existujúcej zárubne, vrátane kovania</t>
  </si>
  <si>
    <t>-2140755847</t>
  </si>
  <si>
    <t>"8/N</t>
  </si>
  <si>
    <t>59</t>
  </si>
  <si>
    <t>549150000600.S</t>
  </si>
  <si>
    <t>Kľučka dverová a rozeta 2x, nehrdzavejúca oceľ, povrch nerez brúsený</t>
  </si>
  <si>
    <t>-1595950443</t>
  </si>
  <si>
    <t>60</t>
  </si>
  <si>
    <t>611610002200.S</t>
  </si>
  <si>
    <t>Dvere vnútorné jednokrídlové, šírka 600-900 mm, výplň DTD doska, povrch fólia, plné</t>
  </si>
  <si>
    <t>-1486159796</t>
  </si>
  <si>
    <t>61</t>
  </si>
  <si>
    <t>766821821.S</t>
  </si>
  <si>
    <t>Odstránenie pôvodných drevených stolov 700x1500mm,   -0,08000t</t>
  </si>
  <si>
    <t>-241318746</t>
  </si>
  <si>
    <t>62</t>
  </si>
  <si>
    <t>998766201.S</t>
  </si>
  <si>
    <t>Presun hmot pre konštrukcie stolárske v objektoch výšky do 6 m</t>
  </si>
  <si>
    <t>-1245074194</t>
  </si>
  <si>
    <t>767</t>
  </si>
  <si>
    <t>Konštrukcie doplnkové kovové</t>
  </si>
  <si>
    <t>63</t>
  </si>
  <si>
    <t>767661500.S</t>
  </si>
  <si>
    <t>Montáž interierovej žalúzie hliníkovej lamelovej štandardnej</t>
  </si>
  <si>
    <t>-979211634</t>
  </si>
  <si>
    <t>"13/N</t>
  </si>
  <si>
    <t>2,0*1,85+1,15*1,85*2+1,15*1,85*4+1,45*1,85+2,0*1,85+2,15*1,9+1,15*1,85+2,35*1,85*2</t>
  </si>
  <si>
    <t>64</t>
  </si>
  <si>
    <t>611530061300.S</t>
  </si>
  <si>
    <t>Žalúzie interiérové hliníkové, lamela šírky 18/25 mm</t>
  </si>
  <si>
    <t>-1542261812</t>
  </si>
  <si>
    <t>65</t>
  </si>
  <si>
    <t>767996801.S</t>
  </si>
  <si>
    <t>Demontáž ostatných doplnkov stavieb s hmotnosťou jednotlivých dielov konštrukcií do 50 kg,  -0,00100t</t>
  </si>
  <si>
    <t>kg</t>
  </si>
  <si>
    <t>-42574513</t>
  </si>
  <si>
    <t>"9/B</t>
  </si>
  <si>
    <t>20,0</t>
  </si>
  <si>
    <t>66</t>
  </si>
  <si>
    <t>998767201.S</t>
  </si>
  <si>
    <t>Presun hmôt pre kovové stavebné doplnkové konštrukcie v objektoch výšky do 6 m</t>
  </si>
  <si>
    <t>32869617</t>
  </si>
  <si>
    <t>771</t>
  </si>
  <si>
    <t>Podlahy z dlaždíc</t>
  </si>
  <si>
    <t>67</t>
  </si>
  <si>
    <t>771411004.S</t>
  </si>
  <si>
    <t>Montáž soklíkov z obkladačiek do malty veľ. 300 x 80 mm</t>
  </si>
  <si>
    <t>2068980664</t>
  </si>
  <si>
    <t>"11/N</t>
  </si>
  <si>
    <t>23,81*2+10,2*2+0,38*2*2-0,8*5-0,7</t>
  </si>
  <si>
    <t>68</t>
  </si>
  <si>
    <t>597640006300.S</t>
  </si>
  <si>
    <t>Sokel keramický, lxvxhr 298x80x9 mm</t>
  </si>
  <si>
    <t>-992874177</t>
  </si>
  <si>
    <t>64,84*3,467 'Prepočítané koeficientom množstva</t>
  </si>
  <si>
    <t>69</t>
  </si>
  <si>
    <t>771575530.S</t>
  </si>
  <si>
    <t>Montáž podláh z dlaždíc keramických do tmelu veľ. 300 x 600 mm</t>
  </si>
  <si>
    <t>740862397</t>
  </si>
  <si>
    <t>70,85</t>
  </si>
  <si>
    <t>70</t>
  </si>
  <si>
    <t>597740003510.S</t>
  </si>
  <si>
    <t>Dlaždice keramické, lxvxhr 298x598x10 mm</t>
  </si>
  <si>
    <t>-1000664038</t>
  </si>
  <si>
    <t>70,85*1,06 'Prepočítané koeficientom množstva</t>
  </si>
  <si>
    <t>71</t>
  </si>
  <si>
    <t>998771201.S</t>
  </si>
  <si>
    <t>Presun hmôt pre podlahy z dlaždíc v objektoch výšky do 6m</t>
  </si>
  <si>
    <t>-1471622256</t>
  </si>
  <si>
    <t>776</t>
  </si>
  <si>
    <t>Podlahy povlakové</t>
  </si>
  <si>
    <t>72</t>
  </si>
  <si>
    <t>776401800.S</t>
  </si>
  <si>
    <t>Demontáž soklíkov alebo líšt</t>
  </si>
  <si>
    <t>1713173042</t>
  </si>
  <si>
    <t>73</t>
  </si>
  <si>
    <t>776420010.S</t>
  </si>
  <si>
    <t>Lepenie podlahových soklov z PVC</t>
  </si>
  <si>
    <t>1433374702</t>
  </si>
  <si>
    <t>"3/N</t>
  </si>
  <si>
    <t>"1.2" 11,22*2+4,75*2+0,38*2*3-0,9</t>
  </si>
  <si>
    <t>"1.3" 5,29*2+4,75*2+0,38*2-0,8</t>
  </si>
  <si>
    <t>"1.4" 6,55*2+0,12*2+6,82*2+4,55*2+1,63*2+0,96*2+0,38*2*4-0,8-0,9</t>
  </si>
  <si>
    <t>"1.5" 2,14*2+7,35*2+0,38*2*2-0,9-0,8</t>
  </si>
  <si>
    <t>"1.6" 4,81*2+9,95*2+0,38*2*3-0,9</t>
  </si>
  <si>
    <t>"1.7" 8,61*2+4,75*2+0,38*2*3-0,8*2</t>
  </si>
  <si>
    <t>74</t>
  </si>
  <si>
    <t>284110002100.S</t>
  </si>
  <si>
    <t>Podlaha PVC, hrúbka do 2,5 mm</t>
  </si>
  <si>
    <t>2056343753</t>
  </si>
  <si>
    <t>173,06*0,102 'Prepočítané koeficientom množstva</t>
  </si>
  <si>
    <t>75</t>
  </si>
  <si>
    <t>776511810.S</t>
  </si>
  <si>
    <t>Odstránenie povlakových podláh z nášľapnej plochy lepených bez podložky,  -0,00100t</t>
  </si>
  <si>
    <t>-26542470</t>
  </si>
  <si>
    <t>"14/B</t>
  </si>
  <si>
    <t>55,92+26,09+65,09+16,74+50,48+44,51</t>
  </si>
  <si>
    <t>76</t>
  </si>
  <si>
    <t>776541300.S</t>
  </si>
  <si>
    <t>Lepenie povlakových podláh PVC vinyl</t>
  </si>
  <si>
    <t>-83211654</t>
  </si>
  <si>
    <t>77</t>
  </si>
  <si>
    <t>284110004000.S</t>
  </si>
  <si>
    <t>Podlaha PVC, lepená, hrúbka do 3 mm</t>
  </si>
  <si>
    <t>-1303726037</t>
  </si>
  <si>
    <t>258,83*1,03 'Prepočítané koeficientom množstva</t>
  </si>
  <si>
    <t>78</t>
  </si>
  <si>
    <t>776990110.S</t>
  </si>
  <si>
    <t>Penetrovanie podkladu pred kladením povlakových podláh</t>
  </si>
  <si>
    <t>767627113</t>
  </si>
  <si>
    <t>79</t>
  </si>
  <si>
    <t>776992127.S</t>
  </si>
  <si>
    <t>Vyspravenie podkladu nivelačnou stierkou hr. 5 mm</t>
  </si>
  <si>
    <t>-407269803</t>
  </si>
  <si>
    <t>(55,92+26,09+65,09+16,74+50,48+44,51)*0,3</t>
  </si>
  <si>
    <t>80</t>
  </si>
  <si>
    <t>776992200.S</t>
  </si>
  <si>
    <t>Príprava podkladu prebrúsením strojne brúskou na betón</t>
  </si>
  <si>
    <t>-338953885</t>
  </si>
  <si>
    <t>81</t>
  </si>
  <si>
    <t>998776201.S</t>
  </si>
  <si>
    <t>Presun hmôt pre podlahy povlakové v objektoch výšky do 6 m</t>
  </si>
  <si>
    <t>-659619670</t>
  </si>
  <si>
    <t>781</t>
  </si>
  <si>
    <t>Obklady</t>
  </si>
  <si>
    <t>82</t>
  </si>
  <si>
    <t>781445107.S</t>
  </si>
  <si>
    <t>Montáž obkladov vnútor. stien z obkladačiek kladených do tmelu veľ. 300x600 mm</t>
  </si>
  <si>
    <t>470814347</t>
  </si>
  <si>
    <t>"4/N</t>
  </si>
  <si>
    <t>"1.6" 1,35*(1,5+0,38*2)</t>
  </si>
  <si>
    <t>"1.7" 1,35*(0,5*1,02+0,3)</t>
  </si>
  <si>
    <t>83</t>
  </si>
  <si>
    <t>597640001800.S</t>
  </si>
  <si>
    <t>Obkladačky keramické lxvxhr 298x598x10 mm</t>
  </si>
  <si>
    <t>-1655408822</t>
  </si>
  <si>
    <t>4,145*1,06 'Prepočítané koeficientom množstva</t>
  </si>
  <si>
    <t>84</t>
  </si>
  <si>
    <t>998781201.S</t>
  </si>
  <si>
    <t>Presun hmôt pre obklady keramické v objektoch výšky do 6 m</t>
  </si>
  <si>
    <t>2098153765</t>
  </si>
  <si>
    <t>783</t>
  </si>
  <si>
    <t>Nátery</t>
  </si>
  <si>
    <t>85</t>
  </si>
  <si>
    <t>783222100.S</t>
  </si>
  <si>
    <t>Nátery kov.stav.doplnk.konštr. syntetické farby šedej na vzduchu schnúce dvojnásobné - 70µm</t>
  </si>
  <si>
    <t>-307039468</t>
  </si>
  <si>
    <t>0,3*(2,0*2+0,8)*3</t>
  </si>
  <si>
    <t>784</t>
  </si>
  <si>
    <t>Maľby</t>
  </si>
  <si>
    <t>86</t>
  </si>
  <si>
    <t>784441110.S</t>
  </si>
  <si>
    <t>Maľby latexové tónované dvojnásobné ručne nanášané na jemnozrnný podklad výšky do 3,80 m</t>
  </si>
  <si>
    <t>194935082</t>
  </si>
  <si>
    <t>1,2*(23,81+12,25+0,38*2)*2-0,8*1,2*5-0,6*1,2-2,05*1,2</t>
  </si>
  <si>
    <t>1,2*(11,22+4,75+0,38*6)*2-0,8*1,2</t>
  </si>
  <si>
    <t>1,2*(5,29+4,75+0,38)*2-0,7*1,2</t>
  </si>
  <si>
    <t>1,2*(6,55+0,12+6,82+4,55+0,38*10)*2-0,9*1,2-0,8*1,2</t>
  </si>
  <si>
    <t>1,2*(7,35+2,14+0,38*2)*2-0,9*1,2-0,8*1,2</t>
  </si>
  <si>
    <t>1,2*(4,81+9,955+0,38*8)*2-0,8*1,2</t>
  </si>
  <si>
    <t>1,2*(8,61+4,75+0,38*3)*2-0,8*1,2*2</t>
  </si>
  <si>
    <t>87</t>
  </si>
  <si>
    <t>784452371.S</t>
  </si>
  <si>
    <t>Maľby z maliarskych zmesí na vodnej báze, ručne nanášané tónované dvojnásobné na jemnozrnný podklad výšky do 3,80 m</t>
  </si>
  <si>
    <t>1059179601</t>
  </si>
  <si>
    <t>329,68+779,553-294,984</t>
  </si>
  <si>
    <t>Práce a dodávky M</t>
  </si>
  <si>
    <t>21-M</t>
  </si>
  <si>
    <t>Elektromontáže</t>
  </si>
  <si>
    <t>88</t>
  </si>
  <si>
    <t>210964323.S</t>
  </si>
  <si>
    <t>Demontáž do sute - svietidla interiérového na strop do 2 kg vrátane odpojenia   -0,00200 t</t>
  </si>
  <si>
    <t>1740234617</t>
  </si>
  <si>
    <t>"1/B</t>
  </si>
  <si>
    <t>8+6+2+9+11+8</t>
  </si>
  <si>
    <t>89</t>
  </si>
  <si>
    <t>210964324.S</t>
  </si>
  <si>
    <t>Demontáž do sute - svietidla interiérového na strop do 5 kg vrátane odpojenia   -0,00500 t</t>
  </si>
  <si>
    <t>495737502</t>
  </si>
  <si>
    <t>2+6</t>
  </si>
  <si>
    <t>22-M</t>
  </si>
  <si>
    <t>Montáže oznamovacích a zabezpečovacích zariadení</t>
  </si>
  <si>
    <t>90</t>
  </si>
  <si>
    <t>229320231.S</t>
  </si>
  <si>
    <t>Demontáž pôvodných požiarnych senzorov, vrátane prívodných vedení</t>
  </si>
  <si>
    <t>kpl</t>
  </si>
  <si>
    <t>1403928447</t>
  </si>
  <si>
    <t>HZS</t>
  </si>
  <si>
    <t>Hodinové zúčtovacie sadzby</t>
  </si>
  <si>
    <t>91</t>
  </si>
  <si>
    <t>HZS000111.S</t>
  </si>
  <si>
    <t>Stavebno montážne práce menej náročne, pomocné alebo manupulačné (Tr. 1) v rozsahu viac ako 8 hodín</t>
  </si>
  <si>
    <t>hod</t>
  </si>
  <si>
    <t>512</t>
  </si>
  <si>
    <t>-5050366</t>
  </si>
  <si>
    <t>"bližšie nešpecifikované búracie a demontážne práce</t>
  </si>
  <si>
    <t>VP</t>
  </si>
  <si>
    <t xml:space="preserve">  Práce naviac</t>
  </si>
  <si>
    <t>PN</t>
  </si>
  <si>
    <t>b - SO 02 - Cvičná kuchyňa a učebňa stolovania</t>
  </si>
  <si>
    <t xml:space="preserve">    721 - Zdravotechnika - vnútorná kanalizácia</t>
  </si>
  <si>
    <t>2014821715</t>
  </si>
  <si>
    <t>536865862</t>
  </si>
  <si>
    <t>2,0</t>
  </si>
  <si>
    <t>2,1</t>
  </si>
  <si>
    <t>349231821.S</t>
  </si>
  <si>
    <t>Primurovka ostenia s ozubom z tehál vo vybúraných otvoroch nad 150 do 300 mm</t>
  </si>
  <si>
    <t>-1862692053</t>
  </si>
  <si>
    <t>0,3*2,0</t>
  </si>
  <si>
    <t>611460122.S</t>
  </si>
  <si>
    <t>Príprava vnútorného podkladu stropov penetráciou hĺbkovou na nasiakavé podklady</t>
  </si>
  <si>
    <t>-1011190917</t>
  </si>
  <si>
    <t>49,83</t>
  </si>
  <si>
    <t>"10/N</t>
  </si>
  <si>
    <t>10,02</t>
  </si>
  <si>
    <t>611460301.S</t>
  </si>
  <si>
    <t>Vnútorná stierka stropov sadrová, hr. 1 mm</t>
  </si>
  <si>
    <t>-859217616</t>
  </si>
  <si>
    <t>-1210093119</t>
  </si>
  <si>
    <t>"1/N</t>
  </si>
  <si>
    <t>3,0*(9,76+4,75+0,38*3)*2-1,6*1,15-0,9*2,0-1,0*2,1</t>
  </si>
  <si>
    <t>"9/N</t>
  </si>
  <si>
    <t>3,0*(2,08+4,75)*2-0,9*2,65</t>
  </si>
  <si>
    <t>1264537744</t>
  </si>
  <si>
    <t>3,0*4,75-0,8*2,0</t>
  </si>
  <si>
    <t>-165904283</t>
  </si>
  <si>
    <t>126,755-63,497</t>
  </si>
  <si>
    <t>1,5*4,75-0,8*0,5</t>
  </si>
  <si>
    <t>1547870247</t>
  </si>
  <si>
    <t>126,755*0,1</t>
  </si>
  <si>
    <t>1346924313</t>
  </si>
  <si>
    <t>"2/B</t>
  </si>
  <si>
    <t>-1962703653</t>
  </si>
  <si>
    <t>-1674841059</t>
  </si>
  <si>
    <t>"5/N</t>
  </si>
  <si>
    <t>1409826253</t>
  </si>
  <si>
    <t>1325414762</t>
  </si>
  <si>
    <t>-156358200</t>
  </si>
  <si>
    <t>-1835516135</t>
  </si>
  <si>
    <t>49,83+10,02</t>
  </si>
  <si>
    <t>-948390755</t>
  </si>
  <si>
    <t>"9/b</t>
  </si>
  <si>
    <t>1531433229</t>
  </si>
  <si>
    <t>0,8*1,97</t>
  </si>
  <si>
    <t>1,0*2,1</t>
  </si>
  <si>
    <t>971036022.S</t>
  </si>
  <si>
    <t>Jadrové vrty diamantovými korunkami do D 350 mm do stien - murivo tehlové -0,00117t</t>
  </si>
  <si>
    <t>cm</t>
  </si>
  <si>
    <t>-284003521</t>
  </si>
  <si>
    <t>20,0*2</t>
  </si>
  <si>
    <t>978059531.S</t>
  </si>
  <si>
    <t>Odsekanie a odobratie obkladov stien z obkladačiek vnútorných vrátane podkladovej omietky nad 2 m2,  -0,06800t</t>
  </si>
  <si>
    <t>889429374</t>
  </si>
  <si>
    <t>1,5*(9,76+4,75+0,38*3)*2-0,9*1,5-1,0*1,5</t>
  </si>
  <si>
    <t>-668844296</t>
  </si>
  <si>
    <t>-347159015</t>
  </si>
  <si>
    <t>-1831089212</t>
  </si>
  <si>
    <t>-1177671167</t>
  </si>
  <si>
    <t>4,715*2 'Prepočítané koeficientom množstva</t>
  </si>
  <si>
    <t>1190828578</t>
  </si>
  <si>
    <t>1570648482</t>
  </si>
  <si>
    <t>4,715*38 'Prepočítané koeficientom množstva</t>
  </si>
  <si>
    <t>-485267013</t>
  </si>
  <si>
    <t>-182987849</t>
  </si>
  <si>
    <t>-596962687</t>
  </si>
  <si>
    <t>721</t>
  </si>
  <si>
    <t>Zdravotechnika - vnútorná kanalizácia</t>
  </si>
  <si>
    <t>721210813.S</t>
  </si>
  <si>
    <t>Demontáž vpustu podlahového z kyselinovzdornej kameniny DN 100,  -0,02961t</t>
  </si>
  <si>
    <t>762485524</t>
  </si>
  <si>
    <t>721213006.S</t>
  </si>
  <si>
    <t>Montáž podlahového vpustu s vodorovným odtokom DN 75</t>
  </si>
  <si>
    <t>1698118965</t>
  </si>
  <si>
    <t>286630023000.S</t>
  </si>
  <si>
    <t>Podlahový vpust variabilný odtok DN 75, mriežka/krytka nerez</t>
  </si>
  <si>
    <t>385306265</t>
  </si>
  <si>
    <t>998721201.S</t>
  </si>
  <si>
    <t>Presun hmôt pre vnútornú kanalizáciu v objektoch výšky do 6 m</t>
  </si>
  <si>
    <t>1806891285</t>
  </si>
  <si>
    <t>725320821.S</t>
  </si>
  <si>
    <t>Demontáž drezu dvojitého bez výtokovej armatúry na konzolách,  -0,02720t</t>
  </si>
  <si>
    <t>642331227</t>
  </si>
  <si>
    <t>1013612382</t>
  </si>
  <si>
    <t>725860821.S</t>
  </si>
  <si>
    <t>Demontáž dvojitej  zápachovej uzávierky pre zariaďovacie predmety, umývadlá, drezy, práčky,  -0,00122t</t>
  </si>
  <si>
    <t>1492319575</t>
  </si>
  <si>
    <t>841644594</t>
  </si>
  <si>
    <t>2003155200</t>
  </si>
  <si>
    <t>2144995022</t>
  </si>
  <si>
    <t>-491804218</t>
  </si>
  <si>
    <t>237066377</t>
  </si>
  <si>
    <t>767111110.S</t>
  </si>
  <si>
    <t>Posúvna, skladacia, nepriehľadná stena 2670x2960mm</t>
  </si>
  <si>
    <t>417825288</t>
  </si>
  <si>
    <t>760752648</t>
  </si>
  <si>
    <t>-1627129024</t>
  </si>
  <si>
    <t>-1335305946</t>
  </si>
  <si>
    <t>59,85*1,05 'Prepočítané koeficientom množstva</t>
  </si>
  <si>
    <t>1087991214</t>
  </si>
  <si>
    <t>-2105828254</t>
  </si>
  <si>
    <t>1560693016</t>
  </si>
  <si>
    <t>444846078</t>
  </si>
  <si>
    <t>-488485966</t>
  </si>
  <si>
    <t>-53389075</t>
  </si>
  <si>
    <t>1,5*(9,76+4,75+0,38*3)*2-1,6*1,15-0,9*1,5-1,0*1,5</t>
  </si>
  <si>
    <t>1,2*(2,08+4,75)*2-0,9*1,2</t>
  </si>
  <si>
    <t>1,5*4,75-0,8*1,5</t>
  </si>
  <si>
    <t>1479152625</t>
  </si>
  <si>
    <t>63,497*1,06 'Prepočítané koeficientom množstva</t>
  </si>
  <si>
    <t>1852062532</t>
  </si>
  <si>
    <t>-407105790</t>
  </si>
  <si>
    <t>0,3*(2,0+2,0+0,9)</t>
  </si>
  <si>
    <t>78331111</t>
  </si>
  <si>
    <t>Očistenie a nový náter existujúcich vykurovacích telies a ich prívodných ležatých a zvislých potrubí</t>
  </si>
  <si>
    <t>sub</t>
  </si>
  <si>
    <t>1370670440</t>
  </si>
  <si>
    <t>"8/n</t>
  </si>
  <si>
    <t>552799868</t>
  </si>
  <si>
    <t>"1/N+9/N</t>
  </si>
  <si>
    <t>69,183</t>
  </si>
  <si>
    <t>1255182992</t>
  </si>
  <si>
    <t>-532333823</t>
  </si>
  <si>
    <t>1,0</t>
  </si>
  <si>
    <t>"bližšie nešpecifikované demontážne a búracie práce</t>
  </si>
  <si>
    <t>5,0</t>
  </si>
  <si>
    <t>c - SO 03 - WC pri hlavnom južnom vstupe</t>
  </si>
  <si>
    <t>884880071</t>
  </si>
  <si>
    <t>342272021.S</t>
  </si>
  <si>
    <t>Priečky z pórobetónových tvárnic hladkých s objemovou hmotnosťou do 600 kg/m3 hrúbky 75 mm</t>
  </si>
  <si>
    <t>490179163</t>
  </si>
  <si>
    <t>3,0*1,05</t>
  </si>
  <si>
    <t>342272041.S</t>
  </si>
  <si>
    <t>Priečky z pórobetónových tvárnic hladkých s objemovou hmotnosťou do 600 kg/m3 hrúbky 125 mm</t>
  </si>
  <si>
    <t>1323797063</t>
  </si>
  <si>
    <t>3,0*(1,05+0,4)</t>
  </si>
  <si>
    <t>2,0*0,3</t>
  </si>
  <si>
    <t>0,8*(1,52+0,9)</t>
  </si>
  <si>
    <t>1519274026</t>
  </si>
  <si>
    <t>"4/n</t>
  </si>
  <si>
    <t>4,69+8,9+10,49</t>
  </si>
  <si>
    <t>-20376865</t>
  </si>
  <si>
    <t>598293628</t>
  </si>
  <si>
    <t>81235507</t>
  </si>
  <si>
    <t>24,08*0,1</t>
  </si>
  <si>
    <t>644909666</t>
  </si>
  <si>
    <t>"1.11" 3,0*(2,21+2,445)*2-0,9*2,0</t>
  </si>
  <si>
    <t>"1.12" 3,0*(5,43+1,65+1,15+1,52+0,9)*2-0,6*1,97*5</t>
  </si>
  <si>
    <t>"1.13" 3,0*(5,43+1,65+1,15+1,52+0,9+1,52+0,9)*2-0,6*1,97*7</t>
  </si>
  <si>
    <t>615197486</t>
  </si>
  <si>
    <t>3,0*5,7-0,7*2,0*2-1,0*2,0</t>
  </si>
  <si>
    <t>746369996</t>
  </si>
  <si>
    <t>-60,813</t>
  </si>
  <si>
    <t>-1981152808</t>
  </si>
  <si>
    <t>154,266*0,1</t>
  </si>
  <si>
    <t>"plus nové murivo</t>
  </si>
  <si>
    <t>3,15*2+6,868*2</t>
  </si>
  <si>
    <t>2104729288</t>
  </si>
  <si>
    <t>"1.11" 3,0*(1,15+1,44+1,11+1,44+0,98+1,44+1,17+1,44)*2-0,7*2,0*7</t>
  </si>
  <si>
    <t>"1.12" 3,0*(3,87+1,65+1,28+0,865+1,28+0,865)*2-0,7*2,0*5</t>
  </si>
  <si>
    <t>"1.13" 3,0*(3,87+1,60+1,28+0,88+1,28+0,88)*2-0,7*2,0*5</t>
  </si>
  <si>
    <t>-3,0*(0,9+1,6+0,3*2+1,44+1,0)*2</t>
  </si>
  <si>
    <t>1606436964</t>
  </si>
  <si>
    <t>3,09+10,53+10,49</t>
  </si>
  <si>
    <t>-986626979</t>
  </si>
  <si>
    <t>1752429156</t>
  </si>
  <si>
    <t>-942015150</t>
  </si>
  <si>
    <t>25794904</t>
  </si>
  <si>
    <t>-1032441107</t>
  </si>
  <si>
    <t>3,0*(0,9+1,6+0,3*2+1,44+1,0)-0,6*1,97*2</t>
  </si>
  <si>
    <t>100652628</t>
  </si>
  <si>
    <t>3,09+10,53+10,49+5,0</t>
  </si>
  <si>
    <t>2108444912</t>
  </si>
  <si>
    <t>1307709600</t>
  </si>
  <si>
    <t>0,6*1,97*2</t>
  </si>
  <si>
    <t>0,6*1,97</t>
  </si>
  <si>
    <t>914599347</t>
  </si>
  <si>
    <t>1,25*(2,2+2,075+2,08*2)</t>
  </si>
  <si>
    <t>-1793706395</t>
  </si>
  <si>
    <t>-287661664</t>
  </si>
  <si>
    <t>-1079037009</t>
  </si>
  <si>
    <t>-1220099733</t>
  </si>
  <si>
    <t>4,789*2 'Prepočítané koeficientom množstva</t>
  </si>
  <si>
    <t>1366922225</t>
  </si>
  <si>
    <t>-1034273748</t>
  </si>
  <si>
    <t>4,789*38 'Prepočítané koeficientom množstva</t>
  </si>
  <si>
    <t>1231528640</t>
  </si>
  <si>
    <t>60466160</t>
  </si>
  <si>
    <t>1860953758</t>
  </si>
  <si>
    <t>725110811.S</t>
  </si>
  <si>
    <t>Demontáž záchoda splachovacieho s nádržou alebo s tlakovým splachovačom,  -0,01933t</t>
  </si>
  <si>
    <t>-1966469730</t>
  </si>
  <si>
    <t>725122813.S</t>
  </si>
  <si>
    <t>Demontáž pisoára s nádržkou a 1 záchodom,  -0,01720t</t>
  </si>
  <si>
    <t>756882159</t>
  </si>
  <si>
    <t>1225796170</t>
  </si>
  <si>
    <t>139458355</t>
  </si>
  <si>
    <t>176365078</t>
  </si>
  <si>
    <t>205824643</t>
  </si>
  <si>
    <t>Pripojovacie armatúry, ventily</t>
  </si>
  <si>
    <t>2122299354</t>
  </si>
  <si>
    <t>292552399</t>
  </si>
  <si>
    <t>0,9*1,0*2</t>
  </si>
  <si>
    <t>1533704474</t>
  </si>
  <si>
    <t>-304674704</t>
  </si>
  <si>
    <t>917746839</t>
  </si>
  <si>
    <t>1358691592</t>
  </si>
  <si>
    <t>2082327138</t>
  </si>
  <si>
    <t>1473706816</t>
  </si>
  <si>
    <t>838097543</t>
  </si>
  <si>
    <t>1545080716</t>
  </si>
  <si>
    <t>1169782303</t>
  </si>
  <si>
    <t>24,08*1,02 'Prepočítané koeficientom množstva</t>
  </si>
  <si>
    <t>1813613473</t>
  </si>
  <si>
    <t>238448063</t>
  </si>
  <si>
    <t>2007018118</t>
  </si>
  <si>
    <t>405822583</t>
  </si>
  <si>
    <t>-955031750</t>
  </si>
  <si>
    <t>1053272022</t>
  </si>
  <si>
    <t>"1.11" 1,25*(2,21+2,445)*2-0,9*1,25</t>
  </si>
  <si>
    <t>"1.12" 1,25*(5,43+1,65+1,15+1,52+0,9)*2-0,6*1,25*5</t>
  </si>
  <si>
    <t>"1.13" 1,25*(5,43+1,65+1,15+1,52+0,9+1,52+0,9)*2-0,6*1,25*7</t>
  </si>
  <si>
    <t>-1762326464</t>
  </si>
  <si>
    <t>60,813*1,06 'Prepočítané koeficientom množstva</t>
  </si>
  <si>
    <t>-1082196807</t>
  </si>
  <si>
    <t>128632643</t>
  </si>
  <si>
    <t>0,3*(2,0+2,0+0,8)*2</t>
  </si>
  <si>
    <t>Očistenie a nový náter existujúcich vykurovacích telies a ich prívodných ležatých a zvislých potrubí, vodovod a kanlizačných potrubí</t>
  </si>
  <si>
    <t>1269578542</t>
  </si>
  <si>
    <t>-427671607</t>
  </si>
  <si>
    <t>1,2*5,7-0,7*1,2*2-1,0*1,2</t>
  </si>
  <si>
    <t>-195908846</t>
  </si>
  <si>
    <t>105,753+24,08-3,96</t>
  </si>
  <si>
    <t>1546767331</t>
  </si>
  <si>
    <t>-1074890035</t>
  </si>
  <si>
    <t>15,0</t>
  </si>
  <si>
    <t>d - SO 04 - Bezbariérový vstup do budovy školy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</si>
  <si>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</si>
  <si>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</si>
  <si>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</si>
  <si>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</si>
  <si>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>Zemné práce</t>
  </si>
  <si>
    <t>113107131.S</t>
  </si>
  <si>
    <t>Odstránenie krytu v ploche do 200 m2 z betónu prostého, hr. vrstvy do 150 mm,  -0,22500t</t>
  </si>
  <si>
    <t>770514784</t>
  </si>
  <si>
    <t>13,5</t>
  </si>
  <si>
    <t>132201101.S</t>
  </si>
  <si>
    <t>Výkop ryhy do šírky 600 mm v horn.3 do 100 m3</t>
  </si>
  <si>
    <t>m3</t>
  </si>
  <si>
    <t>-809027323</t>
  </si>
  <si>
    <t>1,2*0,4*(2,85+1,9+0,7+0,95+4,0*2+1,2)</t>
  </si>
  <si>
    <t>132201109.S</t>
  </si>
  <si>
    <t>Príplatok k cene za lepivosť pri hĺbení rýh šírky do 600 mm zapažených i nezapažených s urovnaním dna v hornine 3</t>
  </si>
  <si>
    <t>-411347508</t>
  </si>
  <si>
    <t>162201101.S</t>
  </si>
  <si>
    <t>Vodorovné premiestnenie výkopku z horniny 1-4 do 20m</t>
  </si>
  <si>
    <t>-1746789893</t>
  </si>
  <si>
    <t>162501102.S</t>
  </si>
  <si>
    <t>Vodorovné premiestnenie výkopku po spevnenej ceste z horniny tr.1-4, do 100 m3 na vzdialenosť do 3000 m</t>
  </si>
  <si>
    <t>-1138110253</t>
  </si>
  <si>
    <t>171201201.S</t>
  </si>
  <si>
    <t>Uloženie sypaniny na skládky do 100 m3</t>
  </si>
  <si>
    <t>149471951</t>
  </si>
  <si>
    <t>171209002.S</t>
  </si>
  <si>
    <t>Poplatok za skládku - zemina a kamenivo (17 05) ostatné</t>
  </si>
  <si>
    <t>1887832594</t>
  </si>
  <si>
    <t>Zakladanie</t>
  </si>
  <si>
    <t>271573001.S</t>
  </si>
  <si>
    <t>Násyp pod základové konštrukcie so zhutnením zo štrkopiesku fr.0-32 mm</t>
  </si>
  <si>
    <t>2145705696</t>
  </si>
  <si>
    <t>0,1*2,5*2,85</t>
  </si>
  <si>
    <t>0,1*4,0*1,8</t>
  </si>
  <si>
    <t>274313612.S</t>
  </si>
  <si>
    <t>Betón základových pásov, prostý tr. C 20/25</t>
  </si>
  <si>
    <t>-1991652503</t>
  </si>
  <si>
    <t>1,1*0,4*(2,85+1,9+0,7+0,95+4,0*2+1,2)</t>
  </si>
  <si>
    <t>345321515.S</t>
  </si>
  <si>
    <t>Betón múrikov parapetných, atikových, schodiskových, zábradelných, železový (bez výstuže) tr. C 25/30</t>
  </si>
  <si>
    <t>-1090219983</t>
  </si>
  <si>
    <t>0,2*0,6*(2,85+0,65+0,9+4,0*2)</t>
  </si>
  <si>
    <t>345351101.S</t>
  </si>
  <si>
    <t>Debnenie múrikov parapet., atik., zábradl., plnostenných- zhotovenie</t>
  </si>
  <si>
    <t>-1391960474</t>
  </si>
  <si>
    <t>2*0,6*(2,85+0,65+0,9+4,0*2)</t>
  </si>
  <si>
    <t>345351102.S</t>
  </si>
  <si>
    <t>Debnenie múrikov parapet., atik., zábradl., plnostenných- odstránenie</t>
  </si>
  <si>
    <t>-1030813546</t>
  </si>
  <si>
    <t>345361821.S</t>
  </si>
  <si>
    <t>Výstuž múrikov parapet., atik., schodisk., zábradl., z betonárskej ocele B500 (10505)</t>
  </si>
  <si>
    <t>1245053303</t>
  </si>
  <si>
    <t>1,488*0,060</t>
  </si>
  <si>
    <t>Vodorovné konštrukcie</t>
  </si>
  <si>
    <t>430321414.S</t>
  </si>
  <si>
    <t>Schodiskové konštrukcie, betón železový tr. C 25/30</t>
  </si>
  <si>
    <t>10659273</t>
  </si>
  <si>
    <t>0,45*2,0</t>
  </si>
  <si>
    <t>4,2*1,3*0,12</t>
  </si>
  <si>
    <t>4,2*0,12</t>
  </si>
  <si>
    <t>430361821.S</t>
  </si>
  <si>
    <t>Výstuž schodiskových konštrukcií z betonárskej ocele B500 (10505)</t>
  </si>
  <si>
    <t>863358073</t>
  </si>
  <si>
    <t>2,059*0,05</t>
  </si>
  <si>
    <t>434351141.S</t>
  </si>
  <si>
    <t>Debnenie stupňov na podstupňovej doske alebo na teréne pôdorysne priamočiarych zhotovenie</t>
  </si>
  <si>
    <t>-947437645</t>
  </si>
  <si>
    <t>0,2*2,0*3</t>
  </si>
  <si>
    <t>434351142.S</t>
  </si>
  <si>
    <t>Debnenie stupňov na podstupňovej doske alebo na teréne pôdorysne priamočiarych odstránenie</t>
  </si>
  <si>
    <t>1985688056</t>
  </si>
  <si>
    <t>Komunikácie</t>
  </si>
  <si>
    <t>564851111.S</t>
  </si>
  <si>
    <t>Podklad zo štrkodrviny s rozprestretím a zhutnením, po zhutnení hr. 150 mm</t>
  </si>
  <si>
    <t>-617033886</t>
  </si>
  <si>
    <t>2,5*2,85*2</t>
  </si>
  <si>
    <t>4,0*1,8*2</t>
  </si>
  <si>
    <t>573111114.S</t>
  </si>
  <si>
    <t>Postrek asfaltový infiltračný s posypom kamenivom z asfaltu cestného v množstve 2,00 kg/m2</t>
  </si>
  <si>
    <t>1477554684</t>
  </si>
  <si>
    <t>"vyrovnanie externej betónovej plochy</t>
  </si>
  <si>
    <t>100,0</t>
  </si>
  <si>
    <t>576123111.S</t>
  </si>
  <si>
    <t>Koberec asfaltový modifikovaný I.tr. veľmi tenký BBTM 8 O  jemnozrnný, po zhutnení hr. 30 mm</t>
  </si>
  <si>
    <t>-458172666</t>
  </si>
  <si>
    <t>919735123.S</t>
  </si>
  <si>
    <t>Rezanie existujúceho betónového krytu alebo podkladu hĺbky nad 100 do 150 mm</t>
  </si>
  <si>
    <t>-1396500073</t>
  </si>
  <si>
    <t>4,4+1,7+4,4+0,7+2,4+2,12</t>
  </si>
  <si>
    <t>824180072</t>
  </si>
  <si>
    <t>961043111.S</t>
  </si>
  <si>
    <t>Búranie základov alebo vybúranie otvorov plochy nad 4 m2 z betónu prostého alebo preloženého kameňom,  -2,20000t</t>
  </si>
  <si>
    <t>1688230785</t>
  </si>
  <si>
    <t>0,73*0,3*0,8*2</t>
  </si>
  <si>
    <t>963051110.S</t>
  </si>
  <si>
    <t>Búranie železobetónových konštrukcií,  -2,40000t</t>
  </si>
  <si>
    <t>173565153</t>
  </si>
  <si>
    <t>0,26*1,8</t>
  </si>
  <si>
    <t>0,73*0,3*0,5*2</t>
  </si>
  <si>
    <t>968081115.S</t>
  </si>
  <si>
    <t>Demontáž okien plastových, 1 bm obvodu - 0,007t</t>
  </si>
  <si>
    <t>-31486619</t>
  </si>
  <si>
    <t>(1,6+3,0)*2</t>
  </si>
  <si>
    <t>1120040168</t>
  </si>
  <si>
    <t>1429888427</t>
  </si>
  <si>
    <t>5,568*2 'Prepočítané koeficientom množstva</t>
  </si>
  <si>
    <t>336661604</t>
  </si>
  <si>
    <t>-1419319318</t>
  </si>
  <si>
    <t>-185251137</t>
  </si>
  <si>
    <t>979093512.S</t>
  </si>
  <si>
    <t>Drvenie stavebného odpadu z demolácií (recyklácia bez kov. mat.) z muriva z betónu prostého</t>
  </si>
  <si>
    <t>1606229302</t>
  </si>
  <si>
    <t>-37016577</t>
  </si>
  <si>
    <t>2140470336</t>
  </si>
  <si>
    <t>406630124</t>
  </si>
  <si>
    <t>1773289604</t>
  </si>
  <si>
    <t>7666411</t>
  </si>
  <si>
    <t>Plastové vstupné dvojkrídlové dvere, vrátane zárubne, nadsvetlíkov 1800x3000mm</t>
  </si>
  <si>
    <t>-1285374118</t>
  </si>
  <si>
    <t>1681522685</t>
  </si>
  <si>
    <t>7671611</t>
  </si>
  <si>
    <t>Šikmá schodisková plošina</t>
  </si>
  <si>
    <t>414889464</t>
  </si>
  <si>
    <t>76716111</t>
  </si>
  <si>
    <t>Oceľové zábradlie</t>
  </si>
  <si>
    <t>849770548</t>
  </si>
  <si>
    <t>2,9+0,65+0,9+4,2*2</t>
  </si>
  <si>
    <t>994314253</t>
  </si>
  <si>
    <t>783890230.S</t>
  </si>
  <si>
    <t>Epoxidový náter-systém M24 betónových a omietaných konštrukcií. päťvrstvové a trojnásobná penetrácia podláh bez použitia ochran. masiek s filtrom</t>
  </si>
  <si>
    <t>-726828110</t>
  </si>
  <si>
    <t>-600679900</t>
  </si>
  <si>
    <t>10,0</t>
  </si>
  <si>
    <t>e - Zdravotechnika</t>
  </si>
  <si>
    <t>Časť:</t>
  </si>
  <si>
    <t>1 - WC</t>
  </si>
  <si>
    <t xml:space="preserve">    713 - Izolácie tepelné</t>
  </si>
  <si>
    <t xml:space="preserve">    722 - Zdravotechnika - vnútorný vodovod</t>
  </si>
  <si>
    <t>OST - Ostatné</t>
  </si>
  <si>
    <t>713</t>
  </si>
  <si>
    <t>Izolácie tepelné</t>
  </si>
  <si>
    <t>713482121.S</t>
  </si>
  <si>
    <t>Montáž trubíc z PE, hr.15-20 mm,vnút.priemer do 38 mm</t>
  </si>
  <si>
    <t>283310004700.S</t>
  </si>
  <si>
    <t>Izolačná PE trubica dxhr. 22x20 mm, nadrezaná, na izolovanie rozvodov vody, kúrenia, zdravotechniky</t>
  </si>
  <si>
    <t>721140905.S</t>
  </si>
  <si>
    <t>Oprava odpadového potrubia liatinového vsadenie odbočky do potrubia DN 100</t>
  </si>
  <si>
    <t>721140915.S</t>
  </si>
  <si>
    <t>Oprava odpadového potrubia liatinového prepojenie doterajšieho potrubia DN 100</t>
  </si>
  <si>
    <t>721172290.S</t>
  </si>
  <si>
    <t>Montáž kolena potrubia DN 50</t>
  </si>
  <si>
    <t>286540001300</t>
  </si>
  <si>
    <t>Koleno HT DN 50/45°, PP systém pre beztlakový rozvod vnútorného odpadu, PIPELIFE</t>
  </si>
  <si>
    <t>721172296.S</t>
  </si>
  <si>
    <t>Montáž kolena HT potrubia DN 100</t>
  </si>
  <si>
    <t>286540002300</t>
  </si>
  <si>
    <t>Koleno HT DN 100/45°, PP systém pre beztlakový rozvod vnútorného odpadu, PIPELIFE</t>
  </si>
  <si>
    <t>721172321.S</t>
  </si>
  <si>
    <t>Montáž odbočky HT potrubia DN 150</t>
  </si>
  <si>
    <t>286540012000</t>
  </si>
  <si>
    <t>Odbočka HT DN 150/110/45°, PP systém pre beztlakový rozvod vnútorného odpadu, PIPELIFE</t>
  </si>
  <si>
    <t>721172333.S</t>
  </si>
  <si>
    <t>Montáž redukcie HT potrubia DN 100</t>
  </si>
  <si>
    <t>286540005500</t>
  </si>
  <si>
    <t>Redukcia HT DN 100/50, PP systém pre beztlakový rozvod vnútorného odpadu, PIPELIFE</t>
  </si>
  <si>
    <t>721172348.S</t>
  </si>
  <si>
    <t>Montáž prechodu HT potrubia na liatinu DN 100</t>
  </si>
  <si>
    <t>286540018600.S</t>
  </si>
  <si>
    <t>Prechod z liatinu na HT DN 100, bez tesnenia, PP systém pre beztlakový rozvod vnútorného odpadu</t>
  </si>
  <si>
    <t>721173205.S</t>
  </si>
  <si>
    <t>Potrubie z PVC - U odpadné pripájacie D 50 mm</t>
  </si>
  <si>
    <t>721173208.S</t>
  </si>
  <si>
    <t>Potrubie z PVC - U odpadné pripájacie D 110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</si>
  <si>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</si>
  <si>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</si>
  <si>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</si>
  <si>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</si>
  <si>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721290111.S</t>
  </si>
  <si>
    <t>Ostatné - skúška tesnosti kanalizácie v objektoch vodou do DN 125</t>
  </si>
  <si>
    <t>722</t>
  </si>
  <si>
    <t>Zdravotechnika - vnútorný vodovod</t>
  </si>
  <si>
    <t>722130913.S</t>
  </si>
  <si>
    <t>Oprava vodovodného potrubia závitového prerezanie oceľovej rúrky do DN 25</t>
  </si>
  <si>
    <t>722131912.S</t>
  </si>
  <si>
    <t>Oprava vodovodného potrubia závitového vsadenie odbočky do potrubia DN 20</t>
  </si>
  <si>
    <t>722131932.S</t>
  </si>
  <si>
    <t>Oprava vodovodného potrubia závitového prepojenie doterajšieho potrubia DN 20</t>
  </si>
  <si>
    <t>722171152.S</t>
  </si>
  <si>
    <t>Plasthliníkové potrubie v kotúčoch spájané lisovaním d 20 mm</t>
  </si>
  <si>
    <t>722173115.S</t>
  </si>
  <si>
    <t>Montáž plasthliníkového T-kusu pre vodu lisovaním D 20 mm</t>
  </si>
  <si>
    <t>286220007900.S</t>
  </si>
  <si>
    <t>T-kus lisovací pre plasthliníkové potrubia D 20 mm</t>
  </si>
  <si>
    <t>722173181.S</t>
  </si>
  <si>
    <t>Montáž plasthliníkovej nástenky pre vodu lisovaním D 20 mm</t>
  </si>
  <si>
    <t>286220049600.S</t>
  </si>
  <si>
    <t>Nástenka lisovacia pre plasthliníkové potrubie predĺžená D 20 mm</t>
  </si>
  <si>
    <t>722290226.S</t>
  </si>
  <si>
    <t>Tlaková skúška vodovodného potrubia závitového do DN 50</t>
  </si>
  <si>
    <t>722290234.S</t>
  </si>
  <si>
    <t>Prepláchnutie a dezinfekcia vodovodného potrubia do DN 80</t>
  </si>
  <si>
    <t>998722201.S</t>
  </si>
  <si>
    <t>Presun hmôt pre vnútorný vodovod v objektoch výšky do 6 m</t>
  </si>
  <si>
    <t>725119307.S</t>
  </si>
  <si>
    <t>Montáž záchodovej misy keramickej kombinovanej s rovným odpadom</t>
  </si>
  <si>
    <t>642340000600.S</t>
  </si>
  <si>
    <t>Misa záchodová keramická kombinovaná</t>
  </si>
  <si>
    <t>725119415.S</t>
  </si>
  <si>
    <t>Montáž záchodovej misy keramickej bezbariérovej</t>
  </si>
  <si>
    <t>642360004900.S</t>
  </si>
  <si>
    <t>Misa záchodová keramická bezbariérová</t>
  </si>
  <si>
    <t>725129201.S</t>
  </si>
  <si>
    <t>Montáž pisoáru keramického bez splachovacej nádrže</t>
  </si>
  <si>
    <t>642510000100.S</t>
  </si>
  <si>
    <t>Pisoár keramický</t>
  </si>
  <si>
    <t>5126</t>
  </si>
  <si>
    <t>BEZ BARIÉR umývadlo pre telesne postihnutých 65 x 55 cm</t>
  </si>
  <si>
    <t>642110002300</t>
  </si>
  <si>
    <t>Umývadlo keramické LYRA PLUS-50, rozmer 500x410x185 mm, biela, JIKA</t>
  </si>
  <si>
    <t>725291112.S</t>
  </si>
  <si>
    <t>Montáž záchodového sedadla s poklopom</t>
  </si>
  <si>
    <t>554330000300.S</t>
  </si>
  <si>
    <t>Záchodové sedadlo plastové s poklopom</t>
  </si>
  <si>
    <t>725291114.S</t>
  </si>
  <si>
    <t>Montáž doplnkov zariadení kúpeľní a záchodov, madlá</t>
  </si>
  <si>
    <t>552380012600</t>
  </si>
  <si>
    <t>Madlo nerezové univerzálne dĺžka 600 mm, povrch lesklý, SANELA</t>
  </si>
  <si>
    <t>551110020000.S</t>
  </si>
  <si>
    <t>Guľový ventil rohový, 1/2" - 1/2", s filtrom, chrómovaná mosadz</t>
  </si>
  <si>
    <t>92</t>
  </si>
  <si>
    <t>725819402.S</t>
  </si>
  <si>
    <t>Montáž ventilu bez pripojovacej rúrky G 1/2</t>
  </si>
  <si>
    <t>94</t>
  </si>
  <si>
    <t>96</t>
  </si>
  <si>
    <t>725829201.S</t>
  </si>
  <si>
    <t>Montáž batérie umývadlovej a drezovej nástennej pákovej alebo klasickej s mechanickým ovládaním</t>
  </si>
  <si>
    <t>98</t>
  </si>
  <si>
    <t>551450003400</t>
  </si>
  <si>
    <t>Batéria umývadlová nástenná páková Lyra, výtokové rameno 210 mm, rozteč 150 mm, chróm, JIKA</t>
  </si>
  <si>
    <t>100</t>
  </si>
  <si>
    <t>102</t>
  </si>
  <si>
    <t>Batéria umývadlová stojanková páková imob</t>
  </si>
  <si>
    <t>104</t>
  </si>
  <si>
    <t>106</t>
  </si>
  <si>
    <t>108</t>
  </si>
  <si>
    <t>110</t>
  </si>
  <si>
    <t>OST</t>
  </si>
  <si>
    <t>Ostatné</t>
  </si>
  <si>
    <t>001</t>
  </si>
  <si>
    <t>Murárske výpomoci</t>
  </si>
  <si>
    <t>1263676262</t>
  </si>
  <si>
    <t>2 - KUCHYŇA</t>
  </si>
  <si>
    <t>998713201.S</t>
  </si>
  <si>
    <t>Presun hmôt pre izolácie tepelné v objektoch výšky do 6 m</t>
  </si>
  <si>
    <t>721140903.S</t>
  </si>
  <si>
    <t>Oprava odpadového potrubia liatinového vsadenie odbočky do potrubia DN 70</t>
  </si>
  <si>
    <t>721140913.S</t>
  </si>
  <si>
    <t>Oprava odpadového potrubia liatinového prepojenie doterajšieho potrubia DN 70</t>
  </si>
  <si>
    <t>286540001200</t>
  </si>
  <si>
    <t>Koleno HT DN 50/30°, PP systém pre beztlakový rozvod vnútorného odpadu, PIPELIFE</t>
  </si>
  <si>
    <t>286540001500</t>
  </si>
  <si>
    <t>Koleno HT DN 50/87°, PP systém pre beztlakový rozvod vnútorného odpadu, PIPELIFE</t>
  </si>
  <si>
    <t>721172309.S</t>
  </si>
  <si>
    <t>Montáž odbočky HT potrubia DN 50</t>
  </si>
  <si>
    <t>286540008400</t>
  </si>
  <si>
    <t>Odbočka HT DN 50/50/45°, PP systém pre beztlakový rozvod vnútorného odpadu, PIPELIFE</t>
  </si>
  <si>
    <t>721172312.S</t>
  </si>
  <si>
    <t>Montáž odbočky HT potrubia DN 70</t>
  </si>
  <si>
    <t>286540009300</t>
  </si>
  <si>
    <t>Odbočka HT DN 70/50/50/45°, PP systém pre beztlakový rozvod vnútorného odpadu, PIPELIFE</t>
  </si>
  <si>
    <t>721173207.S</t>
  </si>
  <si>
    <t>Potrubie z PVC - U odpadné pripájacie D 75 mm</t>
  </si>
  <si>
    <t>721194107.S</t>
  </si>
  <si>
    <t>Zriadenie prípojky na potrubí vyvedenie a upevnenie odpadových výpustiek D 75 mm</t>
  </si>
  <si>
    <t>722171153.S</t>
  </si>
  <si>
    <t>Plasthliníkové potrubie v kotúčoch spájané lisovaním d 26 mm</t>
  </si>
  <si>
    <t>722173118.S</t>
  </si>
  <si>
    <t>Montáž plasthliníkového T-kusu pre vodu lisovaním D 26 mm</t>
  </si>
  <si>
    <t>286220008000.S</t>
  </si>
  <si>
    <t>T-kus lisovací pre plasthliníkové potrubia D 26 mm</t>
  </si>
  <si>
    <t>725869323.S</t>
  </si>
  <si>
    <t>Montáž zápachovej uzávierky pre zariaďovacie predmety, pračkovej do D 50 mm (podomietkovej)</t>
  </si>
  <si>
    <t>551620012200.S</t>
  </si>
  <si>
    <t>Zápachová uzávierka podomietková DN 50 pre pripojenie práčok a umývačiek riadu, plast</t>
  </si>
  <si>
    <t>1199790881</t>
  </si>
  <si>
    <t>f - Elektroinštalácie</t>
  </si>
  <si>
    <t xml:space="preserve">Ladislav Medveď </t>
  </si>
  <si>
    <t>PSV -    Práce a dodávky PSV</t>
  </si>
  <si>
    <t xml:space="preserve">    740 -    Silnoprúd inštalacie</t>
  </si>
  <si>
    <t>921 - Elektromontáže</t>
  </si>
  <si>
    <t xml:space="preserve">   Práce a dodávky PSV</t>
  </si>
  <si>
    <t>740</t>
  </si>
  <si>
    <t xml:space="preserve">   Silnoprúd inštalacie</t>
  </si>
  <si>
    <t>210010802.S</t>
  </si>
  <si>
    <t>Lišta elektroinštalačná z PVC 20x20, uložená pevne, vkladacia</t>
  </si>
  <si>
    <t>345750064610.S</t>
  </si>
  <si>
    <t>Lišta hranatá z PVC, 20x20 mm</t>
  </si>
  <si>
    <t>210120404.S</t>
  </si>
  <si>
    <t>Istič vzduchový trojpólový do 63 A</t>
  </si>
  <si>
    <t>358220043400</t>
  </si>
  <si>
    <t>Istič TX3 3P, charakteristika C, 16 A, 6000 A, 3 moduly, LEGRAND</t>
  </si>
  <si>
    <t>210881047</t>
  </si>
  <si>
    <t>Kábel bezhalogénový, medený uložený voľne N2XH 0,6/1,0 kV  5x2,5</t>
  </si>
  <si>
    <t>341610016900</t>
  </si>
  <si>
    <t>Kábel medený bezhalogenový N2XH 5x2,5 mm2</t>
  </si>
  <si>
    <t>921</t>
  </si>
  <si>
    <t>974032871</t>
  </si>
  <si>
    <t>Vytváranie drážok ručným drážkovačom v nepálených tehlách (Ytong, Porfix, ...) hĺbky do 30 mm, š. do 30 mm,  -0,00045t</t>
  </si>
  <si>
    <t>018-05 - Rozvádzač RH doplnenie istiacich prvkov</t>
  </si>
  <si>
    <t>TSP -    Triedenie podľa TSP</t>
  </si>
  <si>
    <t xml:space="preserve">    91 -   Montáž silnoprúdových rozvodov a zariadení RH1.1</t>
  </si>
  <si>
    <t>TSP</t>
  </si>
  <si>
    <t xml:space="preserve">   Triedenie podľa TSP</t>
  </si>
  <si>
    <t xml:space="preserve">  Montáž silnoprúdových rozvodov a zariadení RH1.1</t>
  </si>
  <si>
    <t>210120404</t>
  </si>
  <si>
    <t>358220060110</t>
  </si>
  <si>
    <t>Výkonový istič DPX3 160, 3P, 80A, s tepelno-magnetickou spúšťou, 16KA, LEGRAND</t>
  </si>
  <si>
    <t>358220042500</t>
  </si>
  <si>
    <t>Istič TX3 3P, charakteristika B, 25 A, 6000 A, 3 moduly, LEGRAND</t>
  </si>
  <si>
    <t>3451207200</t>
  </si>
  <si>
    <t>Lišta prepojovacia G-3-1000/16C/LSN/</t>
  </si>
  <si>
    <t>210120411</t>
  </si>
  <si>
    <t>Prúdové chrániče štvorpólové 25 - 80 A</t>
  </si>
  <si>
    <t>358230026000</t>
  </si>
  <si>
    <t>Prúdový chránič TX3 4P, 25 A, 30 mA, typ AC, 4 moduly, LEGRAND</t>
  </si>
  <si>
    <t>018-06 - Rozvádzač RE s polopriamym meraním</t>
  </si>
  <si>
    <t>210064241.S</t>
  </si>
  <si>
    <t>Revízia podperného bodu RE</t>
  </si>
  <si>
    <t>210120407.S</t>
  </si>
  <si>
    <t>Istič vzduchový trojpólový do 125 A na DIN lištu</t>
  </si>
  <si>
    <t>358220060114</t>
  </si>
  <si>
    <t>Výkonový istič DPX3 160, 3P, 125A, s tepelno-magnetickou spúšťou, 16KA, LEGRAND</t>
  </si>
  <si>
    <t>256</t>
  </si>
  <si>
    <t>210193056.S</t>
  </si>
  <si>
    <t>Skriňa RE plastová, trojfázová, dvojtarifná 1 odberateľ</t>
  </si>
  <si>
    <t>357120006900</t>
  </si>
  <si>
    <t>Skriňa elektromerová RE 1.0-Z (W), bez ističov, kompletne zapojený, prúdová zaťažiteľnosť vodičov do 150 A, 2x relé, nulový mostík</t>
  </si>
  <si>
    <t>220890056.S</t>
  </si>
  <si>
    <t>Skúšanie a regulovanie meniča frekvencie, preskúš.funkcie meniča a zodpovedajúcej časti rozvádzáča</t>
  </si>
  <si>
    <t>389810003630</t>
  </si>
  <si>
    <t>Tranformátor prúdu 150A/5A, 30x10 mm, SCHRACK</t>
  </si>
  <si>
    <t>01-aa - Učebňa metrológie 1 svetelná a zásuvková inštalácia</t>
  </si>
  <si>
    <t>TSP - Triedenie podľa TSP</t>
  </si>
  <si>
    <t xml:space="preserve">    92 - Montáž slaboprúdových rozvodov a zariadení</t>
  </si>
  <si>
    <t>Triedenie podľa TSP</t>
  </si>
  <si>
    <t>Montáž slaboprúdových rozvodov a zariadení</t>
  </si>
  <si>
    <t>220511002.S</t>
  </si>
  <si>
    <t>Montáž zásuvky 2xRJ45 pod omietku</t>
  </si>
  <si>
    <t>383150000100</t>
  </si>
  <si>
    <t>Zásuvka dátová RJ45 Cat 5e FTP, LOGUS 90</t>
  </si>
  <si>
    <t>220511031.S</t>
  </si>
  <si>
    <t>Kábel v rúrkach</t>
  </si>
  <si>
    <t>383150012300.S</t>
  </si>
  <si>
    <t>Patch kábel FTP (F/UTP) 4x2xAWG26, Cat.5e, 125 MHz, LSOH</t>
  </si>
  <si>
    <t>km</t>
  </si>
  <si>
    <t>210010002</t>
  </si>
  <si>
    <t>Rúrka ohybná elektroinštalačná typ 23-16, uložená pod omietkou</t>
  </si>
  <si>
    <t>3450722200</t>
  </si>
  <si>
    <t>Rúrka PVC 2316</t>
  </si>
  <si>
    <t>210010306</t>
  </si>
  <si>
    <t>Krabica prístrojová KU 68/71 L1, KU 68 LA/1, do dutých stien,bez zapojenia</t>
  </si>
  <si>
    <t>3450921000</t>
  </si>
  <si>
    <t>Krabica prístrojová typ: KP 68/2"111000008</t>
  </si>
  <si>
    <t>2450599060</t>
  </si>
  <si>
    <t>JUBOGLET vnútorná sadrová vyrovnávacia hmota, balenie 20 kg</t>
  </si>
  <si>
    <t>210201001.S</t>
  </si>
  <si>
    <t>Zapojenie svietidla IP20, 1 x svetelný zdroj, stropného - nástenného interierového so žiarovkou</t>
  </si>
  <si>
    <t>348140000700.S</t>
  </si>
  <si>
    <t>Svietidlo interiérové LED 1x40W, IP40,</t>
  </si>
  <si>
    <t>210410001.S</t>
  </si>
  <si>
    <t>Montáž centrálnej jednotky</t>
  </si>
  <si>
    <t>345310000500</t>
  </si>
  <si>
    <t>Ovládač GARANT tlačítkový zapínací 3558-91752 radenie 1/OS,1/Oso, IP66, ABB</t>
  </si>
  <si>
    <t>210800107.S</t>
  </si>
  <si>
    <t>Kábel medený uložený voľne CYKY 450/750 V 3x1,5</t>
  </si>
  <si>
    <t>341610014300.S</t>
  </si>
  <si>
    <t>Kábel medený bezhalogenový N2XH 3x1,5 mm2</t>
  </si>
  <si>
    <t>341610015900.S</t>
  </si>
  <si>
    <t>Kábel medený bezhalogenový N2XH 4x1,5 mm2</t>
  </si>
  <si>
    <t>210110301.S</t>
  </si>
  <si>
    <t>Vypínač VS 10, 16, 32A vstavaný, vrátane zapojenia, bez zhotovenia profilového otvoru</t>
  </si>
  <si>
    <t>345320000900.S</t>
  </si>
  <si>
    <t>Vypínač nástenný radenie 1</t>
  </si>
  <si>
    <t>210111011.S</t>
  </si>
  <si>
    <t>Domová zásuvka polozapustená alebo zapustená 250 V / 16A, vrátane zapojenia 2P + PE</t>
  </si>
  <si>
    <t>374510003300.S</t>
  </si>
  <si>
    <t>Dvojzásuvka Schuko s clonkou, zakladné biele prevedenie</t>
  </si>
  <si>
    <t>210111054.S</t>
  </si>
  <si>
    <t>Zásuvka s plochými kontaktmi v krabici pre vonkajšie prostredie, 400V / 10A, 3P + PE</t>
  </si>
  <si>
    <t>345510002400.S</t>
  </si>
  <si>
    <t>Zásuvka nástenná priemyslová IZG 1653 16A/400V/5P IP67</t>
  </si>
  <si>
    <t>210800108</t>
  </si>
  <si>
    <t>Kábel medený uložený voľne rošt 450/750 V</t>
  </si>
  <si>
    <t>341610014400</t>
  </si>
  <si>
    <t>Kábel medený bezhalogenový N2XH 3x2,5 mm2</t>
  </si>
  <si>
    <t>341610017000.S</t>
  </si>
  <si>
    <t>Kábel medený bezhalogenový N2XH 5x4 mm2</t>
  </si>
  <si>
    <t>01-bb - Učebňa metrológie 2 svetelná a zásuvková inštalácia</t>
  </si>
  <si>
    <t>01-cc - Učebňa elektrotechniky a aplikovanej elektroniky svetelná a zásuvková inštalácia</t>
  </si>
  <si>
    <t>01-dd - Učebňa robotiky, sieťových technológií a prvkov svetelná a zásuvková inštalácia</t>
  </si>
  <si>
    <t>01-ee - Multimediálna učebňa svetelná a zásuvková inštalácia</t>
  </si>
  <si>
    <t>1011</t>
  </si>
  <si>
    <t>Montáž Rozvádzač na PC-LAN RACK</t>
  </si>
  <si>
    <t>1102</t>
  </si>
  <si>
    <t>rozvádzač 600x356x400mm dvere sklo SENSA 6U RAL7035 (SOLARIX)</t>
  </si>
  <si>
    <t>341610017300.S</t>
  </si>
  <si>
    <t>Kábel medený bezhalogenový N2XH-J 7x1,5 mm2 RE</t>
  </si>
  <si>
    <t>210110600.S</t>
  </si>
  <si>
    <t>Prepínač antibakteriálny polozapustený a zapustený vrátane zapojenia - radenie 6</t>
  </si>
  <si>
    <t>345320001100.S</t>
  </si>
  <si>
    <t>Vypínač nástenný radenie 5B</t>
  </si>
  <si>
    <t>210111012.S</t>
  </si>
  <si>
    <t>Domová zásuvka polozapustená alebo zapustená, 10/16 A 250 V 2P + Z 2 x zapojenie</t>
  </si>
  <si>
    <t>374510004800</t>
  </si>
  <si>
    <t>Dvojzásuvka do klasického rámika, LOGUS 90</t>
  </si>
  <si>
    <t>01-ff - Chodba a skladovací priestor svetelná a zásuvková inštalácia</t>
  </si>
  <si>
    <t>PSV -    Práce a dodávky PSV - pospojovanie učebne</t>
  </si>
  <si>
    <t xml:space="preserve">   Práce a dodávky PSV - pospojovanie učebne</t>
  </si>
  <si>
    <t>210220031</t>
  </si>
  <si>
    <t>Ekvipotenciálna svorkovnica EPS 2 v krabici KO 125 E</t>
  </si>
  <si>
    <t>3410301603</t>
  </si>
  <si>
    <t>Svorkovnica ekvipotencionálna EPS 2</t>
  </si>
  <si>
    <t>210800614</t>
  </si>
  <si>
    <t>Vodič medený uložený voľne H07V-K (CYA)  450/750 V 10</t>
  </si>
  <si>
    <t>3410350194</t>
  </si>
  <si>
    <t>CY 10 Kábel pre pevné uloženie, medený STN</t>
  </si>
  <si>
    <t>210800616</t>
  </si>
  <si>
    <t>Vodič medený uložený voľne H07V-K (CYA)  450/750 V 16</t>
  </si>
  <si>
    <t>341310009400</t>
  </si>
  <si>
    <t>Vodič medený flexibilný H07V-K 16 mm2</t>
  </si>
  <si>
    <t>210110095</t>
  </si>
  <si>
    <t>Spínače snímač pohybu do stropu</t>
  </si>
  <si>
    <t>404610002800</t>
  </si>
  <si>
    <t>Pohybový snímač alebo čidlo LUXA 101-150 čierne</t>
  </si>
  <si>
    <t>210110602</t>
  </si>
  <si>
    <t>Tlačítko antibakteriálne polozapustené a zapustené vrátane zapojenia - radenie 0/1</t>
  </si>
  <si>
    <t>345320001500</t>
  </si>
  <si>
    <t>Vypínač tlačidlový DS 1101-10 radenie 10</t>
  </si>
  <si>
    <t>210201500</t>
  </si>
  <si>
    <t>Zapojenie svietidla 1x svetelný zdroj, núdzového, s lineárnou žiarovkou - núdzový režim</t>
  </si>
  <si>
    <t>348150001000</t>
  </si>
  <si>
    <t>Svietidlo núdzové podhľadové LED 2x9W, 3 hod., IP65, len núdzový režim</t>
  </si>
  <si>
    <t>210881175</t>
  </si>
  <si>
    <t>Kábel bezhalogénový, medený uložený voľne 1-CHKE-V 0,6/1,0 kV  3x1,5</t>
  </si>
  <si>
    <t>341610020900</t>
  </si>
  <si>
    <t>Kábel medený bezhalogenový 1-CHKE-V 3x1,5 mm2</t>
  </si>
  <si>
    <t>210881182</t>
  </si>
  <si>
    <t>Kábel bezhalogénový, medený uložený voľne 1-CHKE-V 0,6/1,0 kV  4x1,5</t>
  </si>
  <si>
    <t>341610021700</t>
  </si>
  <si>
    <t>Kábel medený bezhalogenový 1-CHKE-V 4x1,5 mm2</t>
  </si>
  <si>
    <t>210881190</t>
  </si>
  <si>
    <t>Kábel bezhalogénový, medený uložený voľne 1-CHKE-V 0,6/1,0 kV  5x1,5</t>
  </si>
  <si>
    <t>01-gg - Rozvádzač R01.1, R01.2, R01.3, R01.4 a R01.5</t>
  </si>
  <si>
    <t xml:space="preserve">    91 -   Montáž + material prívodné káble k R01.1 - R01.5</t>
  </si>
  <si>
    <t xml:space="preserve">  Montáž + material prívodné káble k R01.1 - R01.5</t>
  </si>
  <si>
    <t>210880021.S</t>
  </si>
  <si>
    <t>Kábel odolný voči zvýšeným teplotám, medený uložený voľne V05SS-F (CSSS) 300/500 V  5x1,5</t>
  </si>
  <si>
    <t>341610016800.S</t>
  </si>
  <si>
    <t>Kábel medený bezhalogenový N2XH 5x1,5 mm2</t>
  </si>
  <si>
    <t>210881049.S</t>
  </si>
  <si>
    <t>Kábel bezhalogénový, medený uložený voľne N2XH 0,6/1,0 kV  5x6</t>
  </si>
  <si>
    <t>341610017100.S</t>
  </si>
  <si>
    <t>Kábel medený bezhalogenový N2XH 5x6 mm2</t>
  </si>
  <si>
    <t>02-aa - Svetelná inštalácia cvičnej kuchyne + učebňa stolovania</t>
  </si>
  <si>
    <t>210881046.S</t>
  </si>
  <si>
    <t>Kábel bezhalogénový, medený uložený voľne N2XH 0,6/1,0 kV  5x1,5</t>
  </si>
  <si>
    <t>Kábel medený bezhalogenový N2XH-J 5x1,5 mm2 RE</t>
  </si>
  <si>
    <t>Prepínač antibakteriálny polozapustený a zapustený vrátane zapojenia - radenie 5</t>
  </si>
  <si>
    <t>374410016500</t>
  </si>
  <si>
    <t>Vypínač 3-pólový, 16A - 250V, LOGUS 90</t>
  </si>
  <si>
    <t>210110601.S</t>
  </si>
  <si>
    <t>Prepínač podsvietený antibakteriálny polozapustený a zapustený vrátane zapojenia - radenie 6</t>
  </si>
  <si>
    <t>345320000700.S</t>
  </si>
  <si>
    <t>Vypínač nástenný radenie 6</t>
  </si>
  <si>
    <t>02-bb - Zasuvková inštalácia a technologické obvody cvičnej kuchyne + stolovanie</t>
  </si>
  <si>
    <t>210010045.S</t>
  </si>
  <si>
    <t>Rúrka elektroinštalačná ohybná kovová typ 3336, uložená pevne</t>
  </si>
  <si>
    <t>345710008325.S</t>
  </si>
  <si>
    <t>Rúrka ohybná 3336 kovová z vrchnej pozink. oceľovej pásky a vnútornej izolačnej vrstvy, D 43 mm</t>
  </si>
  <si>
    <t>210800614.S</t>
  </si>
  <si>
    <t>341310009200.S</t>
  </si>
  <si>
    <t>Vodič medený flexibilný H07V-K 10 mm2</t>
  </si>
  <si>
    <t>Svorkovnica ekvipotencionálna  EPS 2</t>
  </si>
  <si>
    <t>210220300</t>
  </si>
  <si>
    <t>Ochranné pospájanie v práčovniach, kúpeľniach, voľne ulož.,alebo v omietke Cu 4-16mm2</t>
  </si>
  <si>
    <t>341110011600.S</t>
  </si>
  <si>
    <t>Vodič medený CY 16 mm2</t>
  </si>
  <si>
    <t>210010126.S</t>
  </si>
  <si>
    <t>Lišta elektroinštalačná podlahová 80x25 z PVC, uložená pevne</t>
  </si>
  <si>
    <t>345750066500</t>
  </si>
  <si>
    <t>Lišta podlahová z PVC LP 80x25 HD šxv 80x25 mm, KOPOS</t>
  </si>
  <si>
    <t>210110082.S</t>
  </si>
  <si>
    <t>Sporáková prípojka pre zapustenú montáž vrátane tlejivky</t>
  </si>
  <si>
    <t>345320003620.S</t>
  </si>
  <si>
    <t>Sporáková prípojka 400V/20A zapustená, biela</t>
  </si>
  <si>
    <t>345520000500.S</t>
  </si>
  <si>
    <t>Zásuvka jednonásobná zapustená, radenie 2P+T, s detskou ochranou IP44</t>
  </si>
  <si>
    <t>341610016900.S</t>
  </si>
  <si>
    <t>Kábel medený bezhalogenový N2XH-J 5x2,5 mm2 RE</t>
  </si>
  <si>
    <t>341610014500.S</t>
  </si>
  <si>
    <t>Kábel medený bezhalogenový N2XH-J 3x4 mm2 RE</t>
  </si>
  <si>
    <t>210881037.S</t>
  </si>
  <si>
    <t>Kábel bezhalogénový, medený uložený voľne N2XH 0,6/1,0 kV  4x1,5</t>
  </si>
  <si>
    <t>Kábel medený bezhalogenový N2XH-J 4Gx1,5 mm2</t>
  </si>
  <si>
    <t>02-cc - Rozvádzač R02-1 Cvičnej kuchyne</t>
  </si>
  <si>
    <t xml:space="preserve">    91 -   Montáž silnoprúdových rozvodov a zariadení RH</t>
  </si>
  <si>
    <t>M -  Práce a dodávky M</t>
  </si>
  <si>
    <t xml:space="preserve">    95-M -    Revízie</t>
  </si>
  <si>
    <t xml:space="preserve">  Montáž silnoprúdových rozvodov a zariadení RH</t>
  </si>
  <si>
    <t>210120401</t>
  </si>
  <si>
    <t>Istič vzduchový jednopólový do 63 A</t>
  </si>
  <si>
    <t>358220000200</t>
  </si>
  <si>
    <t>Istič TX3 1P, charakteristika B, 6 A, 6000 A, 1 modul, LEGRAND</t>
  </si>
  <si>
    <t>358220001600</t>
  </si>
  <si>
    <t>Istič TX3 1P, charakteristika C, 16 A, 6000 A, 1 modul, LEGRAND</t>
  </si>
  <si>
    <t>358220000600</t>
  </si>
  <si>
    <t>Istič TX3 1P, charakteristika B, 20 A, 6000 A, 1 modul, LEGRAND</t>
  </si>
  <si>
    <t>358220000300</t>
  </si>
  <si>
    <t>Istič TX3 1P, charakteristika B, 10 A, 6000 A, 1 modul, LEGRAND</t>
  </si>
  <si>
    <t>3450668450</t>
  </si>
  <si>
    <t>Svorkovnice 12 článkové 2,5 mm2 3A ohybné modré typ: SK3A-H</t>
  </si>
  <si>
    <t>358220041700</t>
  </si>
  <si>
    <t>Istiaci modulárny vypínač DX3 IS 3P 100 A, LEGRAND</t>
  </si>
  <si>
    <t>358220043500</t>
  </si>
  <si>
    <t>Istič TX3 3P, charakteristika C, 20 A, 6000 A, 3 moduly, LEGRAND</t>
  </si>
  <si>
    <t>358990005040</t>
  </si>
  <si>
    <t>Vypínacia spúšť 200-277 V AC/DC pre výkonové ističe DPX3, LEGRAND</t>
  </si>
  <si>
    <t>358230026200</t>
  </si>
  <si>
    <t>Prúdový chránič TX3 4P, 63 A, 30 mA, typ AC, 4 moduly, LEGRAND</t>
  </si>
  <si>
    <t>210130101</t>
  </si>
  <si>
    <t>Stýkač dvojpólový na DIN lištu do 25 A</t>
  </si>
  <si>
    <t>3582100210</t>
  </si>
  <si>
    <t>Stýkač 25A 4N/C cievka 230V</t>
  </si>
  <si>
    <t>210193074</t>
  </si>
  <si>
    <t>Domova rozvodnica do 120 M pre zapustenú montáž bez sekacích prác</t>
  </si>
  <si>
    <t>357150000100.S</t>
  </si>
  <si>
    <t>Rozvodnicová skriňa oceľoplechová zapustená, šxv 450x1050x108 mm, počet radov 5, modulov v rade 22, IP43</t>
  </si>
  <si>
    <t>210411124.S</t>
  </si>
  <si>
    <t>Montáž tlačítka</t>
  </si>
  <si>
    <t>358260015400</t>
  </si>
  <si>
    <t>Modul hlavného centrálneho ovládania pre relé 230 V, 1 modul, LEGRAND</t>
  </si>
  <si>
    <t>210961793</t>
  </si>
  <si>
    <t>Montáž - zvodiče prepätia kombinované triedy B + C   -0,00028 t</t>
  </si>
  <si>
    <t>358240003300</t>
  </si>
  <si>
    <t>Zvodič prepätia kombinovaný T1+T2 4P, 50 kA, limp= 8kA/pól, 4 moduly, LEGRAND</t>
  </si>
  <si>
    <t xml:space="preserve"> Práce a dodávky M</t>
  </si>
  <si>
    <t>PM</t>
  </si>
  <si>
    <t>Podružný materiál</t>
  </si>
  <si>
    <t>PPV</t>
  </si>
  <si>
    <t>Podiel pridružených výkonov</t>
  </si>
  <si>
    <t>95-M</t>
  </si>
  <si>
    <t xml:space="preserve">   Revízie</t>
  </si>
  <si>
    <t>210251575a</t>
  </si>
  <si>
    <t>Vystavenie revíznej správy - kusová skúška rozvádzača</t>
  </si>
  <si>
    <t>03-aa - Zasuvková inštalácia WC</t>
  </si>
  <si>
    <t>03-bb - Svetelná inštalácia WC</t>
  </si>
  <si>
    <t>210201010</t>
  </si>
  <si>
    <t>Zapojenie svietidlá IP54, 1 x svetelný zdroj, stropného - nástenného interierového so žiarovkou</t>
  </si>
  <si>
    <t>348420000700</t>
  </si>
  <si>
    <t>Svietidlo vonkajšie max 1x60W, IP=66, 280x280 mm, celoplastové</t>
  </si>
  <si>
    <t>210205016</t>
  </si>
  <si>
    <t>Výmena 1x svetelného zdroja za LED žiarovku E14, E27 vo svietidle nástennom, stropnom, IP 44</t>
  </si>
  <si>
    <t>348110000600</t>
  </si>
  <si>
    <t>Svietidlo závesné modulárne žiarivkové ANACONDA PL 135, 2x58W, IP44, EVG, rozmer 2380x477x1426 mm, AMI</t>
  </si>
  <si>
    <t>03-cc - Rozvádzač Ri9-1 doplnkové obvody WC</t>
  </si>
  <si>
    <t xml:space="preserve">    91 -   Montáž silnoprúdových rozvodov a zariadení Ri9/1</t>
  </si>
  <si>
    <t xml:space="preserve">  Montáž silnoprúdových rozvodov a zariadení Ri9/1</t>
  </si>
  <si>
    <t>358230026700</t>
  </si>
  <si>
    <t>Prúdový chránič TX3 4P, 25 A, 300 mA, typ AC, 4 moduly, LEGRAND</t>
  </si>
  <si>
    <t>gg-01 - R01.1</t>
  </si>
  <si>
    <t xml:space="preserve">    91 -   Montáž silnoprúdových rozvodov a zariadení R01.1</t>
  </si>
  <si>
    <t xml:space="preserve">  Montáž silnoprúdových rozvodov a zariadení R01.1</t>
  </si>
  <si>
    <t>358220072600</t>
  </si>
  <si>
    <t>Istič TX3 4P, charakteristika D, 40 A, 6000 A, 4 moduly, LEGRAND</t>
  </si>
  <si>
    <t>358230026900</t>
  </si>
  <si>
    <t>Prúdový chránič TX3 4P, 40 A, 300 mA, typ AC, 4 moduly, LEGRAND</t>
  </si>
  <si>
    <t>gg-02 - R01.2</t>
  </si>
  <si>
    <t xml:space="preserve">    91 -   Montáž silnoprúdových rozvodov a zariadení R01.2</t>
  </si>
  <si>
    <t xml:space="preserve">  Montáž silnoprúdových rozvodov a zariadení R01.2</t>
  </si>
  <si>
    <t>210120410.S</t>
  </si>
  <si>
    <t>Prúdové chrániče dvojpólové 16 - 80 A</t>
  </si>
  <si>
    <t>358230009800.S</t>
  </si>
  <si>
    <t>Prúdový chránič 2P, 16 A, 10 mA, typ AC, 2 moduly</t>
  </si>
  <si>
    <t>gg-03 - R01.3</t>
  </si>
  <si>
    <t xml:space="preserve">    91 -   Montáž silnoprúdových rozvodov a zariadení R01.3</t>
  </si>
  <si>
    <t xml:space="preserve">  Montáž silnoprúdových rozvodov a zariadení R01.3</t>
  </si>
  <si>
    <t>gg-04 - R01.4</t>
  </si>
  <si>
    <t xml:space="preserve">    91 -   Montáž silnoprúdových rozvodov a zariadení R01.4</t>
  </si>
  <si>
    <t xml:space="preserve">  Montáž silnoprúdových rozvodov a zariadení R01.4</t>
  </si>
  <si>
    <t>gg-05 - R01.5</t>
  </si>
  <si>
    <t>018-04 - SO - 04 schodisková plošina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</si>
</sst>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7" fontId="6" fillId="0" borderId="0" xfId="0" applyNumberFormat="1" applyFont="1"/>
    <xf numFmtId="4" fontId="3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4" borderId="0" xfId="0" applyFont="1" applyFill="1" applyAlignment="1">
      <alignment horizontal="left" vertical="center"/>
    </xf>
    <xf numFmtId="4" fontId="27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7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167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167" fontId="25" fillId="0" borderId="22" xfId="0" applyNumberFormat="1" applyFont="1" applyBorder="1" applyAlignment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167" fontId="40" fillId="2" borderId="22" xfId="0" applyNumberFormat="1" applyFont="1" applyFill="1" applyBorder="1" applyAlignment="1" applyProtection="1">
      <alignment vertical="center"/>
      <protection locked="0"/>
    </xf>
    <xf numFmtId="0" fontId="41" fillId="0" borderId="22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167" fontId="0" fillId="0" borderId="22" xfId="0" applyNumberFormat="1" applyBorder="1" applyAlignment="1">
      <alignment vertical="center"/>
    </xf>
    <xf numFmtId="0" fontId="24" fillId="2" borderId="22" xfId="0" applyFont="1" applyFill="1" applyBorder="1" applyAlignment="1" applyProtection="1">
      <alignment horizontal="left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righ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4" borderId="6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5"/>
  <sheetViews>
    <sheetView showGridLines="0" tabSelected="1" topLeftCell="A65" workbookViewId="0">
      <selection activeCell="BE39" sqref="BE3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6</v>
      </c>
    </row>
    <row r="5" spans="1:74" ht="12" customHeight="1">
      <c r="B5" s="20"/>
      <c r="D5" s="24" t="s">
        <v>11</v>
      </c>
      <c r="K5" s="227" t="s">
        <v>12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20"/>
      <c r="BE5" s="224" t="s">
        <v>13</v>
      </c>
      <c r="BS5" s="17" t="s">
        <v>6</v>
      </c>
    </row>
    <row r="6" spans="1:74" ht="37" customHeight="1">
      <c r="B6" s="20"/>
      <c r="D6" s="26" t="s">
        <v>14</v>
      </c>
      <c r="K6" s="228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20"/>
      <c r="BE6" s="225"/>
      <c r="BS6" s="17" t="s">
        <v>6</v>
      </c>
    </row>
    <row r="7" spans="1:74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25"/>
      <c r="BS7" s="17" t="s">
        <v>6</v>
      </c>
    </row>
    <row r="8" spans="1:74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25"/>
      <c r="BS8" s="17" t="s">
        <v>6</v>
      </c>
    </row>
    <row r="9" spans="1:74" ht="14.5" customHeight="1">
      <c r="B9" s="20"/>
      <c r="AR9" s="20"/>
      <c r="BE9" s="225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5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25"/>
      <c r="BS11" s="17" t="s">
        <v>6</v>
      </c>
    </row>
    <row r="12" spans="1:74" ht="7" customHeight="1">
      <c r="B12" s="20"/>
      <c r="AR12" s="20"/>
      <c r="BE12" s="225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5"/>
      <c r="BS13" s="17" t="s">
        <v>6</v>
      </c>
    </row>
    <row r="14" spans="1:74" ht="12.5">
      <c r="B14" s="20"/>
      <c r="E14" s="229" t="s">
        <v>27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7" t="s">
        <v>25</v>
      </c>
      <c r="AN14" s="29" t="s">
        <v>27</v>
      </c>
      <c r="AR14" s="20"/>
      <c r="BE14" s="225"/>
      <c r="BS14" s="17" t="s">
        <v>6</v>
      </c>
    </row>
    <row r="15" spans="1:74" ht="7" customHeight="1">
      <c r="B15" s="20"/>
      <c r="AR15" s="20"/>
      <c r="BE15" s="225"/>
      <c r="BS15" s="17" t="s">
        <v>4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5"/>
      <c r="BS16" s="17" t="s">
        <v>4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25"/>
      <c r="BS17" s="17" t="s">
        <v>30</v>
      </c>
    </row>
    <row r="18" spans="2:71" ht="7" customHeight="1">
      <c r="B18" s="20"/>
      <c r="AR18" s="20"/>
      <c r="BE18" s="225"/>
      <c r="BS18" s="17" t="s">
        <v>31</v>
      </c>
    </row>
    <row r="19" spans="2:71" ht="12" customHeight="1">
      <c r="B19" s="20"/>
      <c r="D19" s="27" t="s">
        <v>32</v>
      </c>
      <c r="AK19" s="27" t="s">
        <v>23</v>
      </c>
      <c r="AN19" s="25" t="s">
        <v>1</v>
      </c>
      <c r="AR19" s="20"/>
      <c r="BE19" s="225"/>
      <c r="BS19" s="17" t="s">
        <v>31</v>
      </c>
    </row>
    <row r="20" spans="2:71" ht="18.399999999999999" customHeight="1">
      <c r="B20" s="20"/>
      <c r="E20" s="25" t="s">
        <v>33</v>
      </c>
      <c r="AK20" s="27" t="s">
        <v>25</v>
      </c>
      <c r="AN20" s="25" t="s">
        <v>1</v>
      </c>
      <c r="AR20" s="20"/>
      <c r="BE20" s="225"/>
      <c r="BS20" s="17" t="s">
        <v>30</v>
      </c>
    </row>
    <row r="21" spans="2:71" ht="7" customHeight="1">
      <c r="B21" s="20"/>
      <c r="AR21" s="20"/>
      <c r="BE21" s="225"/>
    </row>
    <row r="22" spans="2:71" ht="12" customHeight="1">
      <c r="B22" s="20"/>
      <c r="D22" s="27" t="s">
        <v>34</v>
      </c>
      <c r="AR22" s="20"/>
      <c r="BE22" s="225"/>
    </row>
    <row r="23" spans="2:71" ht="16.5" customHeight="1">
      <c r="B23" s="20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20"/>
      <c r="BE23" s="225"/>
    </row>
    <row r="24" spans="2:71" ht="7" customHeight="1">
      <c r="B24" s="20"/>
      <c r="AR24" s="20"/>
      <c r="BE24" s="225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2">
        <f>ROUND(AG94,2)</f>
        <v>0</v>
      </c>
      <c r="AL26" s="233"/>
      <c r="AM26" s="233"/>
      <c r="AN26" s="233"/>
      <c r="AO26" s="233"/>
      <c r="AR26" s="32"/>
      <c r="BE26" s="225"/>
    </row>
    <row r="27" spans="2:71" s="1" customFormat="1" ht="7" customHeight="1">
      <c r="B27" s="32"/>
      <c r="AR27" s="32"/>
      <c r="BE27" s="225"/>
    </row>
    <row r="28" spans="2:71" s="1" customFormat="1" ht="12.5">
      <c r="B28" s="32"/>
      <c r="L28" s="234" t="s">
        <v>36</v>
      </c>
      <c r="M28" s="234"/>
      <c r="N28" s="234"/>
      <c r="O28" s="234"/>
      <c r="P28" s="234"/>
      <c r="W28" s="234" t="s">
        <v>37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38</v>
      </c>
      <c r="AL28" s="234"/>
      <c r="AM28" s="234"/>
      <c r="AN28" s="234"/>
      <c r="AO28" s="234"/>
      <c r="AR28" s="32"/>
      <c r="BE28" s="225"/>
    </row>
    <row r="29" spans="2:71" s="2" customFormat="1" ht="14.5" customHeight="1">
      <c r="B29" s="36"/>
      <c r="D29" s="27" t="s">
        <v>39</v>
      </c>
      <c r="F29" s="37" t="s">
        <v>40</v>
      </c>
      <c r="L29" s="237">
        <v>0.2</v>
      </c>
      <c r="M29" s="236"/>
      <c r="N29" s="236"/>
      <c r="O29" s="236"/>
      <c r="P29" s="236"/>
      <c r="Q29" s="38"/>
      <c r="R29" s="38"/>
      <c r="S29" s="38"/>
      <c r="T29" s="38"/>
      <c r="U29" s="38"/>
      <c r="V29" s="38"/>
      <c r="W29" s="235">
        <f>ROUND(AZ94, 2)</f>
        <v>0</v>
      </c>
      <c r="X29" s="236"/>
      <c r="Y29" s="236"/>
      <c r="Z29" s="236"/>
      <c r="AA29" s="236"/>
      <c r="AB29" s="236"/>
      <c r="AC29" s="236"/>
      <c r="AD29" s="236"/>
      <c r="AE29" s="236"/>
      <c r="AF29" s="38"/>
      <c r="AG29" s="38"/>
      <c r="AH29" s="38"/>
      <c r="AI29" s="38"/>
      <c r="AJ29" s="38"/>
      <c r="AK29" s="235">
        <f>ROUND(AV94, 2)</f>
        <v>0</v>
      </c>
      <c r="AL29" s="236"/>
      <c r="AM29" s="236"/>
      <c r="AN29" s="236"/>
      <c r="AO29" s="23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6"/>
    </row>
    <row r="30" spans="2:71" s="2" customFormat="1" ht="14.5" customHeight="1">
      <c r="B30" s="36"/>
      <c r="F30" s="37" t="s">
        <v>41</v>
      </c>
      <c r="L30" s="237">
        <v>0.2</v>
      </c>
      <c r="M30" s="236"/>
      <c r="N30" s="236"/>
      <c r="O30" s="236"/>
      <c r="P30" s="236"/>
      <c r="Q30" s="38"/>
      <c r="R30" s="38"/>
      <c r="S30" s="38"/>
      <c r="T30" s="38"/>
      <c r="U30" s="38"/>
      <c r="V30" s="38"/>
      <c r="W30" s="235">
        <f>ROUND(BA94, 2)</f>
        <v>0</v>
      </c>
      <c r="X30" s="236"/>
      <c r="Y30" s="236"/>
      <c r="Z30" s="236"/>
      <c r="AA30" s="236"/>
      <c r="AB30" s="236"/>
      <c r="AC30" s="236"/>
      <c r="AD30" s="236"/>
      <c r="AE30" s="236"/>
      <c r="AF30" s="38"/>
      <c r="AG30" s="38"/>
      <c r="AH30" s="38"/>
      <c r="AI30" s="38"/>
      <c r="AJ30" s="38"/>
      <c r="AK30" s="235">
        <f>ROUND(AW94, 2)</f>
        <v>0</v>
      </c>
      <c r="AL30" s="236"/>
      <c r="AM30" s="236"/>
      <c r="AN30" s="236"/>
      <c r="AO30" s="236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6"/>
    </row>
    <row r="31" spans="2:71" s="2" customFormat="1" ht="14.5" hidden="1" customHeight="1">
      <c r="B31" s="36"/>
      <c r="F31" s="27" t="s">
        <v>42</v>
      </c>
      <c r="L31" s="238">
        <v>0.2</v>
      </c>
      <c r="M31" s="239"/>
      <c r="N31" s="239"/>
      <c r="O31" s="239"/>
      <c r="P31" s="239"/>
      <c r="W31" s="240">
        <f>ROUND(BB94, 2)</f>
        <v>0</v>
      </c>
      <c r="X31" s="239"/>
      <c r="Y31" s="239"/>
      <c r="Z31" s="239"/>
      <c r="AA31" s="239"/>
      <c r="AB31" s="239"/>
      <c r="AC31" s="239"/>
      <c r="AD31" s="239"/>
      <c r="AE31" s="239"/>
      <c r="AK31" s="240">
        <v>0</v>
      </c>
      <c r="AL31" s="239"/>
      <c r="AM31" s="239"/>
      <c r="AN31" s="239"/>
      <c r="AO31" s="239"/>
      <c r="AR31" s="36"/>
      <c r="BE31" s="226"/>
    </row>
    <row r="32" spans="2:71" s="2" customFormat="1" ht="14.5" hidden="1" customHeight="1">
      <c r="B32" s="36"/>
      <c r="F32" s="27" t="s">
        <v>43</v>
      </c>
      <c r="L32" s="238">
        <v>0.2</v>
      </c>
      <c r="M32" s="239"/>
      <c r="N32" s="239"/>
      <c r="O32" s="239"/>
      <c r="P32" s="239"/>
      <c r="W32" s="240">
        <f>ROUND(BC94,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40">
        <v>0</v>
      </c>
      <c r="AL32" s="239"/>
      <c r="AM32" s="239"/>
      <c r="AN32" s="239"/>
      <c r="AO32" s="239"/>
      <c r="AR32" s="36"/>
      <c r="BE32" s="226"/>
    </row>
    <row r="33" spans="2:57" s="2" customFormat="1" ht="14.5" hidden="1" customHeight="1">
      <c r="B33" s="36"/>
      <c r="F33" s="37" t="s">
        <v>44</v>
      </c>
      <c r="L33" s="237">
        <v>0</v>
      </c>
      <c r="M33" s="236"/>
      <c r="N33" s="236"/>
      <c r="O33" s="236"/>
      <c r="P33" s="236"/>
      <c r="Q33" s="38"/>
      <c r="R33" s="38"/>
      <c r="S33" s="38"/>
      <c r="T33" s="38"/>
      <c r="U33" s="38"/>
      <c r="V33" s="38"/>
      <c r="W33" s="235">
        <f>ROUND(BD94, 2)</f>
        <v>0</v>
      </c>
      <c r="X33" s="236"/>
      <c r="Y33" s="236"/>
      <c r="Z33" s="236"/>
      <c r="AA33" s="236"/>
      <c r="AB33" s="236"/>
      <c r="AC33" s="236"/>
      <c r="AD33" s="236"/>
      <c r="AE33" s="236"/>
      <c r="AF33" s="38"/>
      <c r="AG33" s="38"/>
      <c r="AH33" s="38"/>
      <c r="AI33" s="38"/>
      <c r="AJ33" s="38"/>
      <c r="AK33" s="235">
        <v>0</v>
      </c>
      <c r="AL33" s="236"/>
      <c r="AM33" s="236"/>
      <c r="AN33" s="236"/>
      <c r="AO33" s="23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6"/>
    </row>
    <row r="34" spans="2:57" s="1" customFormat="1" ht="7" customHeight="1">
      <c r="B34" s="32"/>
      <c r="AR34" s="32"/>
      <c r="BE34" s="225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2" t="s">
        <v>47</v>
      </c>
      <c r="Y35" s="220"/>
      <c r="Z35" s="220"/>
      <c r="AA35" s="220"/>
      <c r="AB35" s="220"/>
      <c r="AC35" s="42"/>
      <c r="AD35" s="42"/>
      <c r="AE35" s="42"/>
      <c r="AF35" s="42"/>
      <c r="AG35" s="42"/>
      <c r="AH35" s="42"/>
      <c r="AI35" s="42"/>
      <c r="AJ35" s="42"/>
      <c r="AK35" s="219">
        <f>SUM(AK26:AK33)</f>
        <v>0</v>
      </c>
      <c r="AL35" s="220"/>
      <c r="AM35" s="220"/>
      <c r="AN35" s="220"/>
      <c r="AO35" s="221"/>
      <c r="AP35" s="40"/>
      <c r="AQ35" s="40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5" customHeight="1">
      <c r="B82" s="32"/>
      <c r="C82" s="21" t="s">
        <v>54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51"/>
      <c r="C84" s="27" t="s">
        <v>11</v>
      </c>
      <c r="L84" s="3" t="str">
        <f>K5</f>
        <v>m303</v>
      </c>
      <c r="AR84" s="51"/>
    </row>
    <row r="85" spans="1:91" s="4" customFormat="1" ht="37" customHeight="1">
      <c r="B85" s="52"/>
      <c r="C85" s="53" t="s">
        <v>14</v>
      </c>
      <c r="L85" s="261" t="str">
        <f>K6</f>
        <v>Podpora komplexného rozvoja stredného odborného vzdelávania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R85" s="52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18</v>
      </c>
      <c r="L87" s="54" t="str">
        <f>IF(K8="","",K8)</f>
        <v>Brezno</v>
      </c>
      <c r="AI87" s="27" t="s">
        <v>20</v>
      </c>
      <c r="AM87" s="243" t="str">
        <f>IF(AN8= "","",AN8)</f>
        <v>5. 9. 2023</v>
      </c>
      <c r="AN87" s="243"/>
      <c r="AR87" s="32"/>
    </row>
    <row r="88" spans="1:91" s="1" customFormat="1" ht="7" customHeight="1">
      <c r="B88" s="32"/>
      <c r="AR88" s="32"/>
    </row>
    <row r="89" spans="1:91" s="1" customFormat="1" ht="15.25" customHeight="1">
      <c r="B89" s="32"/>
      <c r="C89" s="27" t="s">
        <v>22</v>
      </c>
      <c r="L89" s="3" t="str">
        <f>IF(E11= "","",E11)</f>
        <v>Stredná odb. škola techniky a služieb</v>
      </c>
      <c r="AI89" s="27" t="s">
        <v>28</v>
      </c>
      <c r="AM89" s="244" t="str">
        <f>IF(E17="","",E17)</f>
        <v>Konstrukt steel s.r.o.</v>
      </c>
      <c r="AN89" s="245"/>
      <c r="AO89" s="245"/>
      <c r="AP89" s="245"/>
      <c r="AR89" s="32"/>
      <c r="AS89" s="246" t="s">
        <v>55</v>
      </c>
      <c r="AT89" s="24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5" customHeight="1">
      <c r="B90" s="32"/>
      <c r="C90" s="27" t="s">
        <v>26</v>
      </c>
      <c r="L90" s="3" t="str">
        <f>IF(E14= "Vyplň údaj","",E14)</f>
        <v/>
      </c>
      <c r="AI90" s="27" t="s">
        <v>32</v>
      </c>
      <c r="AM90" s="244" t="str">
        <f>IF(E20="","",E20)</f>
        <v>Matej Štugner</v>
      </c>
      <c r="AN90" s="245"/>
      <c r="AO90" s="245"/>
      <c r="AP90" s="245"/>
      <c r="AR90" s="32"/>
      <c r="AS90" s="248"/>
      <c r="AT90" s="249"/>
      <c r="BD90" s="59"/>
    </row>
    <row r="91" spans="1:91" s="1" customFormat="1" ht="10.9" customHeight="1">
      <c r="B91" s="32"/>
      <c r="AR91" s="32"/>
      <c r="AS91" s="248"/>
      <c r="AT91" s="249"/>
      <c r="BD91" s="59"/>
    </row>
    <row r="92" spans="1:91" s="1" customFormat="1" ht="29.25" customHeight="1">
      <c r="B92" s="32"/>
      <c r="C92" s="263" t="s">
        <v>56</v>
      </c>
      <c r="D92" s="251"/>
      <c r="E92" s="251"/>
      <c r="F92" s="251"/>
      <c r="G92" s="251"/>
      <c r="H92" s="60"/>
      <c r="I92" s="250" t="s">
        <v>57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3" t="s">
        <v>58</v>
      </c>
      <c r="AH92" s="251"/>
      <c r="AI92" s="251"/>
      <c r="AJ92" s="251"/>
      <c r="AK92" s="251"/>
      <c r="AL92" s="251"/>
      <c r="AM92" s="251"/>
      <c r="AN92" s="250" t="s">
        <v>59</v>
      </c>
      <c r="AO92" s="251"/>
      <c r="AP92" s="252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5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9">
        <f>ROUND(AG95+SUM(AG96:AG99)+AG102,2)</f>
        <v>0</v>
      </c>
      <c r="AH94" s="259"/>
      <c r="AI94" s="259"/>
      <c r="AJ94" s="259"/>
      <c r="AK94" s="259"/>
      <c r="AL94" s="259"/>
      <c r="AM94" s="259"/>
      <c r="AN94" s="260">
        <f t="shared" ref="AN94:AN123" si="0">SUM(AG94,AT94)</f>
        <v>0</v>
      </c>
      <c r="AO94" s="260"/>
      <c r="AP94" s="260"/>
      <c r="AQ94" s="70" t="s">
        <v>1</v>
      </c>
      <c r="AR94" s="66"/>
      <c r="AS94" s="71">
        <f>ROUND(AS95+SUM(AS96:AS99)+AS102,2)</f>
        <v>0</v>
      </c>
      <c r="AT94" s="72">
        <f t="shared" ref="AT94:AT123" si="1">ROUND(SUM(AV94:AW94),2)</f>
        <v>0</v>
      </c>
      <c r="AU94" s="73">
        <f>ROUND(AU95+SUM(AU96:AU99)+AU102,5)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ROUND(AZ95+SUM(AZ96:AZ99)+AZ102,2)</f>
        <v>0</v>
      </c>
      <c r="BA94" s="72">
        <f>ROUND(BA95+SUM(BA96:BA99)+BA102,2)</f>
        <v>0</v>
      </c>
      <c r="BB94" s="72">
        <f>ROUND(BB95+SUM(BB96:BB99)+BB102,2)</f>
        <v>0</v>
      </c>
      <c r="BC94" s="72">
        <f>ROUND(BC95+SUM(BC96:BC99)+BC102,2)</f>
        <v>0</v>
      </c>
      <c r="BD94" s="74">
        <f>ROUND(BD95+SUM(BD96:BD99)+BD102,2)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5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41" t="s">
        <v>80</v>
      </c>
      <c r="E95" s="241"/>
      <c r="F95" s="241"/>
      <c r="G95" s="241"/>
      <c r="H95" s="241"/>
      <c r="I95" s="80"/>
      <c r="J95" s="241" t="s">
        <v>81</v>
      </c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54">
        <f>'a - SO 01 - Učebne'!J32</f>
        <v>0</v>
      </c>
      <c r="AH95" s="255"/>
      <c r="AI95" s="255"/>
      <c r="AJ95" s="255"/>
      <c r="AK95" s="255"/>
      <c r="AL95" s="255"/>
      <c r="AM95" s="255"/>
      <c r="AN95" s="254">
        <f t="shared" si="0"/>
        <v>0</v>
      </c>
      <c r="AO95" s="255"/>
      <c r="AP95" s="255"/>
      <c r="AQ95" s="81" t="s">
        <v>82</v>
      </c>
      <c r="AR95" s="78"/>
      <c r="AS95" s="82">
        <v>0</v>
      </c>
      <c r="AT95" s="83">
        <f t="shared" si="1"/>
        <v>0</v>
      </c>
      <c r="AU95" s="84">
        <f>'a - SO 01 - Učebne'!P147</f>
        <v>0</v>
      </c>
      <c r="AV95" s="83">
        <f>'a - SO 01 - Učebne'!J35</f>
        <v>0</v>
      </c>
      <c r="AW95" s="83">
        <f>'a - SO 01 - Učebne'!J36</f>
        <v>0</v>
      </c>
      <c r="AX95" s="83">
        <f>'a - SO 01 - Učebne'!J37</f>
        <v>0</v>
      </c>
      <c r="AY95" s="83">
        <f>'a - SO 01 - Učebne'!J38</f>
        <v>0</v>
      </c>
      <c r="AZ95" s="83">
        <f>'a - SO 01 - Učebne'!F35</f>
        <v>0</v>
      </c>
      <c r="BA95" s="83">
        <f>'a - SO 01 - Učebne'!F36</f>
        <v>0</v>
      </c>
      <c r="BB95" s="83">
        <f>'a - SO 01 - Učebne'!F37</f>
        <v>0</v>
      </c>
      <c r="BC95" s="83">
        <f>'a - SO 01 - Učebne'!F38</f>
        <v>0</v>
      </c>
      <c r="BD95" s="85">
        <f>'a - SO 01 - Učebne'!F39</f>
        <v>0</v>
      </c>
      <c r="BT95" s="86" t="s">
        <v>83</v>
      </c>
      <c r="BV95" s="86" t="s">
        <v>77</v>
      </c>
      <c r="BW95" s="86" t="s">
        <v>84</v>
      </c>
      <c r="BX95" s="86" t="s">
        <v>5</v>
      </c>
      <c r="CL95" s="86" t="s">
        <v>1</v>
      </c>
      <c r="CM95" s="86" t="s">
        <v>75</v>
      </c>
    </row>
    <row r="96" spans="1:91" s="6" customFormat="1" ht="24.75" customHeight="1">
      <c r="A96" s="77" t="s">
        <v>79</v>
      </c>
      <c r="B96" s="78"/>
      <c r="C96" s="79"/>
      <c r="D96" s="241" t="s">
        <v>85</v>
      </c>
      <c r="E96" s="241"/>
      <c r="F96" s="241"/>
      <c r="G96" s="241"/>
      <c r="H96" s="241"/>
      <c r="I96" s="80"/>
      <c r="J96" s="241" t="s">
        <v>86</v>
      </c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54">
        <f>'b - SO 02 - Cvičná kuchyň...'!J32</f>
        <v>0</v>
      </c>
      <c r="AH96" s="255"/>
      <c r="AI96" s="255"/>
      <c r="AJ96" s="255"/>
      <c r="AK96" s="255"/>
      <c r="AL96" s="255"/>
      <c r="AM96" s="255"/>
      <c r="AN96" s="254">
        <f t="shared" si="0"/>
        <v>0</v>
      </c>
      <c r="AO96" s="255"/>
      <c r="AP96" s="255"/>
      <c r="AQ96" s="81" t="s">
        <v>82</v>
      </c>
      <c r="AR96" s="78"/>
      <c r="AS96" s="82">
        <v>0</v>
      </c>
      <c r="AT96" s="83">
        <f t="shared" si="1"/>
        <v>0</v>
      </c>
      <c r="AU96" s="84">
        <f>'b - SO 02 - Cvičná kuchyň...'!P145</f>
        <v>0</v>
      </c>
      <c r="AV96" s="83">
        <f>'b - SO 02 - Cvičná kuchyň...'!J35</f>
        <v>0</v>
      </c>
      <c r="AW96" s="83">
        <f>'b - SO 02 - Cvičná kuchyň...'!J36</f>
        <v>0</v>
      </c>
      <c r="AX96" s="83">
        <f>'b - SO 02 - Cvičná kuchyň...'!J37</f>
        <v>0</v>
      </c>
      <c r="AY96" s="83">
        <f>'b - SO 02 - Cvičná kuchyň...'!J38</f>
        <v>0</v>
      </c>
      <c r="AZ96" s="83">
        <f>'b - SO 02 - Cvičná kuchyň...'!F35</f>
        <v>0</v>
      </c>
      <c r="BA96" s="83">
        <f>'b - SO 02 - Cvičná kuchyň...'!F36</f>
        <v>0</v>
      </c>
      <c r="BB96" s="83">
        <f>'b - SO 02 - Cvičná kuchyň...'!F37</f>
        <v>0</v>
      </c>
      <c r="BC96" s="83">
        <f>'b - SO 02 - Cvičná kuchyň...'!F38</f>
        <v>0</v>
      </c>
      <c r="BD96" s="85">
        <f>'b - SO 02 - Cvičná kuchyň...'!F39</f>
        <v>0</v>
      </c>
      <c r="BT96" s="86" t="s">
        <v>83</v>
      </c>
      <c r="BV96" s="86" t="s">
        <v>77</v>
      </c>
      <c r="BW96" s="86" t="s">
        <v>87</v>
      </c>
      <c r="BX96" s="86" t="s">
        <v>5</v>
      </c>
      <c r="CL96" s="86" t="s">
        <v>1</v>
      </c>
      <c r="CM96" s="86" t="s">
        <v>75</v>
      </c>
    </row>
    <row r="97" spans="1:91" s="6" customFormat="1" ht="24.75" customHeight="1">
      <c r="A97" s="77" t="s">
        <v>79</v>
      </c>
      <c r="B97" s="78"/>
      <c r="C97" s="79"/>
      <c r="D97" s="241" t="s">
        <v>88</v>
      </c>
      <c r="E97" s="241"/>
      <c r="F97" s="241"/>
      <c r="G97" s="241"/>
      <c r="H97" s="241"/>
      <c r="I97" s="80"/>
      <c r="J97" s="241" t="s">
        <v>89</v>
      </c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54">
        <f>'c - SO 03 - WC pri hlavno...'!J32</f>
        <v>0</v>
      </c>
      <c r="AH97" s="255"/>
      <c r="AI97" s="255"/>
      <c r="AJ97" s="255"/>
      <c r="AK97" s="255"/>
      <c r="AL97" s="255"/>
      <c r="AM97" s="255"/>
      <c r="AN97" s="254">
        <f t="shared" si="0"/>
        <v>0</v>
      </c>
      <c r="AO97" s="255"/>
      <c r="AP97" s="255"/>
      <c r="AQ97" s="81" t="s">
        <v>82</v>
      </c>
      <c r="AR97" s="78"/>
      <c r="AS97" s="82">
        <v>0</v>
      </c>
      <c r="AT97" s="83">
        <f t="shared" si="1"/>
        <v>0</v>
      </c>
      <c r="AU97" s="84">
        <f>'c - SO 03 - WC pri hlavno...'!P144</f>
        <v>0</v>
      </c>
      <c r="AV97" s="83">
        <f>'c - SO 03 - WC pri hlavno...'!J35</f>
        <v>0</v>
      </c>
      <c r="AW97" s="83">
        <f>'c - SO 03 - WC pri hlavno...'!J36</f>
        <v>0</v>
      </c>
      <c r="AX97" s="83">
        <f>'c - SO 03 - WC pri hlavno...'!J37</f>
        <v>0</v>
      </c>
      <c r="AY97" s="83">
        <f>'c - SO 03 - WC pri hlavno...'!J38</f>
        <v>0</v>
      </c>
      <c r="AZ97" s="83">
        <f>'c - SO 03 - WC pri hlavno...'!F35</f>
        <v>0</v>
      </c>
      <c r="BA97" s="83">
        <f>'c - SO 03 - WC pri hlavno...'!F36</f>
        <v>0</v>
      </c>
      <c r="BB97" s="83">
        <f>'c - SO 03 - WC pri hlavno...'!F37</f>
        <v>0</v>
      </c>
      <c r="BC97" s="83">
        <f>'c - SO 03 - WC pri hlavno...'!F38</f>
        <v>0</v>
      </c>
      <c r="BD97" s="85">
        <f>'c - SO 03 - WC pri hlavno...'!F39</f>
        <v>0</v>
      </c>
      <c r="BT97" s="86" t="s">
        <v>83</v>
      </c>
      <c r="BV97" s="86" t="s">
        <v>77</v>
      </c>
      <c r="BW97" s="86" t="s">
        <v>90</v>
      </c>
      <c r="BX97" s="86" t="s">
        <v>5</v>
      </c>
      <c r="CL97" s="86" t="s">
        <v>1</v>
      </c>
      <c r="CM97" s="86" t="s">
        <v>75</v>
      </c>
    </row>
    <row r="98" spans="1:91" s="6" customFormat="1" ht="24.75" customHeight="1">
      <c r="A98" s="77" t="s">
        <v>79</v>
      </c>
      <c r="B98" s="78"/>
      <c r="C98" s="79"/>
      <c r="D98" s="241" t="s">
        <v>91</v>
      </c>
      <c r="E98" s="241"/>
      <c r="F98" s="241"/>
      <c r="G98" s="241"/>
      <c r="H98" s="241"/>
      <c r="I98" s="80"/>
      <c r="J98" s="241" t="s">
        <v>92</v>
      </c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54">
        <f>'d - SO 04 - Bezbariérový ...'!J32</f>
        <v>0</v>
      </c>
      <c r="AH98" s="255"/>
      <c r="AI98" s="255"/>
      <c r="AJ98" s="255"/>
      <c r="AK98" s="255"/>
      <c r="AL98" s="255"/>
      <c r="AM98" s="255"/>
      <c r="AN98" s="254">
        <f t="shared" si="0"/>
        <v>0</v>
      </c>
      <c r="AO98" s="255"/>
      <c r="AP98" s="255"/>
      <c r="AQ98" s="81" t="s">
        <v>82</v>
      </c>
      <c r="AR98" s="78"/>
      <c r="AS98" s="82">
        <v>0</v>
      </c>
      <c r="AT98" s="83">
        <f t="shared" si="1"/>
        <v>0</v>
      </c>
      <c r="AU98" s="84">
        <f>'d - SO 04 - Bezbariérový ...'!P141</f>
        <v>0</v>
      </c>
      <c r="AV98" s="83">
        <f>'d - SO 04 - Bezbariérový ...'!J35</f>
        <v>0</v>
      </c>
      <c r="AW98" s="83">
        <f>'d - SO 04 - Bezbariérový ...'!J36</f>
        <v>0</v>
      </c>
      <c r="AX98" s="83">
        <f>'d - SO 04 - Bezbariérový ...'!J37</f>
        <v>0</v>
      </c>
      <c r="AY98" s="83">
        <f>'d - SO 04 - Bezbariérový ...'!J38</f>
        <v>0</v>
      </c>
      <c r="AZ98" s="83">
        <f>'d - SO 04 - Bezbariérový ...'!F35</f>
        <v>0</v>
      </c>
      <c r="BA98" s="83">
        <f>'d - SO 04 - Bezbariérový ...'!F36</f>
        <v>0</v>
      </c>
      <c r="BB98" s="83">
        <f>'d - SO 04 - Bezbariérový ...'!F37</f>
        <v>0</v>
      </c>
      <c r="BC98" s="83">
        <f>'d - SO 04 - Bezbariérový ...'!F38</f>
        <v>0</v>
      </c>
      <c r="BD98" s="85">
        <f>'d - SO 04 - Bezbariérový ...'!F39</f>
        <v>0</v>
      </c>
      <c r="BT98" s="86" t="s">
        <v>83</v>
      </c>
      <c r="BV98" s="86" t="s">
        <v>77</v>
      </c>
      <c r="BW98" s="86" t="s">
        <v>93</v>
      </c>
      <c r="BX98" s="86" t="s">
        <v>5</v>
      </c>
      <c r="CL98" s="86" t="s">
        <v>1</v>
      </c>
      <c r="CM98" s="86" t="s">
        <v>75</v>
      </c>
    </row>
    <row r="99" spans="1:91" s="6" customFormat="1" ht="16.5" customHeight="1">
      <c r="B99" s="78"/>
      <c r="C99" s="79"/>
      <c r="D99" s="241" t="s">
        <v>94</v>
      </c>
      <c r="E99" s="241"/>
      <c r="F99" s="241"/>
      <c r="G99" s="241"/>
      <c r="H99" s="241"/>
      <c r="I99" s="80"/>
      <c r="J99" s="241" t="s">
        <v>95</v>
      </c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56">
        <f>ROUND(SUM(AG100:AG101),2)</f>
        <v>0</v>
      </c>
      <c r="AH99" s="255"/>
      <c r="AI99" s="255"/>
      <c r="AJ99" s="255"/>
      <c r="AK99" s="255"/>
      <c r="AL99" s="255"/>
      <c r="AM99" s="255"/>
      <c r="AN99" s="254">
        <f t="shared" si="0"/>
        <v>0</v>
      </c>
      <c r="AO99" s="255"/>
      <c r="AP99" s="255"/>
      <c r="AQ99" s="81" t="s">
        <v>82</v>
      </c>
      <c r="AR99" s="78"/>
      <c r="AS99" s="82">
        <f>ROUND(SUM(AS100:AS101),2)</f>
        <v>0</v>
      </c>
      <c r="AT99" s="83">
        <f t="shared" si="1"/>
        <v>0</v>
      </c>
      <c r="AU99" s="84">
        <f>ROUND(SUM(AU100:AU101),5)</f>
        <v>0</v>
      </c>
      <c r="AV99" s="83">
        <f>ROUND(AZ99*L29,2)</f>
        <v>0</v>
      </c>
      <c r="AW99" s="83">
        <f>ROUND(BA99*L30,2)</f>
        <v>0</v>
      </c>
      <c r="AX99" s="83">
        <f>ROUND(BB99*L29,2)</f>
        <v>0</v>
      </c>
      <c r="AY99" s="83">
        <f>ROUND(BC99*L30,2)</f>
        <v>0</v>
      </c>
      <c r="AZ99" s="83">
        <f>ROUND(SUM(AZ100:AZ101),2)</f>
        <v>0</v>
      </c>
      <c r="BA99" s="83">
        <f>ROUND(SUM(BA100:BA101),2)</f>
        <v>0</v>
      </c>
      <c r="BB99" s="83">
        <f>ROUND(SUM(BB100:BB101),2)</f>
        <v>0</v>
      </c>
      <c r="BC99" s="83">
        <f>ROUND(SUM(BC100:BC101),2)</f>
        <v>0</v>
      </c>
      <c r="BD99" s="85">
        <f>ROUND(SUM(BD100:BD101),2)</f>
        <v>0</v>
      </c>
      <c r="BS99" s="86" t="s">
        <v>74</v>
      </c>
      <c r="BT99" s="86" t="s">
        <v>83</v>
      </c>
      <c r="BU99" s="86" t="s">
        <v>76</v>
      </c>
      <c r="BV99" s="86" t="s">
        <v>77</v>
      </c>
      <c r="BW99" s="86" t="s">
        <v>96</v>
      </c>
      <c r="BX99" s="86" t="s">
        <v>5</v>
      </c>
      <c r="CL99" s="86" t="s">
        <v>1</v>
      </c>
      <c r="CM99" s="86" t="s">
        <v>75</v>
      </c>
    </row>
    <row r="100" spans="1:91" s="3" customFormat="1" ht="16.5" customHeight="1">
      <c r="A100" s="77" t="s">
        <v>79</v>
      </c>
      <c r="B100" s="51"/>
      <c r="C100" s="9"/>
      <c r="D100" s="9"/>
      <c r="E100" s="242" t="s">
        <v>83</v>
      </c>
      <c r="F100" s="242"/>
      <c r="G100" s="242"/>
      <c r="H100" s="242"/>
      <c r="I100" s="242"/>
      <c r="J100" s="9"/>
      <c r="K100" s="242" t="s">
        <v>97</v>
      </c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57">
        <f>'1 - WC'!J34</f>
        <v>0</v>
      </c>
      <c r="AH100" s="258"/>
      <c r="AI100" s="258"/>
      <c r="AJ100" s="258"/>
      <c r="AK100" s="258"/>
      <c r="AL100" s="258"/>
      <c r="AM100" s="258"/>
      <c r="AN100" s="257">
        <f t="shared" si="0"/>
        <v>0</v>
      </c>
      <c r="AO100" s="258"/>
      <c r="AP100" s="258"/>
      <c r="AQ100" s="87" t="s">
        <v>98</v>
      </c>
      <c r="AR100" s="51"/>
      <c r="AS100" s="88">
        <v>0</v>
      </c>
      <c r="AT100" s="89">
        <f t="shared" si="1"/>
        <v>0</v>
      </c>
      <c r="AU100" s="90">
        <f>'1 - WC'!P137</f>
        <v>0</v>
      </c>
      <c r="AV100" s="89">
        <f>'1 - WC'!J37</f>
        <v>0</v>
      </c>
      <c r="AW100" s="89">
        <f>'1 - WC'!J38</f>
        <v>0</v>
      </c>
      <c r="AX100" s="89">
        <f>'1 - WC'!J39</f>
        <v>0</v>
      </c>
      <c r="AY100" s="89">
        <f>'1 - WC'!J40</f>
        <v>0</v>
      </c>
      <c r="AZ100" s="89">
        <f>'1 - WC'!F37</f>
        <v>0</v>
      </c>
      <c r="BA100" s="89">
        <f>'1 - WC'!F38</f>
        <v>0</v>
      </c>
      <c r="BB100" s="89">
        <f>'1 - WC'!F39</f>
        <v>0</v>
      </c>
      <c r="BC100" s="89">
        <f>'1 - WC'!F40</f>
        <v>0</v>
      </c>
      <c r="BD100" s="91">
        <f>'1 - WC'!F41</f>
        <v>0</v>
      </c>
      <c r="BT100" s="25" t="s">
        <v>99</v>
      </c>
      <c r="BV100" s="25" t="s">
        <v>77</v>
      </c>
      <c r="BW100" s="25" t="s">
        <v>100</v>
      </c>
      <c r="BX100" s="25" t="s">
        <v>96</v>
      </c>
      <c r="CL100" s="25" t="s">
        <v>1</v>
      </c>
    </row>
    <row r="101" spans="1:91" s="3" customFormat="1" ht="16.5" customHeight="1">
      <c r="A101" s="77" t="s">
        <v>79</v>
      </c>
      <c r="B101" s="51"/>
      <c r="C101" s="9"/>
      <c r="D101" s="9"/>
      <c r="E101" s="242" t="s">
        <v>99</v>
      </c>
      <c r="F101" s="242"/>
      <c r="G101" s="242"/>
      <c r="H101" s="242"/>
      <c r="I101" s="242"/>
      <c r="J101" s="9"/>
      <c r="K101" s="242" t="s">
        <v>101</v>
      </c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57">
        <f>'2 - KUCHYŇA'!J34</f>
        <v>0</v>
      </c>
      <c r="AH101" s="258"/>
      <c r="AI101" s="258"/>
      <c r="AJ101" s="258"/>
      <c r="AK101" s="258"/>
      <c r="AL101" s="258"/>
      <c r="AM101" s="258"/>
      <c r="AN101" s="257">
        <f t="shared" si="0"/>
        <v>0</v>
      </c>
      <c r="AO101" s="258"/>
      <c r="AP101" s="258"/>
      <c r="AQ101" s="87" t="s">
        <v>98</v>
      </c>
      <c r="AR101" s="51"/>
      <c r="AS101" s="88">
        <v>0</v>
      </c>
      <c r="AT101" s="89">
        <f t="shared" si="1"/>
        <v>0</v>
      </c>
      <c r="AU101" s="90">
        <f>'2 - KUCHYŇA'!P137</f>
        <v>0</v>
      </c>
      <c r="AV101" s="89">
        <f>'2 - KUCHYŇA'!J37</f>
        <v>0</v>
      </c>
      <c r="AW101" s="89">
        <f>'2 - KUCHYŇA'!J38</f>
        <v>0</v>
      </c>
      <c r="AX101" s="89">
        <f>'2 - KUCHYŇA'!J39</f>
        <v>0</v>
      </c>
      <c r="AY101" s="89">
        <f>'2 - KUCHYŇA'!J40</f>
        <v>0</v>
      </c>
      <c r="AZ101" s="89">
        <f>'2 - KUCHYŇA'!F37</f>
        <v>0</v>
      </c>
      <c r="BA101" s="89">
        <f>'2 - KUCHYŇA'!F38</f>
        <v>0</v>
      </c>
      <c r="BB101" s="89">
        <f>'2 - KUCHYŇA'!F39</f>
        <v>0</v>
      </c>
      <c r="BC101" s="89">
        <f>'2 - KUCHYŇA'!F40</f>
        <v>0</v>
      </c>
      <c r="BD101" s="91">
        <f>'2 - KUCHYŇA'!F41</f>
        <v>0</v>
      </c>
      <c r="BT101" s="25" t="s">
        <v>99</v>
      </c>
      <c r="BV101" s="25" t="s">
        <v>77</v>
      </c>
      <c r="BW101" s="25" t="s">
        <v>102</v>
      </c>
      <c r="BX101" s="25" t="s">
        <v>96</v>
      </c>
      <c r="CL101" s="25" t="s">
        <v>1</v>
      </c>
    </row>
    <row r="102" spans="1:91" s="6" customFormat="1" ht="16.5" customHeight="1">
      <c r="B102" s="78"/>
      <c r="C102" s="79"/>
      <c r="D102" s="241" t="s">
        <v>103</v>
      </c>
      <c r="E102" s="241"/>
      <c r="F102" s="241"/>
      <c r="G102" s="241"/>
      <c r="H102" s="241"/>
      <c r="I102" s="80"/>
      <c r="J102" s="241" t="s">
        <v>104</v>
      </c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56">
        <f>ROUND(SUM(AG103:AG123),2)</f>
        <v>0</v>
      </c>
      <c r="AH102" s="255"/>
      <c r="AI102" s="255"/>
      <c r="AJ102" s="255"/>
      <c r="AK102" s="255"/>
      <c r="AL102" s="255"/>
      <c r="AM102" s="255"/>
      <c r="AN102" s="254">
        <f t="shared" si="0"/>
        <v>0</v>
      </c>
      <c r="AO102" s="255"/>
      <c r="AP102" s="255"/>
      <c r="AQ102" s="81" t="s">
        <v>82</v>
      </c>
      <c r="AR102" s="78"/>
      <c r="AS102" s="82">
        <f>ROUND(SUM(AS103:AS123),2)</f>
        <v>0</v>
      </c>
      <c r="AT102" s="83">
        <f t="shared" si="1"/>
        <v>0</v>
      </c>
      <c r="AU102" s="84">
        <f>ROUND(SUM(AU103:AU123),5)</f>
        <v>0</v>
      </c>
      <c r="AV102" s="83">
        <f>ROUND(AZ102*L29,2)</f>
        <v>0</v>
      </c>
      <c r="AW102" s="83">
        <f>ROUND(BA102*L30,2)</f>
        <v>0</v>
      </c>
      <c r="AX102" s="83">
        <f>ROUND(BB102*L29,2)</f>
        <v>0</v>
      </c>
      <c r="AY102" s="83">
        <f>ROUND(BC102*L30,2)</f>
        <v>0</v>
      </c>
      <c r="AZ102" s="83">
        <f>ROUND(SUM(AZ103:AZ123),2)</f>
        <v>0</v>
      </c>
      <c r="BA102" s="83">
        <f>ROUND(SUM(BA103:BA123),2)</f>
        <v>0</v>
      </c>
      <c r="BB102" s="83">
        <f>ROUND(SUM(BB103:BB123),2)</f>
        <v>0</v>
      </c>
      <c r="BC102" s="83">
        <f>ROUND(SUM(BC103:BC123),2)</f>
        <v>0</v>
      </c>
      <c r="BD102" s="85">
        <f>ROUND(SUM(BD103:BD123),2)</f>
        <v>0</v>
      </c>
      <c r="BS102" s="86" t="s">
        <v>74</v>
      </c>
      <c r="BT102" s="86" t="s">
        <v>83</v>
      </c>
      <c r="BU102" s="86" t="s">
        <v>76</v>
      </c>
      <c r="BV102" s="86" t="s">
        <v>77</v>
      </c>
      <c r="BW102" s="86" t="s">
        <v>105</v>
      </c>
      <c r="BX102" s="86" t="s">
        <v>5</v>
      </c>
      <c r="CL102" s="86" t="s">
        <v>1</v>
      </c>
      <c r="CM102" s="86" t="s">
        <v>75</v>
      </c>
    </row>
    <row r="103" spans="1:91" s="3" customFormat="1" ht="16.5" customHeight="1">
      <c r="A103" s="77" t="s">
        <v>79</v>
      </c>
      <c r="B103" s="51"/>
      <c r="C103" s="9"/>
      <c r="D103" s="9"/>
      <c r="E103" s="242" t="s">
        <v>106</v>
      </c>
      <c r="F103" s="242"/>
      <c r="G103" s="242"/>
      <c r="H103" s="242"/>
      <c r="I103" s="242"/>
      <c r="J103" s="9"/>
      <c r="K103" s="242" t="s">
        <v>107</v>
      </c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57">
        <f>'018-04 - SO - 04 schodisková pl'!J34</f>
        <v>0</v>
      </c>
      <c r="AH103" s="258"/>
      <c r="AI103" s="258"/>
      <c r="AJ103" s="258"/>
      <c r="AK103" s="258"/>
      <c r="AL103" s="258"/>
      <c r="AM103" s="258"/>
      <c r="AN103" s="257">
        <f t="shared" si="0"/>
        <v>0</v>
      </c>
      <c r="AO103" s="258"/>
      <c r="AP103" s="258"/>
      <c r="AQ103" s="87" t="s">
        <v>98</v>
      </c>
      <c r="AR103" s="51"/>
      <c r="AS103" s="88">
        <v>0</v>
      </c>
      <c r="AT103" s="89">
        <f t="shared" si="1"/>
        <v>0</v>
      </c>
      <c r="AU103" s="90">
        <f>'018-04 - SO - 04 schodisková pl'!P135</f>
        <v>0</v>
      </c>
      <c r="AV103" s="89">
        <f>'018-04 - SO - 04 schodisková pl'!J37</f>
        <v>0</v>
      </c>
      <c r="AW103" s="89">
        <f>'018-04 - SO - 04 schodisková pl'!J38</f>
        <v>0</v>
      </c>
      <c r="AX103" s="89">
        <f>'018-04 - SO - 04 schodisková pl'!J39</f>
        <v>0</v>
      </c>
      <c r="AY103" s="89">
        <f>'018-04 - SO - 04 schodisková pl'!J40</f>
        <v>0</v>
      </c>
      <c r="AZ103" s="89">
        <f>'018-04 - SO - 04 schodisková pl'!F37</f>
        <v>0</v>
      </c>
      <c r="BA103" s="89">
        <f>'018-04 - SO - 04 schodisková pl'!F38</f>
        <v>0</v>
      </c>
      <c r="BB103" s="89">
        <f>'018-04 - SO - 04 schodisková pl'!F39</f>
        <v>0</v>
      </c>
      <c r="BC103" s="89">
        <f>'018-04 - SO - 04 schodisková pl'!F40</f>
        <v>0</v>
      </c>
      <c r="BD103" s="91">
        <f>'018-04 - SO - 04 schodisková pl'!F41</f>
        <v>0</v>
      </c>
      <c r="BT103" s="25" t="s">
        <v>99</v>
      </c>
      <c r="BV103" s="25" t="s">
        <v>77</v>
      </c>
      <c r="BW103" s="25" t="s">
        <v>108</v>
      </c>
      <c r="BX103" s="25" t="s">
        <v>105</v>
      </c>
      <c r="CL103" s="25" t="s">
        <v>1</v>
      </c>
    </row>
    <row r="104" spans="1:91" s="3" customFormat="1" ht="16.5" customHeight="1">
      <c r="A104" s="77" t="s">
        <v>79</v>
      </c>
      <c r="B104" s="51"/>
      <c r="C104" s="9"/>
      <c r="D104" s="9"/>
      <c r="E104" s="242" t="s">
        <v>109</v>
      </c>
      <c r="F104" s="242"/>
      <c r="G104" s="242"/>
      <c r="H104" s="242"/>
      <c r="I104" s="242"/>
      <c r="J104" s="9"/>
      <c r="K104" s="242" t="s">
        <v>110</v>
      </c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57">
        <f>'018-05 - Rozvádzač RH dop...'!J34</f>
        <v>0</v>
      </c>
      <c r="AH104" s="258"/>
      <c r="AI104" s="258"/>
      <c r="AJ104" s="258"/>
      <c r="AK104" s="258"/>
      <c r="AL104" s="258"/>
      <c r="AM104" s="258"/>
      <c r="AN104" s="257">
        <f t="shared" si="0"/>
        <v>0</v>
      </c>
      <c r="AO104" s="258"/>
      <c r="AP104" s="258"/>
      <c r="AQ104" s="87" t="s">
        <v>98</v>
      </c>
      <c r="AR104" s="51"/>
      <c r="AS104" s="88">
        <v>0</v>
      </c>
      <c r="AT104" s="89">
        <f t="shared" si="1"/>
        <v>0</v>
      </c>
      <c r="AU104" s="90">
        <f>'018-05 - Rozvádzač RH dop...'!P133</f>
        <v>0</v>
      </c>
      <c r="AV104" s="89">
        <f>'018-05 - Rozvádzač RH dop...'!J37</f>
        <v>0</v>
      </c>
      <c r="AW104" s="89">
        <f>'018-05 - Rozvádzač RH dop...'!J38</f>
        <v>0</v>
      </c>
      <c r="AX104" s="89">
        <f>'018-05 - Rozvádzač RH dop...'!J39</f>
        <v>0</v>
      </c>
      <c r="AY104" s="89">
        <f>'018-05 - Rozvádzač RH dop...'!J40</f>
        <v>0</v>
      </c>
      <c r="AZ104" s="89">
        <f>'018-05 - Rozvádzač RH dop...'!F37</f>
        <v>0</v>
      </c>
      <c r="BA104" s="89">
        <f>'018-05 - Rozvádzač RH dop...'!F38</f>
        <v>0</v>
      </c>
      <c r="BB104" s="89">
        <f>'018-05 - Rozvádzač RH dop...'!F39</f>
        <v>0</v>
      </c>
      <c r="BC104" s="89">
        <f>'018-05 - Rozvádzač RH dop...'!F40</f>
        <v>0</v>
      </c>
      <c r="BD104" s="91">
        <f>'018-05 - Rozvádzač RH dop...'!F41</f>
        <v>0</v>
      </c>
      <c r="BT104" s="25" t="s">
        <v>99</v>
      </c>
      <c r="BV104" s="25" t="s">
        <v>77</v>
      </c>
      <c r="BW104" s="25" t="s">
        <v>111</v>
      </c>
      <c r="BX104" s="25" t="s">
        <v>105</v>
      </c>
      <c r="CL104" s="25" t="s">
        <v>1</v>
      </c>
    </row>
    <row r="105" spans="1:91" s="3" customFormat="1" ht="16.5" customHeight="1">
      <c r="A105" s="77" t="s">
        <v>79</v>
      </c>
      <c r="B105" s="51"/>
      <c r="C105" s="9"/>
      <c r="D105" s="9"/>
      <c r="E105" s="242" t="s">
        <v>112</v>
      </c>
      <c r="F105" s="242"/>
      <c r="G105" s="242"/>
      <c r="H105" s="242"/>
      <c r="I105" s="242"/>
      <c r="J105" s="9"/>
      <c r="K105" s="242" t="s">
        <v>113</v>
      </c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57">
        <f>'018-06 - Rozvádzač RE s p...'!J34</f>
        <v>0</v>
      </c>
      <c r="AH105" s="258"/>
      <c r="AI105" s="258"/>
      <c r="AJ105" s="258"/>
      <c r="AK105" s="258"/>
      <c r="AL105" s="258"/>
      <c r="AM105" s="258"/>
      <c r="AN105" s="257">
        <f t="shared" si="0"/>
        <v>0</v>
      </c>
      <c r="AO105" s="258"/>
      <c r="AP105" s="258"/>
      <c r="AQ105" s="87" t="s">
        <v>98</v>
      </c>
      <c r="AR105" s="51"/>
      <c r="AS105" s="88">
        <v>0</v>
      </c>
      <c r="AT105" s="89">
        <f t="shared" si="1"/>
        <v>0</v>
      </c>
      <c r="AU105" s="90">
        <f>'018-06 - Rozvádzač RE s p...'!P133</f>
        <v>0</v>
      </c>
      <c r="AV105" s="89">
        <f>'018-06 - Rozvádzač RE s p...'!J37</f>
        <v>0</v>
      </c>
      <c r="AW105" s="89">
        <f>'018-06 - Rozvádzač RE s p...'!J38</f>
        <v>0</v>
      </c>
      <c r="AX105" s="89">
        <f>'018-06 - Rozvádzač RE s p...'!J39</f>
        <v>0</v>
      </c>
      <c r="AY105" s="89">
        <f>'018-06 - Rozvádzač RE s p...'!J40</f>
        <v>0</v>
      </c>
      <c r="AZ105" s="89">
        <f>'018-06 - Rozvádzač RE s p...'!F37</f>
        <v>0</v>
      </c>
      <c r="BA105" s="89">
        <f>'018-06 - Rozvádzač RE s p...'!F38</f>
        <v>0</v>
      </c>
      <c r="BB105" s="89">
        <f>'018-06 - Rozvádzač RE s p...'!F39</f>
        <v>0</v>
      </c>
      <c r="BC105" s="89">
        <f>'018-06 - Rozvádzač RE s p...'!F40</f>
        <v>0</v>
      </c>
      <c r="BD105" s="91">
        <f>'018-06 - Rozvádzač RE s p...'!F41</f>
        <v>0</v>
      </c>
      <c r="BT105" s="25" t="s">
        <v>99</v>
      </c>
      <c r="BV105" s="25" t="s">
        <v>77</v>
      </c>
      <c r="BW105" s="25" t="s">
        <v>114</v>
      </c>
      <c r="BX105" s="25" t="s">
        <v>105</v>
      </c>
      <c r="CL105" s="25" t="s">
        <v>1</v>
      </c>
    </row>
    <row r="106" spans="1:91" s="3" customFormat="1" ht="23.25" customHeight="1">
      <c r="A106" s="77" t="s">
        <v>79</v>
      </c>
      <c r="B106" s="51"/>
      <c r="C106" s="9"/>
      <c r="D106" s="9"/>
      <c r="E106" s="242" t="s">
        <v>115</v>
      </c>
      <c r="F106" s="242"/>
      <c r="G106" s="242"/>
      <c r="H106" s="242"/>
      <c r="I106" s="242"/>
      <c r="J106" s="9"/>
      <c r="K106" s="242" t="s">
        <v>116</v>
      </c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57">
        <f>'01-aa - Učebňa metrológie...'!J34</f>
        <v>0</v>
      </c>
      <c r="AH106" s="258"/>
      <c r="AI106" s="258"/>
      <c r="AJ106" s="258"/>
      <c r="AK106" s="258"/>
      <c r="AL106" s="258"/>
      <c r="AM106" s="258"/>
      <c r="AN106" s="257">
        <f t="shared" si="0"/>
        <v>0</v>
      </c>
      <c r="AO106" s="258"/>
      <c r="AP106" s="258"/>
      <c r="AQ106" s="87" t="s">
        <v>98</v>
      </c>
      <c r="AR106" s="51"/>
      <c r="AS106" s="88">
        <v>0</v>
      </c>
      <c r="AT106" s="89">
        <f t="shared" si="1"/>
        <v>0</v>
      </c>
      <c r="AU106" s="90">
        <f>'01-aa - Učebňa metrológie...'!P137</f>
        <v>0</v>
      </c>
      <c r="AV106" s="89">
        <f>'01-aa - Učebňa metrológie...'!J37</f>
        <v>0</v>
      </c>
      <c r="AW106" s="89">
        <f>'01-aa - Učebňa metrológie...'!J38</f>
        <v>0</v>
      </c>
      <c r="AX106" s="89">
        <f>'01-aa - Učebňa metrológie...'!J39</f>
        <v>0</v>
      </c>
      <c r="AY106" s="89">
        <f>'01-aa - Učebňa metrológie...'!J40</f>
        <v>0</v>
      </c>
      <c r="AZ106" s="89">
        <f>'01-aa - Učebňa metrológie...'!F37</f>
        <v>0</v>
      </c>
      <c r="BA106" s="89">
        <f>'01-aa - Učebňa metrológie...'!F38</f>
        <v>0</v>
      </c>
      <c r="BB106" s="89">
        <f>'01-aa - Učebňa metrológie...'!F39</f>
        <v>0</v>
      </c>
      <c r="BC106" s="89">
        <f>'01-aa - Učebňa metrológie...'!F40</f>
        <v>0</v>
      </c>
      <c r="BD106" s="91">
        <f>'01-aa - Učebňa metrológie...'!F41</f>
        <v>0</v>
      </c>
      <c r="BT106" s="25" t="s">
        <v>99</v>
      </c>
      <c r="BV106" s="25" t="s">
        <v>77</v>
      </c>
      <c r="BW106" s="25" t="s">
        <v>117</v>
      </c>
      <c r="BX106" s="25" t="s">
        <v>105</v>
      </c>
      <c r="CL106" s="25" t="s">
        <v>1</v>
      </c>
    </row>
    <row r="107" spans="1:91" s="3" customFormat="1" ht="23.25" customHeight="1">
      <c r="A107" s="77" t="s">
        <v>79</v>
      </c>
      <c r="B107" s="51"/>
      <c r="C107" s="9"/>
      <c r="D107" s="9"/>
      <c r="E107" s="242" t="s">
        <v>118</v>
      </c>
      <c r="F107" s="242"/>
      <c r="G107" s="242"/>
      <c r="H107" s="242"/>
      <c r="I107" s="242"/>
      <c r="J107" s="9"/>
      <c r="K107" s="242" t="s">
        <v>119</v>
      </c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57">
        <f>'01-bb - Učebňa metrológie...'!J34</f>
        <v>0</v>
      </c>
      <c r="AH107" s="258"/>
      <c r="AI107" s="258"/>
      <c r="AJ107" s="258"/>
      <c r="AK107" s="258"/>
      <c r="AL107" s="258"/>
      <c r="AM107" s="258"/>
      <c r="AN107" s="257">
        <f t="shared" si="0"/>
        <v>0</v>
      </c>
      <c r="AO107" s="258"/>
      <c r="AP107" s="258"/>
      <c r="AQ107" s="87" t="s">
        <v>98</v>
      </c>
      <c r="AR107" s="51"/>
      <c r="AS107" s="88">
        <v>0</v>
      </c>
      <c r="AT107" s="89">
        <f t="shared" si="1"/>
        <v>0</v>
      </c>
      <c r="AU107" s="90">
        <f>'01-bb - Učebňa metrológie...'!P137</f>
        <v>0</v>
      </c>
      <c r="AV107" s="89">
        <f>'01-bb - Učebňa metrológie...'!J37</f>
        <v>0</v>
      </c>
      <c r="AW107" s="89">
        <f>'01-bb - Učebňa metrológie...'!J38</f>
        <v>0</v>
      </c>
      <c r="AX107" s="89">
        <f>'01-bb - Učebňa metrológie...'!J39</f>
        <v>0</v>
      </c>
      <c r="AY107" s="89">
        <f>'01-bb - Učebňa metrológie...'!J40</f>
        <v>0</v>
      </c>
      <c r="AZ107" s="89">
        <f>'01-bb - Učebňa metrológie...'!F37</f>
        <v>0</v>
      </c>
      <c r="BA107" s="89">
        <f>'01-bb - Učebňa metrológie...'!F38</f>
        <v>0</v>
      </c>
      <c r="BB107" s="89">
        <f>'01-bb - Učebňa metrológie...'!F39</f>
        <v>0</v>
      </c>
      <c r="BC107" s="89">
        <f>'01-bb - Učebňa metrológie...'!F40</f>
        <v>0</v>
      </c>
      <c r="BD107" s="91">
        <f>'01-bb - Učebňa metrológie...'!F41</f>
        <v>0</v>
      </c>
      <c r="BT107" s="25" t="s">
        <v>99</v>
      </c>
      <c r="BV107" s="25" t="s">
        <v>77</v>
      </c>
      <c r="BW107" s="25" t="s">
        <v>120</v>
      </c>
      <c r="BX107" s="25" t="s">
        <v>105</v>
      </c>
      <c r="CL107" s="25" t="s">
        <v>1</v>
      </c>
    </row>
    <row r="108" spans="1:91" s="3" customFormat="1" ht="23.25" customHeight="1">
      <c r="A108" s="77" t="s">
        <v>79</v>
      </c>
      <c r="B108" s="51"/>
      <c r="C108" s="9"/>
      <c r="D108" s="9"/>
      <c r="E108" s="242" t="s">
        <v>121</v>
      </c>
      <c r="F108" s="242"/>
      <c r="G108" s="242"/>
      <c r="H108" s="242"/>
      <c r="I108" s="242"/>
      <c r="J108" s="9"/>
      <c r="K108" s="242" t="s">
        <v>122</v>
      </c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57">
        <f>'01-cc - Učebňa elektrotec...'!J34</f>
        <v>0</v>
      </c>
      <c r="AH108" s="258"/>
      <c r="AI108" s="258"/>
      <c r="AJ108" s="258"/>
      <c r="AK108" s="258"/>
      <c r="AL108" s="258"/>
      <c r="AM108" s="258"/>
      <c r="AN108" s="257">
        <f t="shared" si="0"/>
        <v>0</v>
      </c>
      <c r="AO108" s="258"/>
      <c r="AP108" s="258"/>
      <c r="AQ108" s="87" t="s">
        <v>98</v>
      </c>
      <c r="AR108" s="51"/>
      <c r="AS108" s="88">
        <v>0</v>
      </c>
      <c r="AT108" s="89">
        <f t="shared" si="1"/>
        <v>0</v>
      </c>
      <c r="AU108" s="90">
        <f>'01-cc - Učebňa elektrotec...'!P137</f>
        <v>0</v>
      </c>
      <c r="AV108" s="89">
        <f>'01-cc - Učebňa elektrotec...'!J37</f>
        <v>0</v>
      </c>
      <c r="AW108" s="89">
        <f>'01-cc - Učebňa elektrotec...'!J38</f>
        <v>0</v>
      </c>
      <c r="AX108" s="89">
        <f>'01-cc - Učebňa elektrotec...'!J39</f>
        <v>0</v>
      </c>
      <c r="AY108" s="89">
        <f>'01-cc - Učebňa elektrotec...'!J40</f>
        <v>0</v>
      </c>
      <c r="AZ108" s="89">
        <f>'01-cc - Učebňa elektrotec...'!F37</f>
        <v>0</v>
      </c>
      <c r="BA108" s="89">
        <f>'01-cc - Učebňa elektrotec...'!F38</f>
        <v>0</v>
      </c>
      <c r="BB108" s="89">
        <f>'01-cc - Učebňa elektrotec...'!F39</f>
        <v>0</v>
      </c>
      <c r="BC108" s="89">
        <f>'01-cc - Učebňa elektrotec...'!F40</f>
        <v>0</v>
      </c>
      <c r="BD108" s="91">
        <f>'01-cc - Učebňa elektrotec...'!F41</f>
        <v>0</v>
      </c>
      <c r="BT108" s="25" t="s">
        <v>99</v>
      </c>
      <c r="BV108" s="25" t="s">
        <v>77</v>
      </c>
      <c r="BW108" s="25" t="s">
        <v>123</v>
      </c>
      <c r="BX108" s="25" t="s">
        <v>105</v>
      </c>
      <c r="CL108" s="25" t="s">
        <v>1</v>
      </c>
    </row>
    <row r="109" spans="1:91" s="3" customFormat="1" ht="23.25" customHeight="1">
      <c r="A109" s="77" t="s">
        <v>79</v>
      </c>
      <c r="B109" s="51"/>
      <c r="C109" s="9"/>
      <c r="D109" s="9"/>
      <c r="E109" s="242" t="s">
        <v>124</v>
      </c>
      <c r="F109" s="242"/>
      <c r="G109" s="242"/>
      <c r="H109" s="242"/>
      <c r="I109" s="242"/>
      <c r="J109" s="9"/>
      <c r="K109" s="242" t="s">
        <v>125</v>
      </c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57">
        <f>'01-dd - Učebňa robotiky, ...'!J34</f>
        <v>0</v>
      </c>
      <c r="AH109" s="258"/>
      <c r="AI109" s="258"/>
      <c r="AJ109" s="258"/>
      <c r="AK109" s="258"/>
      <c r="AL109" s="258"/>
      <c r="AM109" s="258"/>
      <c r="AN109" s="257">
        <f t="shared" si="0"/>
        <v>0</v>
      </c>
      <c r="AO109" s="258"/>
      <c r="AP109" s="258"/>
      <c r="AQ109" s="87" t="s">
        <v>98</v>
      </c>
      <c r="AR109" s="51"/>
      <c r="AS109" s="88">
        <v>0</v>
      </c>
      <c r="AT109" s="89">
        <f t="shared" si="1"/>
        <v>0</v>
      </c>
      <c r="AU109" s="90">
        <f>'01-dd - Učebňa robotiky, ...'!P137</f>
        <v>0</v>
      </c>
      <c r="AV109" s="89">
        <f>'01-dd - Učebňa robotiky, ...'!J37</f>
        <v>0</v>
      </c>
      <c r="AW109" s="89">
        <f>'01-dd - Učebňa robotiky, ...'!J38</f>
        <v>0</v>
      </c>
      <c r="AX109" s="89">
        <f>'01-dd - Učebňa robotiky, ...'!J39</f>
        <v>0</v>
      </c>
      <c r="AY109" s="89">
        <f>'01-dd - Učebňa robotiky, ...'!J40</f>
        <v>0</v>
      </c>
      <c r="AZ109" s="89">
        <f>'01-dd - Učebňa robotiky, ...'!F37</f>
        <v>0</v>
      </c>
      <c r="BA109" s="89">
        <f>'01-dd - Učebňa robotiky, ...'!F38</f>
        <v>0</v>
      </c>
      <c r="BB109" s="89">
        <f>'01-dd - Učebňa robotiky, ...'!F39</f>
        <v>0</v>
      </c>
      <c r="BC109" s="89">
        <f>'01-dd - Učebňa robotiky, ...'!F40</f>
        <v>0</v>
      </c>
      <c r="BD109" s="91">
        <f>'01-dd - Učebňa robotiky, ...'!F41</f>
        <v>0</v>
      </c>
      <c r="BT109" s="25" t="s">
        <v>99</v>
      </c>
      <c r="BV109" s="25" t="s">
        <v>77</v>
      </c>
      <c r="BW109" s="25" t="s">
        <v>126</v>
      </c>
      <c r="BX109" s="25" t="s">
        <v>105</v>
      </c>
      <c r="CL109" s="25" t="s">
        <v>1</v>
      </c>
    </row>
    <row r="110" spans="1:91" s="3" customFormat="1" ht="23.25" customHeight="1">
      <c r="A110" s="77" t="s">
        <v>79</v>
      </c>
      <c r="B110" s="51"/>
      <c r="C110" s="9"/>
      <c r="D110" s="9"/>
      <c r="E110" s="242" t="s">
        <v>127</v>
      </c>
      <c r="F110" s="242"/>
      <c r="G110" s="242"/>
      <c r="H110" s="242"/>
      <c r="I110" s="242"/>
      <c r="J110" s="9"/>
      <c r="K110" s="242" t="s">
        <v>128</v>
      </c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57">
        <f>'01-ee - Multimediálna uče...'!J34</f>
        <v>0</v>
      </c>
      <c r="AH110" s="258"/>
      <c r="AI110" s="258"/>
      <c r="AJ110" s="258"/>
      <c r="AK110" s="258"/>
      <c r="AL110" s="258"/>
      <c r="AM110" s="258"/>
      <c r="AN110" s="257">
        <f t="shared" si="0"/>
        <v>0</v>
      </c>
      <c r="AO110" s="258"/>
      <c r="AP110" s="258"/>
      <c r="AQ110" s="87" t="s">
        <v>98</v>
      </c>
      <c r="AR110" s="51"/>
      <c r="AS110" s="88">
        <v>0</v>
      </c>
      <c r="AT110" s="89">
        <f t="shared" si="1"/>
        <v>0</v>
      </c>
      <c r="AU110" s="90">
        <f>'01-ee - Multimediálna uče...'!P137</f>
        <v>0</v>
      </c>
      <c r="AV110" s="89">
        <f>'01-ee - Multimediálna uče...'!J37</f>
        <v>0</v>
      </c>
      <c r="AW110" s="89">
        <f>'01-ee - Multimediálna uče...'!J38</f>
        <v>0</v>
      </c>
      <c r="AX110" s="89">
        <f>'01-ee - Multimediálna uče...'!J39</f>
        <v>0</v>
      </c>
      <c r="AY110" s="89">
        <f>'01-ee - Multimediálna uče...'!J40</f>
        <v>0</v>
      </c>
      <c r="AZ110" s="89">
        <f>'01-ee - Multimediálna uče...'!F37</f>
        <v>0</v>
      </c>
      <c r="BA110" s="89">
        <f>'01-ee - Multimediálna uče...'!F38</f>
        <v>0</v>
      </c>
      <c r="BB110" s="89">
        <f>'01-ee - Multimediálna uče...'!F39</f>
        <v>0</v>
      </c>
      <c r="BC110" s="89">
        <f>'01-ee - Multimediálna uče...'!F40</f>
        <v>0</v>
      </c>
      <c r="BD110" s="91">
        <f>'01-ee - Multimediálna uče...'!F41</f>
        <v>0</v>
      </c>
      <c r="BT110" s="25" t="s">
        <v>99</v>
      </c>
      <c r="BV110" s="25" t="s">
        <v>77</v>
      </c>
      <c r="BW110" s="25" t="s">
        <v>129</v>
      </c>
      <c r="BX110" s="25" t="s">
        <v>105</v>
      </c>
      <c r="CL110" s="25" t="s">
        <v>1</v>
      </c>
    </row>
    <row r="111" spans="1:91" s="3" customFormat="1" ht="23.25" customHeight="1">
      <c r="A111" s="77" t="s">
        <v>79</v>
      </c>
      <c r="B111" s="51"/>
      <c r="C111" s="9"/>
      <c r="D111" s="9"/>
      <c r="E111" s="242" t="s">
        <v>130</v>
      </c>
      <c r="F111" s="242"/>
      <c r="G111" s="242"/>
      <c r="H111" s="242"/>
      <c r="I111" s="242"/>
      <c r="J111" s="9"/>
      <c r="K111" s="242" t="s">
        <v>131</v>
      </c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57">
        <f>'01-ff - Chodba a skladova...'!J34</f>
        <v>0</v>
      </c>
      <c r="AH111" s="258"/>
      <c r="AI111" s="258"/>
      <c r="AJ111" s="258"/>
      <c r="AK111" s="258"/>
      <c r="AL111" s="258"/>
      <c r="AM111" s="258"/>
      <c r="AN111" s="257">
        <f t="shared" si="0"/>
        <v>0</v>
      </c>
      <c r="AO111" s="258"/>
      <c r="AP111" s="258"/>
      <c r="AQ111" s="87" t="s">
        <v>98</v>
      </c>
      <c r="AR111" s="51"/>
      <c r="AS111" s="88">
        <v>0</v>
      </c>
      <c r="AT111" s="89">
        <f t="shared" si="1"/>
        <v>0</v>
      </c>
      <c r="AU111" s="90">
        <f>'01-ff - Chodba a skladova...'!P135</f>
        <v>0</v>
      </c>
      <c r="AV111" s="89">
        <f>'01-ff - Chodba a skladova...'!J37</f>
        <v>0</v>
      </c>
      <c r="AW111" s="89">
        <f>'01-ff - Chodba a skladova...'!J38</f>
        <v>0</v>
      </c>
      <c r="AX111" s="89">
        <f>'01-ff - Chodba a skladova...'!J39</f>
        <v>0</v>
      </c>
      <c r="AY111" s="89">
        <f>'01-ff - Chodba a skladova...'!J40</f>
        <v>0</v>
      </c>
      <c r="AZ111" s="89">
        <f>'01-ff - Chodba a skladova...'!F37</f>
        <v>0</v>
      </c>
      <c r="BA111" s="89">
        <f>'01-ff - Chodba a skladova...'!F38</f>
        <v>0</v>
      </c>
      <c r="BB111" s="89">
        <f>'01-ff - Chodba a skladova...'!F39</f>
        <v>0</v>
      </c>
      <c r="BC111" s="89">
        <f>'01-ff - Chodba a skladova...'!F40</f>
        <v>0</v>
      </c>
      <c r="BD111" s="91">
        <f>'01-ff - Chodba a skladova...'!F41</f>
        <v>0</v>
      </c>
      <c r="BT111" s="25" t="s">
        <v>99</v>
      </c>
      <c r="BV111" s="25" t="s">
        <v>77</v>
      </c>
      <c r="BW111" s="25" t="s">
        <v>132</v>
      </c>
      <c r="BX111" s="25" t="s">
        <v>105</v>
      </c>
      <c r="CL111" s="25" t="s">
        <v>1</v>
      </c>
    </row>
    <row r="112" spans="1:91" s="3" customFormat="1" ht="23.25" customHeight="1">
      <c r="A112" s="77" t="s">
        <v>79</v>
      </c>
      <c r="B112" s="51"/>
      <c r="C112" s="9"/>
      <c r="D112" s="9"/>
      <c r="E112" s="242" t="s">
        <v>133</v>
      </c>
      <c r="F112" s="242"/>
      <c r="G112" s="242"/>
      <c r="H112" s="242"/>
      <c r="I112" s="242"/>
      <c r="J112" s="9"/>
      <c r="K112" s="242" t="s">
        <v>134</v>
      </c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57">
        <f>'01-gg - Rozvádzač R01.1, ...'!J34</f>
        <v>0</v>
      </c>
      <c r="AH112" s="258"/>
      <c r="AI112" s="258"/>
      <c r="AJ112" s="258"/>
      <c r="AK112" s="258"/>
      <c r="AL112" s="258"/>
      <c r="AM112" s="258"/>
      <c r="AN112" s="257">
        <f t="shared" si="0"/>
        <v>0</v>
      </c>
      <c r="AO112" s="258"/>
      <c r="AP112" s="258"/>
      <c r="AQ112" s="87" t="s">
        <v>98</v>
      </c>
      <c r="AR112" s="51"/>
      <c r="AS112" s="88">
        <v>0</v>
      </c>
      <c r="AT112" s="89">
        <f t="shared" si="1"/>
        <v>0</v>
      </c>
      <c r="AU112" s="90">
        <f>'01-gg - Rozvádzač R01.1, ...'!P133</f>
        <v>0</v>
      </c>
      <c r="AV112" s="89">
        <f>'01-gg - Rozvádzač R01.1, ...'!J37</f>
        <v>0</v>
      </c>
      <c r="AW112" s="89">
        <f>'01-gg - Rozvádzač R01.1, ...'!J38</f>
        <v>0</v>
      </c>
      <c r="AX112" s="89">
        <f>'01-gg - Rozvádzač R01.1, ...'!J39</f>
        <v>0</v>
      </c>
      <c r="AY112" s="89">
        <f>'01-gg - Rozvádzač R01.1, ...'!J40</f>
        <v>0</v>
      </c>
      <c r="AZ112" s="89">
        <f>'01-gg - Rozvádzač R01.1, ...'!F37</f>
        <v>0</v>
      </c>
      <c r="BA112" s="89">
        <f>'01-gg - Rozvádzač R01.1, ...'!F38</f>
        <v>0</v>
      </c>
      <c r="BB112" s="89">
        <f>'01-gg - Rozvádzač R01.1, ...'!F39</f>
        <v>0</v>
      </c>
      <c r="BC112" s="89">
        <f>'01-gg - Rozvádzač R01.1, ...'!F40</f>
        <v>0</v>
      </c>
      <c r="BD112" s="91">
        <f>'01-gg - Rozvádzač R01.1, ...'!F41</f>
        <v>0</v>
      </c>
      <c r="BT112" s="25" t="s">
        <v>99</v>
      </c>
      <c r="BV112" s="25" t="s">
        <v>77</v>
      </c>
      <c r="BW112" s="25" t="s">
        <v>135</v>
      </c>
      <c r="BX112" s="25" t="s">
        <v>105</v>
      </c>
      <c r="CL112" s="25" t="s">
        <v>1</v>
      </c>
    </row>
    <row r="113" spans="1:90" s="3" customFormat="1" ht="23.25" customHeight="1">
      <c r="A113" s="77" t="s">
        <v>79</v>
      </c>
      <c r="B113" s="51"/>
      <c r="C113" s="9"/>
      <c r="D113" s="9"/>
      <c r="E113" s="242" t="s">
        <v>136</v>
      </c>
      <c r="F113" s="242"/>
      <c r="G113" s="242"/>
      <c r="H113" s="242"/>
      <c r="I113" s="242"/>
      <c r="J113" s="9"/>
      <c r="K113" s="242" t="s">
        <v>137</v>
      </c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57">
        <f>'02-aa - Svetelná inštalác...'!J34</f>
        <v>0</v>
      </c>
      <c r="AH113" s="258"/>
      <c r="AI113" s="258"/>
      <c r="AJ113" s="258"/>
      <c r="AK113" s="258"/>
      <c r="AL113" s="258"/>
      <c r="AM113" s="258"/>
      <c r="AN113" s="257">
        <f t="shared" si="0"/>
        <v>0</v>
      </c>
      <c r="AO113" s="258"/>
      <c r="AP113" s="258"/>
      <c r="AQ113" s="87" t="s">
        <v>98</v>
      </c>
      <c r="AR113" s="51"/>
      <c r="AS113" s="88">
        <v>0</v>
      </c>
      <c r="AT113" s="89">
        <f t="shared" si="1"/>
        <v>0</v>
      </c>
      <c r="AU113" s="90">
        <f>'02-aa - Svetelná inštalác...'!P135</f>
        <v>0</v>
      </c>
      <c r="AV113" s="89">
        <f>'02-aa - Svetelná inštalác...'!J37</f>
        <v>0</v>
      </c>
      <c r="AW113" s="89">
        <f>'02-aa - Svetelná inštalác...'!J38</f>
        <v>0</v>
      </c>
      <c r="AX113" s="89">
        <f>'02-aa - Svetelná inštalác...'!J39</f>
        <v>0</v>
      </c>
      <c r="AY113" s="89">
        <f>'02-aa - Svetelná inštalác...'!J40</f>
        <v>0</v>
      </c>
      <c r="AZ113" s="89">
        <f>'02-aa - Svetelná inštalác...'!F37</f>
        <v>0</v>
      </c>
      <c r="BA113" s="89">
        <f>'02-aa - Svetelná inštalác...'!F38</f>
        <v>0</v>
      </c>
      <c r="BB113" s="89">
        <f>'02-aa - Svetelná inštalác...'!F39</f>
        <v>0</v>
      </c>
      <c r="BC113" s="89">
        <f>'02-aa - Svetelná inštalác...'!F40</f>
        <v>0</v>
      </c>
      <c r="BD113" s="91">
        <f>'02-aa - Svetelná inštalác...'!F41</f>
        <v>0</v>
      </c>
      <c r="BT113" s="25" t="s">
        <v>99</v>
      </c>
      <c r="BV113" s="25" t="s">
        <v>77</v>
      </c>
      <c r="BW113" s="25" t="s">
        <v>138</v>
      </c>
      <c r="BX113" s="25" t="s">
        <v>105</v>
      </c>
      <c r="CL113" s="25" t="s">
        <v>1</v>
      </c>
    </row>
    <row r="114" spans="1:90" s="3" customFormat="1" ht="23.25" customHeight="1">
      <c r="A114" s="77" t="s">
        <v>79</v>
      </c>
      <c r="B114" s="51"/>
      <c r="C114" s="9"/>
      <c r="D114" s="9"/>
      <c r="E114" s="242" t="s">
        <v>139</v>
      </c>
      <c r="F114" s="242"/>
      <c r="G114" s="242"/>
      <c r="H114" s="242"/>
      <c r="I114" s="242"/>
      <c r="J114" s="9"/>
      <c r="K114" s="242" t="s">
        <v>140</v>
      </c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57">
        <f>'02-bb - Zasuvková inštalá...'!J34</f>
        <v>0</v>
      </c>
      <c r="AH114" s="258"/>
      <c r="AI114" s="258"/>
      <c r="AJ114" s="258"/>
      <c r="AK114" s="258"/>
      <c r="AL114" s="258"/>
      <c r="AM114" s="258"/>
      <c r="AN114" s="257">
        <f t="shared" si="0"/>
        <v>0</v>
      </c>
      <c r="AO114" s="258"/>
      <c r="AP114" s="258"/>
      <c r="AQ114" s="87" t="s">
        <v>98</v>
      </c>
      <c r="AR114" s="51"/>
      <c r="AS114" s="88">
        <v>0</v>
      </c>
      <c r="AT114" s="89">
        <f t="shared" si="1"/>
        <v>0</v>
      </c>
      <c r="AU114" s="90">
        <f>'02-bb - Zasuvková inštalá...'!P135</f>
        <v>0</v>
      </c>
      <c r="AV114" s="89">
        <f>'02-bb - Zasuvková inštalá...'!J37</f>
        <v>0</v>
      </c>
      <c r="AW114" s="89">
        <f>'02-bb - Zasuvková inštalá...'!J38</f>
        <v>0</v>
      </c>
      <c r="AX114" s="89">
        <f>'02-bb - Zasuvková inštalá...'!J39</f>
        <v>0</v>
      </c>
      <c r="AY114" s="89">
        <f>'02-bb - Zasuvková inštalá...'!J40</f>
        <v>0</v>
      </c>
      <c r="AZ114" s="89">
        <f>'02-bb - Zasuvková inštalá...'!F37</f>
        <v>0</v>
      </c>
      <c r="BA114" s="89">
        <f>'02-bb - Zasuvková inštalá...'!F38</f>
        <v>0</v>
      </c>
      <c r="BB114" s="89">
        <f>'02-bb - Zasuvková inštalá...'!F39</f>
        <v>0</v>
      </c>
      <c r="BC114" s="89">
        <f>'02-bb - Zasuvková inštalá...'!F40</f>
        <v>0</v>
      </c>
      <c r="BD114" s="91">
        <f>'02-bb - Zasuvková inštalá...'!F41</f>
        <v>0</v>
      </c>
      <c r="BT114" s="25" t="s">
        <v>99</v>
      </c>
      <c r="BV114" s="25" t="s">
        <v>77</v>
      </c>
      <c r="BW114" s="25" t="s">
        <v>141</v>
      </c>
      <c r="BX114" s="25" t="s">
        <v>105</v>
      </c>
      <c r="CL114" s="25" t="s">
        <v>1</v>
      </c>
    </row>
    <row r="115" spans="1:90" s="3" customFormat="1" ht="16.5" customHeight="1">
      <c r="A115" s="77" t="s">
        <v>79</v>
      </c>
      <c r="B115" s="51"/>
      <c r="C115" s="9"/>
      <c r="D115" s="9"/>
      <c r="E115" s="242" t="s">
        <v>142</v>
      </c>
      <c r="F115" s="242"/>
      <c r="G115" s="242"/>
      <c r="H115" s="242"/>
      <c r="I115" s="242"/>
      <c r="J115" s="9"/>
      <c r="K115" s="242" t="s">
        <v>143</v>
      </c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57">
        <f>'02-cc - Rozvádzač R02-1 C...'!J34</f>
        <v>0</v>
      </c>
      <c r="AH115" s="258"/>
      <c r="AI115" s="258"/>
      <c r="AJ115" s="258"/>
      <c r="AK115" s="258"/>
      <c r="AL115" s="258"/>
      <c r="AM115" s="258"/>
      <c r="AN115" s="257">
        <f t="shared" si="0"/>
        <v>0</v>
      </c>
      <c r="AO115" s="258"/>
      <c r="AP115" s="258"/>
      <c r="AQ115" s="87" t="s">
        <v>98</v>
      </c>
      <c r="AR115" s="51"/>
      <c r="AS115" s="88">
        <v>0</v>
      </c>
      <c r="AT115" s="89">
        <f t="shared" si="1"/>
        <v>0</v>
      </c>
      <c r="AU115" s="90">
        <f>'02-cc - Rozvádzač R02-1 C...'!P136</f>
        <v>0</v>
      </c>
      <c r="AV115" s="89">
        <f>'02-cc - Rozvádzač R02-1 C...'!J37</f>
        <v>0</v>
      </c>
      <c r="AW115" s="89">
        <f>'02-cc - Rozvádzač R02-1 C...'!J38</f>
        <v>0</v>
      </c>
      <c r="AX115" s="89">
        <f>'02-cc - Rozvádzač R02-1 C...'!J39</f>
        <v>0</v>
      </c>
      <c r="AY115" s="89">
        <f>'02-cc - Rozvádzač R02-1 C...'!J40</f>
        <v>0</v>
      </c>
      <c r="AZ115" s="89">
        <f>'02-cc - Rozvádzač R02-1 C...'!F37</f>
        <v>0</v>
      </c>
      <c r="BA115" s="89">
        <f>'02-cc - Rozvádzač R02-1 C...'!F38</f>
        <v>0</v>
      </c>
      <c r="BB115" s="89">
        <f>'02-cc - Rozvádzač R02-1 C...'!F39</f>
        <v>0</v>
      </c>
      <c r="BC115" s="89">
        <f>'02-cc - Rozvádzač R02-1 C...'!F40</f>
        <v>0</v>
      </c>
      <c r="BD115" s="91">
        <f>'02-cc - Rozvádzač R02-1 C...'!F41</f>
        <v>0</v>
      </c>
      <c r="BT115" s="25" t="s">
        <v>99</v>
      </c>
      <c r="BV115" s="25" t="s">
        <v>77</v>
      </c>
      <c r="BW115" s="25" t="s">
        <v>144</v>
      </c>
      <c r="BX115" s="25" t="s">
        <v>105</v>
      </c>
      <c r="CL115" s="25" t="s">
        <v>1</v>
      </c>
    </row>
    <row r="116" spans="1:90" s="3" customFormat="1" ht="16.5" customHeight="1">
      <c r="A116" s="77" t="s">
        <v>79</v>
      </c>
      <c r="B116" s="51"/>
      <c r="C116" s="9"/>
      <c r="D116" s="9"/>
      <c r="E116" s="242" t="s">
        <v>145</v>
      </c>
      <c r="F116" s="242"/>
      <c r="G116" s="242"/>
      <c r="H116" s="242"/>
      <c r="I116" s="242"/>
      <c r="J116" s="9"/>
      <c r="K116" s="242" t="s">
        <v>146</v>
      </c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57">
        <f>'03-aa - Zasuvková inštalá...'!J34</f>
        <v>0</v>
      </c>
      <c r="AH116" s="258"/>
      <c r="AI116" s="258"/>
      <c r="AJ116" s="258"/>
      <c r="AK116" s="258"/>
      <c r="AL116" s="258"/>
      <c r="AM116" s="258"/>
      <c r="AN116" s="257">
        <f t="shared" si="0"/>
        <v>0</v>
      </c>
      <c r="AO116" s="258"/>
      <c r="AP116" s="258"/>
      <c r="AQ116" s="87" t="s">
        <v>98</v>
      </c>
      <c r="AR116" s="51"/>
      <c r="AS116" s="88">
        <v>0</v>
      </c>
      <c r="AT116" s="89">
        <f t="shared" si="1"/>
        <v>0</v>
      </c>
      <c r="AU116" s="90">
        <f>'03-aa - Zasuvková inštalá...'!P135</f>
        <v>0</v>
      </c>
      <c r="AV116" s="89">
        <f>'03-aa - Zasuvková inštalá...'!J37</f>
        <v>0</v>
      </c>
      <c r="AW116" s="89">
        <f>'03-aa - Zasuvková inštalá...'!J38</f>
        <v>0</v>
      </c>
      <c r="AX116" s="89">
        <f>'03-aa - Zasuvková inštalá...'!J39</f>
        <v>0</v>
      </c>
      <c r="AY116" s="89">
        <f>'03-aa - Zasuvková inštalá...'!J40</f>
        <v>0</v>
      </c>
      <c r="AZ116" s="89">
        <f>'03-aa - Zasuvková inštalá...'!F37</f>
        <v>0</v>
      </c>
      <c r="BA116" s="89">
        <f>'03-aa - Zasuvková inštalá...'!F38</f>
        <v>0</v>
      </c>
      <c r="BB116" s="89">
        <f>'03-aa - Zasuvková inštalá...'!F39</f>
        <v>0</v>
      </c>
      <c r="BC116" s="89">
        <f>'03-aa - Zasuvková inštalá...'!F40</f>
        <v>0</v>
      </c>
      <c r="BD116" s="91">
        <f>'03-aa - Zasuvková inštalá...'!F41</f>
        <v>0</v>
      </c>
      <c r="BT116" s="25" t="s">
        <v>99</v>
      </c>
      <c r="BV116" s="25" t="s">
        <v>77</v>
      </c>
      <c r="BW116" s="25" t="s">
        <v>147</v>
      </c>
      <c r="BX116" s="25" t="s">
        <v>105</v>
      </c>
      <c r="CL116" s="25" t="s">
        <v>1</v>
      </c>
    </row>
    <row r="117" spans="1:90" s="3" customFormat="1" ht="16.5" customHeight="1">
      <c r="A117" s="77" t="s">
        <v>79</v>
      </c>
      <c r="B117" s="51"/>
      <c r="C117" s="9"/>
      <c r="D117" s="9"/>
      <c r="E117" s="242" t="s">
        <v>148</v>
      </c>
      <c r="F117" s="242"/>
      <c r="G117" s="242"/>
      <c r="H117" s="242"/>
      <c r="I117" s="242"/>
      <c r="J117" s="9"/>
      <c r="K117" s="242" t="s">
        <v>149</v>
      </c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57">
        <f>'03-bb - Svetelná inštalác...'!J34</f>
        <v>0</v>
      </c>
      <c r="AH117" s="258"/>
      <c r="AI117" s="258"/>
      <c r="AJ117" s="258"/>
      <c r="AK117" s="258"/>
      <c r="AL117" s="258"/>
      <c r="AM117" s="258"/>
      <c r="AN117" s="257">
        <f t="shared" si="0"/>
        <v>0</v>
      </c>
      <c r="AO117" s="258"/>
      <c r="AP117" s="258"/>
      <c r="AQ117" s="87" t="s">
        <v>98</v>
      </c>
      <c r="AR117" s="51"/>
      <c r="AS117" s="88">
        <v>0</v>
      </c>
      <c r="AT117" s="89">
        <f t="shared" si="1"/>
        <v>0</v>
      </c>
      <c r="AU117" s="90">
        <f>'03-bb - Svetelná inštalác...'!P135</f>
        <v>0</v>
      </c>
      <c r="AV117" s="89">
        <f>'03-bb - Svetelná inštalác...'!J37</f>
        <v>0</v>
      </c>
      <c r="AW117" s="89">
        <f>'03-bb - Svetelná inštalác...'!J38</f>
        <v>0</v>
      </c>
      <c r="AX117" s="89">
        <f>'03-bb - Svetelná inštalác...'!J39</f>
        <v>0</v>
      </c>
      <c r="AY117" s="89">
        <f>'03-bb - Svetelná inštalác...'!J40</f>
        <v>0</v>
      </c>
      <c r="AZ117" s="89">
        <f>'03-bb - Svetelná inštalác...'!F37</f>
        <v>0</v>
      </c>
      <c r="BA117" s="89">
        <f>'03-bb - Svetelná inštalác...'!F38</f>
        <v>0</v>
      </c>
      <c r="BB117" s="89">
        <f>'03-bb - Svetelná inštalác...'!F39</f>
        <v>0</v>
      </c>
      <c r="BC117" s="89">
        <f>'03-bb - Svetelná inštalác...'!F40</f>
        <v>0</v>
      </c>
      <c r="BD117" s="91">
        <f>'03-bb - Svetelná inštalác...'!F41</f>
        <v>0</v>
      </c>
      <c r="BT117" s="25" t="s">
        <v>99</v>
      </c>
      <c r="BV117" s="25" t="s">
        <v>77</v>
      </c>
      <c r="BW117" s="25" t="s">
        <v>150</v>
      </c>
      <c r="BX117" s="25" t="s">
        <v>105</v>
      </c>
      <c r="CL117" s="25" t="s">
        <v>1</v>
      </c>
    </row>
    <row r="118" spans="1:90" s="3" customFormat="1" ht="16.5" customHeight="1">
      <c r="A118" s="77" t="s">
        <v>79</v>
      </c>
      <c r="B118" s="51"/>
      <c r="C118" s="9"/>
      <c r="D118" s="9"/>
      <c r="E118" s="242" t="s">
        <v>151</v>
      </c>
      <c r="F118" s="242"/>
      <c r="G118" s="242"/>
      <c r="H118" s="242"/>
      <c r="I118" s="242"/>
      <c r="J118" s="9"/>
      <c r="K118" s="242" t="s">
        <v>152</v>
      </c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57">
        <f>'03-cc - Rozvádzač Ri9-1 d...'!J34</f>
        <v>0</v>
      </c>
      <c r="AH118" s="258"/>
      <c r="AI118" s="258"/>
      <c r="AJ118" s="258"/>
      <c r="AK118" s="258"/>
      <c r="AL118" s="258"/>
      <c r="AM118" s="258"/>
      <c r="AN118" s="257">
        <f t="shared" si="0"/>
        <v>0</v>
      </c>
      <c r="AO118" s="258"/>
      <c r="AP118" s="258"/>
      <c r="AQ118" s="87" t="s">
        <v>98</v>
      </c>
      <c r="AR118" s="51"/>
      <c r="AS118" s="88">
        <v>0</v>
      </c>
      <c r="AT118" s="89">
        <f t="shared" si="1"/>
        <v>0</v>
      </c>
      <c r="AU118" s="90">
        <f>'03-cc - Rozvádzač Ri9-1 d...'!P133</f>
        <v>0</v>
      </c>
      <c r="AV118" s="89">
        <f>'03-cc - Rozvádzač Ri9-1 d...'!J37</f>
        <v>0</v>
      </c>
      <c r="AW118" s="89">
        <f>'03-cc - Rozvádzač Ri9-1 d...'!J38</f>
        <v>0</v>
      </c>
      <c r="AX118" s="89">
        <f>'03-cc - Rozvádzač Ri9-1 d...'!J39</f>
        <v>0</v>
      </c>
      <c r="AY118" s="89">
        <f>'03-cc - Rozvádzač Ri9-1 d...'!J40</f>
        <v>0</v>
      </c>
      <c r="AZ118" s="89">
        <f>'03-cc - Rozvádzač Ri9-1 d...'!F37</f>
        <v>0</v>
      </c>
      <c r="BA118" s="89">
        <f>'03-cc - Rozvádzač Ri9-1 d...'!F38</f>
        <v>0</v>
      </c>
      <c r="BB118" s="89">
        <f>'03-cc - Rozvádzač Ri9-1 d...'!F39</f>
        <v>0</v>
      </c>
      <c r="BC118" s="89">
        <f>'03-cc - Rozvádzač Ri9-1 d...'!F40</f>
        <v>0</v>
      </c>
      <c r="BD118" s="91">
        <f>'03-cc - Rozvádzač Ri9-1 d...'!F41</f>
        <v>0</v>
      </c>
      <c r="BT118" s="25" t="s">
        <v>99</v>
      </c>
      <c r="BV118" s="25" t="s">
        <v>77</v>
      </c>
      <c r="BW118" s="25" t="s">
        <v>153</v>
      </c>
      <c r="BX118" s="25" t="s">
        <v>105</v>
      </c>
      <c r="CL118" s="25" t="s">
        <v>1</v>
      </c>
    </row>
    <row r="119" spans="1:90" s="3" customFormat="1" ht="16.5" customHeight="1">
      <c r="A119" s="77" t="s">
        <v>79</v>
      </c>
      <c r="B119" s="51"/>
      <c r="C119" s="9"/>
      <c r="D119" s="9"/>
      <c r="E119" s="242" t="s">
        <v>154</v>
      </c>
      <c r="F119" s="242"/>
      <c r="G119" s="242"/>
      <c r="H119" s="242"/>
      <c r="I119" s="242"/>
      <c r="J119" s="9"/>
      <c r="K119" s="242" t="s">
        <v>155</v>
      </c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57">
        <f>'gg-01 - R01.1'!J34</f>
        <v>0</v>
      </c>
      <c r="AH119" s="258"/>
      <c r="AI119" s="258"/>
      <c r="AJ119" s="258"/>
      <c r="AK119" s="258"/>
      <c r="AL119" s="258"/>
      <c r="AM119" s="258"/>
      <c r="AN119" s="257">
        <f t="shared" si="0"/>
        <v>0</v>
      </c>
      <c r="AO119" s="258"/>
      <c r="AP119" s="258"/>
      <c r="AQ119" s="87" t="s">
        <v>98</v>
      </c>
      <c r="AR119" s="51"/>
      <c r="AS119" s="88">
        <v>0</v>
      </c>
      <c r="AT119" s="89">
        <f t="shared" si="1"/>
        <v>0</v>
      </c>
      <c r="AU119" s="90">
        <f>'gg-01 - R01.1'!P136</f>
        <v>0</v>
      </c>
      <c r="AV119" s="89">
        <f>'gg-01 - R01.1'!J37</f>
        <v>0</v>
      </c>
      <c r="AW119" s="89">
        <f>'gg-01 - R01.1'!J38</f>
        <v>0</v>
      </c>
      <c r="AX119" s="89">
        <f>'gg-01 - R01.1'!J39</f>
        <v>0</v>
      </c>
      <c r="AY119" s="89">
        <f>'gg-01 - R01.1'!J40</f>
        <v>0</v>
      </c>
      <c r="AZ119" s="89">
        <f>'gg-01 - R01.1'!F37</f>
        <v>0</v>
      </c>
      <c r="BA119" s="89">
        <f>'gg-01 - R01.1'!F38</f>
        <v>0</v>
      </c>
      <c r="BB119" s="89">
        <f>'gg-01 - R01.1'!F39</f>
        <v>0</v>
      </c>
      <c r="BC119" s="89">
        <f>'gg-01 - R01.1'!F40</f>
        <v>0</v>
      </c>
      <c r="BD119" s="91">
        <f>'gg-01 - R01.1'!F41</f>
        <v>0</v>
      </c>
      <c r="BT119" s="25" t="s">
        <v>99</v>
      </c>
      <c r="BV119" s="25" t="s">
        <v>77</v>
      </c>
      <c r="BW119" s="25" t="s">
        <v>156</v>
      </c>
      <c r="BX119" s="25" t="s">
        <v>105</v>
      </c>
      <c r="CL119" s="25" t="s">
        <v>1</v>
      </c>
    </row>
    <row r="120" spans="1:90" s="3" customFormat="1" ht="16.5" customHeight="1">
      <c r="A120" s="77" t="s">
        <v>79</v>
      </c>
      <c r="B120" s="51"/>
      <c r="C120" s="9"/>
      <c r="D120" s="9"/>
      <c r="E120" s="242" t="s">
        <v>157</v>
      </c>
      <c r="F120" s="242"/>
      <c r="G120" s="242"/>
      <c r="H120" s="242"/>
      <c r="I120" s="242"/>
      <c r="J120" s="9"/>
      <c r="K120" s="242" t="s">
        <v>158</v>
      </c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57">
        <f>'gg-02 - R01.2'!J34</f>
        <v>0</v>
      </c>
      <c r="AH120" s="258"/>
      <c r="AI120" s="258"/>
      <c r="AJ120" s="258"/>
      <c r="AK120" s="258"/>
      <c r="AL120" s="258"/>
      <c r="AM120" s="258"/>
      <c r="AN120" s="257">
        <f t="shared" si="0"/>
        <v>0</v>
      </c>
      <c r="AO120" s="258"/>
      <c r="AP120" s="258"/>
      <c r="AQ120" s="87" t="s">
        <v>98</v>
      </c>
      <c r="AR120" s="51"/>
      <c r="AS120" s="88">
        <v>0</v>
      </c>
      <c r="AT120" s="89">
        <f t="shared" si="1"/>
        <v>0</v>
      </c>
      <c r="AU120" s="90">
        <f>'gg-02 - R01.2'!P136</f>
        <v>0</v>
      </c>
      <c r="AV120" s="89">
        <f>'gg-02 - R01.2'!J37</f>
        <v>0</v>
      </c>
      <c r="AW120" s="89">
        <f>'gg-02 - R01.2'!J38</f>
        <v>0</v>
      </c>
      <c r="AX120" s="89">
        <f>'gg-02 - R01.2'!J39</f>
        <v>0</v>
      </c>
      <c r="AY120" s="89">
        <f>'gg-02 - R01.2'!J40</f>
        <v>0</v>
      </c>
      <c r="AZ120" s="89">
        <f>'gg-02 - R01.2'!F37</f>
        <v>0</v>
      </c>
      <c r="BA120" s="89">
        <f>'gg-02 - R01.2'!F38</f>
        <v>0</v>
      </c>
      <c r="BB120" s="89">
        <f>'gg-02 - R01.2'!F39</f>
        <v>0</v>
      </c>
      <c r="BC120" s="89">
        <f>'gg-02 - R01.2'!F40</f>
        <v>0</v>
      </c>
      <c r="BD120" s="91">
        <f>'gg-02 - R01.2'!F41</f>
        <v>0</v>
      </c>
      <c r="BT120" s="25" t="s">
        <v>99</v>
      </c>
      <c r="BV120" s="25" t="s">
        <v>77</v>
      </c>
      <c r="BW120" s="25" t="s">
        <v>159</v>
      </c>
      <c r="BX120" s="25" t="s">
        <v>105</v>
      </c>
      <c r="CL120" s="25" t="s">
        <v>1</v>
      </c>
    </row>
    <row r="121" spans="1:90" s="3" customFormat="1" ht="16.5" customHeight="1">
      <c r="A121" s="77" t="s">
        <v>79</v>
      </c>
      <c r="B121" s="51"/>
      <c r="C121" s="9"/>
      <c r="D121" s="9"/>
      <c r="E121" s="242" t="s">
        <v>160</v>
      </c>
      <c r="F121" s="242"/>
      <c r="G121" s="242"/>
      <c r="H121" s="242"/>
      <c r="I121" s="242"/>
      <c r="J121" s="9"/>
      <c r="K121" s="242" t="s">
        <v>161</v>
      </c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57">
        <f>'gg-03 - R01.3'!J34</f>
        <v>0</v>
      </c>
      <c r="AH121" s="258"/>
      <c r="AI121" s="258"/>
      <c r="AJ121" s="258"/>
      <c r="AK121" s="258"/>
      <c r="AL121" s="258"/>
      <c r="AM121" s="258"/>
      <c r="AN121" s="257">
        <f t="shared" si="0"/>
        <v>0</v>
      </c>
      <c r="AO121" s="258"/>
      <c r="AP121" s="258"/>
      <c r="AQ121" s="87" t="s">
        <v>98</v>
      </c>
      <c r="AR121" s="51"/>
      <c r="AS121" s="88">
        <v>0</v>
      </c>
      <c r="AT121" s="89">
        <f t="shared" si="1"/>
        <v>0</v>
      </c>
      <c r="AU121" s="90">
        <f>'gg-03 - R01.3'!P136</f>
        <v>0</v>
      </c>
      <c r="AV121" s="89">
        <f>'gg-03 - R01.3'!J37</f>
        <v>0</v>
      </c>
      <c r="AW121" s="89">
        <f>'gg-03 - R01.3'!J38</f>
        <v>0</v>
      </c>
      <c r="AX121" s="89">
        <f>'gg-03 - R01.3'!J39</f>
        <v>0</v>
      </c>
      <c r="AY121" s="89">
        <f>'gg-03 - R01.3'!J40</f>
        <v>0</v>
      </c>
      <c r="AZ121" s="89">
        <f>'gg-03 - R01.3'!F37</f>
        <v>0</v>
      </c>
      <c r="BA121" s="89">
        <f>'gg-03 - R01.3'!F38</f>
        <v>0</v>
      </c>
      <c r="BB121" s="89">
        <f>'gg-03 - R01.3'!F39</f>
        <v>0</v>
      </c>
      <c r="BC121" s="89">
        <f>'gg-03 - R01.3'!F40</f>
        <v>0</v>
      </c>
      <c r="BD121" s="91">
        <f>'gg-03 - R01.3'!F41</f>
        <v>0</v>
      </c>
      <c r="BT121" s="25" t="s">
        <v>99</v>
      </c>
      <c r="BV121" s="25" t="s">
        <v>77</v>
      </c>
      <c r="BW121" s="25" t="s">
        <v>162</v>
      </c>
      <c r="BX121" s="25" t="s">
        <v>105</v>
      </c>
      <c r="CL121" s="25" t="s">
        <v>1</v>
      </c>
    </row>
    <row r="122" spans="1:90" s="3" customFormat="1" ht="16.5" customHeight="1">
      <c r="A122" s="77" t="s">
        <v>79</v>
      </c>
      <c r="B122" s="51"/>
      <c r="C122" s="9"/>
      <c r="D122" s="9"/>
      <c r="E122" s="242" t="s">
        <v>163</v>
      </c>
      <c r="F122" s="242"/>
      <c r="G122" s="242"/>
      <c r="H122" s="242"/>
      <c r="I122" s="242"/>
      <c r="J122" s="9"/>
      <c r="K122" s="242" t="s">
        <v>164</v>
      </c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57">
        <f>'gg-04 - R01.4'!J34</f>
        <v>0</v>
      </c>
      <c r="AH122" s="258"/>
      <c r="AI122" s="258"/>
      <c r="AJ122" s="258"/>
      <c r="AK122" s="258"/>
      <c r="AL122" s="258"/>
      <c r="AM122" s="258"/>
      <c r="AN122" s="257">
        <f t="shared" si="0"/>
        <v>0</v>
      </c>
      <c r="AO122" s="258"/>
      <c r="AP122" s="258"/>
      <c r="AQ122" s="87" t="s">
        <v>98</v>
      </c>
      <c r="AR122" s="51"/>
      <c r="AS122" s="88">
        <v>0</v>
      </c>
      <c r="AT122" s="89">
        <f t="shared" si="1"/>
        <v>0</v>
      </c>
      <c r="AU122" s="90">
        <f>'gg-04 - R01.4'!P136</f>
        <v>0</v>
      </c>
      <c r="AV122" s="89">
        <f>'gg-04 - R01.4'!J37</f>
        <v>0</v>
      </c>
      <c r="AW122" s="89">
        <f>'gg-04 - R01.4'!J38</f>
        <v>0</v>
      </c>
      <c r="AX122" s="89">
        <f>'gg-04 - R01.4'!J39</f>
        <v>0</v>
      </c>
      <c r="AY122" s="89">
        <f>'gg-04 - R01.4'!J40</f>
        <v>0</v>
      </c>
      <c r="AZ122" s="89">
        <f>'gg-04 - R01.4'!F37</f>
        <v>0</v>
      </c>
      <c r="BA122" s="89">
        <f>'gg-04 - R01.4'!F38</f>
        <v>0</v>
      </c>
      <c r="BB122" s="89">
        <f>'gg-04 - R01.4'!F39</f>
        <v>0</v>
      </c>
      <c r="BC122" s="89">
        <f>'gg-04 - R01.4'!F40</f>
        <v>0</v>
      </c>
      <c r="BD122" s="91">
        <f>'gg-04 - R01.4'!F41</f>
        <v>0</v>
      </c>
      <c r="BT122" s="25" t="s">
        <v>99</v>
      </c>
      <c r="BV122" s="25" t="s">
        <v>77</v>
      </c>
      <c r="BW122" s="25" t="s">
        <v>165</v>
      </c>
      <c r="BX122" s="25" t="s">
        <v>105</v>
      </c>
      <c r="CL122" s="25" t="s">
        <v>1</v>
      </c>
    </row>
    <row r="123" spans="1:90" s="3" customFormat="1" ht="16.5" customHeight="1">
      <c r="A123" s="77" t="s">
        <v>79</v>
      </c>
      <c r="B123" s="51"/>
      <c r="C123" s="9"/>
      <c r="D123" s="9"/>
      <c r="E123" s="242" t="s">
        <v>166</v>
      </c>
      <c r="F123" s="242"/>
      <c r="G123" s="242"/>
      <c r="H123" s="242"/>
      <c r="I123" s="242"/>
      <c r="J123" s="9"/>
      <c r="K123" s="242" t="s">
        <v>167</v>
      </c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57">
        <f>'gg-05 - R01.5'!J34</f>
        <v>0</v>
      </c>
      <c r="AH123" s="258"/>
      <c r="AI123" s="258"/>
      <c r="AJ123" s="258"/>
      <c r="AK123" s="258"/>
      <c r="AL123" s="258"/>
      <c r="AM123" s="258"/>
      <c r="AN123" s="257">
        <f t="shared" si="0"/>
        <v>0</v>
      </c>
      <c r="AO123" s="258"/>
      <c r="AP123" s="258"/>
      <c r="AQ123" s="87" t="s">
        <v>98</v>
      </c>
      <c r="AR123" s="51"/>
      <c r="AS123" s="92">
        <v>0</v>
      </c>
      <c r="AT123" s="93">
        <f t="shared" si="1"/>
        <v>0</v>
      </c>
      <c r="AU123" s="94">
        <f>'gg-05 - R01.5'!P136</f>
        <v>0</v>
      </c>
      <c r="AV123" s="93">
        <f>'gg-05 - R01.5'!J37</f>
        <v>0</v>
      </c>
      <c r="AW123" s="93">
        <f>'gg-05 - R01.5'!J38</f>
        <v>0</v>
      </c>
      <c r="AX123" s="93">
        <f>'gg-05 - R01.5'!J39</f>
        <v>0</v>
      </c>
      <c r="AY123" s="93">
        <f>'gg-05 - R01.5'!J40</f>
        <v>0</v>
      </c>
      <c r="AZ123" s="93">
        <f>'gg-05 - R01.5'!F37</f>
        <v>0</v>
      </c>
      <c r="BA123" s="93">
        <f>'gg-05 - R01.5'!F38</f>
        <v>0</v>
      </c>
      <c r="BB123" s="93">
        <f>'gg-05 - R01.5'!F39</f>
        <v>0</v>
      </c>
      <c r="BC123" s="93">
        <f>'gg-05 - R01.5'!F40</f>
        <v>0</v>
      </c>
      <c r="BD123" s="95">
        <f>'gg-05 - R01.5'!F41</f>
        <v>0</v>
      </c>
      <c r="BT123" s="25" t="s">
        <v>99</v>
      </c>
      <c r="BV123" s="25" t="s">
        <v>77</v>
      </c>
      <c r="BW123" s="25" t="s">
        <v>168</v>
      </c>
      <c r="BX123" s="25" t="s">
        <v>105</v>
      </c>
      <c r="CL123" s="25" t="s">
        <v>1</v>
      </c>
    </row>
    <row r="124" spans="1:90" s="1" customFormat="1" ht="30" customHeight="1">
      <c r="B124" s="32"/>
      <c r="AR124" s="32"/>
    </row>
    <row r="125" spans="1:90" s="1" customFormat="1" ht="7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32"/>
    </row>
  </sheetData>
  <sheetProtection algorithmName="SHA-512" hashValue="MPqVq2ESc0eajX2+GJkR7e9uEVHHNin9glGXTYIWwtuU0fmXrjQ9zKoKJ5AKUQzPEK4j1wVEaRkj+cKSY/fB/Q==" saltValue="HhezUO3vVqiaObYstd3PQb5LsxXQX41Hv02FGsCNw/z1LwKnaOxN5J0Q3AjGlrbYOle7WXJrxIghXAxlZmqNEw==" spinCount="100000" sheet="1" objects="1" scenarios="1" formatColumns="0" formatRows="0"/>
  <mergeCells count="154">
    <mergeCell ref="E104:I104"/>
    <mergeCell ref="K104:AF104"/>
    <mergeCell ref="E105:I105"/>
    <mergeCell ref="K105:AF105"/>
    <mergeCell ref="E106:I106"/>
    <mergeCell ref="K106:AF106"/>
    <mergeCell ref="K107:AF107"/>
    <mergeCell ref="E107:I107"/>
    <mergeCell ref="E108:I108"/>
    <mergeCell ref="K108:AF108"/>
    <mergeCell ref="K109:AF109"/>
    <mergeCell ref="E109:I109"/>
    <mergeCell ref="E110:I110"/>
    <mergeCell ref="K110:AF110"/>
    <mergeCell ref="E111:I111"/>
    <mergeCell ref="K111:AF111"/>
    <mergeCell ref="E112:I112"/>
    <mergeCell ref="K112:AF112"/>
    <mergeCell ref="K113:AF113"/>
    <mergeCell ref="E113:I113"/>
    <mergeCell ref="K114:AF114"/>
    <mergeCell ref="E114:I114"/>
    <mergeCell ref="E115:I115"/>
    <mergeCell ref="K115:AF115"/>
    <mergeCell ref="E116:I116"/>
    <mergeCell ref="K116:AF116"/>
    <mergeCell ref="E117:I117"/>
    <mergeCell ref="K117:AF117"/>
    <mergeCell ref="E118:I118"/>
    <mergeCell ref="K118:AF118"/>
    <mergeCell ref="E119:I119"/>
    <mergeCell ref="K119:AF119"/>
    <mergeCell ref="E120:I120"/>
    <mergeCell ref="K120:AF120"/>
    <mergeCell ref="E121:I121"/>
    <mergeCell ref="K121:AF121"/>
    <mergeCell ref="E122:I122"/>
    <mergeCell ref="K122:AF122"/>
    <mergeCell ref="E123:I123"/>
    <mergeCell ref="K123:AF123"/>
    <mergeCell ref="AN101:AP101"/>
    <mergeCell ref="AG102:AM102"/>
    <mergeCell ref="AN102:AP102"/>
    <mergeCell ref="AN103:AP103"/>
    <mergeCell ref="AG103:AM103"/>
    <mergeCell ref="AG104:AM104"/>
    <mergeCell ref="AN104:AP104"/>
    <mergeCell ref="AN105:AP105"/>
    <mergeCell ref="AG105:AM105"/>
    <mergeCell ref="D99:H99"/>
    <mergeCell ref="K100:AF100"/>
    <mergeCell ref="E100:I100"/>
    <mergeCell ref="K101:AF101"/>
    <mergeCell ref="E101:I101"/>
    <mergeCell ref="D102:H102"/>
    <mergeCell ref="AN116:AP116"/>
    <mergeCell ref="AG116:AM116"/>
    <mergeCell ref="AN117:AP117"/>
    <mergeCell ref="AG117:AM117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06:AP106"/>
    <mergeCell ref="AG106:AM106"/>
    <mergeCell ref="AG107:AM107"/>
    <mergeCell ref="AN107:AP107"/>
    <mergeCell ref="C92:G92"/>
    <mergeCell ref="D95:H95"/>
    <mergeCell ref="J95:AF95"/>
    <mergeCell ref="D96:H96"/>
    <mergeCell ref="J96:AF96"/>
    <mergeCell ref="D97:H97"/>
    <mergeCell ref="J97:AF97"/>
    <mergeCell ref="D98:H98"/>
    <mergeCell ref="J98:AF98"/>
    <mergeCell ref="AG94:AM94"/>
    <mergeCell ref="AN94:AP94"/>
    <mergeCell ref="AN121:AP121"/>
    <mergeCell ref="AG121:AM121"/>
    <mergeCell ref="AN122:AP122"/>
    <mergeCell ref="AG122:AM122"/>
    <mergeCell ref="AN123:AP123"/>
    <mergeCell ref="AG123:AM123"/>
    <mergeCell ref="L85:AO85"/>
    <mergeCell ref="I92:AF92"/>
    <mergeCell ref="J99:AF99"/>
    <mergeCell ref="AN118:AP118"/>
    <mergeCell ref="AG118:AM118"/>
    <mergeCell ref="AN119:AP119"/>
    <mergeCell ref="AG119:AM119"/>
    <mergeCell ref="AN120:AP120"/>
    <mergeCell ref="AG120:AM120"/>
    <mergeCell ref="AN108:AP108"/>
    <mergeCell ref="AG108:AM108"/>
    <mergeCell ref="AN109:AP109"/>
    <mergeCell ref="AG109:AM109"/>
    <mergeCell ref="AG110:AM110"/>
    <mergeCell ref="AN110:AP110"/>
    <mergeCell ref="AG101:AM101"/>
    <mergeCell ref="AK33:AO33"/>
    <mergeCell ref="L33:P33"/>
    <mergeCell ref="W33:AE33"/>
    <mergeCell ref="J102:AF102"/>
    <mergeCell ref="E103:I103"/>
    <mergeCell ref="K103:AF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</mergeCells>
  <hyperlinks>
    <hyperlink ref="A95" location="'a - SO 01 - Učebne'!C2" display="/" xr:uid="{00000000-0004-0000-0000-000000000000}"/>
    <hyperlink ref="A96" location="'b - SO 02 - Cvičná kuchyň...'!C2" display="/" xr:uid="{00000000-0004-0000-0000-000001000000}"/>
    <hyperlink ref="A97" location="'c - SO 03 - WC pri hlavno...'!C2" display="/" xr:uid="{00000000-0004-0000-0000-000002000000}"/>
    <hyperlink ref="A98" location="'d - SO 04 - Bezbariérový ...'!C2" display="/" xr:uid="{00000000-0004-0000-0000-000003000000}"/>
    <hyperlink ref="A100" location="'1 - WC'!C2" display="/" xr:uid="{00000000-0004-0000-0000-000004000000}"/>
    <hyperlink ref="A101" location="'2 - KUCHYŇA'!C2" display="/" xr:uid="{00000000-0004-0000-0000-000005000000}"/>
    <hyperlink ref="A103" location="'018-04 - SO - 04 schodolez'!C2" display="/" xr:uid="{00000000-0004-0000-0000-000006000000}"/>
    <hyperlink ref="A104" location="'018-05 - Rozvádzač RH dop...'!C2" display="/" xr:uid="{00000000-0004-0000-0000-000007000000}"/>
    <hyperlink ref="A105" location="'018-06 - Rozvádzač RE s p...'!C2" display="/" xr:uid="{00000000-0004-0000-0000-000008000000}"/>
    <hyperlink ref="A106" location="'01-aa - Učebňa metrológie...'!C2" display="/" xr:uid="{00000000-0004-0000-0000-000009000000}"/>
    <hyperlink ref="A107" location="'01-bb - Učebňa metrológie...'!C2" display="/" xr:uid="{00000000-0004-0000-0000-00000A000000}"/>
    <hyperlink ref="A108" location="'01-cc - Učebňa elektrotec...'!C2" display="/" xr:uid="{00000000-0004-0000-0000-00000B000000}"/>
    <hyperlink ref="A109" location="'01-dd - Učebňa robotiky, ...'!C2" display="/" xr:uid="{00000000-0004-0000-0000-00000C000000}"/>
    <hyperlink ref="A110" location="'01-ee - Multimediálna uče...'!C2" display="/" xr:uid="{00000000-0004-0000-0000-00000D000000}"/>
    <hyperlink ref="A111" location="'01-ff - Chodba a skladova...'!C2" display="/" xr:uid="{00000000-0004-0000-0000-00000E000000}"/>
    <hyperlink ref="A112" location="'01-gg - Rozvádzač R01.1, ...'!C2" display="/" xr:uid="{00000000-0004-0000-0000-00000F000000}"/>
    <hyperlink ref="A113" location="'02-aa - Svetelná inštalác...'!C2" display="/" xr:uid="{00000000-0004-0000-0000-000010000000}"/>
    <hyperlink ref="A114" location="'02-bb - Zasuvková inštalá...'!C2" display="/" xr:uid="{00000000-0004-0000-0000-000011000000}"/>
    <hyperlink ref="A115" location="'02-cc - Rozvádzač R02-1 C...'!C2" display="/" xr:uid="{00000000-0004-0000-0000-000012000000}"/>
    <hyperlink ref="A116" location="'03-aa - Zasuvková inštalá...'!C2" display="/" xr:uid="{00000000-0004-0000-0000-000013000000}"/>
    <hyperlink ref="A117" location="'03-bb - Svetelná inštalác...'!C2" display="/" xr:uid="{00000000-0004-0000-0000-000014000000}"/>
    <hyperlink ref="A118" location="'03-cc - Rozvádzač Ri9-1 d...'!C2" display="/" xr:uid="{00000000-0004-0000-0000-000015000000}"/>
    <hyperlink ref="A119" location="'gg-01 - R01.1'!C2" display="/" xr:uid="{00000000-0004-0000-0000-000016000000}"/>
    <hyperlink ref="A120" location="'gg-02 - R01.2'!C2" display="/" xr:uid="{00000000-0004-0000-0000-000017000000}"/>
    <hyperlink ref="A121" location="'gg-03 - R01.3'!C2" display="/" xr:uid="{00000000-0004-0000-0000-000018000000}"/>
    <hyperlink ref="A122" location="'gg-04 - R01.4'!C2" display="/" xr:uid="{00000000-0004-0000-0000-000019000000}"/>
    <hyperlink ref="A123" location="'gg-05 - R01.5'!C2" display="/" xr:uid="{00000000-0004-0000-00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1293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J104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ROUND((ROUND((SUM(BE104:BE111) + SUM(BE133:BE142)),  2) + SUM(BE144:BE148)), 2)</f>
        <v>0</v>
      </c>
      <c r="G37" s="102"/>
      <c r="H37" s="102"/>
      <c r="I37" s="103">
        <v>0.2</v>
      </c>
      <c r="J37" s="101">
        <f>ROUND((ROUND(((SUM(BE104:BE111) + SUM(BE133:BE142))*I37),  2) + (SUM(BE144:BE148)*I37)),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ROUND((ROUND((SUM(BF104:BF111) + SUM(BF133:BF142)),  2) + SUM(BF144:BF148)), 2)</f>
        <v>0</v>
      </c>
      <c r="G38" s="102"/>
      <c r="H38" s="102"/>
      <c r="I38" s="103">
        <v>0.2</v>
      </c>
      <c r="J38" s="101">
        <f>ROUND((ROUND(((SUM(BF104:BF111) + SUM(BF133:BF142))*I38),  2) + (SUM(BF144:BF148)*I38)),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ROUND((ROUND((SUM(BG104:BG111) + SUM(BG133:BG142)),  2) + SUM(BG144:BG148)),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ROUND((ROUND((SUM(BH104:BH111) + SUM(BH133:BH142)),  2) + SUM(BH144:BH148)),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ROUND((ROUND((SUM(BI104:BI111) + SUM(BI133:BI142)),  2) + SUM(BI144:BI148)),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018-06 - Rozvádzač RE s polopriamym meraním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J133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195</v>
      </c>
      <c r="E99" s="118"/>
      <c r="F99" s="118"/>
      <c r="G99" s="118"/>
      <c r="H99" s="118"/>
      <c r="I99" s="118"/>
      <c r="J99" s="119">
        <f>J134</f>
        <v>0</v>
      </c>
      <c r="L99" s="116"/>
    </row>
    <row r="100" spans="2:65" s="9" customFormat="1" ht="19.899999999999999" hidden="1" customHeight="1">
      <c r="B100" s="120"/>
      <c r="D100" s="121" t="s">
        <v>196</v>
      </c>
      <c r="E100" s="122"/>
      <c r="F100" s="122"/>
      <c r="G100" s="122"/>
      <c r="H100" s="122"/>
      <c r="I100" s="122"/>
      <c r="J100" s="123">
        <f>J135</f>
        <v>0</v>
      </c>
      <c r="L100" s="120"/>
    </row>
    <row r="101" spans="2:65" s="8" customFormat="1" ht="21.75" hidden="1" customHeight="1">
      <c r="B101" s="116"/>
      <c r="D101" s="124" t="s">
        <v>199</v>
      </c>
      <c r="J101" s="125">
        <f>J143</f>
        <v>0</v>
      </c>
      <c r="L101" s="116"/>
    </row>
    <row r="102" spans="2:65" s="1" customFormat="1" ht="21.75" hidden="1" customHeight="1">
      <c r="B102" s="32"/>
      <c r="L102" s="32"/>
    </row>
    <row r="103" spans="2:65" s="1" customFormat="1" ht="7" hidden="1" customHeight="1">
      <c r="B103" s="32"/>
      <c r="L103" s="32"/>
    </row>
    <row r="104" spans="2:65" s="1" customFormat="1" ht="29.25" hidden="1" customHeight="1">
      <c r="B104" s="32"/>
      <c r="C104" s="115" t="s">
        <v>200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hidden="1" customHeight="1">
      <c r="B105" s="32"/>
      <c r="D105" s="264" t="s">
        <v>201</v>
      </c>
      <c r="E105" s="265"/>
      <c r="F105" s="265"/>
      <c r="J105" s="129">
        <v>0</v>
      </c>
      <c r="L105" s="130"/>
      <c r="M105" s="131"/>
      <c r="N105" s="132" t="s">
        <v>41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3" t="s">
        <v>202</v>
      </c>
      <c r="AZ105" s="131"/>
      <c r="BA105" s="131"/>
      <c r="BB105" s="131"/>
      <c r="BC105" s="131"/>
      <c r="BD105" s="131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99</v>
      </c>
      <c r="BK105" s="131"/>
      <c r="BL105" s="131"/>
      <c r="BM105" s="131"/>
    </row>
    <row r="106" spans="2:65" s="1" customFormat="1" ht="18" hidden="1" customHeight="1">
      <c r="B106" s="32"/>
      <c r="D106" s="264" t="s">
        <v>203</v>
      </c>
      <c r="E106" s="265"/>
      <c r="F106" s="265"/>
      <c r="J106" s="129">
        <v>0</v>
      </c>
      <c r="L106" s="130"/>
      <c r="M106" s="131"/>
      <c r="N106" s="132" t="s">
        <v>41</v>
      </c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3" t="s">
        <v>202</v>
      </c>
      <c r="AZ106" s="131"/>
      <c r="BA106" s="131"/>
      <c r="BB106" s="131"/>
      <c r="BC106" s="131"/>
      <c r="BD106" s="131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99</v>
      </c>
      <c r="BK106" s="131"/>
      <c r="BL106" s="131"/>
      <c r="BM106" s="131"/>
    </row>
    <row r="107" spans="2:65" s="1" customFormat="1" ht="18" hidden="1" customHeight="1">
      <c r="B107" s="32"/>
      <c r="D107" s="264" t="s">
        <v>204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205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206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128" t="s">
        <v>207</v>
      </c>
      <c r="J110" s="129">
        <f>ROUND(J32*T110,2)</f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208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idden="1">
      <c r="B111" s="32"/>
      <c r="L111" s="32"/>
    </row>
    <row r="112" spans="2:65" s="1" customFormat="1" ht="29.25" hidden="1" customHeight="1">
      <c r="B112" s="32"/>
      <c r="C112" s="135" t="s">
        <v>209</v>
      </c>
      <c r="D112" s="105"/>
      <c r="E112" s="105"/>
      <c r="F112" s="105"/>
      <c r="G112" s="105"/>
      <c r="H112" s="105"/>
      <c r="I112" s="105"/>
      <c r="J112" s="136">
        <f>ROUND(J98+J104,2)</f>
        <v>0</v>
      </c>
      <c r="K112" s="105"/>
      <c r="L112" s="32"/>
    </row>
    <row r="113" spans="2:12" s="1" customFormat="1" ht="7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idden="1"/>
    <row r="115" spans="2:12" hidden="1"/>
    <row r="116" spans="2:12" hidden="1"/>
    <row r="117" spans="2:12" s="1" customFormat="1" ht="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5" customHeight="1">
      <c r="B118" s="32"/>
      <c r="C118" s="21" t="s">
        <v>210</v>
      </c>
      <c r="L118" s="32"/>
    </row>
    <row r="119" spans="2:12" s="1" customFormat="1" ht="7" customHeight="1">
      <c r="B119" s="32"/>
      <c r="L119" s="32"/>
    </row>
    <row r="120" spans="2:12" s="1" customFormat="1" ht="12" customHeight="1">
      <c r="B120" s="32"/>
      <c r="C120" s="27" t="s">
        <v>14</v>
      </c>
      <c r="L120" s="32"/>
    </row>
    <row r="121" spans="2:12" s="1" customFormat="1" ht="16.5" customHeight="1">
      <c r="B121" s="32"/>
      <c r="E121" s="266" t="str">
        <f>E7</f>
        <v>Podpora komplexného rozvoja stredného odborného vzdelávania</v>
      </c>
      <c r="F121" s="267"/>
      <c r="G121" s="267"/>
      <c r="H121" s="267"/>
      <c r="L121" s="32"/>
    </row>
    <row r="122" spans="2:12" ht="12" customHeight="1">
      <c r="B122" s="20"/>
      <c r="C122" s="27" t="s">
        <v>170</v>
      </c>
      <c r="L122" s="20"/>
    </row>
    <row r="123" spans="2:12" s="1" customFormat="1" ht="16.5" customHeight="1">
      <c r="B123" s="32"/>
      <c r="E123" s="266" t="s">
        <v>1253</v>
      </c>
      <c r="F123" s="268"/>
      <c r="G123" s="268"/>
      <c r="H123" s="268"/>
      <c r="L123" s="32"/>
    </row>
    <row r="124" spans="2:12" s="1" customFormat="1" ht="12" customHeight="1">
      <c r="B124" s="32"/>
      <c r="C124" s="27" t="s">
        <v>1102</v>
      </c>
      <c r="L124" s="32"/>
    </row>
    <row r="125" spans="2:12" s="1" customFormat="1" ht="16.5" customHeight="1">
      <c r="B125" s="32"/>
      <c r="E125" s="261" t="str">
        <f>E11</f>
        <v>018-06 - Rozvádzač RE s polopriamym meraním</v>
      </c>
      <c r="F125" s="268"/>
      <c r="G125" s="268"/>
      <c r="H125" s="268"/>
      <c r="L125" s="32"/>
    </row>
    <row r="126" spans="2:12" s="1" customFormat="1" ht="7" customHeight="1">
      <c r="B126" s="32"/>
      <c r="L126" s="32"/>
    </row>
    <row r="127" spans="2:12" s="1" customFormat="1" ht="12" customHeight="1">
      <c r="B127" s="32"/>
      <c r="C127" s="27" t="s">
        <v>18</v>
      </c>
      <c r="F127" s="25" t="str">
        <f>F14</f>
        <v>Brezno</v>
      </c>
      <c r="I127" s="27" t="s">
        <v>20</v>
      </c>
      <c r="J127" s="55" t="str">
        <f>IF(J14="","",J14)</f>
        <v>5. 9. 2023</v>
      </c>
      <c r="L127" s="32"/>
    </row>
    <row r="128" spans="2:12" s="1" customFormat="1" ht="7" customHeight="1">
      <c r="B128" s="32"/>
      <c r="L128" s="32"/>
    </row>
    <row r="129" spans="2:65" s="1" customFormat="1" ht="15.25" customHeight="1">
      <c r="B129" s="32"/>
      <c r="C129" s="27" t="s">
        <v>22</v>
      </c>
      <c r="F129" s="25" t="str">
        <f>E17</f>
        <v>Stredná odb. škola techniky a služieb</v>
      </c>
      <c r="I129" s="27" t="s">
        <v>28</v>
      </c>
      <c r="J129" s="30" t="str">
        <f>E23</f>
        <v>Konstrukt steel s.r.o.</v>
      </c>
      <c r="L129" s="32"/>
    </row>
    <row r="130" spans="2:65" s="1" customFormat="1" ht="15.25" customHeight="1">
      <c r="B130" s="32"/>
      <c r="C130" s="27" t="s">
        <v>26</v>
      </c>
      <c r="F130" s="25" t="str">
        <f>IF(E20="","",E20)</f>
        <v>Vyplň údaj</v>
      </c>
      <c r="I130" s="27" t="s">
        <v>32</v>
      </c>
      <c r="J130" s="30" t="str">
        <f>E26</f>
        <v xml:space="preserve">Ladislav Medveď </v>
      </c>
      <c r="L130" s="32"/>
    </row>
    <row r="131" spans="2:65" s="1" customFormat="1" ht="10.4" customHeight="1">
      <c r="B131" s="32"/>
      <c r="L131" s="32"/>
    </row>
    <row r="132" spans="2:65" s="10" customFormat="1" ht="29.25" customHeight="1">
      <c r="B132" s="137"/>
      <c r="C132" s="138" t="s">
        <v>211</v>
      </c>
      <c r="D132" s="139" t="s">
        <v>60</v>
      </c>
      <c r="E132" s="139" t="s">
        <v>56</v>
      </c>
      <c r="F132" s="139" t="s">
        <v>57</v>
      </c>
      <c r="G132" s="139" t="s">
        <v>212</v>
      </c>
      <c r="H132" s="139" t="s">
        <v>213</v>
      </c>
      <c r="I132" s="139" t="s">
        <v>214</v>
      </c>
      <c r="J132" s="140" t="s">
        <v>176</v>
      </c>
      <c r="K132" s="141" t="s">
        <v>215</v>
      </c>
      <c r="L132" s="137"/>
      <c r="M132" s="62" t="s">
        <v>1</v>
      </c>
      <c r="N132" s="63" t="s">
        <v>39</v>
      </c>
      <c r="O132" s="63" t="s">
        <v>216</v>
      </c>
      <c r="P132" s="63" t="s">
        <v>217</v>
      </c>
      <c r="Q132" s="63" t="s">
        <v>218</v>
      </c>
      <c r="R132" s="63" t="s">
        <v>219</v>
      </c>
      <c r="S132" s="63" t="s">
        <v>220</v>
      </c>
      <c r="T132" s="64" t="s">
        <v>221</v>
      </c>
    </row>
    <row r="133" spans="2:65" s="1" customFormat="1" ht="22.9" customHeight="1">
      <c r="B133" s="32"/>
      <c r="C133" s="67" t="s">
        <v>172</v>
      </c>
      <c r="J133" s="142">
        <f>BK133</f>
        <v>0</v>
      </c>
      <c r="L133" s="32"/>
      <c r="M133" s="65"/>
      <c r="N133" s="56"/>
      <c r="O133" s="56"/>
      <c r="P133" s="143">
        <f>P134+P143</f>
        <v>0</v>
      </c>
      <c r="Q133" s="56"/>
      <c r="R133" s="143">
        <f>R134+R143</f>
        <v>0</v>
      </c>
      <c r="S133" s="56"/>
      <c r="T133" s="144">
        <f>T134+T143</f>
        <v>0</v>
      </c>
      <c r="AT133" s="17" t="s">
        <v>74</v>
      </c>
      <c r="AU133" s="17" t="s">
        <v>178</v>
      </c>
      <c r="BK133" s="145">
        <f>BK134+BK143</f>
        <v>0</v>
      </c>
    </row>
    <row r="134" spans="2:65" s="11" customFormat="1" ht="25.9" customHeight="1">
      <c r="B134" s="146"/>
      <c r="D134" s="147" t="s">
        <v>74</v>
      </c>
      <c r="E134" s="148" t="s">
        <v>311</v>
      </c>
      <c r="F134" s="148" t="s">
        <v>697</v>
      </c>
      <c r="I134" s="149"/>
      <c r="J134" s="125">
        <f>BK134</f>
        <v>0</v>
      </c>
      <c r="L134" s="146"/>
      <c r="M134" s="150"/>
      <c r="P134" s="151">
        <f>P135</f>
        <v>0</v>
      </c>
      <c r="R134" s="151">
        <f>R135</f>
        <v>0</v>
      </c>
      <c r="T134" s="152">
        <f>T135</f>
        <v>0</v>
      </c>
      <c r="AR134" s="147" t="s">
        <v>225</v>
      </c>
      <c r="AT134" s="153" t="s">
        <v>74</v>
      </c>
      <c r="AU134" s="153" t="s">
        <v>75</v>
      </c>
      <c r="AY134" s="147" t="s">
        <v>224</v>
      </c>
      <c r="BK134" s="154">
        <f>BK135</f>
        <v>0</v>
      </c>
    </row>
    <row r="135" spans="2:65" s="11" customFormat="1" ht="22.9" customHeight="1">
      <c r="B135" s="146"/>
      <c r="D135" s="147" t="s">
        <v>74</v>
      </c>
      <c r="E135" s="155" t="s">
        <v>698</v>
      </c>
      <c r="F135" s="155" t="s">
        <v>699</v>
      </c>
      <c r="I135" s="149"/>
      <c r="J135" s="156">
        <f>BK135</f>
        <v>0</v>
      </c>
      <c r="L135" s="146"/>
      <c r="M135" s="150"/>
      <c r="P135" s="151">
        <f>SUM(P136:P142)</f>
        <v>0</v>
      </c>
      <c r="R135" s="151">
        <f>SUM(R136:R142)</f>
        <v>0</v>
      </c>
      <c r="T135" s="152">
        <f>SUM(T136:T142)</f>
        <v>0</v>
      </c>
      <c r="AR135" s="147" t="s">
        <v>225</v>
      </c>
      <c r="AT135" s="153" t="s">
        <v>74</v>
      </c>
      <c r="AU135" s="153" t="s">
        <v>83</v>
      </c>
      <c r="AY135" s="147" t="s">
        <v>224</v>
      </c>
      <c r="BK135" s="154">
        <f>SUM(BK136:BK142)</f>
        <v>0</v>
      </c>
    </row>
    <row r="136" spans="2:65" s="1" customFormat="1" ht="16.5" customHeight="1">
      <c r="B136" s="32"/>
      <c r="C136" s="157" t="s">
        <v>260</v>
      </c>
      <c r="D136" s="157" t="s">
        <v>227</v>
      </c>
      <c r="E136" s="158" t="s">
        <v>1294</v>
      </c>
      <c r="F136" s="159" t="s">
        <v>1295</v>
      </c>
      <c r="G136" s="160" t="s">
        <v>230</v>
      </c>
      <c r="H136" s="161">
        <v>1</v>
      </c>
      <c r="I136" s="162"/>
      <c r="J136" s="161">
        <f t="shared" ref="J136:J142" si="5">ROUND(I136*H136,3)</f>
        <v>0</v>
      </c>
      <c r="K136" s="163"/>
      <c r="L136" s="32"/>
      <c r="M136" s="164" t="s">
        <v>1</v>
      </c>
      <c r="N136" s="127" t="s">
        <v>41</v>
      </c>
      <c r="P136" s="165">
        <f t="shared" ref="P136:P142" si="6">O136*H136</f>
        <v>0</v>
      </c>
      <c r="Q136" s="165">
        <v>0</v>
      </c>
      <c r="R136" s="165">
        <f t="shared" ref="R136:R142" si="7">Q136*H136</f>
        <v>0</v>
      </c>
      <c r="S136" s="165">
        <v>0</v>
      </c>
      <c r="T136" s="166">
        <f t="shared" ref="T136:T142" si="8">S136*H136</f>
        <v>0</v>
      </c>
      <c r="AR136" s="167" t="s">
        <v>558</v>
      </c>
      <c r="AT136" s="167" t="s">
        <v>227</v>
      </c>
      <c r="AU136" s="167" t="s">
        <v>99</v>
      </c>
      <c r="AY136" s="17" t="s">
        <v>224</v>
      </c>
      <c r="BE136" s="168">
        <f t="shared" ref="BE136:BE142" si="9">IF(N136="základná",J136,0)</f>
        <v>0</v>
      </c>
      <c r="BF136" s="168">
        <f t="shared" ref="BF136:BF142" si="10">IF(N136="znížená",J136,0)</f>
        <v>0</v>
      </c>
      <c r="BG136" s="168">
        <f t="shared" ref="BG136:BG142" si="11">IF(N136="zákl. prenesená",J136,0)</f>
        <v>0</v>
      </c>
      <c r="BH136" s="168">
        <f t="shared" ref="BH136:BH142" si="12">IF(N136="zníž. prenesená",J136,0)</f>
        <v>0</v>
      </c>
      <c r="BI136" s="168">
        <f t="shared" ref="BI136:BI142" si="13">IF(N136="nulová",J136,0)</f>
        <v>0</v>
      </c>
      <c r="BJ136" s="17" t="s">
        <v>99</v>
      </c>
      <c r="BK136" s="169">
        <f t="shared" ref="BK136:BK142" si="14">ROUND(I136*H136,3)</f>
        <v>0</v>
      </c>
      <c r="BL136" s="17" t="s">
        <v>558</v>
      </c>
      <c r="BM136" s="167" t="s">
        <v>99</v>
      </c>
    </row>
    <row r="137" spans="2:65" s="1" customFormat="1" ht="16.5" customHeight="1">
      <c r="B137" s="32"/>
      <c r="C137" s="157" t="s">
        <v>225</v>
      </c>
      <c r="D137" s="157" t="s">
        <v>227</v>
      </c>
      <c r="E137" s="158" t="s">
        <v>1296</v>
      </c>
      <c r="F137" s="159" t="s">
        <v>1297</v>
      </c>
      <c r="G137" s="160" t="s">
        <v>230</v>
      </c>
      <c r="H137" s="161">
        <v>1</v>
      </c>
      <c r="I137" s="162"/>
      <c r="J137" s="161">
        <f t="shared" si="5"/>
        <v>0</v>
      </c>
      <c r="K137" s="163"/>
      <c r="L137" s="32"/>
      <c r="M137" s="164" t="s">
        <v>1</v>
      </c>
      <c r="N137" s="127" t="s">
        <v>41</v>
      </c>
      <c r="P137" s="165">
        <f t="shared" si="6"/>
        <v>0</v>
      </c>
      <c r="Q137" s="165">
        <v>0</v>
      </c>
      <c r="R137" s="165">
        <f t="shared" si="7"/>
        <v>0</v>
      </c>
      <c r="S137" s="165">
        <v>0</v>
      </c>
      <c r="T137" s="166">
        <f t="shared" si="8"/>
        <v>0</v>
      </c>
      <c r="AR137" s="167" t="s">
        <v>558</v>
      </c>
      <c r="AT137" s="167" t="s">
        <v>227</v>
      </c>
      <c r="AU137" s="167" t="s">
        <v>99</v>
      </c>
      <c r="AY137" s="17" t="s">
        <v>224</v>
      </c>
      <c r="BE137" s="168">
        <f t="shared" si="9"/>
        <v>0</v>
      </c>
      <c r="BF137" s="168">
        <f t="shared" si="10"/>
        <v>0</v>
      </c>
      <c r="BG137" s="168">
        <f t="shared" si="11"/>
        <v>0</v>
      </c>
      <c r="BH137" s="168">
        <f t="shared" si="12"/>
        <v>0</v>
      </c>
      <c r="BI137" s="168">
        <f t="shared" si="13"/>
        <v>0</v>
      </c>
      <c r="BJ137" s="17" t="s">
        <v>99</v>
      </c>
      <c r="BK137" s="169">
        <f t="shared" si="14"/>
        <v>0</v>
      </c>
      <c r="BL137" s="17" t="s">
        <v>558</v>
      </c>
      <c r="BM137" s="167" t="s">
        <v>231</v>
      </c>
    </row>
    <row r="138" spans="2:65" s="1" customFormat="1" ht="24.25" customHeight="1">
      <c r="B138" s="32"/>
      <c r="C138" s="198" t="s">
        <v>231</v>
      </c>
      <c r="D138" s="198" t="s">
        <v>311</v>
      </c>
      <c r="E138" s="199" t="s">
        <v>1298</v>
      </c>
      <c r="F138" s="200" t="s">
        <v>1299</v>
      </c>
      <c r="G138" s="201" t="s">
        <v>230</v>
      </c>
      <c r="H138" s="202">
        <v>1</v>
      </c>
      <c r="I138" s="203"/>
      <c r="J138" s="202">
        <f t="shared" si="5"/>
        <v>0</v>
      </c>
      <c r="K138" s="204"/>
      <c r="L138" s="205"/>
      <c r="M138" s="206" t="s">
        <v>1</v>
      </c>
      <c r="N138" s="207" t="s">
        <v>41</v>
      </c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AR138" s="167" t="s">
        <v>1300</v>
      </c>
      <c r="AT138" s="167" t="s">
        <v>311</v>
      </c>
      <c r="AU138" s="167" t="s">
        <v>99</v>
      </c>
      <c r="AY138" s="17" t="s">
        <v>224</v>
      </c>
      <c r="BE138" s="168">
        <f t="shared" si="9"/>
        <v>0</v>
      </c>
      <c r="BF138" s="168">
        <f t="shared" si="10"/>
        <v>0</v>
      </c>
      <c r="BG138" s="168">
        <f t="shared" si="11"/>
        <v>0</v>
      </c>
      <c r="BH138" s="168">
        <f t="shared" si="12"/>
        <v>0</v>
      </c>
      <c r="BI138" s="168">
        <f t="shared" si="13"/>
        <v>0</v>
      </c>
      <c r="BJ138" s="17" t="s">
        <v>99</v>
      </c>
      <c r="BK138" s="169">
        <f t="shared" si="14"/>
        <v>0</v>
      </c>
      <c r="BL138" s="17" t="s">
        <v>558</v>
      </c>
      <c r="BM138" s="167" t="s">
        <v>241</v>
      </c>
    </row>
    <row r="139" spans="2:65" s="1" customFormat="1" ht="21.75" customHeight="1">
      <c r="B139" s="32"/>
      <c r="C139" s="157" t="s">
        <v>83</v>
      </c>
      <c r="D139" s="157" t="s">
        <v>227</v>
      </c>
      <c r="E139" s="158" t="s">
        <v>1301</v>
      </c>
      <c r="F139" s="159" t="s">
        <v>1302</v>
      </c>
      <c r="G139" s="160" t="s">
        <v>230</v>
      </c>
      <c r="H139" s="161">
        <v>1</v>
      </c>
      <c r="I139" s="162"/>
      <c r="J139" s="161">
        <f t="shared" si="5"/>
        <v>0</v>
      </c>
      <c r="K139" s="163"/>
      <c r="L139" s="32"/>
      <c r="M139" s="164" t="s">
        <v>1</v>
      </c>
      <c r="N139" s="12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558</v>
      </c>
      <c r="AT139" s="167" t="s">
        <v>227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558</v>
      </c>
      <c r="BM139" s="167" t="s">
        <v>280</v>
      </c>
    </row>
    <row r="140" spans="2:65" s="1" customFormat="1" ht="37.9" customHeight="1">
      <c r="B140" s="32"/>
      <c r="C140" s="198" t="s">
        <v>99</v>
      </c>
      <c r="D140" s="198" t="s">
        <v>311</v>
      </c>
      <c r="E140" s="199" t="s">
        <v>1303</v>
      </c>
      <c r="F140" s="200" t="s">
        <v>1304</v>
      </c>
      <c r="G140" s="201" t="s">
        <v>230</v>
      </c>
      <c r="H140" s="202">
        <v>1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1300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558</v>
      </c>
      <c r="BM140" s="167" t="s">
        <v>288</v>
      </c>
    </row>
    <row r="141" spans="2:65" s="1" customFormat="1" ht="37.9" customHeight="1">
      <c r="B141" s="32"/>
      <c r="C141" s="157" t="s">
        <v>252</v>
      </c>
      <c r="D141" s="157" t="s">
        <v>227</v>
      </c>
      <c r="E141" s="158" t="s">
        <v>1305</v>
      </c>
      <c r="F141" s="159" t="s">
        <v>1306</v>
      </c>
      <c r="G141" s="160" t="s">
        <v>230</v>
      </c>
      <c r="H141" s="161">
        <v>3</v>
      </c>
      <c r="I141" s="162"/>
      <c r="J141" s="161">
        <f t="shared" si="5"/>
        <v>0</v>
      </c>
      <c r="K141" s="163"/>
      <c r="L141" s="32"/>
      <c r="M141" s="164" t="s">
        <v>1</v>
      </c>
      <c r="N141" s="12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558</v>
      </c>
      <c r="AT141" s="167" t="s">
        <v>227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558</v>
      </c>
      <c r="BM141" s="167" t="s">
        <v>300</v>
      </c>
    </row>
    <row r="142" spans="2:65" s="1" customFormat="1" ht="21.75" customHeight="1">
      <c r="B142" s="32"/>
      <c r="C142" s="198" t="s">
        <v>241</v>
      </c>
      <c r="D142" s="198" t="s">
        <v>311</v>
      </c>
      <c r="E142" s="199" t="s">
        <v>1307</v>
      </c>
      <c r="F142" s="200" t="s">
        <v>1308</v>
      </c>
      <c r="G142" s="201" t="s">
        <v>230</v>
      </c>
      <c r="H142" s="202">
        <v>3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1300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558</v>
      </c>
      <c r="BM142" s="167" t="s">
        <v>310</v>
      </c>
    </row>
    <row r="143" spans="2:65" s="1" customFormat="1" ht="49.9" customHeight="1">
      <c r="B143" s="32"/>
      <c r="E143" s="148" t="s">
        <v>727</v>
      </c>
      <c r="F143" s="148" t="s">
        <v>728</v>
      </c>
      <c r="J143" s="125">
        <f t="shared" ref="J143:J148" si="15">BK143</f>
        <v>0</v>
      </c>
      <c r="L143" s="32"/>
      <c r="M143" s="208"/>
      <c r="T143" s="59"/>
      <c r="AT143" s="17" t="s">
        <v>74</v>
      </c>
      <c r="AU143" s="17" t="s">
        <v>75</v>
      </c>
      <c r="AY143" s="17" t="s">
        <v>729</v>
      </c>
      <c r="BK143" s="169">
        <f>SUM(BK144:BK148)</f>
        <v>0</v>
      </c>
    </row>
    <row r="144" spans="2:65" s="1" customFormat="1" ht="16.399999999999999" customHeight="1">
      <c r="B144" s="32"/>
      <c r="C144" s="209" t="s">
        <v>1</v>
      </c>
      <c r="D144" s="209" t="s">
        <v>227</v>
      </c>
      <c r="E144" s="210" t="s">
        <v>1</v>
      </c>
      <c r="F144" s="211" t="s">
        <v>1</v>
      </c>
      <c r="G144" s="212" t="s">
        <v>1</v>
      </c>
      <c r="H144" s="213"/>
      <c r="I144" s="213"/>
      <c r="J144" s="214">
        <f t="shared" si="15"/>
        <v>0</v>
      </c>
      <c r="K144" s="163"/>
      <c r="L144" s="32"/>
      <c r="M144" s="215" t="s">
        <v>1</v>
      </c>
      <c r="N144" s="216" t="s">
        <v>41</v>
      </c>
      <c r="T144" s="59"/>
      <c r="AT144" s="17" t="s">
        <v>729</v>
      </c>
      <c r="AU144" s="17" t="s">
        <v>83</v>
      </c>
      <c r="AY144" s="17" t="s">
        <v>729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7" t="s">
        <v>99</v>
      </c>
      <c r="BK144" s="169">
        <f>I144*H144</f>
        <v>0</v>
      </c>
    </row>
    <row r="145" spans="2:63" s="1" customFormat="1" ht="16.399999999999999" customHeight="1">
      <c r="B145" s="32"/>
      <c r="C145" s="209" t="s">
        <v>1</v>
      </c>
      <c r="D145" s="209" t="s">
        <v>227</v>
      </c>
      <c r="E145" s="210" t="s">
        <v>1</v>
      </c>
      <c r="F145" s="211" t="s">
        <v>1</v>
      </c>
      <c r="G145" s="212" t="s">
        <v>1</v>
      </c>
      <c r="H145" s="213"/>
      <c r="I145" s="213"/>
      <c r="J145" s="214">
        <f t="shared" si="15"/>
        <v>0</v>
      </c>
      <c r="K145" s="163"/>
      <c r="L145" s="32"/>
      <c r="M145" s="215" t="s">
        <v>1</v>
      </c>
      <c r="N145" s="216" t="s">
        <v>41</v>
      </c>
      <c r="T145" s="59"/>
      <c r="AT145" s="17" t="s">
        <v>729</v>
      </c>
      <c r="AU145" s="17" t="s">
        <v>83</v>
      </c>
      <c r="AY145" s="17" t="s">
        <v>729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7" t="s">
        <v>99</v>
      </c>
      <c r="BK145" s="169">
        <f>I145*H145</f>
        <v>0</v>
      </c>
    </row>
    <row r="146" spans="2:63" s="1" customFormat="1" ht="16.399999999999999" customHeight="1">
      <c r="B146" s="32"/>
      <c r="C146" s="209" t="s">
        <v>1</v>
      </c>
      <c r="D146" s="209" t="s">
        <v>227</v>
      </c>
      <c r="E146" s="210" t="s">
        <v>1</v>
      </c>
      <c r="F146" s="211" t="s">
        <v>1</v>
      </c>
      <c r="G146" s="212" t="s">
        <v>1</v>
      </c>
      <c r="H146" s="213"/>
      <c r="I146" s="213"/>
      <c r="J146" s="214">
        <f t="shared" si="15"/>
        <v>0</v>
      </c>
      <c r="K146" s="163"/>
      <c r="L146" s="32"/>
      <c r="M146" s="215" t="s">
        <v>1</v>
      </c>
      <c r="N146" s="216" t="s">
        <v>41</v>
      </c>
      <c r="T146" s="59"/>
      <c r="AT146" s="17" t="s">
        <v>729</v>
      </c>
      <c r="AU146" s="17" t="s">
        <v>83</v>
      </c>
      <c r="AY146" s="17" t="s">
        <v>729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7" t="s">
        <v>99</v>
      </c>
      <c r="BK146" s="169">
        <f>I146*H146</f>
        <v>0</v>
      </c>
    </row>
    <row r="147" spans="2:63" s="1" customFormat="1" ht="16.399999999999999" customHeight="1">
      <c r="B147" s="32"/>
      <c r="C147" s="209" t="s">
        <v>1</v>
      </c>
      <c r="D147" s="209" t="s">
        <v>227</v>
      </c>
      <c r="E147" s="210" t="s">
        <v>1</v>
      </c>
      <c r="F147" s="211" t="s">
        <v>1</v>
      </c>
      <c r="G147" s="212" t="s">
        <v>1</v>
      </c>
      <c r="H147" s="213"/>
      <c r="I147" s="213"/>
      <c r="J147" s="214">
        <f t="shared" si="15"/>
        <v>0</v>
      </c>
      <c r="K147" s="163"/>
      <c r="L147" s="32"/>
      <c r="M147" s="215" t="s">
        <v>1</v>
      </c>
      <c r="N147" s="216" t="s">
        <v>41</v>
      </c>
      <c r="T147" s="59"/>
      <c r="AT147" s="17" t="s">
        <v>729</v>
      </c>
      <c r="AU147" s="17" t="s">
        <v>83</v>
      </c>
      <c r="AY147" s="17" t="s">
        <v>729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7" t="s">
        <v>99</v>
      </c>
      <c r="BK147" s="169">
        <f>I147*H147</f>
        <v>0</v>
      </c>
    </row>
    <row r="148" spans="2:63" s="1" customFormat="1" ht="16.399999999999999" customHeight="1">
      <c r="B148" s="32"/>
      <c r="C148" s="209" t="s">
        <v>1</v>
      </c>
      <c r="D148" s="209" t="s">
        <v>227</v>
      </c>
      <c r="E148" s="210" t="s">
        <v>1</v>
      </c>
      <c r="F148" s="211" t="s">
        <v>1</v>
      </c>
      <c r="G148" s="212" t="s">
        <v>1</v>
      </c>
      <c r="H148" s="213"/>
      <c r="I148" s="213"/>
      <c r="J148" s="214">
        <f t="shared" si="15"/>
        <v>0</v>
      </c>
      <c r="K148" s="163"/>
      <c r="L148" s="32"/>
      <c r="M148" s="215" t="s">
        <v>1</v>
      </c>
      <c r="N148" s="216" t="s">
        <v>41</v>
      </c>
      <c r="O148" s="217"/>
      <c r="P148" s="217"/>
      <c r="Q148" s="217"/>
      <c r="R148" s="217"/>
      <c r="S148" s="217"/>
      <c r="T148" s="218"/>
      <c r="AT148" s="17" t="s">
        <v>729</v>
      </c>
      <c r="AU148" s="17" t="s">
        <v>83</v>
      </c>
      <c r="AY148" s="17" t="s">
        <v>729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7" t="s">
        <v>99</v>
      </c>
      <c r="BK148" s="169">
        <f>I148*H148</f>
        <v>0</v>
      </c>
    </row>
    <row r="149" spans="2:63" s="1" customFormat="1" ht="7" customHeight="1"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2"/>
    </row>
  </sheetData>
  <sheetProtection algorithmName="SHA-512" hashValue="RCjQmFl9Zqd/OveMDmjzlfiGckPuS/PGdqUxQhIR3HMqUiThZOpt7xHTi7hVevV4fMI/i8isTTsJDW5yZEcgcA==" saltValue="iQNVjWGTKY4R3zRZRTDXxLmuTLLM4tcMGx7AvlG1JfYY/QNUCeuHYUlZRbcqDOLgIK6Fkqf44BIZo1pMYmM7ag==" spinCount="100000" sheet="1" objects="1" scenarios="1" formatColumns="0" formatRows="0" autoFilter="0"/>
  <autoFilter ref="C132:K148" xr:uid="{00000000-0009-0000-0000-000009000000}"/>
  <mergeCells count="17">
    <mergeCell ref="E29:H29"/>
    <mergeCell ref="E125:H125"/>
    <mergeCell ref="L2:V2"/>
    <mergeCell ref="D107:F107"/>
    <mergeCell ref="D108:F108"/>
    <mergeCell ref="D109:F109"/>
    <mergeCell ref="E121:H121"/>
    <mergeCell ref="E123:H123"/>
    <mergeCell ref="E85:H85"/>
    <mergeCell ref="E87:H87"/>
    <mergeCell ref="E89:H89"/>
    <mergeCell ref="D105:F105"/>
    <mergeCell ref="D106:F106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44:D149" xr:uid="{00000000-0002-0000-0900-000000000000}">
      <formula1>"K, M"</formula1>
    </dataValidation>
    <dataValidation type="list" allowBlank="1" showInputMessage="1" showErrorMessage="1" error="Povolené sú hodnoty základná, znížená, nulová." sqref="N144:N149" xr:uid="{00000000-0002-0000-0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7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1309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SUM(BE137:BE169)),  2) + SUM(BE171:BE175)), 2)</f>
        <v>0</v>
      </c>
      <c r="G37" s="102"/>
      <c r="H37" s="102"/>
      <c r="I37" s="103">
        <v>0.2</v>
      </c>
      <c r="J37" s="101">
        <f>ROUND((ROUND(((SUM(BE108:BE115) + SUM(BE137:BE169))*I37),  2) + (SUM(BE171:BE175)*I37)),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SUM(BF137:BF169)),  2) + SUM(BF171:BF175)), 2)</f>
        <v>0</v>
      </c>
      <c r="G38" s="102"/>
      <c r="H38" s="102"/>
      <c r="I38" s="103">
        <v>0.2</v>
      </c>
      <c r="J38" s="101">
        <f>ROUND((ROUND(((SUM(BF108:BF115) + SUM(BF137:BF169))*I38),  2) + (SUM(BF171:BF175)*I38)),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SUM(BG137:BG169)),  2) + SUM(BG171:BG175)),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SUM(BH137:BH169)),  2) + SUM(BH171:BH175)),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SUM(BI137:BI169)),  2) + SUM(BI171:BI175)),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01-aa - Učebňa metrológie 1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1310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1311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8" customFormat="1" ht="25" hidden="1" customHeight="1">
      <c r="B101" s="116"/>
      <c r="D101" s="117" t="s">
        <v>1255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65" s="9" customFormat="1" ht="19.899999999999999" hidden="1" customHeight="1">
      <c r="B102" s="120"/>
      <c r="D102" s="121" t="s">
        <v>1256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65" s="8" customFormat="1" ht="25" hidden="1" customHeight="1">
      <c r="B103" s="116"/>
      <c r="D103" s="117" t="s">
        <v>1257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65" s="9" customFormat="1" ht="19.899999999999999" hidden="1" customHeight="1">
      <c r="B104" s="120"/>
      <c r="D104" s="121" t="s">
        <v>196</v>
      </c>
      <c r="E104" s="122"/>
      <c r="F104" s="122"/>
      <c r="G104" s="122"/>
      <c r="H104" s="122"/>
      <c r="I104" s="122"/>
      <c r="J104" s="123">
        <f>J159</f>
        <v>0</v>
      </c>
      <c r="L104" s="120"/>
    </row>
    <row r="105" spans="2:65" s="8" customFormat="1" ht="21.75" hidden="1" customHeight="1">
      <c r="B105" s="116"/>
      <c r="D105" s="124" t="s">
        <v>199</v>
      </c>
      <c r="J105" s="125">
        <f>J170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1253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16.5" customHeight="1">
      <c r="B129" s="32"/>
      <c r="E129" s="261" t="str">
        <f>E11</f>
        <v>01-aa - Učebňa metrológie 1 svetelná a zásuvková inštalácia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 xml:space="preserve">Ladislav Medveď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P138+P144+P158+P170</f>
        <v>0</v>
      </c>
      <c r="Q137" s="56"/>
      <c r="R137" s="143">
        <f>R138+R144+R158+R170</f>
        <v>0</v>
      </c>
      <c r="S137" s="56"/>
      <c r="T137" s="144">
        <f>T138+T144+T158+T170</f>
        <v>0</v>
      </c>
      <c r="AT137" s="17" t="s">
        <v>74</v>
      </c>
      <c r="AU137" s="17" t="s">
        <v>178</v>
      </c>
      <c r="BK137" s="145">
        <f>BK138+BK144+BK158+BK170</f>
        <v>0</v>
      </c>
    </row>
    <row r="138" spans="2:65" s="11" customFormat="1" ht="25.9" customHeight="1">
      <c r="B138" s="146"/>
      <c r="D138" s="147" t="s">
        <v>74</v>
      </c>
      <c r="E138" s="148" t="s">
        <v>1279</v>
      </c>
      <c r="F138" s="148" t="s">
        <v>1312</v>
      </c>
      <c r="I138" s="149"/>
      <c r="J138" s="125">
        <f>BK138</f>
        <v>0</v>
      </c>
      <c r="L138" s="146"/>
      <c r="M138" s="150"/>
      <c r="P138" s="151">
        <f>P139</f>
        <v>0</v>
      </c>
      <c r="R138" s="151">
        <f>R139</f>
        <v>0</v>
      </c>
      <c r="T138" s="152">
        <f>T139</f>
        <v>0</v>
      </c>
      <c r="AR138" s="147" t="s">
        <v>83</v>
      </c>
      <c r="AT138" s="153" t="s">
        <v>74</v>
      </c>
      <c r="AU138" s="153" t="s">
        <v>75</v>
      </c>
      <c r="AY138" s="147" t="s">
        <v>224</v>
      </c>
      <c r="BK138" s="154">
        <f>BK139</f>
        <v>0</v>
      </c>
    </row>
    <row r="139" spans="2:65" s="11" customFormat="1" ht="22.9" customHeight="1">
      <c r="B139" s="146"/>
      <c r="D139" s="147" t="s">
        <v>74</v>
      </c>
      <c r="E139" s="155" t="s">
        <v>1197</v>
      </c>
      <c r="F139" s="155" t="s">
        <v>1313</v>
      </c>
      <c r="I139" s="149"/>
      <c r="J139" s="156">
        <f>BK139</f>
        <v>0</v>
      </c>
      <c r="L139" s="146"/>
      <c r="M139" s="150"/>
      <c r="P139" s="151">
        <f>SUM(P140:P143)</f>
        <v>0</v>
      </c>
      <c r="R139" s="151">
        <f>SUM(R140:R143)</f>
        <v>0</v>
      </c>
      <c r="T139" s="152">
        <f>SUM(T140:T143)</f>
        <v>0</v>
      </c>
      <c r="AR139" s="147" t="s">
        <v>83</v>
      </c>
      <c r="AT139" s="153" t="s">
        <v>74</v>
      </c>
      <c r="AU139" s="153" t="s">
        <v>83</v>
      </c>
      <c r="AY139" s="147" t="s">
        <v>224</v>
      </c>
      <c r="BK139" s="154">
        <f>SUM(BK140:BK143)</f>
        <v>0</v>
      </c>
    </row>
    <row r="140" spans="2:65" s="1" customFormat="1" ht="16.5" customHeight="1">
      <c r="B140" s="32"/>
      <c r="C140" s="157" t="s">
        <v>310</v>
      </c>
      <c r="D140" s="157" t="s">
        <v>227</v>
      </c>
      <c r="E140" s="158" t="s">
        <v>1314</v>
      </c>
      <c r="F140" s="159" t="s">
        <v>1315</v>
      </c>
      <c r="G140" s="160" t="s">
        <v>230</v>
      </c>
      <c r="H140" s="161">
        <v>1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99</v>
      </c>
    </row>
    <row r="141" spans="2:65" s="1" customFormat="1" ht="16.5" customHeight="1">
      <c r="B141" s="32"/>
      <c r="C141" s="198" t="s">
        <v>316</v>
      </c>
      <c r="D141" s="198" t="s">
        <v>311</v>
      </c>
      <c r="E141" s="199" t="s">
        <v>1316</v>
      </c>
      <c r="F141" s="200" t="s">
        <v>1317</v>
      </c>
      <c r="G141" s="201" t="s">
        <v>230</v>
      </c>
      <c r="H141" s="202">
        <v>1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231</v>
      </c>
      <c r="BM141" s="167" t="s">
        <v>231</v>
      </c>
    </row>
    <row r="142" spans="2:65" s="1" customFormat="1" ht="16.5" customHeight="1">
      <c r="B142" s="32"/>
      <c r="C142" s="157" t="s">
        <v>321</v>
      </c>
      <c r="D142" s="157" t="s">
        <v>227</v>
      </c>
      <c r="E142" s="158" t="s">
        <v>1318</v>
      </c>
      <c r="F142" s="159" t="s">
        <v>1319</v>
      </c>
      <c r="G142" s="160" t="s">
        <v>237</v>
      </c>
      <c r="H142" s="161">
        <v>30</v>
      </c>
      <c r="I142" s="162"/>
      <c r="J142" s="161">
        <f>ROUND(I142*H142,3)</f>
        <v>0</v>
      </c>
      <c r="K142" s="163"/>
      <c r="L142" s="32"/>
      <c r="M142" s="164" t="s">
        <v>1</v>
      </c>
      <c r="N142" s="12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231</v>
      </c>
      <c r="BM142" s="167" t="s">
        <v>241</v>
      </c>
    </row>
    <row r="143" spans="2:65" s="1" customFormat="1" ht="24.25" customHeight="1">
      <c r="B143" s="32"/>
      <c r="C143" s="198" t="s">
        <v>397</v>
      </c>
      <c r="D143" s="198" t="s">
        <v>311</v>
      </c>
      <c r="E143" s="199" t="s">
        <v>1320</v>
      </c>
      <c r="F143" s="200" t="s">
        <v>1321</v>
      </c>
      <c r="G143" s="201" t="s">
        <v>1322</v>
      </c>
      <c r="H143" s="202">
        <v>0.03</v>
      </c>
      <c r="I143" s="203"/>
      <c r="J143" s="202">
        <f>ROUND(I143*H143,3)</f>
        <v>0</v>
      </c>
      <c r="K143" s="204"/>
      <c r="L143" s="205"/>
      <c r="M143" s="206" t="s">
        <v>1</v>
      </c>
      <c r="N143" s="207" t="s">
        <v>41</v>
      </c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ROUND(I143*H143,3)</f>
        <v>0</v>
      </c>
      <c r="BL143" s="17" t="s">
        <v>231</v>
      </c>
      <c r="BM143" s="167" t="s">
        <v>280</v>
      </c>
    </row>
    <row r="144" spans="2:65" s="11" customFormat="1" ht="25.9" customHeight="1">
      <c r="B144" s="146"/>
      <c r="D144" s="147" t="s">
        <v>74</v>
      </c>
      <c r="E144" s="148" t="s">
        <v>411</v>
      </c>
      <c r="F144" s="148" t="s">
        <v>1258</v>
      </c>
      <c r="I144" s="149"/>
      <c r="J144" s="125">
        <f>BK144</f>
        <v>0</v>
      </c>
      <c r="L144" s="146"/>
      <c r="M144" s="150"/>
      <c r="P144" s="151">
        <f>P145</f>
        <v>0</v>
      </c>
      <c r="R144" s="151">
        <f>R145</f>
        <v>0</v>
      </c>
      <c r="T144" s="152">
        <f>T145</f>
        <v>0</v>
      </c>
      <c r="AR144" s="147" t="s">
        <v>99</v>
      </c>
      <c r="AT144" s="153" t="s">
        <v>74</v>
      </c>
      <c r="AU144" s="153" t="s">
        <v>75</v>
      </c>
      <c r="AY144" s="147" t="s">
        <v>224</v>
      </c>
      <c r="BK144" s="154">
        <f>BK145</f>
        <v>0</v>
      </c>
    </row>
    <row r="145" spans="2:65" s="11" customFormat="1" ht="22.9" customHeight="1">
      <c r="B145" s="146"/>
      <c r="D145" s="147" t="s">
        <v>74</v>
      </c>
      <c r="E145" s="155" t="s">
        <v>1259</v>
      </c>
      <c r="F145" s="155" t="s">
        <v>1260</v>
      </c>
      <c r="I145" s="149"/>
      <c r="J145" s="156">
        <f>BK145</f>
        <v>0</v>
      </c>
      <c r="L145" s="146"/>
      <c r="M145" s="150"/>
      <c r="P145" s="151">
        <f>SUM(P146:P157)</f>
        <v>0</v>
      </c>
      <c r="R145" s="151">
        <f>SUM(R146:R157)</f>
        <v>0</v>
      </c>
      <c r="T145" s="152">
        <f>SUM(T146:T157)</f>
        <v>0</v>
      </c>
      <c r="AR145" s="147" t="s">
        <v>83</v>
      </c>
      <c r="AT145" s="153" t="s">
        <v>74</v>
      </c>
      <c r="AU145" s="153" t="s">
        <v>83</v>
      </c>
      <c r="AY145" s="147" t="s">
        <v>224</v>
      </c>
      <c r="BK145" s="154">
        <f>SUM(BK146:BK157)</f>
        <v>0</v>
      </c>
    </row>
    <row r="146" spans="2:65" s="1" customFormat="1" ht="24.25" customHeight="1">
      <c r="B146" s="32"/>
      <c r="C146" s="157" t="s">
        <v>83</v>
      </c>
      <c r="D146" s="157" t="s">
        <v>227</v>
      </c>
      <c r="E146" s="158" t="s">
        <v>1323</v>
      </c>
      <c r="F146" s="159" t="s">
        <v>1324</v>
      </c>
      <c r="G146" s="160" t="s">
        <v>237</v>
      </c>
      <c r="H146" s="161">
        <v>160</v>
      </c>
      <c r="I146" s="162"/>
      <c r="J146" s="161">
        <f t="shared" ref="J146:J157" si="5">ROUND(I146*H146,3)</f>
        <v>0</v>
      </c>
      <c r="K146" s="163"/>
      <c r="L146" s="32"/>
      <c r="M146" s="164" t="s">
        <v>1</v>
      </c>
      <c r="N146" s="127" t="s">
        <v>41</v>
      </c>
      <c r="P146" s="165">
        <f t="shared" ref="P146:P157" si="6">O146*H146</f>
        <v>0</v>
      </c>
      <c r="Q146" s="165">
        <v>0</v>
      </c>
      <c r="R146" s="165">
        <f t="shared" ref="R146:R157" si="7">Q146*H146</f>
        <v>0</v>
      </c>
      <c r="S146" s="165">
        <v>0</v>
      </c>
      <c r="T146" s="166">
        <f t="shared" ref="T146:T157" si="8">S146*H146</f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ref="BE146:BE157" si="9">IF(N146="základná",J146,0)</f>
        <v>0</v>
      </c>
      <c r="BF146" s="168">
        <f t="shared" ref="BF146:BF157" si="10">IF(N146="znížená",J146,0)</f>
        <v>0</v>
      </c>
      <c r="BG146" s="168">
        <f t="shared" ref="BG146:BG157" si="11">IF(N146="zákl. prenesená",J146,0)</f>
        <v>0</v>
      </c>
      <c r="BH146" s="168">
        <f t="shared" ref="BH146:BH157" si="12">IF(N146="zníž. prenesená",J146,0)</f>
        <v>0</v>
      </c>
      <c r="BI146" s="168">
        <f t="shared" ref="BI146:BI157" si="13">IF(N146="nulová",J146,0)</f>
        <v>0</v>
      </c>
      <c r="BJ146" s="17" t="s">
        <v>99</v>
      </c>
      <c r="BK146" s="169">
        <f t="shared" ref="BK146:BK157" si="14">ROUND(I146*H146,3)</f>
        <v>0</v>
      </c>
      <c r="BL146" s="17" t="s">
        <v>231</v>
      </c>
      <c r="BM146" s="167" t="s">
        <v>288</v>
      </c>
    </row>
    <row r="147" spans="2:65" s="1" customFormat="1" ht="16.5" customHeight="1">
      <c r="B147" s="32"/>
      <c r="C147" s="198" t="s">
        <v>99</v>
      </c>
      <c r="D147" s="198" t="s">
        <v>311</v>
      </c>
      <c r="E147" s="199" t="s">
        <v>1325</v>
      </c>
      <c r="F147" s="200" t="s">
        <v>1326</v>
      </c>
      <c r="G147" s="201" t="s">
        <v>237</v>
      </c>
      <c r="H147" s="202">
        <v>160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300</v>
      </c>
    </row>
    <row r="148" spans="2:65" s="1" customFormat="1" ht="24.25" customHeight="1">
      <c r="B148" s="32"/>
      <c r="C148" s="157" t="s">
        <v>225</v>
      </c>
      <c r="D148" s="157" t="s">
        <v>227</v>
      </c>
      <c r="E148" s="158" t="s">
        <v>1327</v>
      </c>
      <c r="F148" s="159" t="s">
        <v>1328</v>
      </c>
      <c r="G148" s="160" t="s">
        <v>230</v>
      </c>
      <c r="H148" s="161">
        <v>13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310</v>
      </c>
    </row>
    <row r="149" spans="2:65" s="1" customFormat="1" ht="16.5" customHeight="1">
      <c r="B149" s="32"/>
      <c r="C149" s="198" t="s">
        <v>231</v>
      </c>
      <c r="D149" s="198" t="s">
        <v>311</v>
      </c>
      <c r="E149" s="199" t="s">
        <v>1329</v>
      </c>
      <c r="F149" s="200" t="s">
        <v>1330</v>
      </c>
      <c r="G149" s="201" t="s">
        <v>230</v>
      </c>
      <c r="H149" s="202">
        <v>13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321</v>
      </c>
    </row>
    <row r="150" spans="2:65" s="1" customFormat="1" ht="24.25" customHeight="1">
      <c r="B150" s="32"/>
      <c r="C150" s="198" t="s">
        <v>252</v>
      </c>
      <c r="D150" s="198" t="s">
        <v>311</v>
      </c>
      <c r="E150" s="199" t="s">
        <v>1331</v>
      </c>
      <c r="F150" s="200" t="s">
        <v>1332</v>
      </c>
      <c r="G150" s="201" t="s">
        <v>565</v>
      </c>
      <c r="H150" s="202">
        <v>15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331</v>
      </c>
    </row>
    <row r="151" spans="2:65" s="1" customFormat="1" ht="33" customHeight="1">
      <c r="B151" s="32"/>
      <c r="C151" s="157" t="s">
        <v>241</v>
      </c>
      <c r="D151" s="157" t="s">
        <v>227</v>
      </c>
      <c r="E151" s="158" t="s">
        <v>1333</v>
      </c>
      <c r="F151" s="159" t="s">
        <v>1334</v>
      </c>
      <c r="G151" s="160" t="s">
        <v>230</v>
      </c>
      <c r="H151" s="161">
        <v>10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7</v>
      </c>
    </row>
    <row r="152" spans="2:65" s="1" customFormat="1" ht="16.5" customHeight="1">
      <c r="B152" s="32"/>
      <c r="C152" s="198" t="s">
        <v>260</v>
      </c>
      <c r="D152" s="198" t="s">
        <v>311</v>
      </c>
      <c r="E152" s="199" t="s">
        <v>1335</v>
      </c>
      <c r="F152" s="200" t="s">
        <v>1336</v>
      </c>
      <c r="G152" s="201" t="s">
        <v>230</v>
      </c>
      <c r="H152" s="202">
        <v>10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352</v>
      </c>
    </row>
    <row r="153" spans="2:65" s="1" customFormat="1" ht="16.5" customHeight="1">
      <c r="B153" s="32"/>
      <c r="C153" s="157" t="s">
        <v>401</v>
      </c>
      <c r="D153" s="157" t="s">
        <v>227</v>
      </c>
      <c r="E153" s="158" t="s">
        <v>1337</v>
      </c>
      <c r="F153" s="159" t="s">
        <v>1338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362</v>
      </c>
    </row>
    <row r="154" spans="2:65" s="1" customFormat="1" ht="24.25" customHeight="1">
      <c r="B154" s="32"/>
      <c r="C154" s="198" t="s">
        <v>407</v>
      </c>
      <c r="D154" s="198" t="s">
        <v>311</v>
      </c>
      <c r="E154" s="199" t="s">
        <v>1339</v>
      </c>
      <c r="F154" s="200" t="s">
        <v>1340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375</v>
      </c>
    </row>
    <row r="155" spans="2:65" s="1" customFormat="1" ht="21.75" customHeight="1">
      <c r="B155" s="32"/>
      <c r="C155" s="157" t="s">
        <v>280</v>
      </c>
      <c r="D155" s="157" t="s">
        <v>227</v>
      </c>
      <c r="E155" s="158" t="s">
        <v>1341</v>
      </c>
      <c r="F155" s="159" t="s">
        <v>1342</v>
      </c>
      <c r="G155" s="160" t="s">
        <v>237</v>
      </c>
      <c r="H155" s="161">
        <v>80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383</v>
      </c>
    </row>
    <row r="156" spans="2:65" s="1" customFormat="1" ht="16.5" customHeight="1">
      <c r="B156" s="32"/>
      <c r="C156" s="198" t="s">
        <v>284</v>
      </c>
      <c r="D156" s="198" t="s">
        <v>311</v>
      </c>
      <c r="E156" s="199" t="s">
        <v>1343</v>
      </c>
      <c r="F156" s="200" t="s">
        <v>1344</v>
      </c>
      <c r="G156" s="201" t="s">
        <v>237</v>
      </c>
      <c r="H156" s="202">
        <v>20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392</v>
      </c>
    </row>
    <row r="157" spans="2:65" s="1" customFormat="1" ht="16.5" customHeight="1">
      <c r="B157" s="32"/>
      <c r="C157" s="198" t="s">
        <v>288</v>
      </c>
      <c r="D157" s="198" t="s">
        <v>311</v>
      </c>
      <c r="E157" s="199" t="s">
        <v>1345</v>
      </c>
      <c r="F157" s="200" t="s">
        <v>1346</v>
      </c>
      <c r="G157" s="201" t="s">
        <v>237</v>
      </c>
      <c r="H157" s="202">
        <v>60</v>
      </c>
      <c r="I157" s="203"/>
      <c r="J157" s="202">
        <f t="shared" si="5"/>
        <v>0</v>
      </c>
      <c r="K157" s="204"/>
      <c r="L157" s="205"/>
      <c r="M157" s="206" t="s">
        <v>1</v>
      </c>
      <c r="N157" s="20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280</v>
      </c>
      <c r="AT157" s="167" t="s">
        <v>311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401</v>
      </c>
    </row>
    <row r="158" spans="2:65" s="11" customFormat="1" ht="25.9" customHeight="1">
      <c r="B158" s="146"/>
      <c r="D158" s="147" t="s">
        <v>74</v>
      </c>
      <c r="E158" s="148" t="s">
        <v>1273</v>
      </c>
      <c r="F158" s="148" t="s">
        <v>699</v>
      </c>
      <c r="I158" s="149"/>
      <c r="J158" s="125">
        <f>BK158</f>
        <v>0</v>
      </c>
      <c r="L158" s="146"/>
      <c r="M158" s="150"/>
      <c r="P158" s="151">
        <f>P159</f>
        <v>0</v>
      </c>
      <c r="R158" s="151">
        <f>R159</f>
        <v>0</v>
      </c>
      <c r="T158" s="152">
        <f>T159</f>
        <v>0</v>
      </c>
      <c r="AR158" s="147" t="s">
        <v>83</v>
      </c>
      <c r="AT158" s="153" t="s">
        <v>74</v>
      </c>
      <c r="AU158" s="153" t="s">
        <v>75</v>
      </c>
      <c r="AY158" s="147" t="s">
        <v>224</v>
      </c>
      <c r="BK158" s="154">
        <f>BK159</f>
        <v>0</v>
      </c>
    </row>
    <row r="159" spans="2:65" s="11" customFormat="1" ht="22.9" customHeight="1">
      <c r="B159" s="146"/>
      <c r="D159" s="147" t="s">
        <v>74</v>
      </c>
      <c r="E159" s="155" t="s">
        <v>698</v>
      </c>
      <c r="F159" s="155" t="s">
        <v>699</v>
      </c>
      <c r="I159" s="149"/>
      <c r="J159" s="156">
        <f>BK159</f>
        <v>0</v>
      </c>
      <c r="L159" s="146"/>
      <c r="M159" s="150"/>
      <c r="P159" s="151">
        <f>SUM(P160:P169)</f>
        <v>0</v>
      </c>
      <c r="R159" s="151">
        <f>SUM(R160:R169)</f>
        <v>0</v>
      </c>
      <c r="T159" s="152">
        <f>SUM(T160:T169)</f>
        <v>0</v>
      </c>
      <c r="AR159" s="147" t="s">
        <v>225</v>
      </c>
      <c r="AT159" s="153" t="s">
        <v>74</v>
      </c>
      <c r="AU159" s="153" t="s">
        <v>83</v>
      </c>
      <c r="AY159" s="147" t="s">
        <v>224</v>
      </c>
      <c r="BK159" s="154">
        <f>SUM(BK160:BK169)</f>
        <v>0</v>
      </c>
    </row>
    <row r="160" spans="2:65" s="1" customFormat="1" ht="24.25" customHeight="1">
      <c r="B160" s="32"/>
      <c r="C160" s="157" t="s">
        <v>295</v>
      </c>
      <c r="D160" s="157" t="s">
        <v>227</v>
      </c>
      <c r="E160" s="158" t="s">
        <v>1347</v>
      </c>
      <c r="F160" s="159" t="s">
        <v>1348</v>
      </c>
      <c r="G160" s="160" t="s">
        <v>230</v>
      </c>
      <c r="H160" s="161">
        <v>2</v>
      </c>
      <c r="I160" s="162"/>
      <c r="J160" s="161">
        <f t="shared" ref="J160:J169" si="15">ROUND(I160*H160,3)</f>
        <v>0</v>
      </c>
      <c r="K160" s="163"/>
      <c r="L160" s="32"/>
      <c r="M160" s="164" t="s">
        <v>1</v>
      </c>
      <c r="N160" s="127" t="s">
        <v>41</v>
      </c>
      <c r="P160" s="165">
        <f t="shared" ref="P160:P169" si="16">O160*H160</f>
        <v>0</v>
      </c>
      <c r="Q160" s="165">
        <v>0</v>
      </c>
      <c r="R160" s="165">
        <f t="shared" ref="R160:R169" si="17">Q160*H160</f>
        <v>0</v>
      </c>
      <c r="S160" s="165">
        <v>0</v>
      </c>
      <c r="T160" s="166">
        <f t="shared" ref="T160:T169" si="18">S160*H160</f>
        <v>0</v>
      </c>
      <c r="AR160" s="167" t="s">
        <v>558</v>
      </c>
      <c r="AT160" s="167" t="s">
        <v>227</v>
      </c>
      <c r="AU160" s="167" t="s">
        <v>99</v>
      </c>
      <c r="AY160" s="17" t="s">
        <v>224</v>
      </c>
      <c r="BE160" s="168">
        <f t="shared" ref="BE160:BE169" si="19">IF(N160="základná",J160,0)</f>
        <v>0</v>
      </c>
      <c r="BF160" s="168">
        <f t="shared" ref="BF160:BF169" si="20">IF(N160="znížená",J160,0)</f>
        <v>0</v>
      </c>
      <c r="BG160" s="168">
        <f t="shared" ref="BG160:BG169" si="21">IF(N160="zákl. prenesená",J160,0)</f>
        <v>0</v>
      </c>
      <c r="BH160" s="168">
        <f t="shared" ref="BH160:BH169" si="22">IF(N160="zníž. prenesená",J160,0)</f>
        <v>0</v>
      </c>
      <c r="BI160" s="168">
        <f t="shared" ref="BI160:BI169" si="23">IF(N160="nulová",J160,0)</f>
        <v>0</v>
      </c>
      <c r="BJ160" s="17" t="s">
        <v>99</v>
      </c>
      <c r="BK160" s="169">
        <f t="shared" ref="BK160:BK169" si="24">ROUND(I160*H160,3)</f>
        <v>0</v>
      </c>
      <c r="BL160" s="17" t="s">
        <v>558</v>
      </c>
      <c r="BM160" s="167" t="s">
        <v>415</v>
      </c>
    </row>
    <row r="161" spans="2:65" s="1" customFormat="1" ht="16.5" customHeight="1">
      <c r="B161" s="32"/>
      <c r="C161" s="198" t="s">
        <v>300</v>
      </c>
      <c r="D161" s="198" t="s">
        <v>311</v>
      </c>
      <c r="E161" s="199" t="s">
        <v>1349</v>
      </c>
      <c r="F161" s="200" t="s">
        <v>1350</v>
      </c>
      <c r="G161" s="201" t="s">
        <v>230</v>
      </c>
      <c r="H161" s="202">
        <v>2</v>
      </c>
      <c r="I161" s="203"/>
      <c r="J161" s="202">
        <f t="shared" si="15"/>
        <v>0</v>
      </c>
      <c r="K161" s="204"/>
      <c r="L161" s="205"/>
      <c r="M161" s="206" t="s">
        <v>1</v>
      </c>
      <c r="N161" s="207" t="s">
        <v>41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1300</v>
      </c>
      <c r="AT161" s="167" t="s">
        <v>311</v>
      </c>
      <c r="AU161" s="167" t="s">
        <v>99</v>
      </c>
      <c r="AY161" s="17" t="s">
        <v>224</v>
      </c>
      <c r="BE161" s="168">
        <f t="shared" si="19"/>
        <v>0</v>
      </c>
      <c r="BF161" s="168">
        <f t="shared" si="20"/>
        <v>0</v>
      </c>
      <c r="BG161" s="168">
        <f t="shared" si="21"/>
        <v>0</v>
      </c>
      <c r="BH161" s="168">
        <f t="shared" si="22"/>
        <v>0</v>
      </c>
      <c r="BI161" s="168">
        <f t="shared" si="23"/>
        <v>0</v>
      </c>
      <c r="BJ161" s="17" t="s">
        <v>99</v>
      </c>
      <c r="BK161" s="169">
        <f t="shared" si="24"/>
        <v>0</v>
      </c>
      <c r="BL161" s="17" t="s">
        <v>558</v>
      </c>
      <c r="BM161" s="167" t="s">
        <v>426</v>
      </c>
    </row>
    <row r="162" spans="2:65" s="1" customFormat="1" ht="24.25" customHeight="1">
      <c r="B162" s="32"/>
      <c r="C162" s="157" t="s">
        <v>357</v>
      </c>
      <c r="D162" s="157" t="s">
        <v>227</v>
      </c>
      <c r="E162" s="158" t="s">
        <v>1351</v>
      </c>
      <c r="F162" s="159" t="s">
        <v>1352</v>
      </c>
      <c r="G162" s="160" t="s">
        <v>230</v>
      </c>
      <c r="H162" s="161">
        <v>11</v>
      </c>
      <c r="I162" s="162"/>
      <c r="J162" s="161">
        <f t="shared" si="15"/>
        <v>0</v>
      </c>
      <c r="K162" s="163"/>
      <c r="L162" s="32"/>
      <c r="M162" s="164" t="s">
        <v>1</v>
      </c>
      <c r="N162" s="127" t="s">
        <v>41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si="19"/>
        <v>0</v>
      </c>
      <c r="BF162" s="168">
        <f t="shared" si="20"/>
        <v>0</v>
      </c>
      <c r="BG162" s="168">
        <f t="shared" si="21"/>
        <v>0</v>
      </c>
      <c r="BH162" s="168">
        <f t="shared" si="22"/>
        <v>0</v>
      </c>
      <c r="BI162" s="168">
        <f t="shared" si="23"/>
        <v>0</v>
      </c>
      <c r="BJ162" s="17" t="s">
        <v>99</v>
      </c>
      <c r="BK162" s="169">
        <f t="shared" si="24"/>
        <v>0</v>
      </c>
      <c r="BL162" s="17" t="s">
        <v>558</v>
      </c>
      <c r="BM162" s="167" t="s">
        <v>434</v>
      </c>
    </row>
    <row r="163" spans="2:65" s="1" customFormat="1" ht="24.25" customHeight="1">
      <c r="B163" s="32"/>
      <c r="C163" s="198" t="s">
        <v>362</v>
      </c>
      <c r="D163" s="198" t="s">
        <v>311</v>
      </c>
      <c r="E163" s="199" t="s">
        <v>1353</v>
      </c>
      <c r="F163" s="200" t="s">
        <v>1354</v>
      </c>
      <c r="G163" s="201" t="s">
        <v>230</v>
      </c>
      <c r="H163" s="202">
        <v>11</v>
      </c>
      <c r="I163" s="203"/>
      <c r="J163" s="202">
        <f t="shared" si="15"/>
        <v>0</v>
      </c>
      <c r="K163" s="204"/>
      <c r="L163" s="205"/>
      <c r="M163" s="206" t="s">
        <v>1</v>
      </c>
      <c r="N163" s="20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558</v>
      </c>
      <c r="BM163" s="167" t="s">
        <v>442</v>
      </c>
    </row>
    <row r="164" spans="2:65" s="1" customFormat="1" ht="24.25" customHeight="1">
      <c r="B164" s="32"/>
      <c r="C164" s="157" t="s">
        <v>370</v>
      </c>
      <c r="D164" s="157" t="s">
        <v>227</v>
      </c>
      <c r="E164" s="158" t="s">
        <v>1355</v>
      </c>
      <c r="F164" s="159" t="s">
        <v>1356</v>
      </c>
      <c r="G164" s="160" t="s">
        <v>230</v>
      </c>
      <c r="H164" s="161">
        <v>2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558</v>
      </c>
      <c r="BM164" s="167" t="s">
        <v>450</v>
      </c>
    </row>
    <row r="165" spans="2:65" s="1" customFormat="1" ht="24.25" customHeight="1">
      <c r="B165" s="32"/>
      <c r="C165" s="198" t="s">
        <v>375</v>
      </c>
      <c r="D165" s="198" t="s">
        <v>311</v>
      </c>
      <c r="E165" s="199" t="s">
        <v>1357</v>
      </c>
      <c r="F165" s="200" t="s">
        <v>1358</v>
      </c>
      <c r="G165" s="201" t="s">
        <v>230</v>
      </c>
      <c r="H165" s="202">
        <v>2</v>
      </c>
      <c r="I165" s="203"/>
      <c r="J165" s="202">
        <f t="shared" si="15"/>
        <v>0</v>
      </c>
      <c r="K165" s="204"/>
      <c r="L165" s="205"/>
      <c r="M165" s="206" t="s">
        <v>1</v>
      </c>
      <c r="N165" s="20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558</v>
      </c>
      <c r="BM165" s="167" t="s">
        <v>458</v>
      </c>
    </row>
    <row r="166" spans="2:65" s="1" customFormat="1" ht="16.5" customHeight="1">
      <c r="B166" s="32"/>
      <c r="C166" s="157" t="s">
        <v>379</v>
      </c>
      <c r="D166" s="157" t="s">
        <v>227</v>
      </c>
      <c r="E166" s="158" t="s">
        <v>1359</v>
      </c>
      <c r="F166" s="159" t="s">
        <v>1360</v>
      </c>
      <c r="G166" s="160" t="s">
        <v>237</v>
      </c>
      <c r="H166" s="161">
        <v>105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558</v>
      </c>
      <c r="BM166" s="167" t="s">
        <v>469</v>
      </c>
    </row>
    <row r="167" spans="2:65" s="1" customFormat="1" ht="16.5" customHeight="1">
      <c r="B167" s="32"/>
      <c r="C167" s="198" t="s">
        <v>383</v>
      </c>
      <c r="D167" s="198" t="s">
        <v>311</v>
      </c>
      <c r="E167" s="199" t="s">
        <v>1361</v>
      </c>
      <c r="F167" s="200" t="s">
        <v>1362</v>
      </c>
      <c r="G167" s="201" t="s">
        <v>237</v>
      </c>
      <c r="H167" s="202">
        <v>90</v>
      </c>
      <c r="I167" s="203"/>
      <c r="J167" s="202">
        <f t="shared" si="15"/>
        <v>0</v>
      </c>
      <c r="K167" s="204"/>
      <c r="L167" s="205"/>
      <c r="M167" s="206" t="s">
        <v>1</v>
      </c>
      <c r="N167" s="20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558</v>
      </c>
      <c r="BM167" s="167" t="s">
        <v>480</v>
      </c>
    </row>
    <row r="168" spans="2:65" s="1" customFormat="1" ht="16.5" customHeight="1">
      <c r="B168" s="32"/>
      <c r="C168" s="198" t="s">
        <v>388</v>
      </c>
      <c r="D168" s="198" t="s">
        <v>311</v>
      </c>
      <c r="E168" s="199" t="s">
        <v>1363</v>
      </c>
      <c r="F168" s="200" t="s">
        <v>1364</v>
      </c>
      <c r="G168" s="201" t="s">
        <v>237</v>
      </c>
      <c r="H168" s="202">
        <v>15</v>
      </c>
      <c r="I168" s="203"/>
      <c r="J168" s="202">
        <f t="shared" si="15"/>
        <v>0</v>
      </c>
      <c r="K168" s="204"/>
      <c r="L168" s="205"/>
      <c r="M168" s="206" t="s">
        <v>1</v>
      </c>
      <c r="N168" s="20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1300</v>
      </c>
      <c r="AT168" s="167" t="s">
        <v>311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558</v>
      </c>
      <c r="BM168" s="167" t="s">
        <v>488</v>
      </c>
    </row>
    <row r="169" spans="2:65" s="1" customFormat="1" ht="37.9" customHeight="1">
      <c r="B169" s="32"/>
      <c r="C169" s="157" t="s">
        <v>305</v>
      </c>
      <c r="D169" s="157" t="s">
        <v>227</v>
      </c>
      <c r="E169" s="158" t="s">
        <v>1274</v>
      </c>
      <c r="F169" s="159" t="s">
        <v>1275</v>
      </c>
      <c r="G169" s="160" t="s">
        <v>237</v>
      </c>
      <c r="H169" s="161">
        <v>80</v>
      </c>
      <c r="I169" s="162"/>
      <c r="J169" s="161">
        <f t="shared" si="15"/>
        <v>0</v>
      </c>
      <c r="K169" s="163"/>
      <c r="L169" s="32"/>
      <c r="M169" s="164" t="s">
        <v>1</v>
      </c>
      <c r="N169" s="127" t="s">
        <v>41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558</v>
      </c>
      <c r="AT169" s="167" t="s">
        <v>227</v>
      </c>
      <c r="AU169" s="167" t="s">
        <v>99</v>
      </c>
      <c r="AY169" s="17" t="s">
        <v>224</v>
      </c>
      <c r="BE169" s="168">
        <f t="shared" si="19"/>
        <v>0</v>
      </c>
      <c r="BF169" s="168">
        <f t="shared" si="20"/>
        <v>0</v>
      </c>
      <c r="BG169" s="168">
        <f t="shared" si="21"/>
        <v>0</v>
      </c>
      <c r="BH169" s="168">
        <f t="shared" si="22"/>
        <v>0</v>
      </c>
      <c r="BI169" s="168">
        <f t="shared" si="23"/>
        <v>0</v>
      </c>
      <c r="BJ169" s="17" t="s">
        <v>99</v>
      </c>
      <c r="BK169" s="169">
        <f t="shared" si="24"/>
        <v>0</v>
      </c>
      <c r="BL169" s="17" t="s">
        <v>558</v>
      </c>
      <c r="BM169" s="167" t="s">
        <v>498</v>
      </c>
    </row>
    <row r="170" spans="2:65" s="1" customFormat="1" ht="49.9" customHeight="1">
      <c r="B170" s="32"/>
      <c r="E170" s="148" t="s">
        <v>727</v>
      </c>
      <c r="F170" s="148" t="s">
        <v>728</v>
      </c>
      <c r="J170" s="125">
        <f t="shared" ref="J170:J175" si="25">BK170</f>
        <v>0</v>
      </c>
      <c r="L170" s="32"/>
      <c r="M170" s="208"/>
      <c r="T170" s="59"/>
      <c r="AT170" s="17" t="s">
        <v>74</v>
      </c>
      <c r="AU170" s="17" t="s">
        <v>75</v>
      </c>
      <c r="AY170" s="17" t="s">
        <v>729</v>
      </c>
      <c r="BK170" s="169">
        <f>SUM(BK171:BK175)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2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25"/>
        <v>0</v>
      </c>
      <c r="K172" s="163"/>
      <c r="L172" s="32"/>
      <c r="M172" s="215" t="s">
        <v>1</v>
      </c>
      <c r="N172" s="216" t="s">
        <v>41</v>
      </c>
      <c r="T172" s="59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16.399999999999999" customHeight="1">
      <c r="B173" s="32"/>
      <c r="C173" s="209" t="s">
        <v>1</v>
      </c>
      <c r="D173" s="209" t="s">
        <v>227</v>
      </c>
      <c r="E173" s="210" t="s">
        <v>1</v>
      </c>
      <c r="F173" s="211" t="s">
        <v>1</v>
      </c>
      <c r="G173" s="212" t="s">
        <v>1</v>
      </c>
      <c r="H173" s="213"/>
      <c r="I173" s="213"/>
      <c r="J173" s="214">
        <f t="shared" si="25"/>
        <v>0</v>
      </c>
      <c r="K173" s="163"/>
      <c r="L173" s="32"/>
      <c r="M173" s="215" t="s">
        <v>1</v>
      </c>
      <c r="N173" s="216" t="s">
        <v>41</v>
      </c>
      <c r="T173" s="59"/>
      <c r="AT173" s="17" t="s">
        <v>729</v>
      </c>
      <c r="AU173" s="17" t="s">
        <v>83</v>
      </c>
      <c r="AY173" s="17" t="s">
        <v>729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I173*H173</f>
        <v>0</v>
      </c>
    </row>
    <row r="174" spans="2:65" s="1" customFormat="1" ht="16.399999999999999" customHeight="1">
      <c r="B174" s="32"/>
      <c r="C174" s="209" t="s">
        <v>1</v>
      </c>
      <c r="D174" s="209" t="s">
        <v>227</v>
      </c>
      <c r="E174" s="210" t="s">
        <v>1</v>
      </c>
      <c r="F174" s="211" t="s">
        <v>1</v>
      </c>
      <c r="G174" s="212" t="s">
        <v>1</v>
      </c>
      <c r="H174" s="213"/>
      <c r="I174" s="213"/>
      <c r="J174" s="214">
        <f t="shared" si="25"/>
        <v>0</v>
      </c>
      <c r="K174" s="163"/>
      <c r="L174" s="32"/>
      <c r="M174" s="215" t="s">
        <v>1</v>
      </c>
      <c r="N174" s="216" t="s">
        <v>41</v>
      </c>
      <c r="T174" s="59"/>
      <c r="AT174" s="17" t="s">
        <v>729</v>
      </c>
      <c r="AU174" s="17" t="s">
        <v>83</v>
      </c>
      <c r="AY174" s="17" t="s">
        <v>729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I174*H174</f>
        <v>0</v>
      </c>
    </row>
    <row r="175" spans="2:65" s="1" customFormat="1" ht="16.399999999999999" customHeight="1">
      <c r="B175" s="32"/>
      <c r="C175" s="209" t="s">
        <v>1</v>
      </c>
      <c r="D175" s="209" t="s">
        <v>227</v>
      </c>
      <c r="E175" s="210" t="s">
        <v>1</v>
      </c>
      <c r="F175" s="211" t="s">
        <v>1</v>
      </c>
      <c r="G175" s="212" t="s">
        <v>1</v>
      </c>
      <c r="H175" s="213"/>
      <c r="I175" s="213"/>
      <c r="J175" s="214">
        <f t="shared" si="25"/>
        <v>0</v>
      </c>
      <c r="K175" s="163"/>
      <c r="L175" s="32"/>
      <c r="M175" s="215" t="s">
        <v>1</v>
      </c>
      <c r="N175" s="216" t="s">
        <v>41</v>
      </c>
      <c r="O175" s="217"/>
      <c r="P175" s="217"/>
      <c r="Q175" s="217"/>
      <c r="R175" s="217"/>
      <c r="S175" s="217"/>
      <c r="T175" s="218"/>
      <c r="AT175" s="17" t="s">
        <v>729</v>
      </c>
      <c r="AU175" s="17" t="s">
        <v>83</v>
      </c>
      <c r="AY175" s="17" t="s">
        <v>729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7" t="s">
        <v>99</v>
      </c>
      <c r="BK175" s="169">
        <f>I175*H175</f>
        <v>0</v>
      </c>
    </row>
    <row r="176" spans="2:65" s="1" customFormat="1" ht="7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sheetProtection algorithmName="SHA-512" hashValue="Pbw0NqJD6AU7lHHJvs9cxq1Ia4s/iZ+8BKQSEPKJ0SVrv60cymLi0jDovhrjbH/lWg0Y1t9fPGbfz87ZAva6fQ==" saltValue="sZl5TeIZ5Uw0Yp1Bhnv1fPmAX5Zx+94T5lUQwzenSUS8YVo4jqOzTRe2rFQSH/aKoAN5wKRpKTWyI8uLJFtBaw==" spinCount="100000" sheet="1" objects="1" scenarios="1" formatColumns="0" formatRows="0" autoFilter="0"/>
  <autoFilter ref="C136:K175" xr:uid="{00000000-0009-0000-0000-00000A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1:D176" xr:uid="{00000000-0002-0000-0A00-000000000000}">
      <formula1>"K, M"</formula1>
    </dataValidation>
    <dataValidation type="list" allowBlank="1" showInputMessage="1" showErrorMessage="1" error="Povolené sú hodnoty základná, znížená, nulová." sqref="N171:N176" xr:uid="{00000000-0002-0000-0A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7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1365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SUM(BE137:BE169)),  2) + SUM(BE171:BE175)), 2)</f>
        <v>0</v>
      </c>
      <c r="G37" s="102"/>
      <c r="H37" s="102"/>
      <c r="I37" s="103">
        <v>0.2</v>
      </c>
      <c r="J37" s="101">
        <f>ROUND((ROUND(((SUM(BE108:BE115) + SUM(BE137:BE169))*I37),  2) + (SUM(BE171:BE175)*I37)),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SUM(BF137:BF169)),  2) + SUM(BF171:BF175)), 2)</f>
        <v>0</v>
      </c>
      <c r="G38" s="102"/>
      <c r="H38" s="102"/>
      <c r="I38" s="103">
        <v>0.2</v>
      </c>
      <c r="J38" s="101">
        <f>ROUND((ROUND(((SUM(BF108:BF115) + SUM(BF137:BF169))*I38),  2) + (SUM(BF171:BF175)*I38)),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SUM(BG137:BG169)),  2) + SUM(BG171:BG175)),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SUM(BH137:BH169)),  2) + SUM(BH171:BH175)),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SUM(BI137:BI169)),  2) + SUM(BI171:BI175)),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01-bb - Učebňa metrológie 2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1310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1311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8" customFormat="1" ht="25" hidden="1" customHeight="1">
      <c r="B101" s="116"/>
      <c r="D101" s="117" t="s">
        <v>1255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65" s="9" customFormat="1" ht="19.899999999999999" hidden="1" customHeight="1">
      <c r="B102" s="120"/>
      <c r="D102" s="121" t="s">
        <v>1256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65" s="8" customFormat="1" ht="25" hidden="1" customHeight="1">
      <c r="B103" s="116"/>
      <c r="D103" s="117" t="s">
        <v>1257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65" s="9" customFormat="1" ht="19.899999999999999" hidden="1" customHeight="1">
      <c r="B104" s="120"/>
      <c r="D104" s="121" t="s">
        <v>196</v>
      </c>
      <c r="E104" s="122"/>
      <c r="F104" s="122"/>
      <c r="G104" s="122"/>
      <c r="H104" s="122"/>
      <c r="I104" s="122"/>
      <c r="J104" s="123">
        <f>J159</f>
        <v>0</v>
      </c>
      <c r="L104" s="120"/>
    </row>
    <row r="105" spans="2:65" s="8" customFormat="1" ht="21.75" hidden="1" customHeight="1">
      <c r="B105" s="116"/>
      <c r="D105" s="124" t="s">
        <v>199</v>
      </c>
      <c r="J105" s="125">
        <f>J170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1253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16.5" customHeight="1">
      <c r="B129" s="32"/>
      <c r="E129" s="261" t="str">
        <f>E11</f>
        <v>01-bb - Učebňa metrológie 2 svetelná a zásuvková inštalácia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 xml:space="preserve">Ladislav Medveď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P138+P144+P158+P170</f>
        <v>0</v>
      </c>
      <c r="Q137" s="56"/>
      <c r="R137" s="143">
        <f>R138+R144+R158+R170</f>
        <v>0</v>
      </c>
      <c r="S137" s="56"/>
      <c r="T137" s="144">
        <f>T138+T144+T158+T170</f>
        <v>0</v>
      </c>
      <c r="AT137" s="17" t="s">
        <v>74</v>
      </c>
      <c r="AU137" s="17" t="s">
        <v>178</v>
      </c>
      <c r="BK137" s="145">
        <f>BK138+BK144+BK158+BK170</f>
        <v>0</v>
      </c>
    </row>
    <row r="138" spans="2:65" s="11" customFormat="1" ht="25.9" customHeight="1">
      <c r="B138" s="146"/>
      <c r="D138" s="147" t="s">
        <v>74</v>
      </c>
      <c r="E138" s="148" t="s">
        <v>1279</v>
      </c>
      <c r="F138" s="148" t="s">
        <v>1312</v>
      </c>
      <c r="I138" s="149"/>
      <c r="J138" s="125">
        <f>BK138</f>
        <v>0</v>
      </c>
      <c r="L138" s="146"/>
      <c r="M138" s="150"/>
      <c r="P138" s="151">
        <f>P139</f>
        <v>0</v>
      </c>
      <c r="R138" s="151">
        <f>R139</f>
        <v>0</v>
      </c>
      <c r="T138" s="152">
        <f>T139</f>
        <v>0</v>
      </c>
      <c r="AR138" s="147" t="s">
        <v>83</v>
      </c>
      <c r="AT138" s="153" t="s">
        <v>74</v>
      </c>
      <c r="AU138" s="153" t="s">
        <v>75</v>
      </c>
      <c r="AY138" s="147" t="s">
        <v>224</v>
      </c>
      <c r="BK138" s="154">
        <f>BK139</f>
        <v>0</v>
      </c>
    </row>
    <row r="139" spans="2:65" s="11" customFormat="1" ht="22.9" customHeight="1">
      <c r="B139" s="146"/>
      <c r="D139" s="147" t="s">
        <v>74</v>
      </c>
      <c r="E139" s="155" t="s">
        <v>1197</v>
      </c>
      <c r="F139" s="155" t="s">
        <v>1313</v>
      </c>
      <c r="I139" s="149"/>
      <c r="J139" s="156">
        <f>BK139</f>
        <v>0</v>
      </c>
      <c r="L139" s="146"/>
      <c r="M139" s="150"/>
      <c r="P139" s="151">
        <f>SUM(P140:P143)</f>
        <v>0</v>
      </c>
      <c r="R139" s="151">
        <f>SUM(R140:R143)</f>
        <v>0</v>
      </c>
      <c r="T139" s="152">
        <f>SUM(T140:T143)</f>
        <v>0</v>
      </c>
      <c r="AR139" s="147" t="s">
        <v>83</v>
      </c>
      <c r="AT139" s="153" t="s">
        <v>74</v>
      </c>
      <c r="AU139" s="153" t="s">
        <v>83</v>
      </c>
      <c r="AY139" s="147" t="s">
        <v>224</v>
      </c>
      <c r="BK139" s="154">
        <f>SUM(BK140:BK143)</f>
        <v>0</v>
      </c>
    </row>
    <row r="140" spans="2:65" s="1" customFormat="1" ht="16.5" customHeight="1">
      <c r="B140" s="32"/>
      <c r="C140" s="157" t="s">
        <v>83</v>
      </c>
      <c r="D140" s="157" t="s">
        <v>227</v>
      </c>
      <c r="E140" s="158" t="s">
        <v>1314</v>
      </c>
      <c r="F140" s="159" t="s">
        <v>1315</v>
      </c>
      <c r="G140" s="160" t="s">
        <v>230</v>
      </c>
      <c r="H140" s="161">
        <v>1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99</v>
      </c>
    </row>
    <row r="141" spans="2:65" s="1" customFormat="1" ht="16.5" customHeight="1">
      <c r="B141" s="32"/>
      <c r="C141" s="198" t="s">
        <v>99</v>
      </c>
      <c r="D141" s="198" t="s">
        <v>311</v>
      </c>
      <c r="E141" s="199" t="s">
        <v>1316</v>
      </c>
      <c r="F141" s="200" t="s">
        <v>1317</v>
      </c>
      <c r="G141" s="201" t="s">
        <v>230</v>
      </c>
      <c r="H141" s="202">
        <v>1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231</v>
      </c>
      <c r="BM141" s="167" t="s">
        <v>231</v>
      </c>
    </row>
    <row r="142" spans="2:65" s="1" customFormat="1" ht="16.5" customHeight="1">
      <c r="B142" s="32"/>
      <c r="C142" s="157" t="s">
        <v>225</v>
      </c>
      <c r="D142" s="157" t="s">
        <v>227</v>
      </c>
      <c r="E142" s="158" t="s">
        <v>1318</v>
      </c>
      <c r="F142" s="159" t="s">
        <v>1319</v>
      </c>
      <c r="G142" s="160" t="s">
        <v>237</v>
      </c>
      <c r="H142" s="161">
        <v>30</v>
      </c>
      <c r="I142" s="162"/>
      <c r="J142" s="161">
        <f>ROUND(I142*H142,3)</f>
        <v>0</v>
      </c>
      <c r="K142" s="163"/>
      <c r="L142" s="32"/>
      <c r="M142" s="164" t="s">
        <v>1</v>
      </c>
      <c r="N142" s="12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231</v>
      </c>
      <c r="BM142" s="167" t="s">
        <v>241</v>
      </c>
    </row>
    <row r="143" spans="2:65" s="1" customFormat="1" ht="24.25" customHeight="1">
      <c r="B143" s="32"/>
      <c r="C143" s="198" t="s">
        <v>231</v>
      </c>
      <c r="D143" s="198" t="s">
        <v>311</v>
      </c>
      <c r="E143" s="199" t="s">
        <v>1320</v>
      </c>
      <c r="F143" s="200" t="s">
        <v>1321</v>
      </c>
      <c r="G143" s="201" t="s">
        <v>1322</v>
      </c>
      <c r="H143" s="202">
        <v>0.03</v>
      </c>
      <c r="I143" s="203"/>
      <c r="J143" s="202">
        <f>ROUND(I143*H143,3)</f>
        <v>0</v>
      </c>
      <c r="K143" s="204"/>
      <c r="L143" s="205"/>
      <c r="M143" s="206" t="s">
        <v>1</v>
      </c>
      <c r="N143" s="207" t="s">
        <v>41</v>
      </c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ROUND(I143*H143,3)</f>
        <v>0</v>
      </c>
      <c r="BL143" s="17" t="s">
        <v>231</v>
      </c>
      <c r="BM143" s="167" t="s">
        <v>280</v>
      </c>
    </row>
    <row r="144" spans="2:65" s="11" customFormat="1" ht="25.9" customHeight="1">
      <c r="B144" s="146"/>
      <c r="D144" s="147" t="s">
        <v>74</v>
      </c>
      <c r="E144" s="148" t="s">
        <v>411</v>
      </c>
      <c r="F144" s="148" t="s">
        <v>1258</v>
      </c>
      <c r="I144" s="149"/>
      <c r="J144" s="125">
        <f>BK144</f>
        <v>0</v>
      </c>
      <c r="L144" s="146"/>
      <c r="M144" s="150"/>
      <c r="P144" s="151">
        <f>P145</f>
        <v>0</v>
      </c>
      <c r="R144" s="151">
        <f>R145</f>
        <v>0</v>
      </c>
      <c r="T144" s="152">
        <f>T145</f>
        <v>0</v>
      </c>
      <c r="AR144" s="147" t="s">
        <v>99</v>
      </c>
      <c r="AT144" s="153" t="s">
        <v>74</v>
      </c>
      <c r="AU144" s="153" t="s">
        <v>75</v>
      </c>
      <c r="AY144" s="147" t="s">
        <v>224</v>
      </c>
      <c r="BK144" s="154">
        <f>BK145</f>
        <v>0</v>
      </c>
    </row>
    <row r="145" spans="2:65" s="11" customFormat="1" ht="22.9" customHeight="1">
      <c r="B145" s="146"/>
      <c r="D145" s="147" t="s">
        <v>74</v>
      </c>
      <c r="E145" s="155" t="s">
        <v>1259</v>
      </c>
      <c r="F145" s="155" t="s">
        <v>1260</v>
      </c>
      <c r="I145" s="149"/>
      <c r="J145" s="156">
        <f>BK145</f>
        <v>0</v>
      </c>
      <c r="L145" s="146"/>
      <c r="M145" s="150"/>
      <c r="P145" s="151">
        <f>SUM(P146:P157)</f>
        <v>0</v>
      </c>
      <c r="R145" s="151">
        <f>SUM(R146:R157)</f>
        <v>0</v>
      </c>
      <c r="T145" s="152">
        <f>SUM(T146:T157)</f>
        <v>0</v>
      </c>
      <c r="AR145" s="147" t="s">
        <v>83</v>
      </c>
      <c r="AT145" s="153" t="s">
        <v>74</v>
      </c>
      <c r="AU145" s="153" t="s">
        <v>83</v>
      </c>
      <c r="AY145" s="147" t="s">
        <v>224</v>
      </c>
      <c r="BK145" s="154">
        <f>SUM(BK146:BK157)</f>
        <v>0</v>
      </c>
    </row>
    <row r="146" spans="2:65" s="1" customFormat="1" ht="24.25" customHeight="1">
      <c r="B146" s="32"/>
      <c r="C146" s="157" t="s">
        <v>252</v>
      </c>
      <c r="D146" s="157" t="s">
        <v>227</v>
      </c>
      <c r="E146" s="158" t="s">
        <v>1323</v>
      </c>
      <c r="F146" s="159" t="s">
        <v>1324</v>
      </c>
      <c r="G146" s="160" t="s">
        <v>237</v>
      </c>
      <c r="H146" s="161">
        <v>80</v>
      </c>
      <c r="I146" s="162"/>
      <c r="J146" s="161">
        <f t="shared" ref="J146:J157" si="5">ROUND(I146*H146,3)</f>
        <v>0</v>
      </c>
      <c r="K146" s="163"/>
      <c r="L146" s="32"/>
      <c r="M146" s="164" t="s">
        <v>1</v>
      </c>
      <c r="N146" s="127" t="s">
        <v>41</v>
      </c>
      <c r="P146" s="165">
        <f t="shared" ref="P146:P157" si="6">O146*H146</f>
        <v>0</v>
      </c>
      <c r="Q146" s="165">
        <v>0</v>
      </c>
      <c r="R146" s="165">
        <f t="shared" ref="R146:R157" si="7">Q146*H146</f>
        <v>0</v>
      </c>
      <c r="S146" s="165">
        <v>0</v>
      </c>
      <c r="T146" s="166">
        <f t="shared" ref="T146:T157" si="8">S146*H146</f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ref="BE146:BE157" si="9">IF(N146="základná",J146,0)</f>
        <v>0</v>
      </c>
      <c r="BF146" s="168">
        <f t="shared" ref="BF146:BF157" si="10">IF(N146="znížená",J146,0)</f>
        <v>0</v>
      </c>
      <c r="BG146" s="168">
        <f t="shared" ref="BG146:BG157" si="11">IF(N146="zákl. prenesená",J146,0)</f>
        <v>0</v>
      </c>
      <c r="BH146" s="168">
        <f t="shared" ref="BH146:BH157" si="12">IF(N146="zníž. prenesená",J146,0)</f>
        <v>0</v>
      </c>
      <c r="BI146" s="168">
        <f t="shared" ref="BI146:BI157" si="13">IF(N146="nulová",J146,0)</f>
        <v>0</v>
      </c>
      <c r="BJ146" s="17" t="s">
        <v>99</v>
      </c>
      <c r="BK146" s="169">
        <f t="shared" ref="BK146:BK157" si="14">ROUND(I146*H146,3)</f>
        <v>0</v>
      </c>
      <c r="BL146" s="17" t="s">
        <v>231</v>
      </c>
      <c r="BM146" s="167" t="s">
        <v>288</v>
      </c>
    </row>
    <row r="147" spans="2:65" s="1" customFormat="1" ht="16.5" customHeight="1">
      <c r="B147" s="32"/>
      <c r="C147" s="198" t="s">
        <v>241</v>
      </c>
      <c r="D147" s="198" t="s">
        <v>311</v>
      </c>
      <c r="E147" s="199" t="s">
        <v>1325</v>
      </c>
      <c r="F147" s="200" t="s">
        <v>1326</v>
      </c>
      <c r="G147" s="201" t="s">
        <v>237</v>
      </c>
      <c r="H147" s="202">
        <v>80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300</v>
      </c>
    </row>
    <row r="148" spans="2:65" s="1" customFormat="1" ht="24.25" customHeight="1">
      <c r="B148" s="32"/>
      <c r="C148" s="157" t="s">
        <v>260</v>
      </c>
      <c r="D148" s="157" t="s">
        <v>227</v>
      </c>
      <c r="E148" s="158" t="s">
        <v>1327</v>
      </c>
      <c r="F148" s="159" t="s">
        <v>1328</v>
      </c>
      <c r="G148" s="160" t="s">
        <v>230</v>
      </c>
      <c r="H148" s="161">
        <v>10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310</v>
      </c>
    </row>
    <row r="149" spans="2:65" s="1" customFormat="1" ht="16.5" customHeight="1">
      <c r="B149" s="32"/>
      <c r="C149" s="198" t="s">
        <v>280</v>
      </c>
      <c r="D149" s="198" t="s">
        <v>311</v>
      </c>
      <c r="E149" s="199" t="s">
        <v>1329</v>
      </c>
      <c r="F149" s="200" t="s">
        <v>1330</v>
      </c>
      <c r="G149" s="201" t="s">
        <v>230</v>
      </c>
      <c r="H149" s="202">
        <v>10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321</v>
      </c>
    </row>
    <row r="150" spans="2:65" s="1" customFormat="1" ht="24.25" customHeight="1">
      <c r="B150" s="32"/>
      <c r="C150" s="198" t="s">
        <v>284</v>
      </c>
      <c r="D150" s="198" t="s">
        <v>311</v>
      </c>
      <c r="E150" s="199" t="s">
        <v>1331</v>
      </c>
      <c r="F150" s="200" t="s">
        <v>1332</v>
      </c>
      <c r="G150" s="201" t="s">
        <v>565</v>
      </c>
      <c r="H150" s="202">
        <v>10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331</v>
      </c>
    </row>
    <row r="151" spans="2:65" s="1" customFormat="1" ht="33" customHeight="1">
      <c r="B151" s="32"/>
      <c r="C151" s="157" t="s">
        <v>288</v>
      </c>
      <c r="D151" s="157" t="s">
        <v>227</v>
      </c>
      <c r="E151" s="158" t="s">
        <v>1333</v>
      </c>
      <c r="F151" s="159" t="s">
        <v>1334</v>
      </c>
      <c r="G151" s="160" t="s">
        <v>230</v>
      </c>
      <c r="H151" s="161">
        <v>4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7</v>
      </c>
    </row>
    <row r="152" spans="2:65" s="1" customFormat="1" ht="16.5" customHeight="1">
      <c r="B152" s="32"/>
      <c r="C152" s="198" t="s">
        <v>295</v>
      </c>
      <c r="D152" s="198" t="s">
        <v>311</v>
      </c>
      <c r="E152" s="199" t="s">
        <v>1335</v>
      </c>
      <c r="F152" s="200" t="s">
        <v>1336</v>
      </c>
      <c r="G152" s="201" t="s">
        <v>230</v>
      </c>
      <c r="H152" s="202">
        <v>4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352</v>
      </c>
    </row>
    <row r="153" spans="2:65" s="1" customFormat="1" ht="16.5" customHeight="1">
      <c r="B153" s="32"/>
      <c r="C153" s="157" t="s">
        <v>300</v>
      </c>
      <c r="D153" s="157" t="s">
        <v>227</v>
      </c>
      <c r="E153" s="158" t="s">
        <v>1337</v>
      </c>
      <c r="F153" s="159" t="s">
        <v>1338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362</v>
      </c>
    </row>
    <row r="154" spans="2:65" s="1" customFormat="1" ht="24.25" customHeight="1">
      <c r="B154" s="32"/>
      <c r="C154" s="198" t="s">
        <v>305</v>
      </c>
      <c r="D154" s="198" t="s">
        <v>311</v>
      </c>
      <c r="E154" s="199" t="s">
        <v>1339</v>
      </c>
      <c r="F154" s="200" t="s">
        <v>1340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375</v>
      </c>
    </row>
    <row r="155" spans="2:65" s="1" customFormat="1" ht="21.75" customHeight="1">
      <c r="B155" s="32"/>
      <c r="C155" s="157" t="s">
        <v>310</v>
      </c>
      <c r="D155" s="157" t="s">
        <v>227</v>
      </c>
      <c r="E155" s="158" t="s">
        <v>1341</v>
      </c>
      <c r="F155" s="159" t="s">
        <v>1342</v>
      </c>
      <c r="G155" s="160" t="s">
        <v>237</v>
      </c>
      <c r="H155" s="161">
        <v>30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383</v>
      </c>
    </row>
    <row r="156" spans="2:65" s="1" customFormat="1" ht="16.5" customHeight="1">
      <c r="B156" s="32"/>
      <c r="C156" s="198" t="s">
        <v>316</v>
      </c>
      <c r="D156" s="198" t="s">
        <v>311</v>
      </c>
      <c r="E156" s="199" t="s">
        <v>1343</v>
      </c>
      <c r="F156" s="200" t="s">
        <v>1344</v>
      </c>
      <c r="G156" s="201" t="s">
        <v>237</v>
      </c>
      <c r="H156" s="202">
        <v>10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392</v>
      </c>
    </row>
    <row r="157" spans="2:65" s="1" customFormat="1" ht="16.5" customHeight="1">
      <c r="B157" s="32"/>
      <c r="C157" s="198" t="s">
        <v>321</v>
      </c>
      <c r="D157" s="198" t="s">
        <v>311</v>
      </c>
      <c r="E157" s="199" t="s">
        <v>1345</v>
      </c>
      <c r="F157" s="200" t="s">
        <v>1346</v>
      </c>
      <c r="G157" s="201" t="s">
        <v>237</v>
      </c>
      <c r="H157" s="202">
        <v>20</v>
      </c>
      <c r="I157" s="203"/>
      <c r="J157" s="202">
        <f t="shared" si="5"/>
        <v>0</v>
      </c>
      <c r="K157" s="204"/>
      <c r="L157" s="205"/>
      <c r="M157" s="206" t="s">
        <v>1</v>
      </c>
      <c r="N157" s="20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280</v>
      </c>
      <c r="AT157" s="167" t="s">
        <v>311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401</v>
      </c>
    </row>
    <row r="158" spans="2:65" s="11" customFormat="1" ht="25.9" customHeight="1">
      <c r="B158" s="146"/>
      <c r="D158" s="147" t="s">
        <v>74</v>
      </c>
      <c r="E158" s="148" t="s">
        <v>1273</v>
      </c>
      <c r="F158" s="148" t="s">
        <v>699</v>
      </c>
      <c r="I158" s="149"/>
      <c r="J158" s="125">
        <f>BK158</f>
        <v>0</v>
      </c>
      <c r="L158" s="146"/>
      <c r="M158" s="150"/>
      <c r="P158" s="151">
        <f>P159</f>
        <v>0</v>
      </c>
      <c r="R158" s="151">
        <f>R159</f>
        <v>0</v>
      </c>
      <c r="T158" s="152">
        <f>T159</f>
        <v>0</v>
      </c>
      <c r="AR158" s="147" t="s">
        <v>83</v>
      </c>
      <c r="AT158" s="153" t="s">
        <v>74</v>
      </c>
      <c r="AU158" s="153" t="s">
        <v>75</v>
      </c>
      <c r="AY158" s="147" t="s">
        <v>224</v>
      </c>
      <c r="BK158" s="154">
        <f>BK159</f>
        <v>0</v>
      </c>
    </row>
    <row r="159" spans="2:65" s="11" customFormat="1" ht="22.9" customHeight="1">
      <c r="B159" s="146"/>
      <c r="D159" s="147" t="s">
        <v>74</v>
      </c>
      <c r="E159" s="155" t="s">
        <v>698</v>
      </c>
      <c r="F159" s="155" t="s">
        <v>699</v>
      </c>
      <c r="I159" s="149"/>
      <c r="J159" s="156">
        <f>BK159</f>
        <v>0</v>
      </c>
      <c r="L159" s="146"/>
      <c r="M159" s="150"/>
      <c r="P159" s="151">
        <f>SUM(P160:P169)</f>
        <v>0</v>
      </c>
      <c r="R159" s="151">
        <f>SUM(R160:R169)</f>
        <v>0</v>
      </c>
      <c r="T159" s="152">
        <f>SUM(T160:T169)</f>
        <v>0</v>
      </c>
      <c r="AR159" s="147" t="s">
        <v>225</v>
      </c>
      <c r="AT159" s="153" t="s">
        <v>74</v>
      </c>
      <c r="AU159" s="153" t="s">
        <v>83</v>
      </c>
      <c r="AY159" s="147" t="s">
        <v>224</v>
      </c>
      <c r="BK159" s="154">
        <f>SUM(BK160:BK169)</f>
        <v>0</v>
      </c>
    </row>
    <row r="160" spans="2:65" s="1" customFormat="1" ht="24.25" customHeight="1">
      <c r="B160" s="32"/>
      <c r="C160" s="157" t="s">
        <v>325</v>
      </c>
      <c r="D160" s="157" t="s">
        <v>227</v>
      </c>
      <c r="E160" s="158" t="s">
        <v>1347</v>
      </c>
      <c r="F160" s="159" t="s">
        <v>1348</v>
      </c>
      <c r="G160" s="160" t="s">
        <v>230</v>
      </c>
      <c r="H160" s="161">
        <v>2</v>
      </c>
      <c r="I160" s="162"/>
      <c r="J160" s="161">
        <f t="shared" ref="J160:J169" si="15">ROUND(I160*H160,3)</f>
        <v>0</v>
      </c>
      <c r="K160" s="163"/>
      <c r="L160" s="32"/>
      <c r="M160" s="164" t="s">
        <v>1</v>
      </c>
      <c r="N160" s="127" t="s">
        <v>41</v>
      </c>
      <c r="P160" s="165">
        <f t="shared" ref="P160:P169" si="16">O160*H160</f>
        <v>0</v>
      </c>
      <c r="Q160" s="165">
        <v>0</v>
      </c>
      <c r="R160" s="165">
        <f t="shared" ref="R160:R169" si="17">Q160*H160</f>
        <v>0</v>
      </c>
      <c r="S160" s="165">
        <v>0</v>
      </c>
      <c r="T160" s="166">
        <f t="shared" ref="T160:T169" si="18">S160*H160</f>
        <v>0</v>
      </c>
      <c r="AR160" s="167" t="s">
        <v>558</v>
      </c>
      <c r="AT160" s="167" t="s">
        <v>227</v>
      </c>
      <c r="AU160" s="167" t="s">
        <v>99</v>
      </c>
      <c r="AY160" s="17" t="s">
        <v>224</v>
      </c>
      <c r="BE160" s="168">
        <f t="shared" ref="BE160:BE169" si="19">IF(N160="základná",J160,0)</f>
        <v>0</v>
      </c>
      <c r="BF160" s="168">
        <f t="shared" ref="BF160:BF169" si="20">IF(N160="znížená",J160,0)</f>
        <v>0</v>
      </c>
      <c r="BG160" s="168">
        <f t="shared" ref="BG160:BG169" si="21">IF(N160="zákl. prenesená",J160,0)</f>
        <v>0</v>
      </c>
      <c r="BH160" s="168">
        <f t="shared" ref="BH160:BH169" si="22">IF(N160="zníž. prenesená",J160,0)</f>
        <v>0</v>
      </c>
      <c r="BI160" s="168">
        <f t="shared" ref="BI160:BI169" si="23">IF(N160="nulová",J160,0)</f>
        <v>0</v>
      </c>
      <c r="BJ160" s="17" t="s">
        <v>99</v>
      </c>
      <c r="BK160" s="169">
        <f t="shared" ref="BK160:BK169" si="24">ROUND(I160*H160,3)</f>
        <v>0</v>
      </c>
      <c r="BL160" s="17" t="s">
        <v>558</v>
      </c>
      <c r="BM160" s="167" t="s">
        <v>415</v>
      </c>
    </row>
    <row r="161" spans="2:65" s="1" customFormat="1" ht="16.5" customHeight="1">
      <c r="B161" s="32"/>
      <c r="C161" s="198" t="s">
        <v>331</v>
      </c>
      <c r="D161" s="198" t="s">
        <v>311</v>
      </c>
      <c r="E161" s="199" t="s">
        <v>1349</v>
      </c>
      <c r="F161" s="200" t="s">
        <v>1350</v>
      </c>
      <c r="G161" s="201" t="s">
        <v>230</v>
      </c>
      <c r="H161" s="202">
        <v>2</v>
      </c>
      <c r="I161" s="203"/>
      <c r="J161" s="202">
        <f t="shared" si="15"/>
        <v>0</v>
      </c>
      <c r="K161" s="204"/>
      <c r="L161" s="205"/>
      <c r="M161" s="206" t="s">
        <v>1</v>
      </c>
      <c r="N161" s="207" t="s">
        <v>41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1300</v>
      </c>
      <c r="AT161" s="167" t="s">
        <v>311</v>
      </c>
      <c r="AU161" s="167" t="s">
        <v>99</v>
      </c>
      <c r="AY161" s="17" t="s">
        <v>224</v>
      </c>
      <c r="BE161" s="168">
        <f t="shared" si="19"/>
        <v>0</v>
      </c>
      <c r="BF161" s="168">
        <f t="shared" si="20"/>
        <v>0</v>
      </c>
      <c r="BG161" s="168">
        <f t="shared" si="21"/>
        <v>0</v>
      </c>
      <c r="BH161" s="168">
        <f t="shared" si="22"/>
        <v>0</v>
      </c>
      <c r="BI161" s="168">
        <f t="shared" si="23"/>
        <v>0</v>
      </c>
      <c r="BJ161" s="17" t="s">
        <v>99</v>
      </c>
      <c r="BK161" s="169">
        <f t="shared" si="24"/>
        <v>0</v>
      </c>
      <c r="BL161" s="17" t="s">
        <v>558</v>
      </c>
      <c r="BM161" s="167" t="s">
        <v>426</v>
      </c>
    </row>
    <row r="162" spans="2:65" s="1" customFormat="1" ht="24.25" customHeight="1">
      <c r="B162" s="32"/>
      <c r="C162" s="157" t="s">
        <v>336</v>
      </c>
      <c r="D162" s="157" t="s">
        <v>227</v>
      </c>
      <c r="E162" s="158" t="s">
        <v>1351</v>
      </c>
      <c r="F162" s="159" t="s">
        <v>1352</v>
      </c>
      <c r="G162" s="160" t="s">
        <v>230</v>
      </c>
      <c r="H162" s="161">
        <v>9</v>
      </c>
      <c r="I162" s="162"/>
      <c r="J162" s="161">
        <f t="shared" si="15"/>
        <v>0</v>
      </c>
      <c r="K162" s="163"/>
      <c r="L162" s="32"/>
      <c r="M162" s="164" t="s">
        <v>1</v>
      </c>
      <c r="N162" s="127" t="s">
        <v>41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si="19"/>
        <v>0</v>
      </c>
      <c r="BF162" s="168">
        <f t="shared" si="20"/>
        <v>0</v>
      </c>
      <c r="BG162" s="168">
        <f t="shared" si="21"/>
        <v>0</v>
      </c>
      <c r="BH162" s="168">
        <f t="shared" si="22"/>
        <v>0</v>
      </c>
      <c r="BI162" s="168">
        <f t="shared" si="23"/>
        <v>0</v>
      </c>
      <c r="BJ162" s="17" t="s">
        <v>99</v>
      </c>
      <c r="BK162" s="169">
        <f t="shared" si="24"/>
        <v>0</v>
      </c>
      <c r="BL162" s="17" t="s">
        <v>558</v>
      </c>
      <c r="BM162" s="167" t="s">
        <v>434</v>
      </c>
    </row>
    <row r="163" spans="2:65" s="1" customFormat="1" ht="24.25" customHeight="1">
      <c r="B163" s="32"/>
      <c r="C163" s="198" t="s">
        <v>7</v>
      </c>
      <c r="D163" s="198" t="s">
        <v>311</v>
      </c>
      <c r="E163" s="199" t="s">
        <v>1353</v>
      </c>
      <c r="F163" s="200" t="s">
        <v>1354</v>
      </c>
      <c r="G163" s="201" t="s">
        <v>230</v>
      </c>
      <c r="H163" s="202">
        <v>9</v>
      </c>
      <c r="I163" s="203"/>
      <c r="J163" s="202">
        <f t="shared" si="15"/>
        <v>0</v>
      </c>
      <c r="K163" s="204"/>
      <c r="L163" s="205"/>
      <c r="M163" s="206" t="s">
        <v>1</v>
      </c>
      <c r="N163" s="20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558</v>
      </c>
      <c r="BM163" s="167" t="s">
        <v>442</v>
      </c>
    </row>
    <row r="164" spans="2:65" s="1" customFormat="1" ht="24.25" customHeight="1">
      <c r="B164" s="32"/>
      <c r="C164" s="157" t="s">
        <v>346</v>
      </c>
      <c r="D164" s="157" t="s">
        <v>227</v>
      </c>
      <c r="E164" s="158" t="s">
        <v>1355</v>
      </c>
      <c r="F164" s="159" t="s">
        <v>1356</v>
      </c>
      <c r="G164" s="160" t="s">
        <v>230</v>
      </c>
      <c r="H164" s="161">
        <v>1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558</v>
      </c>
      <c r="BM164" s="167" t="s">
        <v>450</v>
      </c>
    </row>
    <row r="165" spans="2:65" s="1" customFormat="1" ht="24.25" customHeight="1">
      <c r="B165" s="32"/>
      <c r="C165" s="198" t="s">
        <v>352</v>
      </c>
      <c r="D165" s="198" t="s">
        <v>311</v>
      </c>
      <c r="E165" s="199" t="s">
        <v>1357</v>
      </c>
      <c r="F165" s="200" t="s">
        <v>1358</v>
      </c>
      <c r="G165" s="201" t="s">
        <v>230</v>
      </c>
      <c r="H165" s="202">
        <v>1</v>
      </c>
      <c r="I165" s="203"/>
      <c r="J165" s="202">
        <f t="shared" si="15"/>
        <v>0</v>
      </c>
      <c r="K165" s="204"/>
      <c r="L165" s="205"/>
      <c r="M165" s="206" t="s">
        <v>1</v>
      </c>
      <c r="N165" s="20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558</v>
      </c>
      <c r="BM165" s="167" t="s">
        <v>458</v>
      </c>
    </row>
    <row r="166" spans="2:65" s="1" customFormat="1" ht="16.5" customHeight="1">
      <c r="B166" s="32"/>
      <c r="C166" s="157" t="s">
        <v>357</v>
      </c>
      <c r="D166" s="157" t="s">
        <v>227</v>
      </c>
      <c r="E166" s="158" t="s">
        <v>1359</v>
      </c>
      <c r="F166" s="159" t="s">
        <v>1360</v>
      </c>
      <c r="G166" s="160" t="s">
        <v>237</v>
      </c>
      <c r="H166" s="161">
        <v>75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558</v>
      </c>
      <c r="BM166" s="167" t="s">
        <v>469</v>
      </c>
    </row>
    <row r="167" spans="2:65" s="1" customFormat="1" ht="16.5" customHeight="1">
      <c r="B167" s="32"/>
      <c r="C167" s="198" t="s">
        <v>362</v>
      </c>
      <c r="D167" s="198" t="s">
        <v>311</v>
      </c>
      <c r="E167" s="199" t="s">
        <v>1361</v>
      </c>
      <c r="F167" s="200" t="s">
        <v>1362</v>
      </c>
      <c r="G167" s="201" t="s">
        <v>237</v>
      </c>
      <c r="H167" s="202">
        <v>65</v>
      </c>
      <c r="I167" s="203"/>
      <c r="J167" s="202">
        <f t="shared" si="15"/>
        <v>0</v>
      </c>
      <c r="K167" s="204"/>
      <c r="L167" s="205"/>
      <c r="M167" s="206" t="s">
        <v>1</v>
      </c>
      <c r="N167" s="20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558</v>
      </c>
      <c r="BM167" s="167" t="s">
        <v>480</v>
      </c>
    </row>
    <row r="168" spans="2:65" s="1" customFormat="1" ht="16.5" customHeight="1">
      <c r="B168" s="32"/>
      <c r="C168" s="198" t="s">
        <v>370</v>
      </c>
      <c r="D168" s="198" t="s">
        <v>311</v>
      </c>
      <c r="E168" s="199" t="s">
        <v>1363</v>
      </c>
      <c r="F168" s="200" t="s">
        <v>1364</v>
      </c>
      <c r="G168" s="201" t="s">
        <v>237</v>
      </c>
      <c r="H168" s="202">
        <v>10</v>
      </c>
      <c r="I168" s="203"/>
      <c r="J168" s="202">
        <f t="shared" si="15"/>
        <v>0</v>
      </c>
      <c r="K168" s="204"/>
      <c r="L168" s="205"/>
      <c r="M168" s="206" t="s">
        <v>1</v>
      </c>
      <c r="N168" s="20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1300</v>
      </c>
      <c r="AT168" s="167" t="s">
        <v>311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558</v>
      </c>
      <c r="BM168" s="167" t="s">
        <v>488</v>
      </c>
    </row>
    <row r="169" spans="2:65" s="1" customFormat="1" ht="37.9" customHeight="1">
      <c r="B169" s="32"/>
      <c r="C169" s="157" t="s">
        <v>375</v>
      </c>
      <c r="D169" s="157" t="s">
        <v>227</v>
      </c>
      <c r="E169" s="158" t="s">
        <v>1274</v>
      </c>
      <c r="F169" s="159" t="s">
        <v>1275</v>
      </c>
      <c r="G169" s="160" t="s">
        <v>237</v>
      </c>
      <c r="H169" s="161">
        <v>50</v>
      </c>
      <c r="I169" s="162"/>
      <c r="J169" s="161">
        <f t="shared" si="15"/>
        <v>0</v>
      </c>
      <c r="K169" s="163"/>
      <c r="L169" s="32"/>
      <c r="M169" s="164" t="s">
        <v>1</v>
      </c>
      <c r="N169" s="127" t="s">
        <v>41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558</v>
      </c>
      <c r="AT169" s="167" t="s">
        <v>227</v>
      </c>
      <c r="AU169" s="167" t="s">
        <v>99</v>
      </c>
      <c r="AY169" s="17" t="s">
        <v>224</v>
      </c>
      <c r="BE169" s="168">
        <f t="shared" si="19"/>
        <v>0</v>
      </c>
      <c r="BF169" s="168">
        <f t="shared" si="20"/>
        <v>0</v>
      </c>
      <c r="BG169" s="168">
        <f t="shared" si="21"/>
        <v>0</v>
      </c>
      <c r="BH169" s="168">
        <f t="shared" si="22"/>
        <v>0</v>
      </c>
      <c r="BI169" s="168">
        <f t="shared" si="23"/>
        <v>0</v>
      </c>
      <c r="BJ169" s="17" t="s">
        <v>99</v>
      </c>
      <c r="BK169" s="169">
        <f t="shared" si="24"/>
        <v>0</v>
      </c>
      <c r="BL169" s="17" t="s">
        <v>558</v>
      </c>
      <c r="BM169" s="167" t="s">
        <v>498</v>
      </c>
    </row>
    <row r="170" spans="2:65" s="1" customFormat="1" ht="49.9" customHeight="1">
      <c r="B170" s="32"/>
      <c r="E170" s="148" t="s">
        <v>727</v>
      </c>
      <c r="F170" s="148" t="s">
        <v>728</v>
      </c>
      <c r="J170" s="125">
        <f t="shared" ref="J170:J175" si="25">BK170</f>
        <v>0</v>
      </c>
      <c r="L170" s="32"/>
      <c r="M170" s="208"/>
      <c r="T170" s="59"/>
      <c r="AT170" s="17" t="s">
        <v>74</v>
      </c>
      <c r="AU170" s="17" t="s">
        <v>75</v>
      </c>
      <c r="AY170" s="17" t="s">
        <v>729</v>
      </c>
      <c r="BK170" s="169">
        <f>SUM(BK171:BK175)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2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25"/>
        <v>0</v>
      </c>
      <c r="K172" s="163"/>
      <c r="L172" s="32"/>
      <c r="M172" s="215" t="s">
        <v>1</v>
      </c>
      <c r="N172" s="216" t="s">
        <v>41</v>
      </c>
      <c r="T172" s="59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16.399999999999999" customHeight="1">
      <c r="B173" s="32"/>
      <c r="C173" s="209" t="s">
        <v>1</v>
      </c>
      <c r="D173" s="209" t="s">
        <v>227</v>
      </c>
      <c r="E173" s="210" t="s">
        <v>1</v>
      </c>
      <c r="F173" s="211" t="s">
        <v>1</v>
      </c>
      <c r="G173" s="212" t="s">
        <v>1</v>
      </c>
      <c r="H173" s="213"/>
      <c r="I173" s="213"/>
      <c r="J173" s="214">
        <f t="shared" si="25"/>
        <v>0</v>
      </c>
      <c r="K173" s="163"/>
      <c r="L173" s="32"/>
      <c r="M173" s="215" t="s">
        <v>1</v>
      </c>
      <c r="N173" s="216" t="s">
        <v>41</v>
      </c>
      <c r="T173" s="59"/>
      <c r="AT173" s="17" t="s">
        <v>729</v>
      </c>
      <c r="AU173" s="17" t="s">
        <v>83</v>
      </c>
      <c r="AY173" s="17" t="s">
        <v>729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I173*H173</f>
        <v>0</v>
      </c>
    </row>
    <row r="174" spans="2:65" s="1" customFormat="1" ht="16.399999999999999" customHeight="1">
      <c r="B174" s="32"/>
      <c r="C174" s="209" t="s">
        <v>1</v>
      </c>
      <c r="D174" s="209" t="s">
        <v>227</v>
      </c>
      <c r="E174" s="210" t="s">
        <v>1</v>
      </c>
      <c r="F174" s="211" t="s">
        <v>1</v>
      </c>
      <c r="G174" s="212" t="s">
        <v>1</v>
      </c>
      <c r="H174" s="213"/>
      <c r="I174" s="213"/>
      <c r="J174" s="214">
        <f t="shared" si="25"/>
        <v>0</v>
      </c>
      <c r="K174" s="163"/>
      <c r="L174" s="32"/>
      <c r="M174" s="215" t="s">
        <v>1</v>
      </c>
      <c r="N174" s="216" t="s">
        <v>41</v>
      </c>
      <c r="T174" s="59"/>
      <c r="AT174" s="17" t="s">
        <v>729</v>
      </c>
      <c r="AU174" s="17" t="s">
        <v>83</v>
      </c>
      <c r="AY174" s="17" t="s">
        <v>729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I174*H174</f>
        <v>0</v>
      </c>
    </row>
    <row r="175" spans="2:65" s="1" customFormat="1" ht="16.399999999999999" customHeight="1">
      <c r="B175" s="32"/>
      <c r="C175" s="209" t="s">
        <v>1</v>
      </c>
      <c r="D175" s="209" t="s">
        <v>227</v>
      </c>
      <c r="E175" s="210" t="s">
        <v>1</v>
      </c>
      <c r="F175" s="211" t="s">
        <v>1</v>
      </c>
      <c r="G175" s="212" t="s">
        <v>1</v>
      </c>
      <c r="H175" s="213"/>
      <c r="I175" s="213"/>
      <c r="J175" s="214">
        <f t="shared" si="25"/>
        <v>0</v>
      </c>
      <c r="K175" s="163"/>
      <c r="L175" s="32"/>
      <c r="M175" s="215" t="s">
        <v>1</v>
      </c>
      <c r="N175" s="216" t="s">
        <v>41</v>
      </c>
      <c r="O175" s="217"/>
      <c r="P175" s="217"/>
      <c r="Q175" s="217"/>
      <c r="R175" s="217"/>
      <c r="S175" s="217"/>
      <c r="T175" s="218"/>
      <c r="AT175" s="17" t="s">
        <v>729</v>
      </c>
      <c r="AU175" s="17" t="s">
        <v>83</v>
      </c>
      <c r="AY175" s="17" t="s">
        <v>729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7" t="s">
        <v>99</v>
      </c>
      <c r="BK175" s="169">
        <f>I175*H175</f>
        <v>0</v>
      </c>
    </row>
    <row r="176" spans="2:65" s="1" customFormat="1" ht="7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sheetProtection algorithmName="SHA-512" hashValue="x/+ThT3W0/Oyv4v4Wf4QtQ5fhCC9MwSH/oXXPdvsDEqS4boVo4yX/Bv6AjopxyFLbyZjCLXVdmsdahouUU0KiQ==" saltValue="w6/cD4cVxphSNE6g8+KeCL8Z/MJrgg/NInXL5LpmxqWHmrB+zR/NnBqCp4p4sMZuVtWJiRg/rtJ+hRzL3WnBCw==" spinCount="100000" sheet="1" objects="1" scenarios="1" formatColumns="0" formatRows="0" autoFilter="0"/>
  <autoFilter ref="C136:K175" xr:uid="{00000000-0009-0000-0000-00000B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1:D176" xr:uid="{00000000-0002-0000-0B00-000000000000}">
      <formula1>"K, M"</formula1>
    </dataValidation>
    <dataValidation type="list" allowBlank="1" showInputMessage="1" showErrorMessage="1" error="Povolené sú hodnoty základná, znížená, nulová." sqref="N171:N176" xr:uid="{00000000-0002-0000-0B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3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30" customHeight="1">
      <c r="B11" s="32"/>
      <c r="E11" s="261" t="s">
        <v>1366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SUM(BE137:BE166)),  2) + SUM(BE168:BE172)), 2)</f>
        <v>0</v>
      </c>
      <c r="G37" s="102"/>
      <c r="H37" s="102"/>
      <c r="I37" s="103">
        <v>0.2</v>
      </c>
      <c r="J37" s="101">
        <f>ROUND((ROUND(((SUM(BE108:BE115) + SUM(BE137:BE166))*I37),  2) + (SUM(BE168:BE172)*I37)),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SUM(BF137:BF166)),  2) + SUM(BF168:BF172)), 2)</f>
        <v>0</v>
      </c>
      <c r="G38" s="102"/>
      <c r="H38" s="102"/>
      <c r="I38" s="103">
        <v>0.2</v>
      </c>
      <c r="J38" s="101">
        <f>ROUND((ROUND(((SUM(BF108:BF115) + SUM(BF137:BF166))*I38),  2) + (SUM(BF168:BF172)*I38)),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SUM(BG137:BG166)),  2) + SUM(BG168:BG172)),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SUM(BH137:BH166)),  2) + SUM(BH168:BH172)),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SUM(BI137:BI166)),  2) + SUM(BI168:BI172)),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30" hidden="1" customHeight="1">
      <c r="B89" s="32"/>
      <c r="E89" s="261" t="str">
        <f>E11</f>
        <v>01-cc - Učebňa elektrotechniky a aplikovanej elektroniky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1310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1311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8" customFormat="1" ht="25" hidden="1" customHeight="1">
      <c r="B101" s="116"/>
      <c r="D101" s="117" t="s">
        <v>1255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65" s="9" customFormat="1" ht="19.899999999999999" hidden="1" customHeight="1">
      <c r="B102" s="120"/>
      <c r="D102" s="121" t="s">
        <v>1256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65" s="8" customFormat="1" ht="25" hidden="1" customHeight="1">
      <c r="B103" s="116"/>
      <c r="D103" s="117" t="s">
        <v>1257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65" s="9" customFormat="1" ht="19.899999999999999" hidden="1" customHeight="1">
      <c r="B104" s="120"/>
      <c r="D104" s="121" t="s">
        <v>196</v>
      </c>
      <c r="E104" s="122"/>
      <c r="F104" s="122"/>
      <c r="G104" s="122"/>
      <c r="H104" s="122"/>
      <c r="I104" s="122"/>
      <c r="J104" s="123">
        <f>J159</f>
        <v>0</v>
      </c>
      <c r="L104" s="120"/>
    </row>
    <row r="105" spans="2:65" s="8" customFormat="1" ht="21.75" hidden="1" customHeight="1">
      <c r="B105" s="116"/>
      <c r="D105" s="124" t="s">
        <v>199</v>
      </c>
      <c r="J105" s="125">
        <f>J167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1253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30" customHeight="1">
      <c r="B129" s="32"/>
      <c r="E129" s="261" t="str">
        <f>E11</f>
        <v>01-cc - Učebňa elektrotechniky a aplikovanej elektroniky svetelná a zásuvková inštalácia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 xml:space="preserve">Ladislav Medveď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P138+P144+P158+P167</f>
        <v>0</v>
      </c>
      <c r="Q137" s="56"/>
      <c r="R137" s="143">
        <f>R138+R144+R158+R167</f>
        <v>0</v>
      </c>
      <c r="S137" s="56"/>
      <c r="T137" s="144">
        <f>T138+T144+T158+T167</f>
        <v>0</v>
      </c>
      <c r="AT137" s="17" t="s">
        <v>74</v>
      </c>
      <c r="AU137" s="17" t="s">
        <v>178</v>
      </c>
      <c r="BK137" s="145">
        <f>BK138+BK144+BK158+BK167</f>
        <v>0</v>
      </c>
    </row>
    <row r="138" spans="2:65" s="11" customFormat="1" ht="25.9" customHeight="1">
      <c r="B138" s="146"/>
      <c r="D138" s="147" t="s">
        <v>74</v>
      </c>
      <c r="E138" s="148" t="s">
        <v>1279</v>
      </c>
      <c r="F138" s="148" t="s">
        <v>1312</v>
      </c>
      <c r="I138" s="149"/>
      <c r="J138" s="125">
        <f>BK138</f>
        <v>0</v>
      </c>
      <c r="L138" s="146"/>
      <c r="M138" s="150"/>
      <c r="P138" s="151">
        <f>P139</f>
        <v>0</v>
      </c>
      <c r="R138" s="151">
        <f>R139</f>
        <v>0</v>
      </c>
      <c r="T138" s="152">
        <f>T139</f>
        <v>0</v>
      </c>
      <c r="AR138" s="147" t="s">
        <v>83</v>
      </c>
      <c r="AT138" s="153" t="s">
        <v>74</v>
      </c>
      <c r="AU138" s="153" t="s">
        <v>75</v>
      </c>
      <c r="AY138" s="147" t="s">
        <v>224</v>
      </c>
      <c r="BK138" s="154">
        <f>BK139</f>
        <v>0</v>
      </c>
    </row>
    <row r="139" spans="2:65" s="11" customFormat="1" ht="22.9" customHeight="1">
      <c r="B139" s="146"/>
      <c r="D139" s="147" t="s">
        <v>74</v>
      </c>
      <c r="E139" s="155" t="s">
        <v>1197</v>
      </c>
      <c r="F139" s="155" t="s">
        <v>1313</v>
      </c>
      <c r="I139" s="149"/>
      <c r="J139" s="156">
        <f>BK139</f>
        <v>0</v>
      </c>
      <c r="L139" s="146"/>
      <c r="M139" s="150"/>
      <c r="P139" s="151">
        <f>SUM(P140:P143)</f>
        <v>0</v>
      </c>
      <c r="R139" s="151">
        <f>SUM(R140:R143)</f>
        <v>0</v>
      </c>
      <c r="T139" s="152">
        <f>SUM(T140:T143)</f>
        <v>0</v>
      </c>
      <c r="AR139" s="147" t="s">
        <v>83</v>
      </c>
      <c r="AT139" s="153" t="s">
        <v>74</v>
      </c>
      <c r="AU139" s="153" t="s">
        <v>83</v>
      </c>
      <c r="AY139" s="147" t="s">
        <v>224</v>
      </c>
      <c r="BK139" s="154">
        <f>SUM(BK140:BK143)</f>
        <v>0</v>
      </c>
    </row>
    <row r="140" spans="2:65" s="1" customFormat="1" ht="16.5" customHeight="1">
      <c r="B140" s="32"/>
      <c r="C140" s="157" t="s">
        <v>83</v>
      </c>
      <c r="D140" s="157" t="s">
        <v>227</v>
      </c>
      <c r="E140" s="158" t="s">
        <v>1314</v>
      </c>
      <c r="F140" s="159" t="s">
        <v>1315</v>
      </c>
      <c r="G140" s="160" t="s">
        <v>230</v>
      </c>
      <c r="H140" s="161">
        <v>1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99</v>
      </c>
    </row>
    <row r="141" spans="2:65" s="1" customFormat="1" ht="16.5" customHeight="1">
      <c r="B141" s="32"/>
      <c r="C141" s="198" t="s">
        <v>99</v>
      </c>
      <c r="D141" s="198" t="s">
        <v>311</v>
      </c>
      <c r="E141" s="199" t="s">
        <v>1316</v>
      </c>
      <c r="F141" s="200" t="s">
        <v>1317</v>
      </c>
      <c r="G141" s="201" t="s">
        <v>230</v>
      </c>
      <c r="H141" s="202">
        <v>1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231</v>
      </c>
      <c r="BM141" s="167" t="s">
        <v>231</v>
      </c>
    </row>
    <row r="142" spans="2:65" s="1" customFormat="1" ht="16.5" customHeight="1">
      <c r="B142" s="32"/>
      <c r="C142" s="157" t="s">
        <v>225</v>
      </c>
      <c r="D142" s="157" t="s">
        <v>227</v>
      </c>
      <c r="E142" s="158" t="s">
        <v>1318</v>
      </c>
      <c r="F142" s="159" t="s">
        <v>1319</v>
      </c>
      <c r="G142" s="160" t="s">
        <v>237</v>
      </c>
      <c r="H142" s="161">
        <v>30</v>
      </c>
      <c r="I142" s="162"/>
      <c r="J142" s="161">
        <f>ROUND(I142*H142,3)</f>
        <v>0</v>
      </c>
      <c r="K142" s="163"/>
      <c r="L142" s="32"/>
      <c r="M142" s="164" t="s">
        <v>1</v>
      </c>
      <c r="N142" s="12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231</v>
      </c>
      <c r="BM142" s="167" t="s">
        <v>241</v>
      </c>
    </row>
    <row r="143" spans="2:65" s="1" customFormat="1" ht="24.25" customHeight="1">
      <c r="B143" s="32"/>
      <c r="C143" s="198" t="s">
        <v>231</v>
      </c>
      <c r="D143" s="198" t="s">
        <v>311</v>
      </c>
      <c r="E143" s="199" t="s">
        <v>1320</v>
      </c>
      <c r="F143" s="200" t="s">
        <v>1321</v>
      </c>
      <c r="G143" s="201" t="s">
        <v>1322</v>
      </c>
      <c r="H143" s="202">
        <v>0.03</v>
      </c>
      <c r="I143" s="203"/>
      <c r="J143" s="202">
        <f>ROUND(I143*H143,3)</f>
        <v>0</v>
      </c>
      <c r="K143" s="204"/>
      <c r="L143" s="205"/>
      <c r="M143" s="206" t="s">
        <v>1</v>
      </c>
      <c r="N143" s="207" t="s">
        <v>41</v>
      </c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ROUND(I143*H143,3)</f>
        <v>0</v>
      </c>
      <c r="BL143" s="17" t="s">
        <v>231</v>
      </c>
      <c r="BM143" s="167" t="s">
        <v>280</v>
      </c>
    </row>
    <row r="144" spans="2:65" s="11" customFormat="1" ht="25.9" customHeight="1">
      <c r="B144" s="146"/>
      <c r="D144" s="147" t="s">
        <v>74</v>
      </c>
      <c r="E144" s="148" t="s">
        <v>411</v>
      </c>
      <c r="F144" s="148" t="s">
        <v>1258</v>
      </c>
      <c r="I144" s="149"/>
      <c r="J144" s="125">
        <f>BK144</f>
        <v>0</v>
      </c>
      <c r="L144" s="146"/>
      <c r="M144" s="150"/>
      <c r="P144" s="151">
        <f>P145</f>
        <v>0</v>
      </c>
      <c r="R144" s="151">
        <f>R145</f>
        <v>0</v>
      </c>
      <c r="T144" s="152">
        <f>T145</f>
        <v>0</v>
      </c>
      <c r="AR144" s="147" t="s">
        <v>99</v>
      </c>
      <c r="AT144" s="153" t="s">
        <v>74</v>
      </c>
      <c r="AU144" s="153" t="s">
        <v>75</v>
      </c>
      <c r="AY144" s="147" t="s">
        <v>224</v>
      </c>
      <c r="BK144" s="154">
        <f>BK145</f>
        <v>0</v>
      </c>
    </row>
    <row r="145" spans="2:65" s="11" customFormat="1" ht="22.9" customHeight="1">
      <c r="B145" s="146"/>
      <c r="D145" s="147" t="s">
        <v>74</v>
      </c>
      <c r="E145" s="155" t="s">
        <v>1259</v>
      </c>
      <c r="F145" s="155" t="s">
        <v>1260</v>
      </c>
      <c r="I145" s="149"/>
      <c r="J145" s="156">
        <f>BK145</f>
        <v>0</v>
      </c>
      <c r="L145" s="146"/>
      <c r="M145" s="150"/>
      <c r="P145" s="151">
        <f>SUM(P146:P157)</f>
        <v>0</v>
      </c>
      <c r="R145" s="151">
        <f>SUM(R146:R157)</f>
        <v>0</v>
      </c>
      <c r="T145" s="152">
        <f>SUM(T146:T157)</f>
        <v>0</v>
      </c>
      <c r="AR145" s="147" t="s">
        <v>83</v>
      </c>
      <c r="AT145" s="153" t="s">
        <v>74</v>
      </c>
      <c r="AU145" s="153" t="s">
        <v>83</v>
      </c>
      <c r="AY145" s="147" t="s">
        <v>224</v>
      </c>
      <c r="BK145" s="154">
        <f>SUM(BK146:BK157)</f>
        <v>0</v>
      </c>
    </row>
    <row r="146" spans="2:65" s="1" customFormat="1" ht="24.25" customHeight="1">
      <c r="B146" s="32"/>
      <c r="C146" s="157" t="s">
        <v>252</v>
      </c>
      <c r="D146" s="157" t="s">
        <v>227</v>
      </c>
      <c r="E146" s="158" t="s">
        <v>1323</v>
      </c>
      <c r="F146" s="159" t="s">
        <v>1324</v>
      </c>
      <c r="G146" s="160" t="s">
        <v>237</v>
      </c>
      <c r="H146" s="161">
        <v>180</v>
      </c>
      <c r="I146" s="162"/>
      <c r="J146" s="161">
        <f t="shared" ref="J146:J157" si="5">ROUND(I146*H146,3)</f>
        <v>0</v>
      </c>
      <c r="K146" s="163"/>
      <c r="L146" s="32"/>
      <c r="M146" s="164" t="s">
        <v>1</v>
      </c>
      <c r="N146" s="127" t="s">
        <v>41</v>
      </c>
      <c r="P146" s="165">
        <f t="shared" ref="P146:P157" si="6">O146*H146</f>
        <v>0</v>
      </c>
      <c r="Q146" s="165">
        <v>0</v>
      </c>
      <c r="R146" s="165">
        <f t="shared" ref="R146:R157" si="7">Q146*H146</f>
        <v>0</v>
      </c>
      <c r="S146" s="165">
        <v>0</v>
      </c>
      <c r="T146" s="166">
        <f t="shared" ref="T146:T157" si="8">S146*H146</f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ref="BE146:BE157" si="9">IF(N146="základná",J146,0)</f>
        <v>0</v>
      </c>
      <c r="BF146" s="168">
        <f t="shared" ref="BF146:BF157" si="10">IF(N146="znížená",J146,0)</f>
        <v>0</v>
      </c>
      <c r="BG146" s="168">
        <f t="shared" ref="BG146:BG157" si="11">IF(N146="zákl. prenesená",J146,0)</f>
        <v>0</v>
      </c>
      <c r="BH146" s="168">
        <f t="shared" ref="BH146:BH157" si="12">IF(N146="zníž. prenesená",J146,0)</f>
        <v>0</v>
      </c>
      <c r="BI146" s="168">
        <f t="shared" ref="BI146:BI157" si="13">IF(N146="nulová",J146,0)</f>
        <v>0</v>
      </c>
      <c r="BJ146" s="17" t="s">
        <v>99</v>
      </c>
      <c r="BK146" s="169">
        <f t="shared" ref="BK146:BK157" si="14">ROUND(I146*H146,3)</f>
        <v>0</v>
      </c>
      <c r="BL146" s="17" t="s">
        <v>231</v>
      </c>
      <c r="BM146" s="167" t="s">
        <v>288</v>
      </c>
    </row>
    <row r="147" spans="2:65" s="1" customFormat="1" ht="16.5" customHeight="1">
      <c r="B147" s="32"/>
      <c r="C147" s="198" t="s">
        <v>241</v>
      </c>
      <c r="D147" s="198" t="s">
        <v>311</v>
      </c>
      <c r="E147" s="199" t="s">
        <v>1325</v>
      </c>
      <c r="F147" s="200" t="s">
        <v>1326</v>
      </c>
      <c r="G147" s="201" t="s">
        <v>237</v>
      </c>
      <c r="H147" s="202">
        <v>180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300</v>
      </c>
    </row>
    <row r="148" spans="2:65" s="1" customFormat="1" ht="24.25" customHeight="1">
      <c r="B148" s="32"/>
      <c r="C148" s="157" t="s">
        <v>260</v>
      </c>
      <c r="D148" s="157" t="s">
        <v>227</v>
      </c>
      <c r="E148" s="158" t="s">
        <v>1327</v>
      </c>
      <c r="F148" s="159" t="s">
        <v>1328</v>
      </c>
      <c r="G148" s="160" t="s">
        <v>230</v>
      </c>
      <c r="H148" s="161">
        <v>23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310</v>
      </c>
    </row>
    <row r="149" spans="2:65" s="1" customFormat="1" ht="16.5" customHeight="1">
      <c r="B149" s="32"/>
      <c r="C149" s="198" t="s">
        <v>280</v>
      </c>
      <c r="D149" s="198" t="s">
        <v>311</v>
      </c>
      <c r="E149" s="199" t="s">
        <v>1329</v>
      </c>
      <c r="F149" s="200" t="s">
        <v>1330</v>
      </c>
      <c r="G149" s="201" t="s">
        <v>230</v>
      </c>
      <c r="H149" s="202">
        <v>23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321</v>
      </c>
    </row>
    <row r="150" spans="2:65" s="1" customFormat="1" ht="24.25" customHeight="1">
      <c r="B150" s="32"/>
      <c r="C150" s="198" t="s">
        <v>284</v>
      </c>
      <c r="D150" s="198" t="s">
        <v>311</v>
      </c>
      <c r="E150" s="199" t="s">
        <v>1331</v>
      </c>
      <c r="F150" s="200" t="s">
        <v>1332</v>
      </c>
      <c r="G150" s="201" t="s">
        <v>565</v>
      </c>
      <c r="H150" s="202">
        <v>15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331</v>
      </c>
    </row>
    <row r="151" spans="2:65" s="1" customFormat="1" ht="33" customHeight="1">
      <c r="B151" s="32"/>
      <c r="C151" s="157" t="s">
        <v>288</v>
      </c>
      <c r="D151" s="157" t="s">
        <v>227</v>
      </c>
      <c r="E151" s="158" t="s">
        <v>1333</v>
      </c>
      <c r="F151" s="159" t="s">
        <v>1334</v>
      </c>
      <c r="G151" s="160" t="s">
        <v>230</v>
      </c>
      <c r="H151" s="161">
        <v>18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7</v>
      </c>
    </row>
    <row r="152" spans="2:65" s="1" customFormat="1" ht="16.5" customHeight="1">
      <c r="B152" s="32"/>
      <c r="C152" s="198" t="s">
        <v>295</v>
      </c>
      <c r="D152" s="198" t="s">
        <v>311</v>
      </c>
      <c r="E152" s="199" t="s">
        <v>1335</v>
      </c>
      <c r="F152" s="200" t="s">
        <v>1336</v>
      </c>
      <c r="G152" s="201" t="s">
        <v>230</v>
      </c>
      <c r="H152" s="202">
        <v>18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352</v>
      </c>
    </row>
    <row r="153" spans="2:65" s="1" customFormat="1" ht="16.5" customHeight="1">
      <c r="B153" s="32"/>
      <c r="C153" s="157" t="s">
        <v>300</v>
      </c>
      <c r="D153" s="157" t="s">
        <v>227</v>
      </c>
      <c r="E153" s="158" t="s">
        <v>1337</v>
      </c>
      <c r="F153" s="159" t="s">
        <v>1338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362</v>
      </c>
    </row>
    <row r="154" spans="2:65" s="1" customFormat="1" ht="24.25" customHeight="1">
      <c r="B154" s="32"/>
      <c r="C154" s="198" t="s">
        <v>305</v>
      </c>
      <c r="D154" s="198" t="s">
        <v>311</v>
      </c>
      <c r="E154" s="199" t="s">
        <v>1339</v>
      </c>
      <c r="F154" s="200" t="s">
        <v>1340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375</v>
      </c>
    </row>
    <row r="155" spans="2:65" s="1" customFormat="1" ht="21.75" customHeight="1">
      <c r="B155" s="32"/>
      <c r="C155" s="157" t="s">
        <v>310</v>
      </c>
      <c r="D155" s="157" t="s">
        <v>227</v>
      </c>
      <c r="E155" s="158" t="s">
        <v>1341</v>
      </c>
      <c r="F155" s="159" t="s">
        <v>1342</v>
      </c>
      <c r="G155" s="160" t="s">
        <v>237</v>
      </c>
      <c r="H155" s="161">
        <v>100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383</v>
      </c>
    </row>
    <row r="156" spans="2:65" s="1" customFormat="1" ht="16.5" customHeight="1">
      <c r="B156" s="32"/>
      <c r="C156" s="198" t="s">
        <v>316</v>
      </c>
      <c r="D156" s="198" t="s">
        <v>311</v>
      </c>
      <c r="E156" s="199" t="s">
        <v>1343</v>
      </c>
      <c r="F156" s="200" t="s">
        <v>1344</v>
      </c>
      <c r="G156" s="201" t="s">
        <v>237</v>
      </c>
      <c r="H156" s="202">
        <v>35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392</v>
      </c>
    </row>
    <row r="157" spans="2:65" s="1" customFormat="1" ht="16.5" customHeight="1">
      <c r="B157" s="32"/>
      <c r="C157" s="198" t="s">
        <v>321</v>
      </c>
      <c r="D157" s="198" t="s">
        <v>311</v>
      </c>
      <c r="E157" s="199" t="s">
        <v>1345</v>
      </c>
      <c r="F157" s="200" t="s">
        <v>1346</v>
      </c>
      <c r="G157" s="201" t="s">
        <v>237</v>
      </c>
      <c r="H157" s="202">
        <v>65</v>
      </c>
      <c r="I157" s="203"/>
      <c r="J157" s="202">
        <f t="shared" si="5"/>
        <v>0</v>
      </c>
      <c r="K157" s="204"/>
      <c r="L157" s="205"/>
      <c r="M157" s="206" t="s">
        <v>1</v>
      </c>
      <c r="N157" s="20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280</v>
      </c>
      <c r="AT157" s="167" t="s">
        <v>311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401</v>
      </c>
    </row>
    <row r="158" spans="2:65" s="11" customFormat="1" ht="25.9" customHeight="1">
      <c r="B158" s="146"/>
      <c r="D158" s="147" t="s">
        <v>74</v>
      </c>
      <c r="E158" s="148" t="s">
        <v>1273</v>
      </c>
      <c r="F158" s="148" t="s">
        <v>699</v>
      </c>
      <c r="I158" s="149"/>
      <c r="J158" s="125">
        <f>BK158</f>
        <v>0</v>
      </c>
      <c r="L158" s="146"/>
      <c r="M158" s="150"/>
      <c r="P158" s="151">
        <f>P159</f>
        <v>0</v>
      </c>
      <c r="R158" s="151">
        <f>R159</f>
        <v>0</v>
      </c>
      <c r="T158" s="152">
        <f>T159</f>
        <v>0</v>
      </c>
      <c r="AR158" s="147" t="s">
        <v>83</v>
      </c>
      <c r="AT158" s="153" t="s">
        <v>74</v>
      </c>
      <c r="AU158" s="153" t="s">
        <v>75</v>
      </c>
      <c r="AY158" s="147" t="s">
        <v>224</v>
      </c>
      <c r="BK158" s="154">
        <f>BK159</f>
        <v>0</v>
      </c>
    </row>
    <row r="159" spans="2:65" s="11" customFormat="1" ht="22.9" customHeight="1">
      <c r="B159" s="146"/>
      <c r="D159" s="147" t="s">
        <v>74</v>
      </c>
      <c r="E159" s="155" t="s">
        <v>698</v>
      </c>
      <c r="F159" s="155" t="s">
        <v>699</v>
      </c>
      <c r="I159" s="149"/>
      <c r="J159" s="156">
        <f>BK159</f>
        <v>0</v>
      </c>
      <c r="L159" s="146"/>
      <c r="M159" s="150"/>
      <c r="P159" s="151">
        <f>SUM(P160:P166)</f>
        <v>0</v>
      </c>
      <c r="R159" s="151">
        <f>SUM(R160:R166)</f>
        <v>0</v>
      </c>
      <c r="T159" s="152">
        <f>SUM(T160:T166)</f>
        <v>0</v>
      </c>
      <c r="AR159" s="147" t="s">
        <v>225</v>
      </c>
      <c r="AT159" s="153" t="s">
        <v>74</v>
      </c>
      <c r="AU159" s="153" t="s">
        <v>83</v>
      </c>
      <c r="AY159" s="147" t="s">
        <v>224</v>
      </c>
      <c r="BK159" s="154">
        <f>SUM(BK160:BK166)</f>
        <v>0</v>
      </c>
    </row>
    <row r="160" spans="2:65" s="1" customFormat="1" ht="24.25" customHeight="1">
      <c r="B160" s="32"/>
      <c r="C160" s="157" t="s">
        <v>325</v>
      </c>
      <c r="D160" s="157" t="s">
        <v>227</v>
      </c>
      <c r="E160" s="158" t="s">
        <v>1347</v>
      </c>
      <c r="F160" s="159" t="s">
        <v>1348</v>
      </c>
      <c r="G160" s="160" t="s">
        <v>230</v>
      </c>
      <c r="H160" s="161">
        <v>4</v>
      </c>
      <c r="I160" s="162"/>
      <c r="J160" s="161">
        <f t="shared" ref="J160:J166" si="15">ROUND(I160*H160,3)</f>
        <v>0</v>
      </c>
      <c r="K160" s="163"/>
      <c r="L160" s="32"/>
      <c r="M160" s="164" t="s">
        <v>1</v>
      </c>
      <c r="N160" s="127" t="s">
        <v>41</v>
      </c>
      <c r="P160" s="165">
        <f t="shared" ref="P160:P166" si="16">O160*H160</f>
        <v>0</v>
      </c>
      <c r="Q160" s="165">
        <v>0</v>
      </c>
      <c r="R160" s="165">
        <f t="shared" ref="R160:R166" si="17">Q160*H160</f>
        <v>0</v>
      </c>
      <c r="S160" s="165">
        <v>0</v>
      </c>
      <c r="T160" s="166">
        <f t="shared" ref="T160:T166" si="18">S160*H160</f>
        <v>0</v>
      </c>
      <c r="AR160" s="167" t="s">
        <v>558</v>
      </c>
      <c r="AT160" s="167" t="s">
        <v>227</v>
      </c>
      <c r="AU160" s="167" t="s">
        <v>99</v>
      </c>
      <c r="AY160" s="17" t="s">
        <v>224</v>
      </c>
      <c r="BE160" s="168">
        <f t="shared" ref="BE160:BE166" si="19">IF(N160="základná",J160,0)</f>
        <v>0</v>
      </c>
      <c r="BF160" s="168">
        <f t="shared" ref="BF160:BF166" si="20">IF(N160="znížená",J160,0)</f>
        <v>0</v>
      </c>
      <c r="BG160" s="168">
        <f t="shared" ref="BG160:BG166" si="21">IF(N160="zákl. prenesená",J160,0)</f>
        <v>0</v>
      </c>
      <c r="BH160" s="168">
        <f t="shared" ref="BH160:BH166" si="22">IF(N160="zníž. prenesená",J160,0)</f>
        <v>0</v>
      </c>
      <c r="BI160" s="168">
        <f t="shared" ref="BI160:BI166" si="23">IF(N160="nulová",J160,0)</f>
        <v>0</v>
      </c>
      <c r="BJ160" s="17" t="s">
        <v>99</v>
      </c>
      <c r="BK160" s="169">
        <f t="shared" ref="BK160:BK166" si="24">ROUND(I160*H160,3)</f>
        <v>0</v>
      </c>
      <c r="BL160" s="17" t="s">
        <v>558</v>
      </c>
      <c r="BM160" s="167" t="s">
        <v>415</v>
      </c>
    </row>
    <row r="161" spans="2:65" s="1" customFormat="1" ht="16.5" customHeight="1">
      <c r="B161" s="32"/>
      <c r="C161" s="198" t="s">
        <v>331</v>
      </c>
      <c r="D161" s="198" t="s">
        <v>311</v>
      </c>
      <c r="E161" s="199" t="s">
        <v>1349</v>
      </c>
      <c r="F161" s="200" t="s">
        <v>1350</v>
      </c>
      <c r="G161" s="201" t="s">
        <v>230</v>
      </c>
      <c r="H161" s="202">
        <v>4</v>
      </c>
      <c r="I161" s="203"/>
      <c r="J161" s="202">
        <f t="shared" si="15"/>
        <v>0</v>
      </c>
      <c r="K161" s="204"/>
      <c r="L161" s="205"/>
      <c r="M161" s="206" t="s">
        <v>1</v>
      </c>
      <c r="N161" s="207" t="s">
        <v>41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1300</v>
      </c>
      <c r="AT161" s="167" t="s">
        <v>311</v>
      </c>
      <c r="AU161" s="167" t="s">
        <v>99</v>
      </c>
      <c r="AY161" s="17" t="s">
        <v>224</v>
      </c>
      <c r="BE161" s="168">
        <f t="shared" si="19"/>
        <v>0</v>
      </c>
      <c r="BF161" s="168">
        <f t="shared" si="20"/>
        <v>0</v>
      </c>
      <c r="BG161" s="168">
        <f t="shared" si="21"/>
        <v>0</v>
      </c>
      <c r="BH161" s="168">
        <f t="shared" si="22"/>
        <v>0</v>
      </c>
      <c r="BI161" s="168">
        <f t="shared" si="23"/>
        <v>0</v>
      </c>
      <c r="BJ161" s="17" t="s">
        <v>99</v>
      </c>
      <c r="BK161" s="169">
        <f t="shared" si="24"/>
        <v>0</v>
      </c>
      <c r="BL161" s="17" t="s">
        <v>558</v>
      </c>
      <c r="BM161" s="167" t="s">
        <v>426</v>
      </c>
    </row>
    <row r="162" spans="2:65" s="1" customFormat="1" ht="24.25" customHeight="1">
      <c r="B162" s="32"/>
      <c r="C162" s="157" t="s">
        <v>336</v>
      </c>
      <c r="D162" s="157" t="s">
        <v>227</v>
      </c>
      <c r="E162" s="158" t="s">
        <v>1351</v>
      </c>
      <c r="F162" s="159" t="s">
        <v>1352</v>
      </c>
      <c r="G162" s="160" t="s">
        <v>230</v>
      </c>
      <c r="H162" s="161">
        <v>17</v>
      </c>
      <c r="I162" s="162"/>
      <c r="J162" s="161">
        <f t="shared" si="15"/>
        <v>0</v>
      </c>
      <c r="K162" s="163"/>
      <c r="L162" s="32"/>
      <c r="M162" s="164" t="s">
        <v>1</v>
      </c>
      <c r="N162" s="127" t="s">
        <v>41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si="19"/>
        <v>0</v>
      </c>
      <c r="BF162" s="168">
        <f t="shared" si="20"/>
        <v>0</v>
      </c>
      <c r="BG162" s="168">
        <f t="shared" si="21"/>
        <v>0</v>
      </c>
      <c r="BH162" s="168">
        <f t="shared" si="22"/>
        <v>0</v>
      </c>
      <c r="BI162" s="168">
        <f t="shared" si="23"/>
        <v>0</v>
      </c>
      <c r="BJ162" s="17" t="s">
        <v>99</v>
      </c>
      <c r="BK162" s="169">
        <f t="shared" si="24"/>
        <v>0</v>
      </c>
      <c r="BL162" s="17" t="s">
        <v>558</v>
      </c>
      <c r="BM162" s="167" t="s">
        <v>434</v>
      </c>
    </row>
    <row r="163" spans="2:65" s="1" customFormat="1" ht="24.25" customHeight="1">
      <c r="B163" s="32"/>
      <c r="C163" s="198" t="s">
        <v>7</v>
      </c>
      <c r="D163" s="198" t="s">
        <v>311</v>
      </c>
      <c r="E163" s="199" t="s">
        <v>1353</v>
      </c>
      <c r="F163" s="200" t="s">
        <v>1354</v>
      </c>
      <c r="G163" s="201" t="s">
        <v>230</v>
      </c>
      <c r="H163" s="202">
        <v>17</v>
      </c>
      <c r="I163" s="203"/>
      <c r="J163" s="202">
        <f t="shared" si="15"/>
        <v>0</v>
      </c>
      <c r="K163" s="204"/>
      <c r="L163" s="205"/>
      <c r="M163" s="206" t="s">
        <v>1</v>
      </c>
      <c r="N163" s="20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558</v>
      </c>
      <c r="BM163" s="167" t="s">
        <v>442</v>
      </c>
    </row>
    <row r="164" spans="2:65" s="1" customFormat="1" ht="16.5" customHeight="1">
      <c r="B164" s="32"/>
      <c r="C164" s="157" t="s">
        <v>357</v>
      </c>
      <c r="D164" s="157" t="s">
        <v>227</v>
      </c>
      <c r="E164" s="158" t="s">
        <v>1359</v>
      </c>
      <c r="F164" s="159" t="s">
        <v>1360</v>
      </c>
      <c r="G164" s="160" t="s">
        <v>237</v>
      </c>
      <c r="H164" s="161">
        <v>105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558</v>
      </c>
      <c r="BM164" s="167" t="s">
        <v>450</v>
      </c>
    </row>
    <row r="165" spans="2:65" s="1" customFormat="1" ht="16.5" customHeight="1">
      <c r="B165" s="32"/>
      <c r="C165" s="198" t="s">
        <v>362</v>
      </c>
      <c r="D165" s="198" t="s">
        <v>311</v>
      </c>
      <c r="E165" s="199" t="s">
        <v>1361</v>
      </c>
      <c r="F165" s="200" t="s">
        <v>1362</v>
      </c>
      <c r="G165" s="201" t="s">
        <v>237</v>
      </c>
      <c r="H165" s="202">
        <v>105</v>
      </c>
      <c r="I165" s="203"/>
      <c r="J165" s="202">
        <f t="shared" si="15"/>
        <v>0</v>
      </c>
      <c r="K165" s="204"/>
      <c r="L165" s="205"/>
      <c r="M165" s="206" t="s">
        <v>1</v>
      </c>
      <c r="N165" s="20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558</v>
      </c>
      <c r="BM165" s="167" t="s">
        <v>458</v>
      </c>
    </row>
    <row r="166" spans="2:65" s="1" customFormat="1" ht="37.9" customHeight="1">
      <c r="B166" s="32"/>
      <c r="C166" s="157" t="s">
        <v>375</v>
      </c>
      <c r="D166" s="157" t="s">
        <v>227</v>
      </c>
      <c r="E166" s="158" t="s">
        <v>1274</v>
      </c>
      <c r="F166" s="159" t="s">
        <v>1275</v>
      </c>
      <c r="G166" s="160" t="s">
        <v>237</v>
      </c>
      <c r="H166" s="161">
        <v>60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558</v>
      </c>
      <c r="BM166" s="167" t="s">
        <v>469</v>
      </c>
    </row>
    <row r="167" spans="2:65" s="1" customFormat="1" ht="49.9" customHeight="1">
      <c r="B167" s="32"/>
      <c r="E167" s="148" t="s">
        <v>727</v>
      </c>
      <c r="F167" s="148" t="s">
        <v>728</v>
      </c>
      <c r="J167" s="125">
        <f t="shared" ref="J167:J172" si="25">BK167</f>
        <v>0</v>
      </c>
      <c r="L167" s="32"/>
      <c r="M167" s="208"/>
      <c r="T167" s="59"/>
      <c r="AT167" s="17" t="s">
        <v>74</v>
      </c>
      <c r="AU167" s="17" t="s">
        <v>75</v>
      </c>
      <c r="AY167" s="17" t="s">
        <v>729</v>
      </c>
      <c r="BK167" s="169">
        <f>SUM(BK168:BK172)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2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2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25"/>
        <v>0</v>
      </c>
      <c r="K170" s="163"/>
      <c r="L170" s="32"/>
      <c r="M170" s="215" t="s">
        <v>1</v>
      </c>
      <c r="N170" s="216" t="s">
        <v>41</v>
      </c>
      <c r="T170" s="59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2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25"/>
        <v>0</v>
      </c>
      <c r="K172" s="163"/>
      <c r="L172" s="32"/>
      <c r="M172" s="215" t="s">
        <v>1</v>
      </c>
      <c r="N172" s="216" t="s">
        <v>41</v>
      </c>
      <c r="O172" s="217"/>
      <c r="P172" s="217"/>
      <c r="Q172" s="217"/>
      <c r="R172" s="217"/>
      <c r="S172" s="217"/>
      <c r="T172" s="218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7" customHeight="1"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2"/>
    </row>
  </sheetData>
  <sheetProtection algorithmName="SHA-512" hashValue="OQTJm5GPWZ6QpPBaOxB5U53RXaVfmOJRFxEs+2/EKspESmm0WyFLFy+23mC/0uioc6KmxbOVC8WIyA3+HEhbvw==" saltValue="RS08l6dog5ND/kbxMt+4sdK0rTTs/3I4CTXbv3C0BZq+gZJF3OOqL4F/cCSbbTxPM8zxb58gCRdRW+x1zTyGHw==" spinCount="100000" sheet="1" objects="1" scenarios="1" formatColumns="0" formatRows="0" autoFilter="0"/>
  <autoFilter ref="C136:K172" xr:uid="{00000000-0009-0000-0000-00000C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8:D173" xr:uid="{00000000-0002-0000-0C00-000000000000}">
      <formula1>"K, M"</formula1>
    </dataValidation>
    <dataValidation type="list" allowBlank="1" showInputMessage="1" showErrorMessage="1" error="Povolené sú hodnoty základná, znížená, nulová." sqref="N168:N173" xr:uid="{00000000-0002-0000-0C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30" customHeight="1">
      <c r="B11" s="32"/>
      <c r="E11" s="261" t="s">
        <v>1367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SUM(BE137:BE169)),  2) + SUM(BE171:BE175)), 2)</f>
        <v>0</v>
      </c>
      <c r="G37" s="102"/>
      <c r="H37" s="102"/>
      <c r="I37" s="103">
        <v>0.2</v>
      </c>
      <c r="J37" s="101">
        <f>ROUND((ROUND(((SUM(BE108:BE115) + SUM(BE137:BE169))*I37),  2) + (SUM(BE171:BE175)*I37)),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SUM(BF137:BF169)),  2) + SUM(BF171:BF175)), 2)</f>
        <v>0</v>
      </c>
      <c r="G38" s="102"/>
      <c r="H38" s="102"/>
      <c r="I38" s="103">
        <v>0.2</v>
      </c>
      <c r="J38" s="101">
        <f>ROUND((ROUND(((SUM(BF108:BF115) + SUM(BF137:BF169))*I38),  2) + (SUM(BF171:BF175)*I38)),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SUM(BG137:BG169)),  2) + SUM(BG171:BG175)),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SUM(BH137:BH169)),  2) + SUM(BH171:BH175)),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SUM(BI137:BI169)),  2) + SUM(BI171:BI175)),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30" hidden="1" customHeight="1">
      <c r="B89" s="32"/>
      <c r="E89" s="261" t="str">
        <f>E11</f>
        <v>01-dd - Učebňa robotiky, sieťových technológií a prvkov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1310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1311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8" customFormat="1" ht="25" hidden="1" customHeight="1">
      <c r="B101" s="116"/>
      <c r="D101" s="117" t="s">
        <v>1255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65" s="9" customFormat="1" ht="19.899999999999999" hidden="1" customHeight="1">
      <c r="B102" s="120"/>
      <c r="D102" s="121" t="s">
        <v>1256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65" s="8" customFormat="1" ht="25" hidden="1" customHeight="1">
      <c r="B103" s="116"/>
      <c r="D103" s="117" t="s">
        <v>1257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65" s="9" customFormat="1" ht="19.899999999999999" hidden="1" customHeight="1">
      <c r="B104" s="120"/>
      <c r="D104" s="121" t="s">
        <v>196</v>
      </c>
      <c r="E104" s="122"/>
      <c r="F104" s="122"/>
      <c r="G104" s="122"/>
      <c r="H104" s="122"/>
      <c r="I104" s="122"/>
      <c r="J104" s="123">
        <f>J159</f>
        <v>0</v>
      </c>
      <c r="L104" s="120"/>
    </row>
    <row r="105" spans="2:65" s="8" customFormat="1" ht="21.75" hidden="1" customHeight="1">
      <c r="B105" s="116"/>
      <c r="D105" s="124" t="s">
        <v>199</v>
      </c>
      <c r="J105" s="125">
        <f>J170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1253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30" customHeight="1">
      <c r="B129" s="32"/>
      <c r="E129" s="261" t="str">
        <f>E11</f>
        <v>01-dd - Učebňa robotiky, sieťových technológií a prvkov svetelná a zásuvková inštalácia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 xml:space="preserve">Ladislav Medveď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P138+P144+P158+P170</f>
        <v>0</v>
      </c>
      <c r="Q137" s="56"/>
      <c r="R137" s="143">
        <f>R138+R144+R158+R170</f>
        <v>0</v>
      </c>
      <c r="S137" s="56"/>
      <c r="T137" s="144">
        <f>T138+T144+T158+T170</f>
        <v>0</v>
      </c>
      <c r="AT137" s="17" t="s">
        <v>74</v>
      </c>
      <c r="AU137" s="17" t="s">
        <v>178</v>
      </c>
      <c r="BK137" s="145">
        <f>BK138+BK144+BK158+BK170</f>
        <v>0</v>
      </c>
    </row>
    <row r="138" spans="2:65" s="11" customFormat="1" ht="25.9" customHeight="1">
      <c r="B138" s="146"/>
      <c r="D138" s="147" t="s">
        <v>74</v>
      </c>
      <c r="E138" s="148" t="s">
        <v>1279</v>
      </c>
      <c r="F138" s="148" t="s">
        <v>1312</v>
      </c>
      <c r="I138" s="149"/>
      <c r="J138" s="125">
        <f>BK138</f>
        <v>0</v>
      </c>
      <c r="L138" s="146"/>
      <c r="M138" s="150"/>
      <c r="P138" s="151">
        <f>P139</f>
        <v>0</v>
      </c>
      <c r="R138" s="151">
        <f>R139</f>
        <v>0</v>
      </c>
      <c r="T138" s="152">
        <f>T139</f>
        <v>0</v>
      </c>
      <c r="AR138" s="147" t="s">
        <v>83</v>
      </c>
      <c r="AT138" s="153" t="s">
        <v>74</v>
      </c>
      <c r="AU138" s="153" t="s">
        <v>75</v>
      </c>
      <c r="AY138" s="147" t="s">
        <v>224</v>
      </c>
      <c r="BK138" s="154">
        <f>BK139</f>
        <v>0</v>
      </c>
    </row>
    <row r="139" spans="2:65" s="11" customFormat="1" ht="22.9" customHeight="1">
      <c r="B139" s="146"/>
      <c r="D139" s="147" t="s">
        <v>74</v>
      </c>
      <c r="E139" s="155" t="s">
        <v>1197</v>
      </c>
      <c r="F139" s="155" t="s">
        <v>1313</v>
      </c>
      <c r="I139" s="149"/>
      <c r="J139" s="156">
        <f>BK139</f>
        <v>0</v>
      </c>
      <c r="L139" s="146"/>
      <c r="M139" s="150"/>
      <c r="P139" s="151">
        <f>SUM(P140:P143)</f>
        <v>0</v>
      </c>
      <c r="R139" s="151">
        <f>SUM(R140:R143)</f>
        <v>0</v>
      </c>
      <c r="T139" s="152">
        <f>SUM(T140:T143)</f>
        <v>0</v>
      </c>
      <c r="AR139" s="147" t="s">
        <v>83</v>
      </c>
      <c r="AT139" s="153" t="s">
        <v>74</v>
      </c>
      <c r="AU139" s="153" t="s">
        <v>83</v>
      </c>
      <c r="AY139" s="147" t="s">
        <v>224</v>
      </c>
      <c r="BK139" s="154">
        <f>SUM(BK140:BK143)</f>
        <v>0</v>
      </c>
    </row>
    <row r="140" spans="2:65" s="1" customFormat="1" ht="16.5" customHeight="1">
      <c r="B140" s="32"/>
      <c r="C140" s="157" t="s">
        <v>83</v>
      </c>
      <c r="D140" s="157" t="s">
        <v>227</v>
      </c>
      <c r="E140" s="158" t="s">
        <v>1314</v>
      </c>
      <c r="F140" s="159" t="s">
        <v>1315</v>
      </c>
      <c r="G140" s="160" t="s">
        <v>230</v>
      </c>
      <c r="H140" s="161">
        <v>1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99</v>
      </c>
    </row>
    <row r="141" spans="2:65" s="1" customFormat="1" ht="16.5" customHeight="1">
      <c r="B141" s="32"/>
      <c r="C141" s="198" t="s">
        <v>99</v>
      </c>
      <c r="D141" s="198" t="s">
        <v>311</v>
      </c>
      <c r="E141" s="199" t="s">
        <v>1316</v>
      </c>
      <c r="F141" s="200" t="s">
        <v>1317</v>
      </c>
      <c r="G141" s="201" t="s">
        <v>230</v>
      </c>
      <c r="H141" s="202">
        <v>1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231</v>
      </c>
      <c r="BM141" s="167" t="s">
        <v>231</v>
      </c>
    </row>
    <row r="142" spans="2:65" s="1" customFormat="1" ht="16.5" customHeight="1">
      <c r="B142" s="32"/>
      <c r="C142" s="157" t="s">
        <v>225</v>
      </c>
      <c r="D142" s="157" t="s">
        <v>227</v>
      </c>
      <c r="E142" s="158" t="s">
        <v>1318</v>
      </c>
      <c r="F142" s="159" t="s">
        <v>1319</v>
      </c>
      <c r="G142" s="160" t="s">
        <v>237</v>
      </c>
      <c r="H142" s="161">
        <v>50</v>
      </c>
      <c r="I142" s="162"/>
      <c r="J142" s="161">
        <f>ROUND(I142*H142,3)</f>
        <v>0</v>
      </c>
      <c r="K142" s="163"/>
      <c r="L142" s="32"/>
      <c r="M142" s="164" t="s">
        <v>1</v>
      </c>
      <c r="N142" s="12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231</v>
      </c>
      <c r="BM142" s="167" t="s">
        <v>241</v>
      </c>
    </row>
    <row r="143" spans="2:65" s="1" customFormat="1" ht="24.25" customHeight="1">
      <c r="B143" s="32"/>
      <c r="C143" s="198" t="s">
        <v>231</v>
      </c>
      <c r="D143" s="198" t="s">
        <v>311</v>
      </c>
      <c r="E143" s="199" t="s">
        <v>1320</v>
      </c>
      <c r="F143" s="200" t="s">
        <v>1321</v>
      </c>
      <c r="G143" s="201" t="s">
        <v>1322</v>
      </c>
      <c r="H143" s="202">
        <v>0.05</v>
      </c>
      <c r="I143" s="203"/>
      <c r="J143" s="202">
        <f>ROUND(I143*H143,3)</f>
        <v>0</v>
      </c>
      <c r="K143" s="204"/>
      <c r="L143" s="205"/>
      <c r="M143" s="206" t="s">
        <v>1</v>
      </c>
      <c r="N143" s="207" t="s">
        <v>41</v>
      </c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ROUND(I143*H143,3)</f>
        <v>0</v>
      </c>
      <c r="BL143" s="17" t="s">
        <v>231</v>
      </c>
      <c r="BM143" s="167" t="s">
        <v>280</v>
      </c>
    </row>
    <row r="144" spans="2:65" s="11" customFormat="1" ht="25.9" customHeight="1">
      <c r="B144" s="146"/>
      <c r="D144" s="147" t="s">
        <v>74</v>
      </c>
      <c r="E144" s="148" t="s">
        <v>411</v>
      </c>
      <c r="F144" s="148" t="s">
        <v>1258</v>
      </c>
      <c r="I144" s="149"/>
      <c r="J144" s="125">
        <f>BK144</f>
        <v>0</v>
      </c>
      <c r="L144" s="146"/>
      <c r="M144" s="150"/>
      <c r="P144" s="151">
        <f>P145</f>
        <v>0</v>
      </c>
      <c r="R144" s="151">
        <f>R145</f>
        <v>0</v>
      </c>
      <c r="T144" s="152">
        <f>T145</f>
        <v>0</v>
      </c>
      <c r="AR144" s="147" t="s">
        <v>99</v>
      </c>
      <c r="AT144" s="153" t="s">
        <v>74</v>
      </c>
      <c r="AU144" s="153" t="s">
        <v>75</v>
      </c>
      <c r="AY144" s="147" t="s">
        <v>224</v>
      </c>
      <c r="BK144" s="154">
        <f>BK145</f>
        <v>0</v>
      </c>
    </row>
    <row r="145" spans="2:65" s="11" customFormat="1" ht="22.9" customHeight="1">
      <c r="B145" s="146"/>
      <c r="D145" s="147" t="s">
        <v>74</v>
      </c>
      <c r="E145" s="155" t="s">
        <v>1259</v>
      </c>
      <c r="F145" s="155" t="s">
        <v>1260</v>
      </c>
      <c r="I145" s="149"/>
      <c r="J145" s="156">
        <f>BK145</f>
        <v>0</v>
      </c>
      <c r="L145" s="146"/>
      <c r="M145" s="150"/>
      <c r="P145" s="151">
        <f>SUM(P146:P157)</f>
        <v>0</v>
      </c>
      <c r="R145" s="151">
        <f>SUM(R146:R157)</f>
        <v>0</v>
      </c>
      <c r="T145" s="152">
        <f>SUM(T146:T157)</f>
        <v>0</v>
      </c>
      <c r="AR145" s="147" t="s">
        <v>83</v>
      </c>
      <c r="AT145" s="153" t="s">
        <v>74</v>
      </c>
      <c r="AU145" s="153" t="s">
        <v>83</v>
      </c>
      <c r="AY145" s="147" t="s">
        <v>224</v>
      </c>
      <c r="BK145" s="154">
        <f>SUM(BK146:BK157)</f>
        <v>0</v>
      </c>
    </row>
    <row r="146" spans="2:65" s="1" customFormat="1" ht="24.25" customHeight="1">
      <c r="B146" s="32"/>
      <c r="C146" s="157" t="s">
        <v>252</v>
      </c>
      <c r="D146" s="157" t="s">
        <v>227</v>
      </c>
      <c r="E146" s="158" t="s">
        <v>1323</v>
      </c>
      <c r="F146" s="159" t="s">
        <v>1324</v>
      </c>
      <c r="G146" s="160" t="s">
        <v>237</v>
      </c>
      <c r="H146" s="161">
        <v>100</v>
      </c>
      <c r="I146" s="162"/>
      <c r="J146" s="161">
        <f t="shared" ref="J146:J157" si="5">ROUND(I146*H146,3)</f>
        <v>0</v>
      </c>
      <c r="K146" s="163"/>
      <c r="L146" s="32"/>
      <c r="M146" s="164" t="s">
        <v>1</v>
      </c>
      <c r="N146" s="127" t="s">
        <v>41</v>
      </c>
      <c r="P146" s="165">
        <f t="shared" ref="P146:P157" si="6">O146*H146</f>
        <v>0</v>
      </c>
      <c r="Q146" s="165">
        <v>0</v>
      </c>
      <c r="R146" s="165">
        <f t="shared" ref="R146:R157" si="7">Q146*H146</f>
        <v>0</v>
      </c>
      <c r="S146" s="165">
        <v>0</v>
      </c>
      <c r="T146" s="166">
        <f t="shared" ref="T146:T157" si="8">S146*H146</f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ref="BE146:BE157" si="9">IF(N146="základná",J146,0)</f>
        <v>0</v>
      </c>
      <c r="BF146" s="168">
        <f t="shared" ref="BF146:BF157" si="10">IF(N146="znížená",J146,0)</f>
        <v>0</v>
      </c>
      <c r="BG146" s="168">
        <f t="shared" ref="BG146:BG157" si="11">IF(N146="zákl. prenesená",J146,0)</f>
        <v>0</v>
      </c>
      <c r="BH146" s="168">
        <f t="shared" ref="BH146:BH157" si="12">IF(N146="zníž. prenesená",J146,0)</f>
        <v>0</v>
      </c>
      <c r="BI146" s="168">
        <f t="shared" ref="BI146:BI157" si="13">IF(N146="nulová",J146,0)</f>
        <v>0</v>
      </c>
      <c r="BJ146" s="17" t="s">
        <v>99</v>
      </c>
      <c r="BK146" s="169">
        <f t="shared" ref="BK146:BK157" si="14">ROUND(I146*H146,3)</f>
        <v>0</v>
      </c>
      <c r="BL146" s="17" t="s">
        <v>231</v>
      </c>
      <c r="BM146" s="167" t="s">
        <v>288</v>
      </c>
    </row>
    <row r="147" spans="2:65" s="1" customFormat="1" ht="16.5" customHeight="1">
      <c r="B147" s="32"/>
      <c r="C147" s="198" t="s">
        <v>241</v>
      </c>
      <c r="D147" s="198" t="s">
        <v>311</v>
      </c>
      <c r="E147" s="199" t="s">
        <v>1325</v>
      </c>
      <c r="F147" s="200" t="s">
        <v>1326</v>
      </c>
      <c r="G147" s="201" t="s">
        <v>237</v>
      </c>
      <c r="H147" s="202">
        <v>100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300</v>
      </c>
    </row>
    <row r="148" spans="2:65" s="1" customFormat="1" ht="24.25" customHeight="1">
      <c r="B148" s="32"/>
      <c r="C148" s="157" t="s">
        <v>260</v>
      </c>
      <c r="D148" s="157" t="s">
        <v>227</v>
      </c>
      <c r="E148" s="158" t="s">
        <v>1327</v>
      </c>
      <c r="F148" s="159" t="s">
        <v>1328</v>
      </c>
      <c r="G148" s="160" t="s">
        <v>230</v>
      </c>
      <c r="H148" s="161">
        <v>15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310</v>
      </c>
    </row>
    <row r="149" spans="2:65" s="1" customFormat="1" ht="16.5" customHeight="1">
      <c r="B149" s="32"/>
      <c r="C149" s="198" t="s">
        <v>280</v>
      </c>
      <c r="D149" s="198" t="s">
        <v>311</v>
      </c>
      <c r="E149" s="199" t="s">
        <v>1329</v>
      </c>
      <c r="F149" s="200" t="s">
        <v>1330</v>
      </c>
      <c r="G149" s="201" t="s">
        <v>230</v>
      </c>
      <c r="H149" s="202">
        <v>15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321</v>
      </c>
    </row>
    <row r="150" spans="2:65" s="1" customFormat="1" ht="24.25" customHeight="1">
      <c r="B150" s="32"/>
      <c r="C150" s="198" t="s">
        <v>284</v>
      </c>
      <c r="D150" s="198" t="s">
        <v>311</v>
      </c>
      <c r="E150" s="199" t="s">
        <v>1331</v>
      </c>
      <c r="F150" s="200" t="s">
        <v>1332</v>
      </c>
      <c r="G150" s="201" t="s">
        <v>565</v>
      </c>
      <c r="H150" s="202">
        <v>10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331</v>
      </c>
    </row>
    <row r="151" spans="2:65" s="1" customFormat="1" ht="33" customHeight="1">
      <c r="B151" s="32"/>
      <c r="C151" s="157" t="s">
        <v>288</v>
      </c>
      <c r="D151" s="157" t="s">
        <v>227</v>
      </c>
      <c r="E151" s="158" t="s">
        <v>1333</v>
      </c>
      <c r="F151" s="159" t="s">
        <v>1334</v>
      </c>
      <c r="G151" s="160" t="s">
        <v>230</v>
      </c>
      <c r="H151" s="161">
        <v>10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7</v>
      </c>
    </row>
    <row r="152" spans="2:65" s="1" customFormat="1" ht="16.5" customHeight="1">
      <c r="B152" s="32"/>
      <c r="C152" s="198" t="s">
        <v>295</v>
      </c>
      <c r="D152" s="198" t="s">
        <v>311</v>
      </c>
      <c r="E152" s="199" t="s">
        <v>1335</v>
      </c>
      <c r="F152" s="200" t="s">
        <v>1336</v>
      </c>
      <c r="G152" s="201" t="s">
        <v>230</v>
      </c>
      <c r="H152" s="202">
        <v>10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352</v>
      </c>
    </row>
    <row r="153" spans="2:65" s="1" customFormat="1" ht="16.5" customHeight="1">
      <c r="B153" s="32"/>
      <c r="C153" s="157" t="s">
        <v>300</v>
      </c>
      <c r="D153" s="157" t="s">
        <v>227</v>
      </c>
      <c r="E153" s="158" t="s">
        <v>1337</v>
      </c>
      <c r="F153" s="159" t="s">
        <v>1338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362</v>
      </c>
    </row>
    <row r="154" spans="2:65" s="1" customFormat="1" ht="24.25" customHeight="1">
      <c r="B154" s="32"/>
      <c r="C154" s="198" t="s">
        <v>305</v>
      </c>
      <c r="D154" s="198" t="s">
        <v>311</v>
      </c>
      <c r="E154" s="199" t="s">
        <v>1339</v>
      </c>
      <c r="F154" s="200" t="s">
        <v>1340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375</v>
      </c>
    </row>
    <row r="155" spans="2:65" s="1" customFormat="1" ht="21.75" customHeight="1">
      <c r="B155" s="32"/>
      <c r="C155" s="157" t="s">
        <v>310</v>
      </c>
      <c r="D155" s="157" t="s">
        <v>227</v>
      </c>
      <c r="E155" s="158" t="s">
        <v>1341</v>
      </c>
      <c r="F155" s="159" t="s">
        <v>1342</v>
      </c>
      <c r="G155" s="160" t="s">
        <v>237</v>
      </c>
      <c r="H155" s="161">
        <v>80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383</v>
      </c>
    </row>
    <row r="156" spans="2:65" s="1" customFormat="1" ht="16.5" customHeight="1">
      <c r="B156" s="32"/>
      <c r="C156" s="198" t="s">
        <v>316</v>
      </c>
      <c r="D156" s="198" t="s">
        <v>311</v>
      </c>
      <c r="E156" s="199" t="s">
        <v>1343</v>
      </c>
      <c r="F156" s="200" t="s">
        <v>1344</v>
      </c>
      <c r="G156" s="201" t="s">
        <v>237</v>
      </c>
      <c r="H156" s="202">
        <v>20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392</v>
      </c>
    </row>
    <row r="157" spans="2:65" s="1" customFormat="1" ht="16.5" customHeight="1">
      <c r="B157" s="32"/>
      <c r="C157" s="198" t="s">
        <v>321</v>
      </c>
      <c r="D157" s="198" t="s">
        <v>311</v>
      </c>
      <c r="E157" s="199" t="s">
        <v>1345</v>
      </c>
      <c r="F157" s="200" t="s">
        <v>1346</v>
      </c>
      <c r="G157" s="201" t="s">
        <v>237</v>
      </c>
      <c r="H157" s="202">
        <v>40</v>
      </c>
      <c r="I157" s="203"/>
      <c r="J157" s="202">
        <f t="shared" si="5"/>
        <v>0</v>
      </c>
      <c r="K157" s="204"/>
      <c r="L157" s="205"/>
      <c r="M157" s="206" t="s">
        <v>1</v>
      </c>
      <c r="N157" s="20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280</v>
      </c>
      <c r="AT157" s="167" t="s">
        <v>311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401</v>
      </c>
    </row>
    <row r="158" spans="2:65" s="11" customFormat="1" ht="25.9" customHeight="1">
      <c r="B158" s="146"/>
      <c r="D158" s="147" t="s">
        <v>74</v>
      </c>
      <c r="E158" s="148" t="s">
        <v>1273</v>
      </c>
      <c r="F158" s="148" t="s">
        <v>699</v>
      </c>
      <c r="I158" s="149"/>
      <c r="J158" s="125">
        <f>BK158</f>
        <v>0</v>
      </c>
      <c r="L158" s="146"/>
      <c r="M158" s="150"/>
      <c r="P158" s="151">
        <f>P159</f>
        <v>0</v>
      </c>
      <c r="R158" s="151">
        <f>R159</f>
        <v>0</v>
      </c>
      <c r="T158" s="152">
        <f>T159</f>
        <v>0</v>
      </c>
      <c r="AR158" s="147" t="s">
        <v>83</v>
      </c>
      <c r="AT158" s="153" t="s">
        <v>74</v>
      </c>
      <c r="AU158" s="153" t="s">
        <v>75</v>
      </c>
      <c r="AY158" s="147" t="s">
        <v>224</v>
      </c>
      <c r="BK158" s="154">
        <f>BK159</f>
        <v>0</v>
      </c>
    </row>
    <row r="159" spans="2:65" s="11" customFormat="1" ht="22.9" customHeight="1">
      <c r="B159" s="146"/>
      <c r="D159" s="147" t="s">
        <v>74</v>
      </c>
      <c r="E159" s="155" t="s">
        <v>698</v>
      </c>
      <c r="F159" s="155" t="s">
        <v>699</v>
      </c>
      <c r="I159" s="149"/>
      <c r="J159" s="156">
        <f>BK159</f>
        <v>0</v>
      </c>
      <c r="L159" s="146"/>
      <c r="M159" s="150"/>
      <c r="P159" s="151">
        <f>SUM(P160:P169)</f>
        <v>0</v>
      </c>
      <c r="R159" s="151">
        <f>SUM(R160:R169)</f>
        <v>0</v>
      </c>
      <c r="T159" s="152">
        <f>SUM(T160:T169)</f>
        <v>0</v>
      </c>
      <c r="AR159" s="147" t="s">
        <v>225</v>
      </c>
      <c r="AT159" s="153" t="s">
        <v>74</v>
      </c>
      <c r="AU159" s="153" t="s">
        <v>83</v>
      </c>
      <c r="AY159" s="147" t="s">
        <v>224</v>
      </c>
      <c r="BK159" s="154">
        <f>SUM(BK160:BK169)</f>
        <v>0</v>
      </c>
    </row>
    <row r="160" spans="2:65" s="1" customFormat="1" ht="24.25" customHeight="1">
      <c r="B160" s="32"/>
      <c r="C160" s="157" t="s">
        <v>325</v>
      </c>
      <c r="D160" s="157" t="s">
        <v>227</v>
      </c>
      <c r="E160" s="158" t="s">
        <v>1347</v>
      </c>
      <c r="F160" s="159" t="s">
        <v>1348</v>
      </c>
      <c r="G160" s="160" t="s">
        <v>230</v>
      </c>
      <c r="H160" s="161">
        <v>2</v>
      </c>
      <c r="I160" s="162"/>
      <c r="J160" s="161">
        <f t="shared" ref="J160:J169" si="15">ROUND(I160*H160,3)</f>
        <v>0</v>
      </c>
      <c r="K160" s="163"/>
      <c r="L160" s="32"/>
      <c r="M160" s="164" t="s">
        <v>1</v>
      </c>
      <c r="N160" s="127" t="s">
        <v>41</v>
      </c>
      <c r="P160" s="165">
        <f t="shared" ref="P160:P169" si="16">O160*H160</f>
        <v>0</v>
      </c>
      <c r="Q160" s="165">
        <v>0</v>
      </c>
      <c r="R160" s="165">
        <f t="shared" ref="R160:R169" si="17">Q160*H160</f>
        <v>0</v>
      </c>
      <c r="S160" s="165">
        <v>0</v>
      </c>
      <c r="T160" s="166">
        <f t="shared" ref="T160:T169" si="18">S160*H160</f>
        <v>0</v>
      </c>
      <c r="AR160" s="167" t="s">
        <v>558</v>
      </c>
      <c r="AT160" s="167" t="s">
        <v>227</v>
      </c>
      <c r="AU160" s="167" t="s">
        <v>99</v>
      </c>
      <c r="AY160" s="17" t="s">
        <v>224</v>
      </c>
      <c r="BE160" s="168">
        <f t="shared" ref="BE160:BE169" si="19">IF(N160="základná",J160,0)</f>
        <v>0</v>
      </c>
      <c r="BF160" s="168">
        <f t="shared" ref="BF160:BF169" si="20">IF(N160="znížená",J160,0)</f>
        <v>0</v>
      </c>
      <c r="BG160" s="168">
        <f t="shared" ref="BG160:BG169" si="21">IF(N160="zákl. prenesená",J160,0)</f>
        <v>0</v>
      </c>
      <c r="BH160" s="168">
        <f t="shared" ref="BH160:BH169" si="22">IF(N160="zníž. prenesená",J160,0)</f>
        <v>0</v>
      </c>
      <c r="BI160" s="168">
        <f t="shared" ref="BI160:BI169" si="23">IF(N160="nulová",J160,0)</f>
        <v>0</v>
      </c>
      <c r="BJ160" s="17" t="s">
        <v>99</v>
      </c>
      <c r="BK160" s="169">
        <f t="shared" ref="BK160:BK169" si="24">ROUND(I160*H160,3)</f>
        <v>0</v>
      </c>
      <c r="BL160" s="17" t="s">
        <v>558</v>
      </c>
      <c r="BM160" s="167" t="s">
        <v>415</v>
      </c>
    </row>
    <row r="161" spans="2:65" s="1" customFormat="1" ht="16.5" customHeight="1">
      <c r="B161" s="32"/>
      <c r="C161" s="198" t="s">
        <v>331</v>
      </c>
      <c r="D161" s="198" t="s">
        <v>311</v>
      </c>
      <c r="E161" s="199" t="s">
        <v>1349</v>
      </c>
      <c r="F161" s="200" t="s">
        <v>1350</v>
      </c>
      <c r="G161" s="201" t="s">
        <v>230</v>
      </c>
      <c r="H161" s="202">
        <v>2</v>
      </c>
      <c r="I161" s="203"/>
      <c r="J161" s="202">
        <f t="shared" si="15"/>
        <v>0</v>
      </c>
      <c r="K161" s="204"/>
      <c r="L161" s="205"/>
      <c r="M161" s="206" t="s">
        <v>1</v>
      </c>
      <c r="N161" s="207" t="s">
        <v>41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1300</v>
      </c>
      <c r="AT161" s="167" t="s">
        <v>311</v>
      </c>
      <c r="AU161" s="167" t="s">
        <v>99</v>
      </c>
      <c r="AY161" s="17" t="s">
        <v>224</v>
      </c>
      <c r="BE161" s="168">
        <f t="shared" si="19"/>
        <v>0</v>
      </c>
      <c r="BF161" s="168">
        <f t="shared" si="20"/>
        <v>0</v>
      </c>
      <c r="BG161" s="168">
        <f t="shared" si="21"/>
        <v>0</v>
      </c>
      <c r="BH161" s="168">
        <f t="shared" si="22"/>
        <v>0</v>
      </c>
      <c r="BI161" s="168">
        <f t="shared" si="23"/>
        <v>0</v>
      </c>
      <c r="BJ161" s="17" t="s">
        <v>99</v>
      </c>
      <c r="BK161" s="169">
        <f t="shared" si="24"/>
        <v>0</v>
      </c>
      <c r="BL161" s="17" t="s">
        <v>558</v>
      </c>
      <c r="BM161" s="167" t="s">
        <v>426</v>
      </c>
    </row>
    <row r="162" spans="2:65" s="1" customFormat="1" ht="24.25" customHeight="1">
      <c r="B162" s="32"/>
      <c r="C162" s="157" t="s">
        <v>336</v>
      </c>
      <c r="D162" s="157" t="s">
        <v>227</v>
      </c>
      <c r="E162" s="158" t="s">
        <v>1351</v>
      </c>
      <c r="F162" s="159" t="s">
        <v>1352</v>
      </c>
      <c r="G162" s="160" t="s">
        <v>230</v>
      </c>
      <c r="H162" s="161">
        <v>12</v>
      </c>
      <c r="I162" s="162"/>
      <c r="J162" s="161">
        <f t="shared" si="15"/>
        <v>0</v>
      </c>
      <c r="K162" s="163"/>
      <c r="L162" s="32"/>
      <c r="M162" s="164" t="s">
        <v>1</v>
      </c>
      <c r="N162" s="127" t="s">
        <v>41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si="19"/>
        <v>0</v>
      </c>
      <c r="BF162" s="168">
        <f t="shared" si="20"/>
        <v>0</v>
      </c>
      <c r="BG162" s="168">
        <f t="shared" si="21"/>
        <v>0</v>
      </c>
      <c r="BH162" s="168">
        <f t="shared" si="22"/>
        <v>0</v>
      </c>
      <c r="BI162" s="168">
        <f t="shared" si="23"/>
        <v>0</v>
      </c>
      <c r="BJ162" s="17" t="s">
        <v>99</v>
      </c>
      <c r="BK162" s="169">
        <f t="shared" si="24"/>
        <v>0</v>
      </c>
      <c r="BL162" s="17" t="s">
        <v>558</v>
      </c>
      <c r="BM162" s="167" t="s">
        <v>434</v>
      </c>
    </row>
    <row r="163" spans="2:65" s="1" customFormat="1" ht="24.25" customHeight="1">
      <c r="B163" s="32"/>
      <c r="C163" s="198" t="s">
        <v>7</v>
      </c>
      <c r="D163" s="198" t="s">
        <v>311</v>
      </c>
      <c r="E163" s="199" t="s">
        <v>1353</v>
      </c>
      <c r="F163" s="200" t="s">
        <v>1354</v>
      </c>
      <c r="G163" s="201" t="s">
        <v>230</v>
      </c>
      <c r="H163" s="202">
        <v>12</v>
      </c>
      <c r="I163" s="203"/>
      <c r="J163" s="202">
        <f t="shared" si="15"/>
        <v>0</v>
      </c>
      <c r="K163" s="204"/>
      <c r="L163" s="205"/>
      <c r="M163" s="206" t="s">
        <v>1</v>
      </c>
      <c r="N163" s="20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558</v>
      </c>
      <c r="BM163" s="167" t="s">
        <v>442</v>
      </c>
    </row>
    <row r="164" spans="2:65" s="1" customFormat="1" ht="24.25" customHeight="1">
      <c r="B164" s="32"/>
      <c r="C164" s="157" t="s">
        <v>346</v>
      </c>
      <c r="D164" s="157" t="s">
        <v>227</v>
      </c>
      <c r="E164" s="158" t="s">
        <v>1355</v>
      </c>
      <c r="F164" s="159" t="s">
        <v>1356</v>
      </c>
      <c r="G164" s="160" t="s">
        <v>230</v>
      </c>
      <c r="H164" s="161">
        <v>2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558</v>
      </c>
      <c r="BM164" s="167" t="s">
        <v>450</v>
      </c>
    </row>
    <row r="165" spans="2:65" s="1" customFormat="1" ht="24.25" customHeight="1">
      <c r="B165" s="32"/>
      <c r="C165" s="198" t="s">
        <v>352</v>
      </c>
      <c r="D165" s="198" t="s">
        <v>311</v>
      </c>
      <c r="E165" s="199" t="s">
        <v>1357</v>
      </c>
      <c r="F165" s="200" t="s">
        <v>1358</v>
      </c>
      <c r="G165" s="201" t="s">
        <v>230</v>
      </c>
      <c r="H165" s="202">
        <v>2</v>
      </c>
      <c r="I165" s="203"/>
      <c r="J165" s="202">
        <f t="shared" si="15"/>
        <v>0</v>
      </c>
      <c r="K165" s="204"/>
      <c r="L165" s="205"/>
      <c r="M165" s="206" t="s">
        <v>1</v>
      </c>
      <c r="N165" s="20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558</v>
      </c>
      <c r="BM165" s="167" t="s">
        <v>458</v>
      </c>
    </row>
    <row r="166" spans="2:65" s="1" customFormat="1" ht="16.5" customHeight="1">
      <c r="B166" s="32"/>
      <c r="C166" s="157" t="s">
        <v>357</v>
      </c>
      <c r="D166" s="157" t="s">
        <v>227</v>
      </c>
      <c r="E166" s="158" t="s">
        <v>1359</v>
      </c>
      <c r="F166" s="159" t="s">
        <v>1360</v>
      </c>
      <c r="G166" s="160" t="s">
        <v>237</v>
      </c>
      <c r="H166" s="161">
        <v>85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558</v>
      </c>
      <c r="BM166" s="167" t="s">
        <v>469</v>
      </c>
    </row>
    <row r="167" spans="2:65" s="1" customFormat="1" ht="16.5" customHeight="1">
      <c r="B167" s="32"/>
      <c r="C167" s="198" t="s">
        <v>362</v>
      </c>
      <c r="D167" s="198" t="s">
        <v>311</v>
      </c>
      <c r="E167" s="199" t="s">
        <v>1361</v>
      </c>
      <c r="F167" s="200" t="s">
        <v>1362</v>
      </c>
      <c r="G167" s="201" t="s">
        <v>237</v>
      </c>
      <c r="H167" s="202">
        <v>60</v>
      </c>
      <c r="I167" s="203"/>
      <c r="J167" s="202">
        <f t="shared" si="15"/>
        <v>0</v>
      </c>
      <c r="K167" s="204"/>
      <c r="L167" s="205"/>
      <c r="M167" s="206" t="s">
        <v>1</v>
      </c>
      <c r="N167" s="20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558</v>
      </c>
      <c r="BM167" s="167" t="s">
        <v>480</v>
      </c>
    </row>
    <row r="168" spans="2:65" s="1" customFormat="1" ht="16.5" customHeight="1">
      <c r="B168" s="32"/>
      <c r="C168" s="198" t="s">
        <v>370</v>
      </c>
      <c r="D168" s="198" t="s">
        <v>311</v>
      </c>
      <c r="E168" s="199" t="s">
        <v>1363</v>
      </c>
      <c r="F168" s="200" t="s">
        <v>1364</v>
      </c>
      <c r="G168" s="201" t="s">
        <v>237</v>
      </c>
      <c r="H168" s="202">
        <v>25</v>
      </c>
      <c r="I168" s="203"/>
      <c r="J168" s="202">
        <f t="shared" si="15"/>
        <v>0</v>
      </c>
      <c r="K168" s="204"/>
      <c r="L168" s="205"/>
      <c r="M168" s="206" t="s">
        <v>1</v>
      </c>
      <c r="N168" s="20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1300</v>
      </c>
      <c r="AT168" s="167" t="s">
        <v>311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558</v>
      </c>
      <c r="BM168" s="167" t="s">
        <v>488</v>
      </c>
    </row>
    <row r="169" spans="2:65" s="1" customFormat="1" ht="37.9" customHeight="1">
      <c r="B169" s="32"/>
      <c r="C169" s="157" t="s">
        <v>375</v>
      </c>
      <c r="D169" s="157" t="s">
        <v>227</v>
      </c>
      <c r="E169" s="158" t="s">
        <v>1274</v>
      </c>
      <c r="F169" s="159" t="s">
        <v>1275</v>
      </c>
      <c r="G169" s="160" t="s">
        <v>237</v>
      </c>
      <c r="H169" s="161">
        <v>55</v>
      </c>
      <c r="I169" s="162"/>
      <c r="J169" s="161">
        <f t="shared" si="15"/>
        <v>0</v>
      </c>
      <c r="K169" s="163"/>
      <c r="L169" s="32"/>
      <c r="M169" s="164" t="s">
        <v>1</v>
      </c>
      <c r="N169" s="127" t="s">
        <v>41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558</v>
      </c>
      <c r="AT169" s="167" t="s">
        <v>227</v>
      </c>
      <c r="AU169" s="167" t="s">
        <v>99</v>
      </c>
      <c r="AY169" s="17" t="s">
        <v>224</v>
      </c>
      <c r="BE169" s="168">
        <f t="shared" si="19"/>
        <v>0</v>
      </c>
      <c r="BF169" s="168">
        <f t="shared" si="20"/>
        <v>0</v>
      </c>
      <c r="BG169" s="168">
        <f t="shared" si="21"/>
        <v>0</v>
      </c>
      <c r="BH169" s="168">
        <f t="shared" si="22"/>
        <v>0</v>
      </c>
      <c r="BI169" s="168">
        <f t="shared" si="23"/>
        <v>0</v>
      </c>
      <c r="BJ169" s="17" t="s">
        <v>99</v>
      </c>
      <c r="BK169" s="169">
        <f t="shared" si="24"/>
        <v>0</v>
      </c>
      <c r="BL169" s="17" t="s">
        <v>558</v>
      </c>
      <c r="BM169" s="167" t="s">
        <v>498</v>
      </c>
    </row>
    <row r="170" spans="2:65" s="1" customFormat="1" ht="49.9" customHeight="1">
      <c r="B170" s="32"/>
      <c r="E170" s="148" t="s">
        <v>727</v>
      </c>
      <c r="F170" s="148" t="s">
        <v>728</v>
      </c>
      <c r="J170" s="125">
        <f t="shared" ref="J170:J175" si="25">BK170</f>
        <v>0</v>
      </c>
      <c r="L170" s="32"/>
      <c r="M170" s="208"/>
      <c r="T170" s="59"/>
      <c r="AT170" s="17" t="s">
        <v>74</v>
      </c>
      <c r="AU170" s="17" t="s">
        <v>75</v>
      </c>
      <c r="AY170" s="17" t="s">
        <v>729</v>
      </c>
      <c r="BK170" s="169">
        <f>SUM(BK171:BK175)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2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25"/>
        <v>0</v>
      </c>
      <c r="K172" s="163"/>
      <c r="L172" s="32"/>
      <c r="M172" s="215" t="s">
        <v>1</v>
      </c>
      <c r="N172" s="216" t="s">
        <v>41</v>
      </c>
      <c r="T172" s="59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16.399999999999999" customHeight="1">
      <c r="B173" s="32"/>
      <c r="C173" s="209" t="s">
        <v>1</v>
      </c>
      <c r="D173" s="209" t="s">
        <v>227</v>
      </c>
      <c r="E173" s="210" t="s">
        <v>1</v>
      </c>
      <c r="F173" s="211" t="s">
        <v>1</v>
      </c>
      <c r="G173" s="212" t="s">
        <v>1</v>
      </c>
      <c r="H173" s="213"/>
      <c r="I173" s="213"/>
      <c r="J173" s="214">
        <f t="shared" si="25"/>
        <v>0</v>
      </c>
      <c r="K173" s="163"/>
      <c r="L173" s="32"/>
      <c r="M173" s="215" t="s">
        <v>1</v>
      </c>
      <c r="N173" s="216" t="s">
        <v>41</v>
      </c>
      <c r="T173" s="59"/>
      <c r="AT173" s="17" t="s">
        <v>729</v>
      </c>
      <c r="AU173" s="17" t="s">
        <v>83</v>
      </c>
      <c r="AY173" s="17" t="s">
        <v>729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I173*H173</f>
        <v>0</v>
      </c>
    </row>
    <row r="174" spans="2:65" s="1" customFormat="1" ht="16.399999999999999" customHeight="1">
      <c r="B174" s="32"/>
      <c r="C174" s="209" t="s">
        <v>1</v>
      </c>
      <c r="D174" s="209" t="s">
        <v>227</v>
      </c>
      <c r="E174" s="210" t="s">
        <v>1</v>
      </c>
      <c r="F174" s="211" t="s">
        <v>1</v>
      </c>
      <c r="G174" s="212" t="s">
        <v>1</v>
      </c>
      <c r="H174" s="213"/>
      <c r="I174" s="213"/>
      <c r="J174" s="214">
        <f t="shared" si="25"/>
        <v>0</v>
      </c>
      <c r="K174" s="163"/>
      <c r="L174" s="32"/>
      <c r="M174" s="215" t="s">
        <v>1</v>
      </c>
      <c r="N174" s="216" t="s">
        <v>41</v>
      </c>
      <c r="T174" s="59"/>
      <c r="AT174" s="17" t="s">
        <v>729</v>
      </c>
      <c r="AU174" s="17" t="s">
        <v>83</v>
      </c>
      <c r="AY174" s="17" t="s">
        <v>729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I174*H174</f>
        <v>0</v>
      </c>
    </row>
    <row r="175" spans="2:65" s="1" customFormat="1" ht="16.399999999999999" customHeight="1">
      <c r="B175" s="32"/>
      <c r="C175" s="209" t="s">
        <v>1</v>
      </c>
      <c r="D175" s="209" t="s">
        <v>227</v>
      </c>
      <c r="E175" s="210" t="s">
        <v>1</v>
      </c>
      <c r="F175" s="211" t="s">
        <v>1</v>
      </c>
      <c r="G175" s="212" t="s">
        <v>1</v>
      </c>
      <c r="H175" s="213"/>
      <c r="I175" s="213"/>
      <c r="J175" s="214">
        <f t="shared" si="25"/>
        <v>0</v>
      </c>
      <c r="K175" s="163"/>
      <c r="L175" s="32"/>
      <c r="M175" s="215" t="s">
        <v>1</v>
      </c>
      <c r="N175" s="216" t="s">
        <v>41</v>
      </c>
      <c r="O175" s="217"/>
      <c r="P175" s="217"/>
      <c r="Q175" s="217"/>
      <c r="R175" s="217"/>
      <c r="S175" s="217"/>
      <c r="T175" s="218"/>
      <c r="AT175" s="17" t="s">
        <v>729</v>
      </c>
      <c r="AU175" s="17" t="s">
        <v>83</v>
      </c>
      <c r="AY175" s="17" t="s">
        <v>729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7" t="s">
        <v>99</v>
      </c>
      <c r="BK175" s="169">
        <f>I175*H175</f>
        <v>0</v>
      </c>
    </row>
    <row r="176" spans="2:65" s="1" customFormat="1" ht="7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sheetProtection algorithmName="SHA-512" hashValue="7UUSueG1JK9JqDI0NKWMqSkptwqHx+B2v0sWvj1Xd+m+POL1A6iEp0vmXTRZ3IdxblFcfrv+uTCKTaaU64XL7g==" saltValue="0nxibLXsZobls7+ryTzstIHQMNadMf68OVb+lquks+5QAgOM6MpcRPq2l8/SfdO0ZaEEFcuplcdb1SOBx305NA==" spinCount="100000" sheet="1" objects="1" scenarios="1" formatColumns="0" formatRows="0" autoFilter="0"/>
  <autoFilter ref="C136:K175" xr:uid="{00000000-0009-0000-0000-00000D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1:D176" xr:uid="{00000000-0002-0000-0D00-000000000000}">
      <formula1>"K, M"</formula1>
    </dataValidation>
    <dataValidation type="list" allowBlank="1" showInputMessage="1" showErrorMessage="1" error="Povolené sú hodnoty základná, znížená, nulová." sqref="N171:N176" xr:uid="{00000000-0002-0000-0D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7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1368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SUM(BE137:BE168)),  2) + SUM(BE170:BE174)), 2)</f>
        <v>0</v>
      </c>
      <c r="G37" s="102"/>
      <c r="H37" s="102"/>
      <c r="I37" s="103">
        <v>0.2</v>
      </c>
      <c r="J37" s="101">
        <f>ROUND((ROUND(((SUM(BE108:BE115) + SUM(BE137:BE168))*I37),  2) + (SUM(BE170:BE174)*I37)),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SUM(BF137:BF168)),  2) + SUM(BF170:BF174)), 2)</f>
        <v>0</v>
      </c>
      <c r="G38" s="102"/>
      <c r="H38" s="102"/>
      <c r="I38" s="103">
        <v>0.2</v>
      </c>
      <c r="J38" s="101">
        <f>ROUND((ROUND(((SUM(BF108:BF115) + SUM(BF137:BF168))*I38),  2) + (SUM(BF170:BF174)*I38)),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SUM(BG137:BG168)),  2) + SUM(BG170:BG174)),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SUM(BH137:BH168)),  2) + SUM(BH170:BH174)),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SUM(BI137:BI168)),  2) + SUM(BI170:BI174)),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01-ee - Multimediálna učebňa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1310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1311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8" customFormat="1" ht="25" hidden="1" customHeight="1">
      <c r="B101" s="116"/>
      <c r="D101" s="117" t="s">
        <v>1255</v>
      </c>
      <c r="E101" s="118"/>
      <c r="F101" s="118"/>
      <c r="G101" s="118"/>
      <c r="H101" s="118"/>
      <c r="I101" s="118"/>
      <c r="J101" s="119">
        <f>J146</f>
        <v>0</v>
      </c>
      <c r="L101" s="116"/>
    </row>
    <row r="102" spans="2:65" s="9" customFormat="1" ht="19.899999999999999" hidden="1" customHeight="1">
      <c r="B102" s="120"/>
      <c r="D102" s="121" t="s">
        <v>1256</v>
      </c>
      <c r="E102" s="122"/>
      <c r="F102" s="122"/>
      <c r="G102" s="122"/>
      <c r="H102" s="122"/>
      <c r="I102" s="122"/>
      <c r="J102" s="123">
        <f>J147</f>
        <v>0</v>
      </c>
      <c r="L102" s="120"/>
    </row>
    <row r="103" spans="2:65" s="8" customFormat="1" ht="25" hidden="1" customHeight="1">
      <c r="B103" s="116"/>
      <c r="D103" s="117" t="s">
        <v>1257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65" s="9" customFormat="1" ht="19.899999999999999" hidden="1" customHeight="1">
      <c r="B104" s="120"/>
      <c r="D104" s="121" t="s">
        <v>196</v>
      </c>
      <c r="E104" s="122"/>
      <c r="F104" s="122"/>
      <c r="G104" s="122"/>
      <c r="H104" s="122"/>
      <c r="I104" s="122"/>
      <c r="J104" s="123">
        <f>J159</f>
        <v>0</v>
      </c>
      <c r="L104" s="120"/>
    </row>
    <row r="105" spans="2:65" s="8" customFormat="1" ht="21.75" hidden="1" customHeight="1">
      <c r="B105" s="116"/>
      <c r="D105" s="124" t="s">
        <v>199</v>
      </c>
      <c r="J105" s="125">
        <f>J169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1253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16.5" customHeight="1">
      <c r="B129" s="32"/>
      <c r="E129" s="261" t="str">
        <f>E11</f>
        <v>01-ee - Multimediálna učebňa svetelná a zásuvková inštalácia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 xml:space="preserve">Ladislav Medveď 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P138+P146+P158+P169</f>
        <v>0</v>
      </c>
      <c r="Q137" s="56"/>
      <c r="R137" s="143">
        <f>R138+R146+R158+R169</f>
        <v>0</v>
      </c>
      <c r="S137" s="56"/>
      <c r="T137" s="144">
        <f>T138+T146+T158+T169</f>
        <v>0</v>
      </c>
      <c r="AT137" s="17" t="s">
        <v>74</v>
      </c>
      <c r="AU137" s="17" t="s">
        <v>178</v>
      </c>
      <c r="BK137" s="145">
        <f>BK138+BK146+BK158+BK169</f>
        <v>0</v>
      </c>
    </row>
    <row r="138" spans="2:65" s="11" customFormat="1" ht="25.9" customHeight="1">
      <c r="B138" s="146"/>
      <c r="D138" s="147" t="s">
        <v>74</v>
      </c>
      <c r="E138" s="148" t="s">
        <v>1279</v>
      </c>
      <c r="F138" s="148" t="s">
        <v>1312</v>
      </c>
      <c r="I138" s="149"/>
      <c r="J138" s="125">
        <f>BK138</f>
        <v>0</v>
      </c>
      <c r="L138" s="146"/>
      <c r="M138" s="150"/>
      <c r="P138" s="151">
        <f>P139</f>
        <v>0</v>
      </c>
      <c r="R138" s="151">
        <f>R139</f>
        <v>0</v>
      </c>
      <c r="T138" s="152">
        <f>T139</f>
        <v>0</v>
      </c>
      <c r="AR138" s="147" t="s">
        <v>83</v>
      </c>
      <c r="AT138" s="153" t="s">
        <v>74</v>
      </c>
      <c r="AU138" s="153" t="s">
        <v>75</v>
      </c>
      <c r="AY138" s="147" t="s">
        <v>224</v>
      </c>
      <c r="BK138" s="154">
        <f>BK139</f>
        <v>0</v>
      </c>
    </row>
    <row r="139" spans="2:65" s="11" customFormat="1" ht="22.9" customHeight="1">
      <c r="B139" s="146"/>
      <c r="D139" s="147" t="s">
        <v>74</v>
      </c>
      <c r="E139" s="155" t="s">
        <v>1197</v>
      </c>
      <c r="F139" s="155" t="s">
        <v>1313</v>
      </c>
      <c r="I139" s="149"/>
      <c r="J139" s="156">
        <f>BK139</f>
        <v>0</v>
      </c>
      <c r="L139" s="146"/>
      <c r="M139" s="150"/>
      <c r="P139" s="151">
        <f>SUM(P140:P145)</f>
        <v>0</v>
      </c>
      <c r="R139" s="151">
        <f>SUM(R140:R145)</f>
        <v>0</v>
      </c>
      <c r="T139" s="152">
        <f>SUM(T140:T145)</f>
        <v>0</v>
      </c>
      <c r="AR139" s="147" t="s">
        <v>83</v>
      </c>
      <c r="AT139" s="153" t="s">
        <v>74</v>
      </c>
      <c r="AU139" s="153" t="s">
        <v>83</v>
      </c>
      <c r="AY139" s="147" t="s">
        <v>224</v>
      </c>
      <c r="BK139" s="154">
        <f>SUM(BK140:BK145)</f>
        <v>0</v>
      </c>
    </row>
    <row r="140" spans="2:65" s="1" customFormat="1" ht="16.5" customHeight="1">
      <c r="B140" s="32"/>
      <c r="C140" s="157" t="s">
        <v>401</v>
      </c>
      <c r="D140" s="157" t="s">
        <v>227</v>
      </c>
      <c r="E140" s="158" t="s">
        <v>1369</v>
      </c>
      <c r="F140" s="159" t="s">
        <v>1370</v>
      </c>
      <c r="G140" s="160" t="s">
        <v>230</v>
      </c>
      <c r="H140" s="161">
        <v>1</v>
      </c>
      <c r="I140" s="162"/>
      <c r="J140" s="161">
        <f t="shared" ref="J140:J145" si="5">ROUND(I140*H140,3)</f>
        <v>0</v>
      </c>
      <c r="K140" s="163"/>
      <c r="L140" s="32"/>
      <c r="M140" s="164" t="s">
        <v>1</v>
      </c>
      <c r="N140" s="127" t="s">
        <v>41</v>
      </c>
      <c r="P140" s="165">
        <f t="shared" ref="P140:P145" si="6">O140*H140</f>
        <v>0</v>
      </c>
      <c r="Q140" s="165">
        <v>0</v>
      </c>
      <c r="R140" s="165">
        <f t="shared" ref="R140:R145" si="7">Q140*H140</f>
        <v>0</v>
      </c>
      <c r="S140" s="165">
        <v>0</v>
      </c>
      <c r="T140" s="166">
        <f t="shared" ref="T140:T145" si="8"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 t="shared" ref="BE140:BE145" si="9">IF(N140="základná",J140,0)</f>
        <v>0</v>
      </c>
      <c r="BF140" s="168">
        <f t="shared" ref="BF140:BF145" si="10">IF(N140="znížená",J140,0)</f>
        <v>0</v>
      </c>
      <c r="BG140" s="168">
        <f t="shared" ref="BG140:BG145" si="11">IF(N140="zákl. prenesená",J140,0)</f>
        <v>0</v>
      </c>
      <c r="BH140" s="168">
        <f t="shared" ref="BH140:BH145" si="12">IF(N140="zníž. prenesená",J140,0)</f>
        <v>0</v>
      </c>
      <c r="BI140" s="168">
        <f t="shared" ref="BI140:BI145" si="13">IF(N140="nulová",J140,0)</f>
        <v>0</v>
      </c>
      <c r="BJ140" s="17" t="s">
        <v>99</v>
      </c>
      <c r="BK140" s="169">
        <f t="shared" ref="BK140:BK145" si="14">ROUND(I140*H140,3)</f>
        <v>0</v>
      </c>
      <c r="BL140" s="17" t="s">
        <v>231</v>
      </c>
      <c r="BM140" s="167" t="s">
        <v>99</v>
      </c>
    </row>
    <row r="141" spans="2:65" s="1" customFormat="1" ht="24.25" customHeight="1">
      <c r="B141" s="32"/>
      <c r="C141" s="198" t="s">
        <v>407</v>
      </c>
      <c r="D141" s="198" t="s">
        <v>311</v>
      </c>
      <c r="E141" s="199" t="s">
        <v>1371</v>
      </c>
      <c r="F141" s="200" t="s">
        <v>1372</v>
      </c>
      <c r="G141" s="201" t="s">
        <v>230</v>
      </c>
      <c r="H141" s="202">
        <v>1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231</v>
      </c>
    </row>
    <row r="142" spans="2:65" s="1" customFormat="1" ht="16.5" customHeight="1">
      <c r="B142" s="32"/>
      <c r="C142" s="157" t="s">
        <v>83</v>
      </c>
      <c r="D142" s="157" t="s">
        <v>227</v>
      </c>
      <c r="E142" s="158" t="s">
        <v>1314</v>
      </c>
      <c r="F142" s="159" t="s">
        <v>1315</v>
      </c>
      <c r="G142" s="160" t="s">
        <v>230</v>
      </c>
      <c r="H142" s="161">
        <v>10</v>
      </c>
      <c r="I142" s="162"/>
      <c r="J142" s="161">
        <f t="shared" si="5"/>
        <v>0</v>
      </c>
      <c r="K142" s="163"/>
      <c r="L142" s="32"/>
      <c r="M142" s="164" t="s">
        <v>1</v>
      </c>
      <c r="N142" s="12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241</v>
      </c>
    </row>
    <row r="143" spans="2:65" s="1" customFormat="1" ht="16.5" customHeight="1">
      <c r="B143" s="32"/>
      <c r="C143" s="198" t="s">
        <v>99</v>
      </c>
      <c r="D143" s="198" t="s">
        <v>311</v>
      </c>
      <c r="E143" s="199" t="s">
        <v>1316</v>
      </c>
      <c r="F143" s="200" t="s">
        <v>1317</v>
      </c>
      <c r="G143" s="201" t="s">
        <v>230</v>
      </c>
      <c r="H143" s="202">
        <v>10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280</v>
      </c>
    </row>
    <row r="144" spans="2:65" s="1" customFormat="1" ht="16.5" customHeight="1">
      <c r="B144" s="32"/>
      <c r="C144" s="157" t="s">
        <v>225</v>
      </c>
      <c r="D144" s="157" t="s">
        <v>227</v>
      </c>
      <c r="E144" s="158" t="s">
        <v>1318</v>
      </c>
      <c r="F144" s="159" t="s">
        <v>1319</v>
      </c>
      <c r="G144" s="160" t="s">
        <v>237</v>
      </c>
      <c r="H144" s="161">
        <v>60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288</v>
      </c>
    </row>
    <row r="145" spans="2:65" s="1" customFormat="1" ht="24.25" customHeight="1">
      <c r="B145" s="32"/>
      <c r="C145" s="198" t="s">
        <v>231</v>
      </c>
      <c r="D145" s="198" t="s">
        <v>311</v>
      </c>
      <c r="E145" s="199" t="s">
        <v>1320</v>
      </c>
      <c r="F145" s="200" t="s">
        <v>1321</v>
      </c>
      <c r="G145" s="201" t="s">
        <v>1322</v>
      </c>
      <c r="H145" s="202">
        <v>8.5000000000000006E-2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300</v>
      </c>
    </row>
    <row r="146" spans="2:65" s="11" customFormat="1" ht="25.9" customHeight="1">
      <c r="B146" s="146"/>
      <c r="D146" s="147" t="s">
        <v>74</v>
      </c>
      <c r="E146" s="148" t="s">
        <v>411</v>
      </c>
      <c r="F146" s="148" t="s">
        <v>1258</v>
      </c>
      <c r="I146" s="149"/>
      <c r="J146" s="125">
        <f>BK146</f>
        <v>0</v>
      </c>
      <c r="L146" s="146"/>
      <c r="M146" s="150"/>
      <c r="P146" s="151">
        <f>P147</f>
        <v>0</v>
      </c>
      <c r="R146" s="151">
        <f>R147</f>
        <v>0</v>
      </c>
      <c r="T146" s="152">
        <f>T147</f>
        <v>0</v>
      </c>
      <c r="AR146" s="147" t="s">
        <v>99</v>
      </c>
      <c r="AT146" s="153" t="s">
        <v>74</v>
      </c>
      <c r="AU146" s="153" t="s">
        <v>75</v>
      </c>
      <c r="AY146" s="147" t="s">
        <v>224</v>
      </c>
      <c r="BK146" s="154">
        <f>BK147</f>
        <v>0</v>
      </c>
    </row>
    <row r="147" spans="2:65" s="11" customFormat="1" ht="22.9" customHeight="1">
      <c r="B147" s="146"/>
      <c r="D147" s="147" t="s">
        <v>74</v>
      </c>
      <c r="E147" s="155" t="s">
        <v>1259</v>
      </c>
      <c r="F147" s="155" t="s">
        <v>1260</v>
      </c>
      <c r="I147" s="149"/>
      <c r="J147" s="156">
        <f>BK147</f>
        <v>0</v>
      </c>
      <c r="L147" s="146"/>
      <c r="M147" s="150"/>
      <c r="P147" s="151">
        <f>SUM(P148:P157)</f>
        <v>0</v>
      </c>
      <c r="R147" s="151">
        <f>SUM(R148:R157)</f>
        <v>0</v>
      </c>
      <c r="T147" s="152">
        <f>SUM(T148:T157)</f>
        <v>0</v>
      </c>
      <c r="AR147" s="147" t="s">
        <v>83</v>
      </c>
      <c r="AT147" s="153" t="s">
        <v>74</v>
      </c>
      <c r="AU147" s="153" t="s">
        <v>83</v>
      </c>
      <c r="AY147" s="147" t="s">
        <v>224</v>
      </c>
      <c r="BK147" s="154">
        <f>SUM(BK148:BK157)</f>
        <v>0</v>
      </c>
    </row>
    <row r="148" spans="2:65" s="1" customFormat="1" ht="24.25" customHeight="1">
      <c r="B148" s="32"/>
      <c r="C148" s="157" t="s">
        <v>252</v>
      </c>
      <c r="D148" s="157" t="s">
        <v>227</v>
      </c>
      <c r="E148" s="158" t="s">
        <v>1323</v>
      </c>
      <c r="F148" s="159" t="s">
        <v>1324</v>
      </c>
      <c r="G148" s="160" t="s">
        <v>237</v>
      </c>
      <c r="H148" s="161">
        <v>120</v>
      </c>
      <c r="I148" s="162"/>
      <c r="J148" s="161">
        <f t="shared" ref="J148:J157" si="15">ROUND(I148*H148,3)</f>
        <v>0</v>
      </c>
      <c r="K148" s="163"/>
      <c r="L148" s="32"/>
      <c r="M148" s="164" t="s">
        <v>1</v>
      </c>
      <c r="N148" s="127" t="s">
        <v>41</v>
      </c>
      <c r="P148" s="165">
        <f t="shared" ref="P148:P157" si="16">O148*H148</f>
        <v>0</v>
      </c>
      <c r="Q148" s="165">
        <v>0</v>
      </c>
      <c r="R148" s="165">
        <f t="shared" ref="R148:R157" si="17">Q148*H148</f>
        <v>0</v>
      </c>
      <c r="S148" s="165">
        <v>0</v>
      </c>
      <c r="T148" s="166">
        <f t="shared" ref="T148:T157" si="18">S148*H148</f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ref="BE148:BE157" si="19">IF(N148="základná",J148,0)</f>
        <v>0</v>
      </c>
      <c r="BF148" s="168">
        <f t="shared" ref="BF148:BF157" si="20">IF(N148="znížená",J148,0)</f>
        <v>0</v>
      </c>
      <c r="BG148" s="168">
        <f t="shared" ref="BG148:BG157" si="21">IF(N148="zákl. prenesená",J148,0)</f>
        <v>0</v>
      </c>
      <c r="BH148" s="168">
        <f t="shared" ref="BH148:BH157" si="22">IF(N148="zníž. prenesená",J148,0)</f>
        <v>0</v>
      </c>
      <c r="BI148" s="168">
        <f t="shared" ref="BI148:BI157" si="23">IF(N148="nulová",J148,0)</f>
        <v>0</v>
      </c>
      <c r="BJ148" s="17" t="s">
        <v>99</v>
      </c>
      <c r="BK148" s="169">
        <f t="shared" ref="BK148:BK157" si="24">ROUND(I148*H148,3)</f>
        <v>0</v>
      </c>
      <c r="BL148" s="17" t="s">
        <v>231</v>
      </c>
      <c r="BM148" s="167" t="s">
        <v>310</v>
      </c>
    </row>
    <row r="149" spans="2:65" s="1" customFormat="1" ht="16.5" customHeight="1">
      <c r="B149" s="32"/>
      <c r="C149" s="198" t="s">
        <v>241</v>
      </c>
      <c r="D149" s="198" t="s">
        <v>311</v>
      </c>
      <c r="E149" s="199" t="s">
        <v>1325</v>
      </c>
      <c r="F149" s="200" t="s">
        <v>1326</v>
      </c>
      <c r="G149" s="201" t="s">
        <v>237</v>
      </c>
      <c r="H149" s="202">
        <v>120</v>
      </c>
      <c r="I149" s="203"/>
      <c r="J149" s="202">
        <f t="shared" si="15"/>
        <v>0</v>
      </c>
      <c r="K149" s="204"/>
      <c r="L149" s="205"/>
      <c r="M149" s="206" t="s">
        <v>1</v>
      </c>
      <c r="N149" s="207" t="s">
        <v>41</v>
      </c>
      <c r="P149" s="165">
        <f t="shared" si="16"/>
        <v>0</v>
      </c>
      <c r="Q149" s="165">
        <v>0</v>
      </c>
      <c r="R149" s="165">
        <f t="shared" si="17"/>
        <v>0</v>
      </c>
      <c r="S149" s="165">
        <v>0</v>
      </c>
      <c r="T149" s="166">
        <f t="shared" si="1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19"/>
        <v>0</v>
      </c>
      <c r="BF149" s="168">
        <f t="shared" si="20"/>
        <v>0</v>
      </c>
      <c r="BG149" s="168">
        <f t="shared" si="21"/>
        <v>0</v>
      </c>
      <c r="BH149" s="168">
        <f t="shared" si="22"/>
        <v>0</v>
      </c>
      <c r="BI149" s="168">
        <f t="shared" si="23"/>
        <v>0</v>
      </c>
      <c r="BJ149" s="17" t="s">
        <v>99</v>
      </c>
      <c r="BK149" s="169">
        <f t="shared" si="24"/>
        <v>0</v>
      </c>
      <c r="BL149" s="17" t="s">
        <v>231</v>
      </c>
      <c r="BM149" s="167" t="s">
        <v>321</v>
      </c>
    </row>
    <row r="150" spans="2:65" s="1" customFormat="1" ht="24.25" customHeight="1">
      <c r="B150" s="32"/>
      <c r="C150" s="157" t="s">
        <v>260</v>
      </c>
      <c r="D150" s="157" t="s">
        <v>227</v>
      </c>
      <c r="E150" s="158" t="s">
        <v>1327</v>
      </c>
      <c r="F150" s="159" t="s">
        <v>1328</v>
      </c>
      <c r="G150" s="160" t="s">
        <v>230</v>
      </c>
      <c r="H150" s="161">
        <v>29</v>
      </c>
      <c r="I150" s="162"/>
      <c r="J150" s="161">
        <f t="shared" si="15"/>
        <v>0</v>
      </c>
      <c r="K150" s="163"/>
      <c r="L150" s="32"/>
      <c r="M150" s="164" t="s">
        <v>1</v>
      </c>
      <c r="N150" s="127" t="s">
        <v>41</v>
      </c>
      <c r="P150" s="165">
        <f t="shared" si="16"/>
        <v>0</v>
      </c>
      <c r="Q150" s="165">
        <v>0</v>
      </c>
      <c r="R150" s="165">
        <f t="shared" si="17"/>
        <v>0</v>
      </c>
      <c r="S150" s="165">
        <v>0</v>
      </c>
      <c r="T150" s="166">
        <f t="shared" si="18"/>
        <v>0</v>
      </c>
      <c r="AR150" s="167" t="s">
        <v>231</v>
      </c>
      <c r="AT150" s="167" t="s">
        <v>227</v>
      </c>
      <c r="AU150" s="167" t="s">
        <v>99</v>
      </c>
      <c r="AY150" s="17" t="s">
        <v>224</v>
      </c>
      <c r="BE150" s="168">
        <f t="shared" si="19"/>
        <v>0</v>
      </c>
      <c r="BF150" s="168">
        <f t="shared" si="20"/>
        <v>0</v>
      </c>
      <c r="BG150" s="168">
        <f t="shared" si="21"/>
        <v>0</v>
      </c>
      <c r="BH150" s="168">
        <f t="shared" si="22"/>
        <v>0</v>
      </c>
      <c r="BI150" s="168">
        <f t="shared" si="23"/>
        <v>0</v>
      </c>
      <c r="BJ150" s="17" t="s">
        <v>99</v>
      </c>
      <c r="BK150" s="169">
        <f t="shared" si="24"/>
        <v>0</v>
      </c>
      <c r="BL150" s="17" t="s">
        <v>231</v>
      </c>
      <c r="BM150" s="167" t="s">
        <v>331</v>
      </c>
    </row>
    <row r="151" spans="2:65" s="1" customFormat="1" ht="16.5" customHeight="1">
      <c r="B151" s="32"/>
      <c r="C151" s="198" t="s">
        <v>280</v>
      </c>
      <c r="D151" s="198" t="s">
        <v>311</v>
      </c>
      <c r="E151" s="199" t="s">
        <v>1329</v>
      </c>
      <c r="F151" s="200" t="s">
        <v>1330</v>
      </c>
      <c r="G151" s="201" t="s">
        <v>230</v>
      </c>
      <c r="H151" s="202">
        <v>29</v>
      </c>
      <c r="I151" s="203"/>
      <c r="J151" s="202">
        <f t="shared" si="15"/>
        <v>0</v>
      </c>
      <c r="K151" s="204"/>
      <c r="L151" s="205"/>
      <c r="M151" s="206" t="s">
        <v>1</v>
      </c>
      <c r="N151" s="207" t="s">
        <v>41</v>
      </c>
      <c r="P151" s="165">
        <f t="shared" si="16"/>
        <v>0</v>
      </c>
      <c r="Q151" s="165">
        <v>0</v>
      </c>
      <c r="R151" s="165">
        <f t="shared" si="17"/>
        <v>0</v>
      </c>
      <c r="S151" s="165">
        <v>0</v>
      </c>
      <c r="T151" s="166">
        <f t="shared" si="18"/>
        <v>0</v>
      </c>
      <c r="AR151" s="167" t="s">
        <v>280</v>
      </c>
      <c r="AT151" s="167" t="s">
        <v>311</v>
      </c>
      <c r="AU151" s="167" t="s">
        <v>99</v>
      </c>
      <c r="AY151" s="17" t="s">
        <v>224</v>
      </c>
      <c r="BE151" s="168">
        <f t="shared" si="19"/>
        <v>0</v>
      </c>
      <c r="BF151" s="168">
        <f t="shared" si="20"/>
        <v>0</v>
      </c>
      <c r="BG151" s="168">
        <f t="shared" si="21"/>
        <v>0</v>
      </c>
      <c r="BH151" s="168">
        <f t="shared" si="22"/>
        <v>0</v>
      </c>
      <c r="BI151" s="168">
        <f t="shared" si="23"/>
        <v>0</v>
      </c>
      <c r="BJ151" s="17" t="s">
        <v>99</v>
      </c>
      <c r="BK151" s="169">
        <f t="shared" si="24"/>
        <v>0</v>
      </c>
      <c r="BL151" s="17" t="s">
        <v>231</v>
      </c>
      <c r="BM151" s="167" t="s">
        <v>7</v>
      </c>
    </row>
    <row r="152" spans="2:65" s="1" customFormat="1" ht="24.25" customHeight="1">
      <c r="B152" s="32"/>
      <c r="C152" s="198" t="s">
        <v>284</v>
      </c>
      <c r="D152" s="198" t="s">
        <v>311</v>
      </c>
      <c r="E152" s="199" t="s">
        <v>1331</v>
      </c>
      <c r="F152" s="200" t="s">
        <v>1332</v>
      </c>
      <c r="G152" s="201" t="s">
        <v>565</v>
      </c>
      <c r="H152" s="202">
        <v>30</v>
      </c>
      <c r="I152" s="203"/>
      <c r="J152" s="202">
        <f t="shared" si="15"/>
        <v>0</v>
      </c>
      <c r="K152" s="204"/>
      <c r="L152" s="205"/>
      <c r="M152" s="206" t="s">
        <v>1</v>
      </c>
      <c r="N152" s="207" t="s">
        <v>41</v>
      </c>
      <c r="P152" s="165">
        <f t="shared" si="16"/>
        <v>0</v>
      </c>
      <c r="Q152" s="165">
        <v>0</v>
      </c>
      <c r="R152" s="165">
        <f t="shared" si="17"/>
        <v>0</v>
      </c>
      <c r="S152" s="165">
        <v>0</v>
      </c>
      <c r="T152" s="166">
        <f t="shared" si="1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19"/>
        <v>0</v>
      </c>
      <c r="BF152" s="168">
        <f t="shared" si="20"/>
        <v>0</v>
      </c>
      <c r="BG152" s="168">
        <f t="shared" si="21"/>
        <v>0</v>
      </c>
      <c r="BH152" s="168">
        <f t="shared" si="22"/>
        <v>0</v>
      </c>
      <c r="BI152" s="168">
        <f t="shared" si="23"/>
        <v>0</v>
      </c>
      <c r="BJ152" s="17" t="s">
        <v>99</v>
      </c>
      <c r="BK152" s="169">
        <f t="shared" si="24"/>
        <v>0</v>
      </c>
      <c r="BL152" s="17" t="s">
        <v>231</v>
      </c>
      <c r="BM152" s="167" t="s">
        <v>352</v>
      </c>
    </row>
    <row r="153" spans="2:65" s="1" customFormat="1" ht="33" customHeight="1">
      <c r="B153" s="32"/>
      <c r="C153" s="157" t="s">
        <v>288</v>
      </c>
      <c r="D153" s="157" t="s">
        <v>227</v>
      </c>
      <c r="E153" s="158" t="s">
        <v>1333</v>
      </c>
      <c r="F153" s="159" t="s">
        <v>1334</v>
      </c>
      <c r="G153" s="160" t="s">
        <v>230</v>
      </c>
      <c r="H153" s="161">
        <v>8</v>
      </c>
      <c r="I153" s="162"/>
      <c r="J153" s="161">
        <f t="shared" si="15"/>
        <v>0</v>
      </c>
      <c r="K153" s="163"/>
      <c r="L153" s="32"/>
      <c r="M153" s="164" t="s">
        <v>1</v>
      </c>
      <c r="N153" s="127" t="s">
        <v>41</v>
      </c>
      <c r="P153" s="165">
        <f t="shared" si="16"/>
        <v>0</v>
      </c>
      <c r="Q153" s="165">
        <v>0</v>
      </c>
      <c r="R153" s="165">
        <f t="shared" si="17"/>
        <v>0</v>
      </c>
      <c r="S153" s="165">
        <v>0</v>
      </c>
      <c r="T153" s="166">
        <f t="shared" si="1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19"/>
        <v>0</v>
      </c>
      <c r="BF153" s="168">
        <f t="shared" si="20"/>
        <v>0</v>
      </c>
      <c r="BG153" s="168">
        <f t="shared" si="21"/>
        <v>0</v>
      </c>
      <c r="BH153" s="168">
        <f t="shared" si="22"/>
        <v>0</v>
      </c>
      <c r="BI153" s="168">
        <f t="shared" si="23"/>
        <v>0</v>
      </c>
      <c r="BJ153" s="17" t="s">
        <v>99</v>
      </c>
      <c r="BK153" s="169">
        <f t="shared" si="24"/>
        <v>0</v>
      </c>
      <c r="BL153" s="17" t="s">
        <v>231</v>
      </c>
      <c r="BM153" s="167" t="s">
        <v>362</v>
      </c>
    </row>
    <row r="154" spans="2:65" s="1" customFormat="1" ht="16.5" customHeight="1">
      <c r="B154" s="32"/>
      <c r="C154" s="198" t="s">
        <v>295</v>
      </c>
      <c r="D154" s="198" t="s">
        <v>311</v>
      </c>
      <c r="E154" s="199" t="s">
        <v>1335</v>
      </c>
      <c r="F154" s="200" t="s">
        <v>1336</v>
      </c>
      <c r="G154" s="201" t="s">
        <v>230</v>
      </c>
      <c r="H154" s="202">
        <v>8</v>
      </c>
      <c r="I154" s="203"/>
      <c r="J154" s="202">
        <f t="shared" si="15"/>
        <v>0</v>
      </c>
      <c r="K154" s="204"/>
      <c r="L154" s="205"/>
      <c r="M154" s="206" t="s">
        <v>1</v>
      </c>
      <c r="N154" s="207" t="s">
        <v>41</v>
      </c>
      <c r="P154" s="165">
        <f t="shared" si="16"/>
        <v>0</v>
      </c>
      <c r="Q154" s="165">
        <v>0</v>
      </c>
      <c r="R154" s="165">
        <f t="shared" si="17"/>
        <v>0</v>
      </c>
      <c r="S154" s="165">
        <v>0</v>
      </c>
      <c r="T154" s="166">
        <f t="shared" si="1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19"/>
        <v>0</v>
      </c>
      <c r="BF154" s="168">
        <f t="shared" si="20"/>
        <v>0</v>
      </c>
      <c r="BG154" s="168">
        <f t="shared" si="21"/>
        <v>0</v>
      </c>
      <c r="BH154" s="168">
        <f t="shared" si="22"/>
        <v>0</v>
      </c>
      <c r="BI154" s="168">
        <f t="shared" si="23"/>
        <v>0</v>
      </c>
      <c r="BJ154" s="17" t="s">
        <v>99</v>
      </c>
      <c r="BK154" s="169">
        <f t="shared" si="24"/>
        <v>0</v>
      </c>
      <c r="BL154" s="17" t="s">
        <v>231</v>
      </c>
      <c r="BM154" s="167" t="s">
        <v>375</v>
      </c>
    </row>
    <row r="155" spans="2:65" s="1" customFormat="1" ht="21.75" customHeight="1">
      <c r="B155" s="32"/>
      <c r="C155" s="157" t="s">
        <v>310</v>
      </c>
      <c r="D155" s="157" t="s">
        <v>227</v>
      </c>
      <c r="E155" s="158" t="s">
        <v>1341</v>
      </c>
      <c r="F155" s="159" t="s">
        <v>1342</v>
      </c>
      <c r="G155" s="160" t="s">
        <v>237</v>
      </c>
      <c r="H155" s="161">
        <v>100</v>
      </c>
      <c r="I155" s="162"/>
      <c r="J155" s="161">
        <f t="shared" si="15"/>
        <v>0</v>
      </c>
      <c r="K155" s="163"/>
      <c r="L155" s="32"/>
      <c r="M155" s="164" t="s">
        <v>1</v>
      </c>
      <c r="N155" s="127" t="s">
        <v>41</v>
      </c>
      <c r="P155" s="165">
        <f t="shared" si="16"/>
        <v>0</v>
      </c>
      <c r="Q155" s="165">
        <v>0</v>
      </c>
      <c r="R155" s="165">
        <f t="shared" si="17"/>
        <v>0</v>
      </c>
      <c r="S155" s="165">
        <v>0</v>
      </c>
      <c r="T155" s="166">
        <f t="shared" si="1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19"/>
        <v>0</v>
      </c>
      <c r="BF155" s="168">
        <f t="shared" si="20"/>
        <v>0</v>
      </c>
      <c r="BG155" s="168">
        <f t="shared" si="21"/>
        <v>0</v>
      </c>
      <c r="BH155" s="168">
        <f t="shared" si="22"/>
        <v>0</v>
      </c>
      <c r="BI155" s="168">
        <f t="shared" si="23"/>
        <v>0</v>
      </c>
      <c r="BJ155" s="17" t="s">
        <v>99</v>
      </c>
      <c r="BK155" s="169">
        <f t="shared" si="24"/>
        <v>0</v>
      </c>
      <c r="BL155" s="17" t="s">
        <v>231</v>
      </c>
      <c r="BM155" s="167" t="s">
        <v>383</v>
      </c>
    </row>
    <row r="156" spans="2:65" s="1" customFormat="1" ht="21.75" customHeight="1">
      <c r="B156" s="32"/>
      <c r="C156" s="198" t="s">
        <v>397</v>
      </c>
      <c r="D156" s="198" t="s">
        <v>311</v>
      </c>
      <c r="E156" s="199" t="s">
        <v>1373</v>
      </c>
      <c r="F156" s="200" t="s">
        <v>1374</v>
      </c>
      <c r="G156" s="201" t="s">
        <v>237</v>
      </c>
      <c r="H156" s="202">
        <v>35</v>
      </c>
      <c r="I156" s="203"/>
      <c r="J156" s="202">
        <f t="shared" si="15"/>
        <v>0</v>
      </c>
      <c r="K156" s="204"/>
      <c r="L156" s="205"/>
      <c r="M156" s="206" t="s">
        <v>1</v>
      </c>
      <c r="N156" s="207" t="s">
        <v>41</v>
      </c>
      <c r="P156" s="165">
        <f t="shared" si="16"/>
        <v>0</v>
      </c>
      <c r="Q156" s="165">
        <v>0</v>
      </c>
      <c r="R156" s="165">
        <f t="shared" si="17"/>
        <v>0</v>
      </c>
      <c r="S156" s="165">
        <v>0</v>
      </c>
      <c r="T156" s="166">
        <f t="shared" si="1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19"/>
        <v>0</v>
      </c>
      <c r="BF156" s="168">
        <f t="shared" si="20"/>
        <v>0</v>
      </c>
      <c r="BG156" s="168">
        <f t="shared" si="21"/>
        <v>0</v>
      </c>
      <c r="BH156" s="168">
        <f t="shared" si="22"/>
        <v>0</v>
      </c>
      <c r="BI156" s="168">
        <f t="shared" si="23"/>
        <v>0</v>
      </c>
      <c r="BJ156" s="17" t="s">
        <v>99</v>
      </c>
      <c r="BK156" s="169">
        <f t="shared" si="24"/>
        <v>0</v>
      </c>
      <c r="BL156" s="17" t="s">
        <v>231</v>
      </c>
      <c r="BM156" s="167" t="s">
        <v>392</v>
      </c>
    </row>
    <row r="157" spans="2:65" s="1" customFormat="1" ht="16.5" customHeight="1">
      <c r="B157" s="32"/>
      <c r="C157" s="198" t="s">
        <v>316</v>
      </c>
      <c r="D157" s="198" t="s">
        <v>311</v>
      </c>
      <c r="E157" s="199" t="s">
        <v>1343</v>
      </c>
      <c r="F157" s="200" t="s">
        <v>1344</v>
      </c>
      <c r="G157" s="201" t="s">
        <v>237</v>
      </c>
      <c r="H157" s="202">
        <v>65</v>
      </c>
      <c r="I157" s="203"/>
      <c r="J157" s="202">
        <f t="shared" si="15"/>
        <v>0</v>
      </c>
      <c r="K157" s="204"/>
      <c r="L157" s="205"/>
      <c r="M157" s="206" t="s">
        <v>1</v>
      </c>
      <c r="N157" s="207" t="s">
        <v>41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280</v>
      </c>
      <c r="AT157" s="167" t="s">
        <v>311</v>
      </c>
      <c r="AU157" s="167" t="s">
        <v>99</v>
      </c>
      <c r="AY157" s="17" t="s">
        <v>224</v>
      </c>
      <c r="BE157" s="168">
        <f t="shared" si="19"/>
        <v>0</v>
      </c>
      <c r="BF157" s="168">
        <f t="shared" si="20"/>
        <v>0</v>
      </c>
      <c r="BG157" s="168">
        <f t="shared" si="21"/>
        <v>0</v>
      </c>
      <c r="BH157" s="168">
        <f t="shared" si="22"/>
        <v>0</v>
      </c>
      <c r="BI157" s="168">
        <f t="shared" si="23"/>
        <v>0</v>
      </c>
      <c r="BJ157" s="17" t="s">
        <v>99</v>
      </c>
      <c r="BK157" s="169">
        <f t="shared" si="24"/>
        <v>0</v>
      </c>
      <c r="BL157" s="17" t="s">
        <v>231</v>
      </c>
      <c r="BM157" s="167" t="s">
        <v>401</v>
      </c>
    </row>
    <row r="158" spans="2:65" s="11" customFormat="1" ht="25.9" customHeight="1">
      <c r="B158" s="146"/>
      <c r="D158" s="147" t="s">
        <v>74</v>
      </c>
      <c r="E158" s="148" t="s">
        <v>1273</v>
      </c>
      <c r="F158" s="148" t="s">
        <v>699</v>
      </c>
      <c r="I158" s="149"/>
      <c r="J158" s="125">
        <f>BK158</f>
        <v>0</v>
      </c>
      <c r="L158" s="146"/>
      <c r="M158" s="150"/>
      <c r="P158" s="151">
        <f>P159</f>
        <v>0</v>
      </c>
      <c r="R158" s="151">
        <f>R159</f>
        <v>0</v>
      </c>
      <c r="T158" s="152">
        <f>T159</f>
        <v>0</v>
      </c>
      <c r="AR158" s="147" t="s">
        <v>83</v>
      </c>
      <c r="AT158" s="153" t="s">
        <v>74</v>
      </c>
      <c r="AU158" s="153" t="s">
        <v>75</v>
      </c>
      <c r="AY158" s="147" t="s">
        <v>224</v>
      </c>
      <c r="BK158" s="154">
        <f>BK159</f>
        <v>0</v>
      </c>
    </row>
    <row r="159" spans="2:65" s="11" customFormat="1" ht="22.9" customHeight="1">
      <c r="B159" s="146"/>
      <c r="D159" s="147" t="s">
        <v>74</v>
      </c>
      <c r="E159" s="155" t="s">
        <v>698</v>
      </c>
      <c r="F159" s="155" t="s">
        <v>699</v>
      </c>
      <c r="I159" s="149"/>
      <c r="J159" s="156">
        <f>BK159</f>
        <v>0</v>
      </c>
      <c r="L159" s="146"/>
      <c r="M159" s="150"/>
      <c r="P159" s="151">
        <f>SUM(P160:P168)</f>
        <v>0</v>
      </c>
      <c r="R159" s="151">
        <f>SUM(R160:R168)</f>
        <v>0</v>
      </c>
      <c r="T159" s="152">
        <f>SUM(T160:T168)</f>
        <v>0</v>
      </c>
      <c r="AR159" s="147" t="s">
        <v>225</v>
      </c>
      <c r="AT159" s="153" t="s">
        <v>74</v>
      </c>
      <c r="AU159" s="153" t="s">
        <v>83</v>
      </c>
      <c r="AY159" s="147" t="s">
        <v>224</v>
      </c>
      <c r="BK159" s="154">
        <f>SUM(BK160:BK168)</f>
        <v>0</v>
      </c>
    </row>
    <row r="160" spans="2:65" s="1" customFormat="1" ht="24.25" customHeight="1">
      <c r="B160" s="32"/>
      <c r="C160" s="157" t="s">
        <v>379</v>
      </c>
      <c r="D160" s="157" t="s">
        <v>227</v>
      </c>
      <c r="E160" s="158" t="s">
        <v>1375</v>
      </c>
      <c r="F160" s="159" t="s">
        <v>1376</v>
      </c>
      <c r="G160" s="160" t="s">
        <v>230</v>
      </c>
      <c r="H160" s="161">
        <v>2</v>
      </c>
      <c r="I160" s="162"/>
      <c r="J160" s="161">
        <f t="shared" ref="J160:J168" si="25">ROUND(I160*H160,3)</f>
        <v>0</v>
      </c>
      <c r="K160" s="163"/>
      <c r="L160" s="32"/>
      <c r="M160" s="164" t="s">
        <v>1</v>
      </c>
      <c r="N160" s="127" t="s">
        <v>41</v>
      </c>
      <c r="P160" s="165">
        <f t="shared" ref="P160:P168" si="26">O160*H160</f>
        <v>0</v>
      </c>
      <c r="Q160" s="165">
        <v>0</v>
      </c>
      <c r="R160" s="165">
        <f t="shared" ref="R160:R168" si="27">Q160*H160</f>
        <v>0</v>
      </c>
      <c r="S160" s="165">
        <v>0</v>
      </c>
      <c r="T160" s="166">
        <f t="shared" ref="T160:T168" si="28">S160*H160</f>
        <v>0</v>
      </c>
      <c r="AR160" s="167" t="s">
        <v>558</v>
      </c>
      <c r="AT160" s="167" t="s">
        <v>227</v>
      </c>
      <c r="AU160" s="167" t="s">
        <v>99</v>
      </c>
      <c r="AY160" s="17" t="s">
        <v>224</v>
      </c>
      <c r="BE160" s="168">
        <f t="shared" ref="BE160:BE168" si="29">IF(N160="základná",J160,0)</f>
        <v>0</v>
      </c>
      <c r="BF160" s="168">
        <f t="shared" ref="BF160:BF168" si="30">IF(N160="znížená",J160,0)</f>
        <v>0</v>
      </c>
      <c r="BG160" s="168">
        <f t="shared" ref="BG160:BG168" si="31">IF(N160="zákl. prenesená",J160,0)</f>
        <v>0</v>
      </c>
      <c r="BH160" s="168">
        <f t="shared" ref="BH160:BH168" si="32">IF(N160="zníž. prenesená",J160,0)</f>
        <v>0</v>
      </c>
      <c r="BI160" s="168">
        <f t="shared" ref="BI160:BI168" si="33">IF(N160="nulová",J160,0)</f>
        <v>0</v>
      </c>
      <c r="BJ160" s="17" t="s">
        <v>99</v>
      </c>
      <c r="BK160" s="169">
        <f t="shared" ref="BK160:BK168" si="34">ROUND(I160*H160,3)</f>
        <v>0</v>
      </c>
      <c r="BL160" s="17" t="s">
        <v>558</v>
      </c>
      <c r="BM160" s="167" t="s">
        <v>415</v>
      </c>
    </row>
    <row r="161" spans="2:65" s="1" customFormat="1" ht="16.5" customHeight="1">
      <c r="B161" s="32"/>
      <c r="C161" s="198" t="s">
        <v>383</v>
      </c>
      <c r="D161" s="198" t="s">
        <v>311</v>
      </c>
      <c r="E161" s="199" t="s">
        <v>1377</v>
      </c>
      <c r="F161" s="200" t="s">
        <v>1378</v>
      </c>
      <c r="G161" s="201" t="s">
        <v>230</v>
      </c>
      <c r="H161" s="202">
        <v>2</v>
      </c>
      <c r="I161" s="203"/>
      <c r="J161" s="202">
        <f t="shared" si="25"/>
        <v>0</v>
      </c>
      <c r="K161" s="204"/>
      <c r="L161" s="205"/>
      <c r="M161" s="206" t="s">
        <v>1</v>
      </c>
      <c r="N161" s="207" t="s">
        <v>41</v>
      </c>
      <c r="P161" s="165">
        <f t="shared" si="26"/>
        <v>0</v>
      </c>
      <c r="Q161" s="165">
        <v>0</v>
      </c>
      <c r="R161" s="165">
        <f t="shared" si="27"/>
        <v>0</v>
      </c>
      <c r="S161" s="165">
        <v>0</v>
      </c>
      <c r="T161" s="166">
        <f t="shared" si="28"/>
        <v>0</v>
      </c>
      <c r="AR161" s="167" t="s">
        <v>1300</v>
      </c>
      <c r="AT161" s="167" t="s">
        <v>311</v>
      </c>
      <c r="AU161" s="167" t="s">
        <v>99</v>
      </c>
      <c r="AY161" s="17" t="s">
        <v>224</v>
      </c>
      <c r="BE161" s="168">
        <f t="shared" si="29"/>
        <v>0</v>
      </c>
      <c r="BF161" s="168">
        <f t="shared" si="30"/>
        <v>0</v>
      </c>
      <c r="BG161" s="168">
        <f t="shared" si="31"/>
        <v>0</v>
      </c>
      <c r="BH161" s="168">
        <f t="shared" si="32"/>
        <v>0</v>
      </c>
      <c r="BI161" s="168">
        <f t="shared" si="33"/>
        <v>0</v>
      </c>
      <c r="BJ161" s="17" t="s">
        <v>99</v>
      </c>
      <c r="BK161" s="169">
        <f t="shared" si="34"/>
        <v>0</v>
      </c>
      <c r="BL161" s="17" t="s">
        <v>558</v>
      </c>
      <c r="BM161" s="167" t="s">
        <v>426</v>
      </c>
    </row>
    <row r="162" spans="2:65" s="1" customFormat="1" ht="24.25" customHeight="1">
      <c r="B162" s="32"/>
      <c r="C162" s="157" t="s">
        <v>336</v>
      </c>
      <c r="D162" s="157" t="s">
        <v>227</v>
      </c>
      <c r="E162" s="158" t="s">
        <v>1351</v>
      </c>
      <c r="F162" s="159" t="s">
        <v>1352</v>
      </c>
      <c r="G162" s="160" t="s">
        <v>230</v>
      </c>
      <c r="H162" s="161">
        <v>2</v>
      </c>
      <c r="I162" s="162"/>
      <c r="J162" s="161">
        <f t="shared" si="25"/>
        <v>0</v>
      </c>
      <c r="K162" s="163"/>
      <c r="L162" s="32"/>
      <c r="M162" s="164" t="s">
        <v>1</v>
      </c>
      <c r="N162" s="127" t="s">
        <v>41</v>
      </c>
      <c r="P162" s="165">
        <f t="shared" si="26"/>
        <v>0</v>
      </c>
      <c r="Q162" s="165">
        <v>0</v>
      </c>
      <c r="R162" s="165">
        <f t="shared" si="27"/>
        <v>0</v>
      </c>
      <c r="S162" s="165">
        <v>0</v>
      </c>
      <c r="T162" s="166">
        <f t="shared" si="28"/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si="29"/>
        <v>0</v>
      </c>
      <c r="BF162" s="168">
        <f t="shared" si="30"/>
        <v>0</v>
      </c>
      <c r="BG162" s="168">
        <f t="shared" si="31"/>
        <v>0</v>
      </c>
      <c r="BH162" s="168">
        <f t="shared" si="32"/>
        <v>0</v>
      </c>
      <c r="BI162" s="168">
        <f t="shared" si="33"/>
        <v>0</v>
      </c>
      <c r="BJ162" s="17" t="s">
        <v>99</v>
      </c>
      <c r="BK162" s="169">
        <f t="shared" si="34"/>
        <v>0</v>
      </c>
      <c r="BL162" s="17" t="s">
        <v>558</v>
      </c>
      <c r="BM162" s="167" t="s">
        <v>434</v>
      </c>
    </row>
    <row r="163" spans="2:65" s="1" customFormat="1" ht="24.25" customHeight="1">
      <c r="B163" s="32"/>
      <c r="C163" s="198" t="s">
        <v>7</v>
      </c>
      <c r="D163" s="198" t="s">
        <v>311</v>
      </c>
      <c r="E163" s="199" t="s">
        <v>1353</v>
      </c>
      <c r="F163" s="200" t="s">
        <v>1354</v>
      </c>
      <c r="G163" s="201" t="s">
        <v>230</v>
      </c>
      <c r="H163" s="202">
        <v>2</v>
      </c>
      <c r="I163" s="203"/>
      <c r="J163" s="202">
        <f t="shared" si="25"/>
        <v>0</v>
      </c>
      <c r="K163" s="204"/>
      <c r="L163" s="205"/>
      <c r="M163" s="206" t="s">
        <v>1</v>
      </c>
      <c r="N163" s="207" t="s">
        <v>41</v>
      </c>
      <c r="P163" s="165">
        <f t="shared" si="26"/>
        <v>0</v>
      </c>
      <c r="Q163" s="165">
        <v>0</v>
      </c>
      <c r="R163" s="165">
        <f t="shared" si="27"/>
        <v>0</v>
      </c>
      <c r="S163" s="165">
        <v>0</v>
      </c>
      <c r="T163" s="166">
        <f t="shared" si="2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29"/>
        <v>0</v>
      </c>
      <c r="BF163" s="168">
        <f t="shared" si="30"/>
        <v>0</v>
      </c>
      <c r="BG163" s="168">
        <f t="shared" si="31"/>
        <v>0</v>
      </c>
      <c r="BH163" s="168">
        <f t="shared" si="32"/>
        <v>0</v>
      </c>
      <c r="BI163" s="168">
        <f t="shared" si="33"/>
        <v>0</v>
      </c>
      <c r="BJ163" s="17" t="s">
        <v>99</v>
      </c>
      <c r="BK163" s="169">
        <f t="shared" si="34"/>
        <v>0</v>
      </c>
      <c r="BL163" s="17" t="s">
        <v>558</v>
      </c>
      <c r="BM163" s="167" t="s">
        <v>442</v>
      </c>
    </row>
    <row r="164" spans="2:65" s="1" customFormat="1" ht="24.25" customHeight="1">
      <c r="B164" s="32"/>
      <c r="C164" s="157" t="s">
        <v>388</v>
      </c>
      <c r="D164" s="157" t="s">
        <v>227</v>
      </c>
      <c r="E164" s="158" t="s">
        <v>1379</v>
      </c>
      <c r="F164" s="159" t="s">
        <v>1380</v>
      </c>
      <c r="G164" s="160" t="s">
        <v>230</v>
      </c>
      <c r="H164" s="161">
        <v>17</v>
      </c>
      <c r="I164" s="162"/>
      <c r="J164" s="161">
        <f t="shared" si="25"/>
        <v>0</v>
      </c>
      <c r="K164" s="163"/>
      <c r="L164" s="32"/>
      <c r="M164" s="164" t="s">
        <v>1</v>
      </c>
      <c r="N164" s="127" t="s">
        <v>41</v>
      </c>
      <c r="P164" s="165">
        <f t="shared" si="26"/>
        <v>0</v>
      </c>
      <c r="Q164" s="165">
        <v>0</v>
      </c>
      <c r="R164" s="165">
        <f t="shared" si="27"/>
        <v>0</v>
      </c>
      <c r="S164" s="165">
        <v>0</v>
      </c>
      <c r="T164" s="166">
        <f t="shared" si="2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29"/>
        <v>0</v>
      </c>
      <c r="BF164" s="168">
        <f t="shared" si="30"/>
        <v>0</v>
      </c>
      <c r="BG164" s="168">
        <f t="shared" si="31"/>
        <v>0</v>
      </c>
      <c r="BH164" s="168">
        <f t="shared" si="32"/>
        <v>0</v>
      </c>
      <c r="BI164" s="168">
        <f t="shared" si="33"/>
        <v>0</v>
      </c>
      <c r="BJ164" s="17" t="s">
        <v>99</v>
      </c>
      <c r="BK164" s="169">
        <f t="shared" si="34"/>
        <v>0</v>
      </c>
      <c r="BL164" s="17" t="s">
        <v>558</v>
      </c>
      <c r="BM164" s="167" t="s">
        <v>450</v>
      </c>
    </row>
    <row r="165" spans="2:65" s="1" customFormat="1" ht="16.5" customHeight="1">
      <c r="B165" s="32"/>
      <c r="C165" s="198" t="s">
        <v>392</v>
      </c>
      <c r="D165" s="198" t="s">
        <v>311</v>
      </c>
      <c r="E165" s="199" t="s">
        <v>1381</v>
      </c>
      <c r="F165" s="200" t="s">
        <v>1382</v>
      </c>
      <c r="G165" s="201" t="s">
        <v>230</v>
      </c>
      <c r="H165" s="202">
        <v>17</v>
      </c>
      <c r="I165" s="203"/>
      <c r="J165" s="202">
        <f t="shared" si="25"/>
        <v>0</v>
      </c>
      <c r="K165" s="204"/>
      <c r="L165" s="205"/>
      <c r="M165" s="206" t="s">
        <v>1</v>
      </c>
      <c r="N165" s="207" t="s">
        <v>41</v>
      </c>
      <c r="P165" s="165">
        <f t="shared" si="26"/>
        <v>0</v>
      </c>
      <c r="Q165" s="165">
        <v>0</v>
      </c>
      <c r="R165" s="165">
        <f t="shared" si="27"/>
        <v>0</v>
      </c>
      <c r="S165" s="165">
        <v>0</v>
      </c>
      <c r="T165" s="166">
        <f t="shared" si="2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29"/>
        <v>0</v>
      </c>
      <c r="BF165" s="168">
        <f t="shared" si="30"/>
        <v>0</v>
      </c>
      <c r="BG165" s="168">
        <f t="shared" si="31"/>
        <v>0</v>
      </c>
      <c r="BH165" s="168">
        <f t="shared" si="32"/>
        <v>0</v>
      </c>
      <c r="BI165" s="168">
        <f t="shared" si="33"/>
        <v>0</v>
      </c>
      <c r="BJ165" s="17" t="s">
        <v>99</v>
      </c>
      <c r="BK165" s="169">
        <f t="shared" si="34"/>
        <v>0</v>
      </c>
      <c r="BL165" s="17" t="s">
        <v>558</v>
      </c>
      <c r="BM165" s="167" t="s">
        <v>458</v>
      </c>
    </row>
    <row r="166" spans="2:65" s="1" customFormat="1" ht="16.5" customHeight="1">
      <c r="B166" s="32"/>
      <c r="C166" s="157" t="s">
        <v>357</v>
      </c>
      <c r="D166" s="157" t="s">
        <v>227</v>
      </c>
      <c r="E166" s="158" t="s">
        <v>1359</v>
      </c>
      <c r="F166" s="159" t="s">
        <v>1360</v>
      </c>
      <c r="G166" s="160" t="s">
        <v>237</v>
      </c>
      <c r="H166" s="161">
        <v>110</v>
      </c>
      <c r="I166" s="162"/>
      <c r="J166" s="161">
        <f t="shared" si="25"/>
        <v>0</v>
      </c>
      <c r="K166" s="163"/>
      <c r="L166" s="32"/>
      <c r="M166" s="164" t="s">
        <v>1</v>
      </c>
      <c r="N166" s="127" t="s">
        <v>41</v>
      </c>
      <c r="P166" s="165">
        <f t="shared" si="26"/>
        <v>0</v>
      </c>
      <c r="Q166" s="165">
        <v>0</v>
      </c>
      <c r="R166" s="165">
        <f t="shared" si="27"/>
        <v>0</v>
      </c>
      <c r="S166" s="165">
        <v>0</v>
      </c>
      <c r="T166" s="166">
        <f t="shared" si="2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29"/>
        <v>0</v>
      </c>
      <c r="BF166" s="168">
        <f t="shared" si="30"/>
        <v>0</v>
      </c>
      <c r="BG166" s="168">
        <f t="shared" si="31"/>
        <v>0</v>
      </c>
      <c r="BH166" s="168">
        <f t="shared" si="32"/>
        <v>0</v>
      </c>
      <c r="BI166" s="168">
        <f t="shared" si="33"/>
        <v>0</v>
      </c>
      <c r="BJ166" s="17" t="s">
        <v>99</v>
      </c>
      <c r="BK166" s="169">
        <f t="shared" si="34"/>
        <v>0</v>
      </c>
      <c r="BL166" s="17" t="s">
        <v>558</v>
      </c>
      <c r="BM166" s="167" t="s">
        <v>469</v>
      </c>
    </row>
    <row r="167" spans="2:65" s="1" customFormat="1" ht="16.5" customHeight="1">
      <c r="B167" s="32"/>
      <c r="C167" s="198" t="s">
        <v>362</v>
      </c>
      <c r="D167" s="198" t="s">
        <v>311</v>
      </c>
      <c r="E167" s="199" t="s">
        <v>1361</v>
      </c>
      <c r="F167" s="200" t="s">
        <v>1362</v>
      </c>
      <c r="G167" s="201" t="s">
        <v>237</v>
      </c>
      <c r="H167" s="202">
        <v>110</v>
      </c>
      <c r="I167" s="203"/>
      <c r="J167" s="202">
        <f t="shared" si="25"/>
        <v>0</v>
      </c>
      <c r="K167" s="204"/>
      <c r="L167" s="205"/>
      <c r="M167" s="206" t="s">
        <v>1</v>
      </c>
      <c r="N167" s="207" t="s">
        <v>41</v>
      </c>
      <c r="P167" s="165">
        <f t="shared" si="26"/>
        <v>0</v>
      </c>
      <c r="Q167" s="165">
        <v>0</v>
      </c>
      <c r="R167" s="165">
        <f t="shared" si="27"/>
        <v>0</v>
      </c>
      <c r="S167" s="165">
        <v>0</v>
      </c>
      <c r="T167" s="166">
        <f t="shared" si="2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29"/>
        <v>0</v>
      </c>
      <c r="BF167" s="168">
        <f t="shared" si="30"/>
        <v>0</v>
      </c>
      <c r="BG167" s="168">
        <f t="shared" si="31"/>
        <v>0</v>
      </c>
      <c r="BH167" s="168">
        <f t="shared" si="32"/>
        <v>0</v>
      </c>
      <c r="BI167" s="168">
        <f t="shared" si="33"/>
        <v>0</v>
      </c>
      <c r="BJ167" s="17" t="s">
        <v>99</v>
      </c>
      <c r="BK167" s="169">
        <f t="shared" si="34"/>
        <v>0</v>
      </c>
      <c r="BL167" s="17" t="s">
        <v>558</v>
      </c>
      <c r="BM167" s="167" t="s">
        <v>480</v>
      </c>
    </row>
    <row r="168" spans="2:65" s="1" customFormat="1" ht="37.9" customHeight="1">
      <c r="B168" s="32"/>
      <c r="C168" s="157" t="s">
        <v>375</v>
      </c>
      <c r="D168" s="157" t="s">
        <v>227</v>
      </c>
      <c r="E168" s="158" t="s">
        <v>1274</v>
      </c>
      <c r="F168" s="159" t="s">
        <v>1275</v>
      </c>
      <c r="G168" s="160" t="s">
        <v>237</v>
      </c>
      <c r="H168" s="161">
        <v>60</v>
      </c>
      <c r="I168" s="162"/>
      <c r="J168" s="161">
        <f t="shared" si="25"/>
        <v>0</v>
      </c>
      <c r="K168" s="163"/>
      <c r="L168" s="32"/>
      <c r="M168" s="164" t="s">
        <v>1</v>
      </c>
      <c r="N168" s="127" t="s">
        <v>41</v>
      </c>
      <c r="P168" s="165">
        <f t="shared" si="26"/>
        <v>0</v>
      </c>
      <c r="Q168" s="165">
        <v>0</v>
      </c>
      <c r="R168" s="165">
        <f t="shared" si="27"/>
        <v>0</v>
      </c>
      <c r="S168" s="165">
        <v>0</v>
      </c>
      <c r="T168" s="166">
        <f t="shared" si="28"/>
        <v>0</v>
      </c>
      <c r="AR168" s="167" t="s">
        <v>558</v>
      </c>
      <c r="AT168" s="167" t="s">
        <v>227</v>
      </c>
      <c r="AU168" s="167" t="s">
        <v>99</v>
      </c>
      <c r="AY168" s="17" t="s">
        <v>224</v>
      </c>
      <c r="BE168" s="168">
        <f t="shared" si="29"/>
        <v>0</v>
      </c>
      <c r="BF168" s="168">
        <f t="shared" si="30"/>
        <v>0</v>
      </c>
      <c r="BG168" s="168">
        <f t="shared" si="31"/>
        <v>0</v>
      </c>
      <c r="BH168" s="168">
        <f t="shared" si="32"/>
        <v>0</v>
      </c>
      <c r="BI168" s="168">
        <f t="shared" si="33"/>
        <v>0</v>
      </c>
      <c r="BJ168" s="17" t="s">
        <v>99</v>
      </c>
      <c r="BK168" s="169">
        <f t="shared" si="34"/>
        <v>0</v>
      </c>
      <c r="BL168" s="17" t="s">
        <v>558</v>
      </c>
      <c r="BM168" s="167" t="s">
        <v>488</v>
      </c>
    </row>
    <row r="169" spans="2:65" s="1" customFormat="1" ht="49.9" customHeight="1">
      <c r="B169" s="32"/>
      <c r="E169" s="148" t="s">
        <v>727</v>
      </c>
      <c r="F169" s="148" t="s">
        <v>728</v>
      </c>
      <c r="J169" s="125">
        <f t="shared" ref="J169:J174" si="35">BK169</f>
        <v>0</v>
      </c>
      <c r="L169" s="32"/>
      <c r="M169" s="208"/>
      <c r="T169" s="59"/>
      <c r="AT169" s="17" t="s">
        <v>74</v>
      </c>
      <c r="AU169" s="17" t="s">
        <v>75</v>
      </c>
      <c r="AY169" s="17" t="s">
        <v>729</v>
      </c>
      <c r="BK169" s="169">
        <f>SUM(BK170:BK174)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35"/>
        <v>0</v>
      </c>
      <c r="K170" s="163"/>
      <c r="L170" s="32"/>
      <c r="M170" s="215" t="s">
        <v>1</v>
      </c>
      <c r="N170" s="216" t="s">
        <v>41</v>
      </c>
      <c r="T170" s="59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3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35"/>
        <v>0</v>
      </c>
      <c r="K172" s="163"/>
      <c r="L172" s="32"/>
      <c r="M172" s="215" t="s">
        <v>1</v>
      </c>
      <c r="N172" s="216" t="s">
        <v>41</v>
      </c>
      <c r="T172" s="59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16.399999999999999" customHeight="1">
      <c r="B173" s="32"/>
      <c r="C173" s="209" t="s">
        <v>1</v>
      </c>
      <c r="D173" s="209" t="s">
        <v>227</v>
      </c>
      <c r="E173" s="210" t="s">
        <v>1</v>
      </c>
      <c r="F173" s="211" t="s">
        <v>1</v>
      </c>
      <c r="G173" s="212" t="s">
        <v>1</v>
      </c>
      <c r="H173" s="213"/>
      <c r="I173" s="213"/>
      <c r="J173" s="214">
        <f t="shared" si="35"/>
        <v>0</v>
      </c>
      <c r="K173" s="163"/>
      <c r="L173" s="32"/>
      <c r="M173" s="215" t="s">
        <v>1</v>
      </c>
      <c r="N173" s="216" t="s">
        <v>41</v>
      </c>
      <c r="T173" s="59"/>
      <c r="AT173" s="17" t="s">
        <v>729</v>
      </c>
      <c r="AU173" s="17" t="s">
        <v>83</v>
      </c>
      <c r="AY173" s="17" t="s">
        <v>729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I173*H173</f>
        <v>0</v>
      </c>
    </row>
    <row r="174" spans="2:65" s="1" customFormat="1" ht="16.399999999999999" customHeight="1">
      <c r="B174" s="32"/>
      <c r="C174" s="209" t="s">
        <v>1</v>
      </c>
      <c r="D174" s="209" t="s">
        <v>227</v>
      </c>
      <c r="E174" s="210" t="s">
        <v>1</v>
      </c>
      <c r="F174" s="211" t="s">
        <v>1</v>
      </c>
      <c r="G174" s="212" t="s">
        <v>1</v>
      </c>
      <c r="H174" s="213"/>
      <c r="I174" s="213"/>
      <c r="J174" s="214">
        <f t="shared" si="35"/>
        <v>0</v>
      </c>
      <c r="K174" s="163"/>
      <c r="L174" s="32"/>
      <c r="M174" s="215" t="s">
        <v>1</v>
      </c>
      <c r="N174" s="216" t="s">
        <v>41</v>
      </c>
      <c r="O174" s="217"/>
      <c r="P174" s="217"/>
      <c r="Q174" s="217"/>
      <c r="R174" s="217"/>
      <c r="S174" s="217"/>
      <c r="T174" s="218"/>
      <c r="AT174" s="17" t="s">
        <v>729</v>
      </c>
      <c r="AU174" s="17" t="s">
        <v>83</v>
      </c>
      <c r="AY174" s="17" t="s">
        <v>729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I174*H174</f>
        <v>0</v>
      </c>
    </row>
    <row r="175" spans="2:65" s="1" customFormat="1" ht="7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</sheetData>
  <sheetProtection algorithmName="SHA-512" hashValue="wjDhNRGgTBihVQvj6tt60MV/8lsiLH0zrg+acl0BukBqhdWiM03T4KW2cYPY6zxgq1t2Y4nq5XuwiEHWbw99+A==" saltValue="Nt05V3KPUOvPnr28hUgRWRJ/uGRjL0/fqW9EfXGciao3IO4lUNqTMPQkJ4B7ltM6n5RHlUjZVhbhqXKVaxRRkw==" spinCount="100000" sheet="1" objects="1" scenarios="1" formatColumns="0" formatRows="0" autoFilter="0"/>
  <autoFilter ref="C136:K174" xr:uid="{00000000-0009-0000-0000-00000E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0:D175" xr:uid="{00000000-0002-0000-0E00-000000000000}">
      <formula1>"K, M"</formula1>
    </dataValidation>
    <dataValidation type="list" allowBlank="1" showInputMessage="1" showErrorMessage="1" error="Povolené sú hodnoty základná, znížená, nulová." sqref="N170:N175" xr:uid="{00000000-0002-0000-0E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30" customHeight="1">
      <c r="B11" s="32"/>
      <c r="E11" s="261" t="s">
        <v>1383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SUM(BE135:BE173)),  2) + SUM(BE175:BE179)), 2)</f>
        <v>0</v>
      </c>
      <c r="G37" s="102"/>
      <c r="H37" s="102"/>
      <c r="I37" s="103">
        <v>0.2</v>
      </c>
      <c r="J37" s="101">
        <f>ROUND((ROUND(((SUM(BE106:BE113) + SUM(BE135:BE173))*I37),  2) + (SUM(BE175:BE179)*I37)),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SUM(BF135:BF173)),  2) + SUM(BF175:BF179)), 2)</f>
        <v>0</v>
      </c>
      <c r="G38" s="102"/>
      <c r="H38" s="102"/>
      <c r="I38" s="103">
        <v>0.2</v>
      </c>
      <c r="J38" s="101">
        <f>ROUND((ROUND(((SUM(BF106:BF113) + SUM(BF135:BF173))*I38),  2) + (SUM(BF175:BF179)*I38)),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SUM(BG135:BG173)),  2) + SUM(BG175:BG179)),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SUM(BH135:BH173)),  2) + SUM(BH175:BH179)),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SUM(BI135:BI173)),  2) + SUM(BI175:BI179)),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30" hidden="1" customHeight="1">
      <c r="B89" s="32"/>
      <c r="E89" s="261" t="str">
        <f>E11</f>
        <v>01-ff - Chodba a skladovací priestor svetelná a zásuvková inštalácia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1384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J143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J160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J161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J174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30" customHeight="1">
      <c r="B127" s="32"/>
      <c r="E127" s="261" t="str">
        <f>E11</f>
        <v>01-ff - Chodba a skladovací priestor svetelná a zásuvková inštalácia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P136+P160+P174</f>
        <v>0</v>
      </c>
      <c r="Q135" s="56"/>
      <c r="R135" s="143">
        <f>R136+R160+R174</f>
        <v>0</v>
      </c>
      <c r="S135" s="56"/>
      <c r="T135" s="144">
        <f>T136+T160+T174</f>
        <v>0</v>
      </c>
      <c r="AT135" s="17" t="s">
        <v>74</v>
      </c>
      <c r="AU135" s="17" t="s">
        <v>178</v>
      </c>
      <c r="BK135" s="145">
        <f>BK136+BK160+BK174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1385</v>
      </c>
      <c r="I136" s="149"/>
      <c r="J136" s="125">
        <f>BK136</f>
        <v>0</v>
      </c>
      <c r="L136" s="146"/>
      <c r="M136" s="150"/>
      <c r="P136" s="151">
        <f>P137+SUM(P138:P143)</f>
        <v>0</v>
      </c>
      <c r="R136" s="151">
        <f>R137+SUM(R138:R143)</f>
        <v>0</v>
      </c>
      <c r="T136" s="152">
        <f>T137+SUM(T138:T143)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BK137+SUM(BK138:BK143)</f>
        <v>0</v>
      </c>
    </row>
    <row r="137" spans="2:65" s="1" customFormat="1" ht="21.75" customHeight="1">
      <c r="B137" s="32"/>
      <c r="C137" s="157" t="s">
        <v>415</v>
      </c>
      <c r="D137" s="157" t="s">
        <v>227</v>
      </c>
      <c r="E137" s="158" t="s">
        <v>1386</v>
      </c>
      <c r="F137" s="159" t="s">
        <v>1387</v>
      </c>
      <c r="G137" s="160" t="s">
        <v>230</v>
      </c>
      <c r="H137" s="161">
        <v>1</v>
      </c>
      <c r="I137" s="162"/>
      <c r="J137" s="161">
        <f t="shared" ref="J137:J142" si="5">ROUND(I137*H137,3)</f>
        <v>0</v>
      </c>
      <c r="K137" s="163"/>
      <c r="L137" s="32"/>
      <c r="M137" s="164" t="s">
        <v>1</v>
      </c>
      <c r="N137" s="127" t="s">
        <v>41</v>
      </c>
      <c r="P137" s="165">
        <f t="shared" ref="P137:P142" si="6">O137*H137</f>
        <v>0</v>
      </c>
      <c r="Q137" s="165">
        <v>0</v>
      </c>
      <c r="R137" s="165">
        <f t="shared" ref="R137:R142" si="7">Q137*H137</f>
        <v>0</v>
      </c>
      <c r="S137" s="165">
        <v>0</v>
      </c>
      <c r="T137" s="166">
        <f t="shared" ref="T137:T142" si="8">S137*H137</f>
        <v>0</v>
      </c>
      <c r="AR137" s="167" t="s">
        <v>321</v>
      </c>
      <c r="AT137" s="167" t="s">
        <v>227</v>
      </c>
      <c r="AU137" s="167" t="s">
        <v>83</v>
      </c>
      <c r="AY137" s="17" t="s">
        <v>224</v>
      </c>
      <c r="BE137" s="168">
        <f t="shared" ref="BE137:BE142" si="9">IF(N137="základná",J137,0)</f>
        <v>0</v>
      </c>
      <c r="BF137" s="168">
        <f t="shared" ref="BF137:BF142" si="10">IF(N137="znížená",J137,0)</f>
        <v>0</v>
      </c>
      <c r="BG137" s="168">
        <f t="shared" ref="BG137:BG142" si="11">IF(N137="zákl. prenesená",J137,0)</f>
        <v>0</v>
      </c>
      <c r="BH137" s="168">
        <f t="shared" ref="BH137:BH142" si="12">IF(N137="zníž. prenesená",J137,0)</f>
        <v>0</v>
      </c>
      <c r="BI137" s="168">
        <f t="shared" ref="BI137:BI142" si="13">IF(N137="nulová",J137,0)</f>
        <v>0</v>
      </c>
      <c r="BJ137" s="17" t="s">
        <v>99</v>
      </c>
      <c r="BK137" s="169">
        <f t="shared" ref="BK137:BK142" si="14">ROUND(I137*H137,3)</f>
        <v>0</v>
      </c>
      <c r="BL137" s="17" t="s">
        <v>321</v>
      </c>
      <c r="BM137" s="167" t="s">
        <v>99</v>
      </c>
    </row>
    <row r="138" spans="2:65" s="1" customFormat="1" ht="16.5" customHeight="1">
      <c r="B138" s="32"/>
      <c r="C138" s="198" t="s">
        <v>421</v>
      </c>
      <c r="D138" s="198" t="s">
        <v>311</v>
      </c>
      <c r="E138" s="199" t="s">
        <v>1388</v>
      </c>
      <c r="F138" s="200" t="s">
        <v>1389</v>
      </c>
      <c r="G138" s="201" t="s">
        <v>230</v>
      </c>
      <c r="H138" s="202">
        <v>1</v>
      </c>
      <c r="I138" s="203"/>
      <c r="J138" s="202">
        <f t="shared" si="5"/>
        <v>0</v>
      </c>
      <c r="K138" s="204"/>
      <c r="L138" s="205"/>
      <c r="M138" s="206" t="s">
        <v>1</v>
      </c>
      <c r="N138" s="207" t="s">
        <v>41</v>
      </c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AR138" s="167" t="s">
        <v>401</v>
      </c>
      <c r="AT138" s="167" t="s">
        <v>311</v>
      </c>
      <c r="AU138" s="167" t="s">
        <v>83</v>
      </c>
      <c r="AY138" s="17" t="s">
        <v>224</v>
      </c>
      <c r="BE138" s="168">
        <f t="shared" si="9"/>
        <v>0</v>
      </c>
      <c r="BF138" s="168">
        <f t="shared" si="10"/>
        <v>0</v>
      </c>
      <c r="BG138" s="168">
        <f t="shared" si="11"/>
        <v>0</v>
      </c>
      <c r="BH138" s="168">
        <f t="shared" si="12"/>
        <v>0</v>
      </c>
      <c r="BI138" s="168">
        <f t="shared" si="13"/>
        <v>0</v>
      </c>
      <c r="BJ138" s="17" t="s">
        <v>99</v>
      </c>
      <c r="BK138" s="169">
        <f t="shared" si="14"/>
        <v>0</v>
      </c>
      <c r="BL138" s="17" t="s">
        <v>321</v>
      </c>
      <c r="BM138" s="167" t="s">
        <v>231</v>
      </c>
    </row>
    <row r="139" spans="2:65" s="1" customFormat="1" ht="24.25" customHeight="1">
      <c r="B139" s="32"/>
      <c r="C139" s="157" t="s">
        <v>426</v>
      </c>
      <c r="D139" s="157" t="s">
        <v>227</v>
      </c>
      <c r="E139" s="158" t="s">
        <v>1390</v>
      </c>
      <c r="F139" s="159" t="s">
        <v>1391</v>
      </c>
      <c r="G139" s="160" t="s">
        <v>237</v>
      </c>
      <c r="H139" s="161">
        <v>150</v>
      </c>
      <c r="I139" s="162"/>
      <c r="J139" s="161">
        <f t="shared" si="5"/>
        <v>0</v>
      </c>
      <c r="K139" s="163"/>
      <c r="L139" s="32"/>
      <c r="M139" s="164" t="s">
        <v>1</v>
      </c>
      <c r="N139" s="12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321</v>
      </c>
      <c r="AT139" s="167" t="s">
        <v>227</v>
      </c>
      <c r="AU139" s="167" t="s">
        <v>83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321</v>
      </c>
      <c r="BM139" s="167" t="s">
        <v>241</v>
      </c>
    </row>
    <row r="140" spans="2:65" s="1" customFormat="1" ht="16.5" customHeight="1">
      <c r="B140" s="32"/>
      <c r="C140" s="198" t="s">
        <v>430</v>
      </c>
      <c r="D140" s="198" t="s">
        <v>311</v>
      </c>
      <c r="E140" s="199" t="s">
        <v>1392</v>
      </c>
      <c r="F140" s="200" t="s">
        <v>1393</v>
      </c>
      <c r="G140" s="201" t="s">
        <v>237</v>
      </c>
      <c r="H140" s="202">
        <v>150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401</v>
      </c>
      <c r="AT140" s="167" t="s">
        <v>311</v>
      </c>
      <c r="AU140" s="167" t="s">
        <v>83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321</v>
      </c>
      <c r="BM140" s="167" t="s">
        <v>280</v>
      </c>
    </row>
    <row r="141" spans="2:65" s="1" customFormat="1" ht="24.25" customHeight="1">
      <c r="B141" s="32"/>
      <c r="C141" s="157" t="s">
        <v>434</v>
      </c>
      <c r="D141" s="157" t="s">
        <v>227</v>
      </c>
      <c r="E141" s="158" t="s">
        <v>1394</v>
      </c>
      <c r="F141" s="159" t="s">
        <v>1395</v>
      </c>
      <c r="G141" s="160" t="s">
        <v>237</v>
      </c>
      <c r="H141" s="161">
        <v>35</v>
      </c>
      <c r="I141" s="162"/>
      <c r="J141" s="161">
        <f t="shared" si="5"/>
        <v>0</v>
      </c>
      <c r="K141" s="163"/>
      <c r="L141" s="32"/>
      <c r="M141" s="164" t="s">
        <v>1</v>
      </c>
      <c r="N141" s="12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321</v>
      </c>
      <c r="AT141" s="167" t="s">
        <v>227</v>
      </c>
      <c r="AU141" s="167" t="s">
        <v>83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321</v>
      </c>
      <c r="BM141" s="167" t="s">
        <v>288</v>
      </c>
    </row>
    <row r="142" spans="2:65" s="1" customFormat="1" ht="16.5" customHeight="1">
      <c r="B142" s="32"/>
      <c r="C142" s="198" t="s">
        <v>438</v>
      </c>
      <c r="D142" s="198" t="s">
        <v>311</v>
      </c>
      <c r="E142" s="199" t="s">
        <v>1396</v>
      </c>
      <c r="F142" s="200" t="s">
        <v>1397</v>
      </c>
      <c r="G142" s="201" t="s">
        <v>237</v>
      </c>
      <c r="H142" s="202">
        <v>35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401</v>
      </c>
      <c r="AT142" s="167" t="s">
        <v>311</v>
      </c>
      <c r="AU142" s="167" t="s">
        <v>83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321</v>
      </c>
      <c r="BM142" s="167" t="s">
        <v>300</v>
      </c>
    </row>
    <row r="143" spans="2:65" s="11" customFormat="1" ht="22.9" customHeight="1">
      <c r="B143" s="146"/>
      <c r="D143" s="147" t="s">
        <v>74</v>
      </c>
      <c r="E143" s="155" t="s">
        <v>1259</v>
      </c>
      <c r="F143" s="155" t="s">
        <v>1260</v>
      </c>
      <c r="I143" s="149"/>
      <c r="J143" s="156">
        <f>BK143</f>
        <v>0</v>
      </c>
      <c r="L143" s="146"/>
      <c r="M143" s="150"/>
      <c r="P143" s="151">
        <f>SUM(P144:P159)</f>
        <v>0</v>
      </c>
      <c r="R143" s="151">
        <f>SUM(R144:R159)</f>
        <v>0</v>
      </c>
      <c r="T143" s="152">
        <f>SUM(T144:T159)</f>
        <v>0</v>
      </c>
      <c r="AR143" s="147" t="s">
        <v>83</v>
      </c>
      <c r="AT143" s="153" t="s">
        <v>74</v>
      </c>
      <c r="AU143" s="153" t="s">
        <v>83</v>
      </c>
      <c r="AY143" s="147" t="s">
        <v>224</v>
      </c>
      <c r="BK143" s="154">
        <f>SUM(BK144:BK159)</f>
        <v>0</v>
      </c>
    </row>
    <row r="144" spans="2:65" s="1" customFormat="1" ht="24.25" customHeight="1">
      <c r="B144" s="32"/>
      <c r="C144" s="157" t="s">
        <v>83</v>
      </c>
      <c r="D144" s="157" t="s">
        <v>227</v>
      </c>
      <c r="E144" s="158" t="s">
        <v>1323</v>
      </c>
      <c r="F144" s="159" t="s">
        <v>1324</v>
      </c>
      <c r="G144" s="160" t="s">
        <v>237</v>
      </c>
      <c r="H144" s="161">
        <v>100</v>
      </c>
      <c r="I144" s="162"/>
      <c r="J144" s="161">
        <f t="shared" ref="J144:J159" si="15">ROUND(I144*H144,3)</f>
        <v>0</v>
      </c>
      <c r="K144" s="163"/>
      <c r="L144" s="32"/>
      <c r="M144" s="164" t="s">
        <v>1</v>
      </c>
      <c r="N144" s="127" t="s">
        <v>41</v>
      </c>
      <c r="P144" s="165">
        <f t="shared" ref="P144:P159" si="16">O144*H144</f>
        <v>0</v>
      </c>
      <c r="Q144" s="165">
        <v>0</v>
      </c>
      <c r="R144" s="165">
        <f t="shared" ref="R144:R159" si="17">Q144*H144</f>
        <v>0</v>
      </c>
      <c r="S144" s="165">
        <v>0</v>
      </c>
      <c r="T144" s="166">
        <f t="shared" ref="T144:T159" si="18">S144*H144</f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ref="BE144:BE159" si="19">IF(N144="základná",J144,0)</f>
        <v>0</v>
      </c>
      <c r="BF144" s="168">
        <f t="shared" ref="BF144:BF159" si="20">IF(N144="znížená",J144,0)</f>
        <v>0</v>
      </c>
      <c r="BG144" s="168">
        <f t="shared" ref="BG144:BG159" si="21">IF(N144="zákl. prenesená",J144,0)</f>
        <v>0</v>
      </c>
      <c r="BH144" s="168">
        <f t="shared" ref="BH144:BH159" si="22">IF(N144="zníž. prenesená",J144,0)</f>
        <v>0</v>
      </c>
      <c r="BI144" s="168">
        <f t="shared" ref="BI144:BI159" si="23">IF(N144="nulová",J144,0)</f>
        <v>0</v>
      </c>
      <c r="BJ144" s="17" t="s">
        <v>99</v>
      </c>
      <c r="BK144" s="169">
        <f t="shared" ref="BK144:BK159" si="24">ROUND(I144*H144,3)</f>
        <v>0</v>
      </c>
      <c r="BL144" s="17" t="s">
        <v>231</v>
      </c>
      <c r="BM144" s="167" t="s">
        <v>310</v>
      </c>
    </row>
    <row r="145" spans="2:65" s="1" customFormat="1" ht="16.5" customHeight="1">
      <c r="B145" s="32"/>
      <c r="C145" s="198" t="s">
        <v>99</v>
      </c>
      <c r="D145" s="198" t="s">
        <v>311</v>
      </c>
      <c r="E145" s="199" t="s">
        <v>1325</v>
      </c>
      <c r="F145" s="200" t="s">
        <v>1326</v>
      </c>
      <c r="G145" s="201" t="s">
        <v>237</v>
      </c>
      <c r="H145" s="202">
        <v>100</v>
      </c>
      <c r="I145" s="203"/>
      <c r="J145" s="202">
        <f t="shared" si="15"/>
        <v>0</v>
      </c>
      <c r="K145" s="204"/>
      <c r="L145" s="205"/>
      <c r="M145" s="206" t="s">
        <v>1</v>
      </c>
      <c r="N145" s="207" t="s">
        <v>41</v>
      </c>
      <c r="P145" s="165">
        <f t="shared" si="16"/>
        <v>0</v>
      </c>
      <c r="Q145" s="165">
        <v>0</v>
      </c>
      <c r="R145" s="165">
        <f t="shared" si="17"/>
        <v>0</v>
      </c>
      <c r="S145" s="165">
        <v>0</v>
      </c>
      <c r="T145" s="166">
        <f t="shared" si="1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19"/>
        <v>0</v>
      </c>
      <c r="BF145" s="168">
        <f t="shared" si="20"/>
        <v>0</v>
      </c>
      <c r="BG145" s="168">
        <f t="shared" si="21"/>
        <v>0</v>
      </c>
      <c r="BH145" s="168">
        <f t="shared" si="22"/>
        <v>0</v>
      </c>
      <c r="BI145" s="168">
        <f t="shared" si="23"/>
        <v>0</v>
      </c>
      <c r="BJ145" s="17" t="s">
        <v>99</v>
      </c>
      <c r="BK145" s="169">
        <f t="shared" si="24"/>
        <v>0</v>
      </c>
      <c r="BL145" s="17" t="s">
        <v>231</v>
      </c>
      <c r="BM145" s="167" t="s">
        <v>321</v>
      </c>
    </row>
    <row r="146" spans="2:65" s="1" customFormat="1" ht="24.25" customHeight="1">
      <c r="B146" s="32"/>
      <c r="C146" s="157" t="s">
        <v>225</v>
      </c>
      <c r="D146" s="157" t="s">
        <v>227</v>
      </c>
      <c r="E146" s="158" t="s">
        <v>1327</v>
      </c>
      <c r="F146" s="159" t="s">
        <v>1328</v>
      </c>
      <c r="G146" s="160" t="s">
        <v>230</v>
      </c>
      <c r="H146" s="161">
        <v>10</v>
      </c>
      <c r="I146" s="162"/>
      <c r="J146" s="161">
        <f t="shared" si="15"/>
        <v>0</v>
      </c>
      <c r="K146" s="163"/>
      <c r="L146" s="32"/>
      <c r="M146" s="164" t="s">
        <v>1</v>
      </c>
      <c r="N146" s="127" t="s">
        <v>41</v>
      </c>
      <c r="P146" s="165">
        <f t="shared" si="16"/>
        <v>0</v>
      </c>
      <c r="Q146" s="165">
        <v>0</v>
      </c>
      <c r="R146" s="165">
        <f t="shared" si="17"/>
        <v>0</v>
      </c>
      <c r="S146" s="165">
        <v>0</v>
      </c>
      <c r="T146" s="166">
        <f t="shared" si="18"/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si="19"/>
        <v>0</v>
      </c>
      <c r="BF146" s="168">
        <f t="shared" si="20"/>
        <v>0</v>
      </c>
      <c r="BG146" s="168">
        <f t="shared" si="21"/>
        <v>0</v>
      </c>
      <c r="BH146" s="168">
        <f t="shared" si="22"/>
        <v>0</v>
      </c>
      <c r="BI146" s="168">
        <f t="shared" si="23"/>
        <v>0</v>
      </c>
      <c r="BJ146" s="17" t="s">
        <v>99</v>
      </c>
      <c r="BK146" s="169">
        <f t="shared" si="24"/>
        <v>0</v>
      </c>
      <c r="BL146" s="17" t="s">
        <v>231</v>
      </c>
      <c r="BM146" s="167" t="s">
        <v>331</v>
      </c>
    </row>
    <row r="147" spans="2:65" s="1" customFormat="1" ht="16.5" customHeight="1">
      <c r="B147" s="32"/>
      <c r="C147" s="198" t="s">
        <v>231</v>
      </c>
      <c r="D147" s="198" t="s">
        <v>311</v>
      </c>
      <c r="E147" s="199" t="s">
        <v>1329</v>
      </c>
      <c r="F147" s="200" t="s">
        <v>1330</v>
      </c>
      <c r="G147" s="201" t="s">
        <v>230</v>
      </c>
      <c r="H147" s="202">
        <v>10</v>
      </c>
      <c r="I147" s="203"/>
      <c r="J147" s="202">
        <f t="shared" si="15"/>
        <v>0</v>
      </c>
      <c r="K147" s="204"/>
      <c r="L147" s="205"/>
      <c r="M147" s="206" t="s">
        <v>1</v>
      </c>
      <c r="N147" s="207" t="s">
        <v>41</v>
      </c>
      <c r="P147" s="165">
        <f t="shared" si="16"/>
        <v>0</v>
      </c>
      <c r="Q147" s="165">
        <v>0</v>
      </c>
      <c r="R147" s="165">
        <f t="shared" si="17"/>
        <v>0</v>
      </c>
      <c r="S147" s="165">
        <v>0</v>
      </c>
      <c r="T147" s="166">
        <f t="shared" si="1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19"/>
        <v>0</v>
      </c>
      <c r="BF147" s="168">
        <f t="shared" si="20"/>
        <v>0</v>
      </c>
      <c r="BG147" s="168">
        <f t="shared" si="21"/>
        <v>0</v>
      </c>
      <c r="BH147" s="168">
        <f t="shared" si="22"/>
        <v>0</v>
      </c>
      <c r="BI147" s="168">
        <f t="shared" si="23"/>
        <v>0</v>
      </c>
      <c r="BJ147" s="17" t="s">
        <v>99</v>
      </c>
      <c r="BK147" s="169">
        <f t="shared" si="24"/>
        <v>0</v>
      </c>
      <c r="BL147" s="17" t="s">
        <v>231</v>
      </c>
      <c r="BM147" s="167" t="s">
        <v>7</v>
      </c>
    </row>
    <row r="148" spans="2:65" s="1" customFormat="1" ht="24.25" customHeight="1">
      <c r="B148" s="32"/>
      <c r="C148" s="198" t="s">
        <v>252</v>
      </c>
      <c r="D148" s="198" t="s">
        <v>311</v>
      </c>
      <c r="E148" s="199" t="s">
        <v>1331</v>
      </c>
      <c r="F148" s="200" t="s">
        <v>1332</v>
      </c>
      <c r="G148" s="201" t="s">
        <v>565</v>
      </c>
      <c r="H148" s="202">
        <v>10</v>
      </c>
      <c r="I148" s="203"/>
      <c r="J148" s="202">
        <f t="shared" si="15"/>
        <v>0</v>
      </c>
      <c r="K148" s="204"/>
      <c r="L148" s="205"/>
      <c r="M148" s="206" t="s">
        <v>1</v>
      </c>
      <c r="N148" s="207" t="s">
        <v>41</v>
      </c>
      <c r="P148" s="165">
        <f t="shared" si="16"/>
        <v>0</v>
      </c>
      <c r="Q148" s="165">
        <v>0</v>
      </c>
      <c r="R148" s="165">
        <f t="shared" si="17"/>
        <v>0</v>
      </c>
      <c r="S148" s="165">
        <v>0</v>
      </c>
      <c r="T148" s="166">
        <f t="shared" si="1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19"/>
        <v>0</v>
      </c>
      <c r="BF148" s="168">
        <f t="shared" si="20"/>
        <v>0</v>
      </c>
      <c r="BG148" s="168">
        <f t="shared" si="21"/>
        <v>0</v>
      </c>
      <c r="BH148" s="168">
        <f t="shared" si="22"/>
        <v>0</v>
      </c>
      <c r="BI148" s="168">
        <f t="shared" si="23"/>
        <v>0</v>
      </c>
      <c r="BJ148" s="17" t="s">
        <v>99</v>
      </c>
      <c r="BK148" s="169">
        <f t="shared" si="24"/>
        <v>0</v>
      </c>
      <c r="BL148" s="17" t="s">
        <v>231</v>
      </c>
      <c r="BM148" s="167" t="s">
        <v>352</v>
      </c>
    </row>
    <row r="149" spans="2:65" s="1" customFormat="1" ht="16.5" customHeight="1">
      <c r="B149" s="32"/>
      <c r="C149" s="157" t="s">
        <v>370</v>
      </c>
      <c r="D149" s="157" t="s">
        <v>227</v>
      </c>
      <c r="E149" s="158" t="s">
        <v>1398</v>
      </c>
      <c r="F149" s="159" t="s">
        <v>1399</v>
      </c>
      <c r="G149" s="160" t="s">
        <v>230</v>
      </c>
      <c r="H149" s="161">
        <v>3</v>
      </c>
      <c r="I149" s="162"/>
      <c r="J149" s="161">
        <f t="shared" si="15"/>
        <v>0</v>
      </c>
      <c r="K149" s="163"/>
      <c r="L149" s="32"/>
      <c r="M149" s="164" t="s">
        <v>1</v>
      </c>
      <c r="N149" s="127" t="s">
        <v>41</v>
      </c>
      <c r="P149" s="165">
        <f t="shared" si="16"/>
        <v>0</v>
      </c>
      <c r="Q149" s="165">
        <v>0</v>
      </c>
      <c r="R149" s="165">
        <f t="shared" si="17"/>
        <v>0</v>
      </c>
      <c r="S149" s="165">
        <v>0</v>
      </c>
      <c r="T149" s="166">
        <f t="shared" si="1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19"/>
        <v>0</v>
      </c>
      <c r="BF149" s="168">
        <f t="shared" si="20"/>
        <v>0</v>
      </c>
      <c r="BG149" s="168">
        <f t="shared" si="21"/>
        <v>0</v>
      </c>
      <c r="BH149" s="168">
        <f t="shared" si="22"/>
        <v>0</v>
      </c>
      <c r="BI149" s="168">
        <f t="shared" si="23"/>
        <v>0</v>
      </c>
      <c r="BJ149" s="17" t="s">
        <v>99</v>
      </c>
      <c r="BK149" s="169">
        <f t="shared" si="24"/>
        <v>0</v>
      </c>
      <c r="BL149" s="17" t="s">
        <v>231</v>
      </c>
      <c r="BM149" s="167" t="s">
        <v>362</v>
      </c>
    </row>
    <row r="150" spans="2:65" s="1" customFormat="1" ht="21.75" customHeight="1">
      <c r="B150" s="32"/>
      <c r="C150" s="198" t="s">
        <v>375</v>
      </c>
      <c r="D150" s="198" t="s">
        <v>311</v>
      </c>
      <c r="E150" s="199" t="s">
        <v>1400</v>
      </c>
      <c r="F150" s="200" t="s">
        <v>1401</v>
      </c>
      <c r="G150" s="201" t="s">
        <v>230</v>
      </c>
      <c r="H150" s="202">
        <v>3</v>
      </c>
      <c r="I150" s="203"/>
      <c r="J150" s="202">
        <f t="shared" si="15"/>
        <v>0</v>
      </c>
      <c r="K150" s="204"/>
      <c r="L150" s="205"/>
      <c r="M150" s="206" t="s">
        <v>1</v>
      </c>
      <c r="N150" s="207" t="s">
        <v>41</v>
      </c>
      <c r="P150" s="165">
        <f t="shared" si="16"/>
        <v>0</v>
      </c>
      <c r="Q150" s="165">
        <v>0</v>
      </c>
      <c r="R150" s="165">
        <f t="shared" si="17"/>
        <v>0</v>
      </c>
      <c r="S150" s="165">
        <v>0</v>
      </c>
      <c r="T150" s="166">
        <f t="shared" si="1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19"/>
        <v>0</v>
      </c>
      <c r="BF150" s="168">
        <f t="shared" si="20"/>
        <v>0</v>
      </c>
      <c r="BG150" s="168">
        <f t="shared" si="21"/>
        <v>0</v>
      </c>
      <c r="BH150" s="168">
        <f t="shared" si="22"/>
        <v>0</v>
      </c>
      <c r="BI150" s="168">
        <f t="shared" si="23"/>
        <v>0</v>
      </c>
      <c r="BJ150" s="17" t="s">
        <v>99</v>
      </c>
      <c r="BK150" s="169">
        <f t="shared" si="24"/>
        <v>0</v>
      </c>
      <c r="BL150" s="17" t="s">
        <v>231</v>
      </c>
      <c r="BM150" s="167" t="s">
        <v>375</v>
      </c>
    </row>
    <row r="151" spans="2:65" s="1" customFormat="1" ht="24.25" customHeight="1">
      <c r="B151" s="32"/>
      <c r="C151" s="157" t="s">
        <v>379</v>
      </c>
      <c r="D151" s="157" t="s">
        <v>227</v>
      </c>
      <c r="E151" s="158" t="s">
        <v>1402</v>
      </c>
      <c r="F151" s="159" t="s">
        <v>1403</v>
      </c>
      <c r="G151" s="160" t="s">
        <v>230</v>
      </c>
      <c r="H151" s="161">
        <v>6</v>
      </c>
      <c r="I151" s="162"/>
      <c r="J151" s="161">
        <f t="shared" si="15"/>
        <v>0</v>
      </c>
      <c r="K151" s="163"/>
      <c r="L151" s="32"/>
      <c r="M151" s="164" t="s">
        <v>1</v>
      </c>
      <c r="N151" s="127" t="s">
        <v>41</v>
      </c>
      <c r="P151" s="165">
        <f t="shared" si="16"/>
        <v>0</v>
      </c>
      <c r="Q151" s="165">
        <v>0</v>
      </c>
      <c r="R151" s="165">
        <f t="shared" si="17"/>
        <v>0</v>
      </c>
      <c r="S151" s="165">
        <v>0</v>
      </c>
      <c r="T151" s="166">
        <f t="shared" si="1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19"/>
        <v>0</v>
      </c>
      <c r="BF151" s="168">
        <f t="shared" si="20"/>
        <v>0</v>
      </c>
      <c r="BG151" s="168">
        <f t="shared" si="21"/>
        <v>0</v>
      </c>
      <c r="BH151" s="168">
        <f t="shared" si="22"/>
        <v>0</v>
      </c>
      <c r="BI151" s="168">
        <f t="shared" si="23"/>
        <v>0</v>
      </c>
      <c r="BJ151" s="17" t="s">
        <v>99</v>
      </c>
      <c r="BK151" s="169">
        <f t="shared" si="24"/>
        <v>0</v>
      </c>
      <c r="BL151" s="17" t="s">
        <v>231</v>
      </c>
      <c r="BM151" s="167" t="s">
        <v>383</v>
      </c>
    </row>
    <row r="152" spans="2:65" s="1" customFormat="1" ht="16.5" customHeight="1">
      <c r="B152" s="32"/>
      <c r="C152" s="198" t="s">
        <v>383</v>
      </c>
      <c r="D152" s="198" t="s">
        <v>311</v>
      </c>
      <c r="E152" s="199" t="s">
        <v>1404</v>
      </c>
      <c r="F152" s="200" t="s">
        <v>1405</v>
      </c>
      <c r="G152" s="201" t="s">
        <v>230</v>
      </c>
      <c r="H152" s="202">
        <v>6</v>
      </c>
      <c r="I152" s="203"/>
      <c r="J152" s="202">
        <f t="shared" si="15"/>
        <v>0</v>
      </c>
      <c r="K152" s="204"/>
      <c r="L152" s="205"/>
      <c r="M152" s="206" t="s">
        <v>1</v>
      </c>
      <c r="N152" s="207" t="s">
        <v>41</v>
      </c>
      <c r="P152" s="165">
        <f t="shared" si="16"/>
        <v>0</v>
      </c>
      <c r="Q152" s="165">
        <v>0</v>
      </c>
      <c r="R152" s="165">
        <f t="shared" si="17"/>
        <v>0</v>
      </c>
      <c r="S152" s="165">
        <v>0</v>
      </c>
      <c r="T152" s="166">
        <f t="shared" si="1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19"/>
        <v>0</v>
      </c>
      <c r="BF152" s="168">
        <f t="shared" si="20"/>
        <v>0</v>
      </c>
      <c r="BG152" s="168">
        <f t="shared" si="21"/>
        <v>0</v>
      </c>
      <c r="BH152" s="168">
        <f t="shared" si="22"/>
        <v>0</v>
      </c>
      <c r="BI152" s="168">
        <f t="shared" si="23"/>
        <v>0</v>
      </c>
      <c r="BJ152" s="17" t="s">
        <v>99</v>
      </c>
      <c r="BK152" s="169">
        <f t="shared" si="24"/>
        <v>0</v>
      </c>
      <c r="BL152" s="17" t="s">
        <v>231</v>
      </c>
      <c r="BM152" s="167" t="s">
        <v>392</v>
      </c>
    </row>
    <row r="153" spans="2:65" s="1" customFormat="1" ht="33" customHeight="1">
      <c r="B153" s="32"/>
      <c r="C153" s="157" t="s">
        <v>241</v>
      </c>
      <c r="D153" s="157" t="s">
        <v>227</v>
      </c>
      <c r="E153" s="158" t="s">
        <v>1333</v>
      </c>
      <c r="F153" s="159" t="s">
        <v>1334</v>
      </c>
      <c r="G153" s="160" t="s">
        <v>230</v>
      </c>
      <c r="H153" s="161">
        <v>13</v>
      </c>
      <c r="I153" s="162"/>
      <c r="J153" s="161">
        <f t="shared" si="15"/>
        <v>0</v>
      </c>
      <c r="K153" s="163"/>
      <c r="L153" s="32"/>
      <c r="M153" s="164" t="s">
        <v>1</v>
      </c>
      <c r="N153" s="127" t="s">
        <v>41</v>
      </c>
      <c r="P153" s="165">
        <f t="shared" si="16"/>
        <v>0</v>
      </c>
      <c r="Q153" s="165">
        <v>0</v>
      </c>
      <c r="R153" s="165">
        <f t="shared" si="17"/>
        <v>0</v>
      </c>
      <c r="S153" s="165">
        <v>0</v>
      </c>
      <c r="T153" s="166">
        <f t="shared" si="1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19"/>
        <v>0</v>
      </c>
      <c r="BF153" s="168">
        <f t="shared" si="20"/>
        <v>0</v>
      </c>
      <c r="BG153" s="168">
        <f t="shared" si="21"/>
        <v>0</v>
      </c>
      <c r="BH153" s="168">
        <f t="shared" si="22"/>
        <v>0</v>
      </c>
      <c r="BI153" s="168">
        <f t="shared" si="23"/>
        <v>0</v>
      </c>
      <c r="BJ153" s="17" t="s">
        <v>99</v>
      </c>
      <c r="BK153" s="169">
        <f t="shared" si="24"/>
        <v>0</v>
      </c>
      <c r="BL153" s="17" t="s">
        <v>231</v>
      </c>
      <c r="BM153" s="167" t="s">
        <v>401</v>
      </c>
    </row>
    <row r="154" spans="2:65" s="1" customFormat="1" ht="16.5" customHeight="1">
      <c r="B154" s="32"/>
      <c r="C154" s="198" t="s">
        <v>260</v>
      </c>
      <c r="D154" s="198" t="s">
        <v>311</v>
      </c>
      <c r="E154" s="199" t="s">
        <v>1335</v>
      </c>
      <c r="F154" s="200" t="s">
        <v>1336</v>
      </c>
      <c r="G154" s="201" t="s">
        <v>230</v>
      </c>
      <c r="H154" s="202">
        <v>13</v>
      </c>
      <c r="I154" s="203"/>
      <c r="J154" s="202">
        <f t="shared" si="15"/>
        <v>0</v>
      </c>
      <c r="K154" s="204"/>
      <c r="L154" s="205"/>
      <c r="M154" s="206" t="s">
        <v>1</v>
      </c>
      <c r="N154" s="207" t="s">
        <v>41</v>
      </c>
      <c r="P154" s="165">
        <f t="shared" si="16"/>
        <v>0</v>
      </c>
      <c r="Q154" s="165">
        <v>0</v>
      </c>
      <c r="R154" s="165">
        <f t="shared" si="17"/>
        <v>0</v>
      </c>
      <c r="S154" s="165">
        <v>0</v>
      </c>
      <c r="T154" s="166">
        <f t="shared" si="1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19"/>
        <v>0</v>
      </c>
      <c r="BF154" s="168">
        <f t="shared" si="20"/>
        <v>0</v>
      </c>
      <c r="BG154" s="168">
        <f t="shared" si="21"/>
        <v>0</v>
      </c>
      <c r="BH154" s="168">
        <f t="shared" si="22"/>
        <v>0</v>
      </c>
      <c r="BI154" s="168">
        <f t="shared" si="23"/>
        <v>0</v>
      </c>
      <c r="BJ154" s="17" t="s">
        <v>99</v>
      </c>
      <c r="BK154" s="169">
        <f t="shared" si="24"/>
        <v>0</v>
      </c>
      <c r="BL154" s="17" t="s">
        <v>231</v>
      </c>
      <c r="BM154" s="167" t="s">
        <v>415</v>
      </c>
    </row>
    <row r="155" spans="2:65" s="1" customFormat="1" ht="24.25" customHeight="1">
      <c r="B155" s="32"/>
      <c r="C155" s="157" t="s">
        <v>388</v>
      </c>
      <c r="D155" s="157" t="s">
        <v>227</v>
      </c>
      <c r="E155" s="158" t="s">
        <v>1406</v>
      </c>
      <c r="F155" s="159" t="s">
        <v>1407</v>
      </c>
      <c r="G155" s="160" t="s">
        <v>230</v>
      </c>
      <c r="H155" s="161">
        <v>3</v>
      </c>
      <c r="I155" s="162"/>
      <c r="J155" s="161">
        <f t="shared" si="15"/>
        <v>0</v>
      </c>
      <c r="K155" s="163"/>
      <c r="L155" s="32"/>
      <c r="M155" s="164" t="s">
        <v>1</v>
      </c>
      <c r="N155" s="127" t="s">
        <v>41</v>
      </c>
      <c r="P155" s="165">
        <f t="shared" si="16"/>
        <v>0</v>
      </c>
      <c r="Q155" s="165">
        <v>0</v>
      </c>
      <c r="R155" s="165">
        <f t="shared" si="17"/>
        <v>0</v>
      </c>
      <c r="S155" s="165">
        <v>0</v>
      </c>
      <c r="T155" s="166">
        <f t="shared" si="1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19"/>
        <v>0</v>
      </c>
      <c r="BF155" s="168">
        <f t="shared" si="20"/>
        <v>0</v>
      </c>
      <c r="BG155" s="168">
        <f t="shared" si="21"/>
        <v>0</v>
      </c>
      <c r="BH155" s="168">
        <f t="shared" si="22"/>
        <v>0</v>
      </c>
      <c r="BI155" s="168">
        <f t="shared" si="23"/>
        <v>0</v>
      </c>
      <c r="BJ155" s="17" t="s">
        <v>99</v>
      </c>
      <c r="BK155" s="169">
        <f t="shared" si="24"/>
        <v>0</v>
      </c>
      <c r="BL155" s="17" t="s">
        <v>231</v>
      </c>
      <c r="BM155" s="167" t="s">
        <v>426</v>
      </c>
    </row>
    <row r="156" spans="2:65" s="1" customFormat="1" ht="24.25" customHeight="1">
      <c r="B156" s="32"/>
      <c r="C156" s="198" t="s">
        <v>392</v>
      </c>
      <c r="D156" s="198" t="s">
        <v>311</v>
      </c>
      <c r="E156" s="199" t="s">
        <v>1408</v>
      </c>
      <c r="F156" s="200" t="s">
        <v>1409</v>
      </c>
      <c r="G156" s="201" t="s">
        <v>230</v>
      </c>
      <c r="H156" s="202">
        <v>3</v>
      </c>
      <c r="I156" s="203"/>
      <c r="J156" s="202">
        <f t="shared" si="15"/>
        <v>0</v>
      </c>
      <c r="K156" s="204"/>
      <c r="L156" s="205"/>
      <c r="M156" s="206" t="s">
        <v>1</v>
      </c>
      <c r="N156" s="207" t="s">
        <v>41</v>
      </c>
      <c r="P156" s="165">
        <f t="shared" si="16"/>
        <v>0</v>
      </c>
      <c r="Q156" s="165">
        <v>0</v>
      </c>
      <c r="R156" s="165">
        <f t="shared" si="17"/>
        <v>0</v>
      </c>
      <c r="S156" s="165">
        <v>0</v>
      </c>
      <c r="T156" s="166">
        <f t="shared" si="1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19"/>
        <v>0</v>
      </c>
      <c r="BF156" s="168">
        <f t="shared" si="20"/>
        <v>0</v>
      </c>
      <c r="BG156" s="168">
        <f t="shared" si="21"/>
        <v>0</v>
      </c>
      <c r="BH156" s="168">
        <f t="shared" si="22"/>
        <v>0</v>
      </c>
      <c r="BI156" s="168">
        <f t="shared" si="23"/>
        <v>0</v>
      </c>
      <c r="BJ156" s="17" t="s">
        <v>99</v>
      </c>
      <c r="BK156" s="169">
        <f t="shared" si="24"/>
        <v>0</v>
      </c>
      <c r="BL156" s="17" t="s">
        <v>231</v>
      </c>
      <c r="BM156" s="167" t="s">
        <v>434</v>
      </c>
    </row>
    <row r="157" spans="2:65" s="1" customFormat="1" ht="21.75" customHeight="1">
      <c r="B157" s="32"/>
      <c r="C157" s="157" t="s">
        <v>397</v>
      </c>
      <c r="D157" s="157" t="s">
        <v>227</v>
      </c>
      <c r="E157" s="158" t="s">
        <v>1341</v>
      </c>
      <c r="F157" s="159" t="s">
        <v>1342</v>
      </c>
      <c r="G157" s="160" t="s">
        <v>237</v>
      </c>
      <c r="H157" s="161">
        <v>40</v>
      </c>
      <c r="I157" s="162"/>
      <c r="J157" s="161">
        <f t="shared" si="15"/>
        <v>0</v>
      </c>
      <c r="K157" s="163"/>
      <c r="L157" s="32"/>
      <c r="M157" s="164" t="s">
        <v>1</v>
      </c>
      <c r="N157" s="127" t="s">
        <v>41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19"/>
        <v>0</v>
      </c>
      <c r="BF157" s="168">
        <f t="shared" si="20"/>
        <v>0</v>
      </c>
      <c r="BG157" s="168">
        <f t="shared" si="21"/>
        <v>0</v>
      </c>
      <c r="BH157" s="168">
        <f t="shared" si="22"/>
        <v>0</v>
      </c>
      <c r="BI157" s="168">
        <f t="shared" si="23"/>
        <v>0</v>
      </c>
      <c r="BJ157" s="17" t="s">
        <v>99</v>
      </c>
      <c r="BK157" s="169">
        <f t="shared" si="24"/>
        <v>0</v>
      </c>
      <c r="BL157" s="17" t="s">
        <v>231</v>
      </c>
      <c r="BM157" s="167" t="s">
        <v>442</v>
      </c>
    </row>
    <row r="158" spans="2:65" s="1" customFormat="1" ht="16.5" customHeight="1">
      <c r="B158" s="32"/>
      <c r="C158" s="198" t="s">
        <v>401</v>
      </c>
      <c r="D158" s="198" t="s">
        <v>311</v>
      </c>
      <c r="E158" s="199" t="s">
        <v>1343</v>
      </c>
      <c r="F158" s="200" t="s">
        <v>1344</v>
      </c>
      <c r="G158" s="201" t="s">
        <v>237</v>
      </c>
      <c r="H158" s="202">
        <v>10</v>
      </c>
      <c r="I158" s="203"/>
      <c r="J158" s="202">
        <f t="shared" si="15"/>
        <v>0</v>
      </c>
      <c r="K158" s="204"/>
      <c r="L158" s="205"/>
      <c r="M158" s="206" t="s">
        <v>1</v>
      </c>
      <c r="N158" s="207" t="s">
        <v>41</v>
      </c>
      <c r="P158" s="165">
        <f t="shared" si="16"/>
        <v>0</v>
      </c>
      <c r="Q158" s="165">
        <v>0</v>
      </c>
      <c r="R158" s="165">
        <f t="shared" si="17"/>
        <v>0</v>
      </c>
      <c r="S158" s="165">
        <v>0</v>
      </c>
      <c r="T158" s="166">
        <f t="shared" si="1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19"/>
        <v>0</v>
      </c>
      <c r="BF158" s="168">
        <f t="shared" si="20"/>
        <v>0</v>
      </c>
      <c r="BG158" s="168">
        <f t="shared" si="21"/>
        <v>0</v>
      </c>
      <c r="BH158" s="168">
        <f t="shared" si="22"/>
        <v>0</v>
      </c>
      <c r="BI158" s="168">
        <f t="shared" si="23"/>
        <v>0</v>
      </c>
      <c r="BJ158" s="17" t="s">
        <v>99</v>
      </c>
      <c r="BK158" s="169">
        <f t="shared" si="24"/>
        <v>0</v>
      </c>
      <c r="BL158" s="17" t="s">
        <v>231</v>
      </c>
      <c r="BM158" s="167" t="s">
        <v>450</v>
      </c>
    </row>
    <row r="159" spans="2:65" s="1" customFormat="1" ht="16.5" customHeight="1">
      <c r="B159" s="32"/>
      <c r="C159" s="198" t="s">
        <v>407</v>
      </c>
      <c r="D159" s="198" t="s">
        <v>311</v>
      </c>
      <c r="E159" s="199" t="s">
        <v>1345</v>
      </c>
      <c r="F159" s="200" t="s">
        <v>1346</v>
      </c>
      <c r="G159" s="201" t="s">
        <v>237</v>
      </c>
      <c r="H159" s="202">
        <v>30</v>
      </c>
      <c r="I159" s="203"/>
      <c r="J159" s="202">
        <f t="shared" si="15"/>
        <v>0</v>
      </c>
      <c r="K159" s="204"/>
      <c r="L159" s="205"/>
      <c r="M159" s="206" t="s">
        <v>1</v>
      </c>
      <c r="N159" s="207" t="s">
        <v>41</v>
      </c>
      <c r="P159" s="165">
        <f t="shared" si="16"/>
        <v>0</v>
      </c>
      <c r="Q159" s="165">
        <v>0</v>
      </c>
      <c r="R159" s="165">
        <f t="shared" si="17"/>
        <v>0</v>
      </c>
      <c r="S159" s="165">
        <v>0</v>
      </c>
      <c r="T159" s="166">
        <f t="shared" si="18"/>
        <v>0</v>
      </c>
      <c r="AR159" s="167" t="s">
        <v>280</v>
      </c>
      <c r="AT159" s="167" t="s">
        <v>311</v>
      </c>
      <c r="AU159" s="167" t="s">
        <v>99</v>
      </c>
      <c r="AY159" s="17" t="s">
        <v>224</v>
      </c>
      <c r="BE159" s="168">
        <f t="shared" si="19"/>
        <v>0</v>
      </c>
      <c r="BF159" s="168">
        <f t="shared" si="20"/>
        <v>0</v>
      </c>
      <c r="BG159" s="168">
        <f t="shared" si="21"/>
        <v>0</v>
      </c>
      <c r="BH159" s="168">
        <f t="shared" si="22"/>
        <v>0</v>
      </c>
      <c r="BI159" s="168">
        <f t="shared" si="23"/>
        <v>0</v>
      </c>
      <c r="BJ159" s="17" t="s">
        <v>99</v>
      </c>
      <c r="BK159" s="169">
        <f t="shared" si="24"/>
        <v>0</v>
      </c>
      <c r="BL159" s="17" t="s">
        <v>231</v>
      </c>
      <c r="BM159" s="167" t="s">
        <v>458</v>
      </c>
    </row>
    <row r="160" spans="2:65" s="11" customFormat="1" ht="25.9" customHeight="1">
      <c r="B160" s="146"/>
      <c r="D160" s="147" t="s">
        <v>74</v>
      </c>
      <c r="E160" s="148" t="s">
        <v>1273</v>
      </c>
      <c r="F160" s="148" t="s">
        <v>699</v>
      </c>
      <c r="I160" s="149"/>
      <c r="J160" s="125">
        <f>BK160</f>
        <v>0</v>
      </c>
      <c r="L160" s="146"/>
      <c r="M160" s="150"/>
      <c r="P160" s="151">
        <f>P161</f>
        <v>0</v>
      </c>
      <c r="R160" s="151">
        <f>R161</f>
        <v>0</v>
      </c>
      <c r="T160" s="152">
        <f>T161</f>
        <v>0</v>
      </c>
      <c r="AR160" s="147" t="s">
        <v>83</v>
      </c>
      <c r="AT160" s="153" t="s">
        <v>74</v>
      </c>
      <c r="AU160" s="153" t="s">
        <v>75</v>
      </c>
      <c r="AY160" s="147" t="s">
        <v>224</v>
      </c>
      <c r="BK160" s="154">
        <f>BK161</f>
        <v>0</v>
      </c>
    </row>
    <row r="161" spans="2:65" s="11" customFormat="1" ht="22.9" customHeight="1">
      <c r="B161" s="146"/>
      <c r="D161" s="147" t="s">
        <v>74</v>
      </c>
      <c r="E161" s="155" t="s">
        <v>698</v>
      </c>
      <c r="F161" s="155" t="s">
        <v>699</v>
      </c>
      <c r="I161" s="149"/>
      <c r="J161" s="156">
        <f>BK161</f>
        <v>0</v>
      </c>
      <c r="L161" s="146"/>
      <c r="M161" s="150"/>
      <c r="P161" s="151">
        <f>SUM(P162:P173)</f>
        <v>0</v>
      </c>
      <c r="R161" s="151">
        <f>SUM(R162:R173)</f>
        <v>0</v>
      </c>
      <c r="T161" s="152">
        <f>SUM(T162:T173)</f>
        <v>0</v>
      </c>
      <c r="AR161" s="147" t="s">
        <v>225</v>
      </c>
      <c r="AT161" s="153" t="s">
        <v>74</v>
      </c>
      <c r="AU161" s="153" t="s">
        <v>83</v>
      </c>
      <c r="AY161" s="147" t="s">
        <v>224</v>
      </c>
      <c r="BK161" s="154">
        <f>SUM(BK162:BK173)</f>
        <v>0</v>
      </c>
    </row>
    <row r="162" spans="2:65" s="1" customFormat="1" ht="24.25" customHeight="1">
      <c r="B162" s="32"/>
      <c r="C162" s="157" t="s">
        <v>295</v>
      </c>
      <c r="D162" s="157" t="s">
        <v>227</v>
      </c>
      <c r="E162" s="158" t="s">
        <v>1347</v>
      </c>
      <c r="F162" s="159" t="s">
        <v>1348</v>
      </c>
      <c r="G162" s="160" t="s">
        <v>230</v>
      </c>
      <c r="H162" s="161">
        <v>1</v>
      </c>
      <c r="I162" s="162"/>
      <c r="J162" s="161">
        <f t="shared" ref="J162:J173" si="25">ROUND(I162*H162,3)</f>
        <v>0</v>
      </c>
      <c r="K162" s="163"/>
      <c r="L162" s="32"/>
      <c r="M162" s="164" t="s">
        <v>1</v>
      </c>
      <c r="N162" s="127" t="s">
        <v>41</v>
      </c>
      <c r="P162" s="165">
        <f t="shared" ref="P162:P173" si="26">O162*H162</f>
        <v>0</v>
      </c>
      <c r="Q162" s="165">
        <v>0</v>
      </c>
      <c r="R162" s="165">
        <f t="shared" ref="R162:R173" si="27">Q162*H162</f>
        <v>0</v>
      </c>
      <c r="S162" s="165">
        <v>0</v>
      </c>
      <c r="T162" s="166">
        <f t="shared" ref="T162:T173" si="28">S162*H162</f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 t="shared" ref="BE162:BE173" si="29">IF(N162="základná",J162,0)</f>
        <v>0</v>
      </c>
      <c r="BF162" s="168">
        <f t="shared" ref="BF162:BF173" si="30">IF(N162="znížená",J162,0)</f>
        <v>0</v>
      </c>
      <c r="BG162" s="168">
        <f t="shared" ref="BG162:BG173" si="31">IF(N162="zákl. prenesená",J162,0)</f>
        <v>0</v>
      </c>
      <c r="BH162" s="168">
        <f t="shared" ref="BH162:BH173" si="32">IF(N162="zníž. prenesená",J162,0)</f>
        <v>0</v>
      </c>
      <c r="BI162" s="168">
        <f t="shared" ref="BI162:BI173" si="33">IF(N162="nulová",J162,0)</f>
        <v>0</v>
      </c>
      <c r="BJ162" s="17" t="s">
        <v>99</v>
      </c>
      <c r="BK162" s="169">
        <f t="shared" ref="BK162:BK173" si="34">ROUND(I162*H162,3)</f>
        <v>0</v>
      </c>
      <c r="BL162" s="17" t="s">
        <v>558</v>
      </c>
      <c r="BM162" s="167" t="s">
        <v>469</v>
      </c>
    </row>
    <row r="163" spans="2:65" s="1" customFormat="1" ht="16.5" customHeight="1">
      <c r="B163" s="32"/>
      <c r="C163" s="198" t="s">
        <v>300</v>
      </c>
      <c r="D163" s="198" t="s">
        <v>311</v>
      </c>
      <c r="E163" s="199" t="s">
        <v>1349</v>
      </c>
      <c r="F163" s="200" t="s">
        <v>1350</v>
      </c>
      <c r="G163" s="201" t="s">
        <v>230</v>
      </c>
      <c r="H163" s="202">
        <v>1</v>
      </c>
      <c r="I163" s="203"/>
      <c r="J163" s="202">
        <f t="shared" si="25"/>
        <v>0</v>
      </c>
      <c r="K163" s="204"/>
      <c r="L163" s="205"/>
      <c r="M163" s="206" t="s">
        <v>1</v>
      </c>
      <c r="N163" s="207" t="s">
        <v>41</v>
      </c>
      <c r="P163" s="165">
        <f t="shared" si="26"/>
        <v>0</v>
      </c>
      <c r="Q163" s="165">
        <v>0</v>
      </c>
      <c r="R163" s="165">
        <f t="shared" si="27"/>
        <v>0</v>
      </c>
      <c r="S163" s="165">
        <v>0</v>
      </c>
      <c r="T163" s="166">
        <f t="shared" si="2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29"/>
        <v>0</v>
      </c>
      <c r="BF163" s="168">
        <f t="shared" si="30"/>
        <v>0</v>
      </c>
      <c r="BG163" s="168">
        <f t="shared" si="31"/>
        <v>0</v>
      </c>
      <c r="BH163" s="168">
        <f t="shared" si="32"/>
        <v>0</v>
      </c>
      <c r="BI163" s="168">
        <f t="shared" si="33"/>
        <v>0</v>
      </c>
      <c r="BJ163" s="17" t="s">
        <v>99</v>
      </c>
      <c r="BK163" s="169">
        <f t="shared" si="34"/>
        <v>0</v>
      </c>
      <c r="BL163" s="17" t="s">
        <v>558</v>
      </c>
      <c r="BM163" s="167" t="s">
        <v>480</v>
      </c>
    </row>
    <row r="164" spans="2:65" s="1" customFormat="1" ht="24.25" customHeight="1">
      <c r="B164" s="32"/>
      <c r="C164" s="157" t="s">
        <v>305</v>
      </c>
      <c r="D164" s="157" t="s">
        <v>227</v>
      </c>
      <c r="E164" s="158" t="s">
        <v>1351</v>
      </c>
      <c r="F164" s="159" t="s">
        <v>1352</v>
      </c>
      <c r="G164" s="160" t="s">
        <v>230</v>
      </c>
      <c r="H164" s="161">
        <v>1</v>
      </c>
      <c r="I164" s="162"/>
      <c r="J164" s="161">
        <f t="shared" si="25"/>
        <v>0</v>
      </c>
      <c r="K164" s="163"/>
      <c r="L164" s="32"/>
      <c r="M164" s="164" t="s">
        <v>1</v>
      </c>
      <c r="N164" s="127" t="s">
        <v>41</v>
      </c>
      <c r="P164" s="165">
        <f t="shared" si="26"/>
        <v>0</v>
      </c>
      <c r="Q164" s="165">
        <v>0</v>
      </c>
      <c r="R164" s="165">
        <f t="shared" si="27"/>
        <v>0</v>
      </c>
      <c r="S164" s="165">
        <v>0</v>
      </c>
      <c r="T164" s="166">
        <f t="shared" si="28"/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 t="shared" si="29"/>
        <v>0</v>
      </c>
      <c r="BF164" s="168">
        <f t="shared" si="30"/>
        <v>0</v>
      </c>
      <c r="BG164" s="168">
        <f t="shared" si="31"/>
        <v>0</v>
      </c>
      <c r="BH164" s="168">
        <f t="shared" si="32"/>
        <v>0</v>
      </c>
      <c r="BI164" s="168">
        <f t="shared" si="33"/>
        <v>0</v>
      </c>
      <c r="BJ164" s="17" t="s">
        <v>99</v>
      </c>
      <c r="BK164" s="169">
        <f t="shared" si="34"/>
        <v>0</v>
      </c>
      <c r="BL164" s="17" t="s">
        <v>558</v>
      </c>
      <c r="BM164" s="167" t="s">
        <v>488</v>
      </c>
    </row>
    <row r="165" spans="2:65" s="1" customFormat="1" ht="24.25" customHeight="1">
      <c r="B165" s="32"/>
      <c r="C165" s="198" t="s">
        <v>310</v>
      </c>
      <c r="D165" s="198" t="s">
        <v>311</v>
      </c>
      <c r="E165" s="199" t="s">
        <v>1353</v>
      </c>
      <c r="F165" s="200" t="s">
        <v>1354</v>
      </c>
      <c r="G165" s="201" t="s">
        <v>230</v>
      </c>
      <c r="H165" s="202">
        <v>1</v>
      </c>
      <c r="I165" s="203"/>
      <c r="J165" s="202">
        <f t="shared" si="25"/>
        <v>0</v>
      </c>
      <c r="K165" s="204"/>
      <c r="L165" s="205"/>
      <c r="M165" s="206" t="s">
        <v>1</v>
      </c>
      <c r="N165" s="207" t="s">
        <v>41</v>
      </c>
      <c r="P165" s="165">
        <f t="shared" si="26"/>
        <v>0</v>
      </c>
      <c r="Q165" s="165">
        <v>0</v>
      </c>
      <c r="R165" s="165">
        <f t="shared" si="27"/>
        <v>0</v>
      </c>
      <c r="S165" s="165">
        <v>0</v>
      </c>
      <c r="T165" s="166">
        <f t="shared" si="2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29"/>
        <v>0</v>
      </c>
      <c r="BF165" s="168">
        <f t="shared" si="30"/>
        <v>0</v>
      </c>
      <c r="BG165" s="168">
        <f t="shared" si="31"/>
        <v>0</v>
      </c>
      <c r="BH165" s="168">
        <f t="shared" si="32"/>
        <v>0</v>
      </c>
      <c r="BI165" s="168">
        <f t="shared" si="33"/>
        <v>0</v>
      </c>
      <c r="BJ165" s="17" t="s">
        <v>99</v>
      </c>
      <c r="BK165" s="169">
        <f t="shared" si="34"/>
        <v>0</v>
      </c>
      <c r="BL165" s="17" t="s">
        <v>558</v>
      </c>
      <c r="BM165" s="167" t="s">
        <v>498</v>
      </c>
    </row>
    <row r="166" spans="2:65" s="1" customFormat="1" ht="16.5" customHeight="1">
      <c r="B166" s="32"/>
      <c r="C166" s="157" t="s">
        <v>316</v>
      </c>
      <c r="D166" s="157" t="s">
        <v>227</v>
      </c>
      <c r="E166" s="158" t="s">
        <v>1359</v>
      </c>
      <c r="F166" s="159" t="s">
        <v>1360</v>
      </c>
      <c r="G166" s="160" t="s">
        <v>237</v>
      </c>
      <c r="H166" s="161">
        <v>30</v>
      </c>
      <c r="I166" s="162"/>
      <c r="J166" s="161">
        <f t="shared" si="25"/>
        <v>0</v>
      </c>
      <c r="K166" s="163"/>
      <c r="L166" s="32"/>
      <c r="M166" s="164" t="s">
        <v>1</v>
      </c>
      <c r="N166" s="127" t="s">
        <v>41</v>
      </c>
      <c r="P166" s="165">
        <f t="shared" si="26"/>
        <v>0</v>
      </c>
      <c r="Q166" s="165">
        <v>0</v>
      </c>
      <c r="R166" s="165">
        <f t="shared" si="27"/>
        <v>0</v>
      </c>
      <c r="S166" s="165">
        <v>0</v>
      </c>
      <c r="T166" s="166">
        <f t="shared" si="2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29"/>
        <v>0</v>
      </c>
      <c r="BF166" s="168">
        <f t="shared" si="30"/>
        <v>0</v>
      </c>
      <c r="BG166" s="168">
        <f t="shared" si="31"/>
        <v>0</v>
      </c>
      <c r="BH166" s="168">
        <f t="shared" si="32"/>
        <v>0</v>
      </c>
      <c r="BI166" s="168">
        <f t="shared" si="33"/>
        <v>0</v>
      </c>
      <c r="BJ166" s="17" t="s">
        <v>99</v>
      </c>
      <c r="BK166" s="169">
        <f t="shared" si="34"/>
        <v>0</v>
      </c>
      <c r="BL166" s="17" t="s">
        <v>558</v>
      </c>
      <c r="BM166" s="167" t="s">
        <v>510</v>
      </c>
    </row>
    <row r="167" spans="2:65" s="1" customFormat="1" ht="16.5" customHeight="1">
      <c r="B167" s="32"/>
      <c r="C167" s="198" t="s">
        <v>321</v>
      </c>
      <c r="D167" s="198" t="s">
        <v>311</v>
      </c>
      <c r="E167" s="199" t="s">
        <v>1361</v>
      </c>
      <c r="F167" s="200" t="s">
        <v>1362</v>
      </c>
      <c r="G167" s="201" t="s">
        <v>237</v>
      </c>
      <c r="H167" s="202">
        <v>30</v>
      </c>
      <c r="I167" s="203"/>
      <c r="J167" s="202">
        <f t="shared" si="25"/>
        <v>0</v>
      </c>
      <c r="K167" s="204"/>
      <c r="L167" s="205"/>
      <c r="M167" s="206" t="s">
        <v>1</v>
      </c>
      <c r="N167" s="207" t="s">
        <v>41</v>
      </c>
      <c r="P167" s="165">
        <f t="shared" si="26"/>
        <v>0</v>
      </c>
      <c r="Q167" s="165">
        <v>0</v>
      </c>
      <c r="R167" s="165">
        <f t="shared" si="27"/>
        <v>0</v>
      </c>
      <c r="S167" s="165">
        <v>0</v>
      </c>
      <c r="T167" s="166">
        <f t="shared" si="2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29"/>
        <v>0</v>
      </c>
      <c r="BF167" s="168">
        <f t="shared" si="30"/>
        <v>0</v>
      </c>
      <c r="BG167" s="168">
        <f t="shared" si="31"/>
        <v>0</v>
      </c>
      <c r="BH167" s="168">
        <f t="shared" si="32"/>
        <v>0</v>
      </c>
      <c r="BI167" s="168">
        <f t="shared" si="33"/>
        <v>0</v>
      </c>
      <c r="BJ167" s="17" t="s">
        <v>99</v>
      </c>
      <c r="BK167" s="169">
        <f t="shared" si="34"/>
        <v>0</v>
      </c>
      <c r="BL167" s="17" t="s">
        <v>558</v>
      </c>
      <c r="BM167" s="167" t="s">
        <v>520</v>
      </c>
    </row>
    <row r="168" spans="2:65" s="1" customFormat="1" ht="24.25" customHeight="1">
      <c r="B168" s="32"/>
      <c r="C168" s="157" t="s">
        <v>336</v>
      </c>
      <c r="D168" s="157" t="s">
        <v>227</v>
      </c>
      <c r="E168" s="158" t="s">
        <v>1410</v>
      </c>
      <c r="F168" s="159" t="s">
        <v>1411</v>
      </c>
      <c r="G168" s="160" t="s">
        <v>237</v>
      </c>
      <c r="H168" s="161">
        <v>50</v>
      </c>
      <c r="I168" s="162"/>
      <c r="J168" s="161">
        <f t="shared" si="25"/>
        <v>0</v>
      </c>
      <c r="K168" s="163"/>
      <c r="L168" s="32"/>
      <c r="M168" s="164" t="s">
        <v>1</v>
      </c>
      <c r="N168" s="127" t="s">
        <v>41</v>
      </c>
      <c r="P168" s="165">
        <f t="shared" si="26"/>
        <v>0</v>
      </c>
      <c r="Q168" s="165">
        <v>0</v>
      </c>
      <c r="R168" s="165">
        <f t="shared" si="27"/>
        <v>0</v>
      </c>
      <c r="S168" s="165">
        <v>0</v>
      </c>
      <c r="T168" s="166">
        <f t="shared" si="28"/>
        <v>0</v>
      </c>
      <c r="AR168" s="167" t="s">
        <v>558</v>
      </c>
      <c r="AT168" s="167" t="s">
        <v>227</v>
      </c>
      <c r="AU168" s="167" t="s">
        <v>99</v>
      </c>
      <c r="AY168" s="17" t="s">
        <v>224</v>
      </c>
      <c r="BE168" s="168">
        <f t="shared" si="29"/>
        <v>0</v>
      </c>
      <c r="BF168" s="168">
        <f t="shared" si="30"/>
        <v>0</v>
      </c>
      <c r="BG168" s="168">
        <f t="shared" si="31"/>
        <v>0</v>
      </c>
      <c r="BH168" s="168">
        <f t="shared" si="32"/>
        <v>0</v>
      </c>
      <c r="BI168" s="168">
        <f t="shared" si="33"/>
        <v>0</v>
      </c>
      <c r="BJ168" s="17" t="s">
        <v>99</v>
      </c>
      <c r="BK168" s="169">
        <f t="shared" si="34"/>
        <v>0</v>
      </c>
      <c r="BL168" s="17" t="s">
        <v>558</v>
      </c>
      <c r="BM168" s="167" t="s">
        <v>529</v>
      </c>
    </row>
    <row r="169" spans="2:65" s="1" customFormat="1" ht="21.75" customHeight="1">
      <c r="B169" s="32"/>
      <c r="C169" s="198" t="s">
        <v>7</v>
      </c>
      <c r="D169" s="198" t="s">
        <v>311</v>
      </c>
      <c r="E169" s="199" t="s">
        <v>1412</v>
      </c>
      <c r="F169" s="200" t="s">
        <v>1413</v>
      </c>
      <c r="G169" s="201" t="s">
        <v>237</v>
      </c>
      <c r="H169" s="202">
        <v>50</v>
      </c>
      <c r="I169" s="203"/>
      <c r="J169" s="202">
        <f t="shared" si="25"/>
        <v>0</v>
      </c>
      <c r="K169" s="204"/>
      <c r="L169" s="205"/>
      <c r="M169" s="206" t="s">
        <v>1</v>
      </c>
      <c r="N169" s="207" t="s">
        <v>41</v>
      </c>
      <c r="P169" s="165">
        <f t="shared" si="26"/>
        <v>0</v>
      </c>
      <c r="Q169" s="165">
        <v>0</v>
      </c>
      <c r="R169" s="165">
        <f t="shared" si="27"/>
        <v>0</v>
      </c>
      <c r="S169" s="165">
        <v>0</v>
      </c>
      <c r="T169" s="166">
        <f t="shared" si="28"/>
        <v>0</v>
      </c>
      <c r="AR169" s="167" t="s">
        <v>1300</v>
      </c>
      <c r="AT169" s="167" t="s">
        <v>311</v>
      </c>
      <c r="AU169" s="167" t="s">
        <v>99</v>
      </c>
      <c r="AY169" s="17" t="s">
        <v>224</v>
      </c>
      <c r="BE169" s="168">
        <f t="shared" si="29"/>
        <v>0</v>
      </c>
      <c r="BF169" s="168">
        <f t="shared" si="30"/>
        <v>0</v>
      </c>
      <c r="BG169" s="168">
        <f t="shared" si="31"/>
        <v>0</v>
      </c>
      <c r="BH169" s="168">
        <f t="shared" si="32"/>
        <v>0</v>
      </c>
      <c r="BI169" s="168">
        <f t="shared" si="33"/>
        <v>0</v>
      </c>
      <c r="BJ169" s="17" t="s">
        <v>99</v>
      </c>
      <c r="BK169" s="169">
        <f t="shared" si="34"/>
        <v>0</v>
      </c>
      <c r="BL169" s="17" t="s">
        <v>558</v>
      </c>
      <c r="BM169" s="167" t="s">
        <v>538</v>
      </c>
    </row>
    <row r="170" spans="2:65" s="1" customFormat="1" ht="24.25" customHeight="1">
      <c r="B170" s="32"/>
      <c r="C170" s="157" t="s">
        <v>346</v>
      </c>
      <c r="D170" s="157" t="s">
        <v>227</v>
      </c>
      <c r="E170" s="158" t="s">
        <v>1414</v>
      </c>
      <c r="F170" s="159" t="s">
        <v>1415</v>
      </c>
      <c r="G170" s="160" t="s">
        <v>237</v>
      </c>
      <c r="H170" s="161">
        <v>20</v>
      </c>
      <c r="I170" s="162"/>
      <c r="J170" s="161">
        <f t="shared" si="25"/>
        <v>0</v>
      </c>
      <c r="K170" s="163"/>
      <c r="L170" s="32"/>
      <c r="M170" s="164" t="s">
        <v>1</v>
      </c>
      <c r="N170" s="127" t="s">
        <v>41</v>
      </c>
      <c r="P170" s="165">
        <f t="shared" si="26"/>
        <v>0</v>
      </c>
      <c r="Q170" s="165">
        <v>0</v>
      </c>
      <c r="R170" s="165">
        <f t="shared" si="27"/>
        <v>0</v>
      </c>
      <c r="S170" s="165">
        <v>0</v>
      </c>
      <c r="T170" s="166">
        <f t="shared" si="28"/>
        <v>0</v>
      </c>
      <c r="AR170" s="167" t="s">
        <v>558</v>
      </c>
      <c r="AT170" s="167" t="s">
        <v>227</v>
      </c>
      <c r="AU170" s="167" t="s">
        <v>99</v>
      </c>
      <c r="AY170" s="17" t="s">
        <v>224</v>
      </c>
      <c r="BE170" s="168">
        <f t="shared" si="29"/>
        <v>0</v>
      </c>
      <c r="BF170" s="168">
        <f t="shared" si="30"/>
        <v>0</v>
      </c>
      <c r="BG170" s="168">
        <f t="shared" si="31"/>
        <v>0</v>
      </c>
      <c r="BH170" s="168">
        <f t="shared" si="32"/>
        <v>0</v>
      </c>
      <c r="BI170" s="168">
        <f t="shared" si="33"/>
        <v>0</v>
      </c>
      <c r="BJ170" s="17" t="s">
        <v>99</v>
      </c>
      <c r="BK170" s="169">
        <f t="shared" si="34"/>
        <v>0</v>
      </c>
      <c r="BL170" s="17" t="s">
        <v>558</v>
      </c>
      <c r="BM170" s="167" t="s">
        <v>546</v>
      </c>
    </row>
    <row r="171" spans="2:65" s="1" customFormat="1" ht="21.75" customHeight="1">
      <c r="B171" s="32"/>
      <c r="C171" s="198" t="s">
        <v>352</v>
      </c>
      <c r="D171" s="198" t="s">
        <v>311</v>
      </c>
      <c r="E171" s="199" t="s">
        <v>1416</v>
      </c>
      <c r="F171" s="200" t="s">
        <v>1417</v>
      </c>
      <c r="G171" s="201" t="s">
        <v>237</v>
      </c>
      <c r="H171" s="202">
        <v>20</v>
      </c>
      <c r="I171" s="203"/>
      <c r="J171" s="202">
        <f t="shared" si="25"/>
        <v>0</v>
      </c>
      <c r="K171" s="204"/>
      <c r="L171" s="205"/>
      <c r="M171" s="206" t="s">
        <v>1</v>
      </c>
      <c r="N171" s="207" t="s">
        <v>41</v>
      </c>
      <c r="P171" s="165">
        <f t="shared" si="26"/>
        <v>0</v>
      </c>
      <c r="Q171" s="165">
        <v>0</v>
      </c>
      <c r="R171" s="165">
        <f t="shared" si="27"/>
        <v>0</v>
      </c>
      <c r="S171" s="165">
        <v>0</v>
      </c>
      <c r="T171" s="166">
        <f t="shared" si="28"/>
        <v>0</v>
      </c>
      <c r="AR171" s="167" t="s">
        <v>1300</v>
      </c>
      <c r="AT171" s="167" t="s">
        <v>311</v>
      </c>
      <c r="AU171" s="167" t="s">
        <v>99</v>
      </c>
      <c r="AY171" s="17" t="s">
        <v>224</v>
      </c>
      <c r="BE171" s="168">
        <f t="shared" si="29"/>
        <v>0</v>
      </c>
      <c r="BF171" s="168">
        <f t="shared" si="30"/>
        <v>0</v>
      </c>
      <c r="BG171" s="168">
        <f t="shared" si="31"/>
        <v>0</v>
      </c>
      <c r="BH171" s="168">
        <f t="shared" si="32"/>
        <v>0</v>
      </c>
      <c r="BI171" s="168">
        <f t="shared" si="33"/>
        <v>0</v>
      </c>
      <c r="BJ171" s="17" t="s">
        <v>99</v>
      </c>
      <c r="BK171" s="169">
        <f t="shared" si="34"/>
        <v>0</v>
      </c>
      <c r="BL171" s="17" t="s">
        <v>558</v>
      </c>
      <c r="BM171" s="167" t="s">
        <v>558</v>
      </c>
    </row>
    <row r="172" spans="2:65" s="1" customFormat="1" ht="24.25" customHeight="1">
      <c r="B172" s="32"/>
      <c r="C172" s="157" t="s">
        <v>357</v>
      </c>
      <c r="D172" s="157" t="s">
        <v>227</v>
      </c>
      <c r="E172" s="158" t="s">
        <v>1418</v>
      </c>
      <c r="F172" s="159" t="s">
        <v>1419</v>
      </c>
      <c r="G172" s="160" t="s">
        <v>237</v>
      </c>
      <c r="H172" s="161">
        <v>50</v>
      </c>
      <c r="I172" s="162"/>
      <c r="J172" s="161">
        <f t="shared" si="25"/>
        <v>0</v>
      </c>
      <c r="K172" s="163"/>
      <c r="L172" s="32"/>
      <c r="M172" s="164" t="s">
        <v>1</v>
      </c>
      <c r="N172" s="127" t="s">
        <v>41</v>
      </c>
      <c r="P172" s="165">
        <f t="shared" si="26"/>
        <v>0</v>
      </c>
      <c r="Q172" s="165">
        <v>0</v>
      </c>
      <c r="R172" s="165">
        <f t="shared" si="27"/>
        <v>0</v>
      </c>
      <c r="S172" s="165">
        <v>0</v>
      </c>
      <c r="T172" s="166">
        <f t="shared" si="28"/>
        <v>0</v>
      </c>
      <c r="AR172" s="167" t="s">
        <v>558</v>
      </c>
      <c r="AT172" s="167" t="s">
        <v>227</v>
      </c>
      <c r="AU172" s="167" t="s">
        <v>99</v>
      </c>
      <c r="AY172" s="17" t="s">
        <v>224</v>
      </c>
      <c r="BE172" s="168">
        <f t="shared" si="29"/>
        <v>0</v>
      </c>
      <c r="BF172" s="168">
        <f t="shared" si="30"/>
        <v>0</v>
      </c>
      <c r="BG172" s="168">
        <f t="shared" si="31"/>
        <v>0</v>
      </c>
      <c r="BH172" s="168">
        <f t="shared" si="32"/>
        <v>0</v>
      </c>
      <c r="BI172" s="168">
        <f t="shared" si="33"/>
        <v>0</v>
      </c>
      <c r="BJ172" s="17" t="s">
        <v>99</v>
      </c>
      <c r="BK172" s="169">
        <f t="shared" si="34"/>
        <v>0</v>
      </c>
      <c r="BL172" s="17" t="s">
        <v>558</v>
      </c>
      <c r="BM172" s="167" t="s">
        <v>569</v>
      </c>
    </row>
    <row r="173" spans="2:65" s="1" customFormat="1" ht="37.9" customHeight="1">
      <c r="B173" s="32"/>
      <c r="C173" s="157" t="s">
        <v>331</v>
      </c>
      <c r="D173" s="157" t="s">
        <v>227</v>
      </c>
      <c r="E173" s="158" t="s">
        <v>1274</v>
      </c>
      <c r="F173" s="159" t="s">
        <v>1275</v>
      </c>
      <c r="G173" s="160" t="s">
        <v>237</v>
      </c>
      <c r="H173" s="161">
        <v>35</v>
      </c>
      <c r="I173" s="162"/>
      <c r="J173" s="161">
        <f t="shared" si="25"/>
        <v>0</v>
      </c>
      <c r="K173" s="163"/>
      <c r="L173" s="32"/>
      <c r="M173" s="164" t="s">
        <v>1</v>
      </c>
      <c r="N173" s="127" t="s">
        <v>41</v>
      </c>
      <c r="P173" s="165">
        <f t="shared" si="26"/>
        <v>0</v>
      </c>
      <c r="Q173" s="165">
        <v>0</v>
      </c>
      <c r="R173" s="165">
        <f t="shared" si="27"/>
        <v>0</v>
      </c>
      <c r="S173" s="165">
        <v>0</v>
      </c>
      <c r="T173" s="166">
        <f t="shared" si="28"/>
        <v>0</v>
      </c>
      <c r="AR173" s="167" t="s">
        <v>558</v>
      </c>
      <c r="AT173" s="167" t="s">
        <v>227</v>
      </c>
      <c r="AU173" s="167" t="s">
        <v>99</v>
      </c>
      <c r="AY173" s="17" t="s">
        <v>224</v>
      </c>
      <c r="BE173" s="168">
        <f t="shared" si="29"/>
        <v>0</v>
      </c>
      <c r="BF173" s="168">
        <f t="shared" si="30"/>
        <v>0</v>
      </c>
      <c r="BG173" s="168">
        <f t="shared" si="31"/>
        <v>0</v>
      </c>
      <c r="BH173" s="168">
        <f t="shared" si="32"/>
        <v>0</v>
      </c>
      <c r="BI173" s="168">
        <f t="shared" si="33"/>
        <v>0</v>
      </c>
      <c r="BJ173" s="17" t="s">
        <v>99</v>
      </c>
      <c r="BK173" s="169">
        <f t="shared" si="34"/>
        <v>0</v>
      </c>
      <c r="BL173" s="17" t="s">
        <v>558</v>
      </c>
      <c r="BM173" s="167" t="s">
        <v>581</v>
      </c>
    </row>
    <row r="174" spans="2:65" s="1" customFormat="1" ht="49.9" customHeight="1">
      <c r="B174" s="32"/>
      <c r="E174" s="148" t="s">
        <v>727</v>
      </c>
      <c r="F174" s="148" t="s">
        <v>728</v>
      </c>
      <c r="J174" s="125">
        <f t="shared" ref="J174:J179" si="35">BK174</f>
        <v>0</v>
      </c>
      <c r="L174" s="32"/>
      <c r="M174" s="208"/>
      <c r="T174" s="59"/>
      <c r="AT174" s="17" t="s">
        <v>74</v>
      </c>
      <c r="AU174" s="17" t="s">
        <v>75</v>
      </c>
      <c r="AY174" s="17" t="s">
        <v>729</v>
      </c>
      <c r="BK174" s="169">
        <f>SUM(BK175:BK179)</f>
        <v>0</v>
      </c>
    </row>
    <row r="175" spans="2:65" s="1" customFormat="1" ht="16.399999999999999" customHeight="1">
      <c r="B175" s="32"/>
      <c r="C175" s="209" t="s">
        <v>1</v>
      </c>
      <c r="D175" s="209" t="s">
        <v>227</v>
      </c>
      <c r="E175" s="210" t="s">
        <v>1</v>
      </c>
      <c r="F175" s="211" t="s">
        <v>1</v>
      </c>
      <c r="G175" s="212" t="s">
        <v>1</v>
      </c>
      <c r="H175" s="213"/>
      <c r="I175" s="213"/>
      <c r="J175" s="214">
        <f t="shared" si="35"/>
        <v>0</v>
      </c>
      <c r="K175" s="163"/>
      <c r="L175" s="32"/>
      <c r="M175" s="215" t="s">
        <v>1</v>
      </c>
      <c r="N175" s="216" t="s">
        <v>41</v>
      </c>
      <c r="T175" s="59"/>
      <c r="AT175" s="17" t="s">
        <v>729</v>
      </c>
      <c r="AU175" s="17" t="s">
        <v>83</v>
      </c>
      <c r="AY175" s="17" t="s">
        <v>729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7" t="s">
        <v>99</v>
      </c>
      <c r="BK175" s="169">
        <f>I175*H175</f>
        <v>0</v>
      </c>
    </row>
    <row r="176" spans="2:65" s="1" customFormat="1" ht="16.399999999999999" customHeight="1">
      <c r="B176" s="32"/>
      <c r="C176" s="209" t="s">
        <v>1</v>
      </c>
      <c r="D176" s="209" t="s">
        <v>227</v>
      </c>
      <c r="E176" s="210" t="s">
        <v>1</v>
      </c>
      <c r="F176" s="211" t="s">
        <v>1</v>
      </c>
      <c r="G176" s="212" t="s">
        <v>1</v>
      </c>
      <c r="H176" s="213"/>
      <c r="I176" s="213"/>
      <c r="J176" s="214">
        <f t="shared" si="35"/>
        <v>0</v>
      </c>
      <c r="K176" s="163"/>
      <c r="L176" s="32"/>
      <c r="M176" s="215" t="s">
        <v>1</v>
      </c>
      <c r="N176" s="216" t="s">
        <v>41</v>
      </c>
      <c r="T176" s="59"/>
      <c r="AT176" s="17" t="s">
        <v>729</v>
      </c>
      <c r="AU176" s="17" t="s">
        <v>83</v>
      </c>
      <c r="AY176" s="17" t="s">
        <v>729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7" t="s">
        <v>99</v>
      </c>
      <c r="BK176" s="169">
        <f>I176*H176</f>
        <v>0</v>
      </c>
    </row>
    <row r="177" spans="2:63" s="1" customFormat="1" ht="16.399999999999999" customHeight="1">
      <c r="B177" s="32"/>
      <c r="C177" s="209" t="s">
        <v>1</v>
      </c>
      <c r="D177" s="209" t="s">
        <v>227</v>
      </c>
      <c r="E177" s="210" t="s">
        <v>1</v>
      </c>
      <c r="F177" s="211" t="s">
        <v>1</v>
      </c>
      <c r="G177" s="212" t="s">
        <v>1</v>
      </c>
      <c r="H177" s="213"/>
      <c r="I177" s="213"/>
      <c r="J177" s="214">
        <f t="shared" si="35"/>
        <v>0</v>
      </c>
      <c r="K177" s="163"/>
      <c r="L177" s="32"/>
      <c r="M177" s="215" t="s">
        <v>1</v>
      </c>
      <c r="N177" s="216" t="s">
        <v>41</v>
      </c>
      <c r="T177" s="59"/>
      <c r="AT177" s="17" t="s">
        <v>729</v>
      </c>
      <c r="AU177" s="17" t="s">
        <v>83</v>
      </c>
      <c r="AY177" s="17" t="s">
        <v>729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7" t="s">
        <v>99</v>
      </c>
      <c r="BK177" s="169">
        <f>I177*H177</f>
        <v>0</v>
      </c>
    </row>
    <row r="178" spans="2:63" s="1" customFormat="1" ht="16.399999999999999" customHeight="1">
      <c r="B178" s="32"/>
      <c r="C178" s="209" t="s">
        <v>1</v>
      </c>
      <c r="D178" s="209" t="s">
        <v>227</v>
      </c>
      <c r="E178" s="210" t="s">
        <v>1</v>
      </c>
      <c r="F178" s="211" t="s">
        <v>1</v>
      </c>
      <c r="G178" s="212" t="s">
        <v>1</v>
      </c>
      <c r="H178" s="213"/>
      <c r="I178" s="213"/>
      <c r="J178" s="214">
        <f t="shared" si="35"/>
        <v>0</v>
      </c>
      <c r="K178" s="163"/>
      <c r="L178" s="32"/>
      <c r="M178" s="215" t="s">
        <v>1</v>
      </c>
      <c r="N178" s="216" t="s">
        <v>41</v>
      </c>
      <c r="T178" s="59"/>
      <c r="AT178" s="17" t="s">
        <v>729</v>
      </c>
      <c r="AU178" s="17" t="s">
        <v>83</v>
      </c>
      <c r="AY178" s="17" t="s">
        <v>729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7" t="s">
        <v>99</v>
      </c>
      <c r="BK178" s="169">
        <f>I178*H178</f>
        <v>0</v>
      </c>
    </row>
    <row r="179" spans="2:63" s="1" customFormat="1" ht="16.399999999999999" customHeight="1">
      <c r="B179" s="32"/>
      <c r="C179" s="209" t="s">
        <v>1</v>
      </c>
      <c r="D179" s="209" t="s">
        <v>227</v>
      </c>
      <c r="E179" s="210" t="s">
        <v>1</v>
      </c>
      <c r="F179" s="211" t="s">
        <v>1</v>
      </c>
      <c r="G179" s="212" t="s">
        <v>1</v>
      </c>
      <c r="H179" s="213"/>
      <c r="I179" s="213"/>
      <c r="J179" s="214">
        <f t="shared" si="35"/>
        <v>0</v>
      </c>
      <c r="K179" s="163"/>
      <c r="L179" s="32"/>
      <c r="M179" s="215" t="s">
        <v>1</v>
      </c>
      <c r="N179" s="216" t="s">
        <v>41</v>
      </c>
      <c r="O179" s="217"/>
      <c r="P179" s="217"/>
      <c r="Q179" s="217"/>
      <c r="R179" s="217"/>
      <c r="S179" s="217"/>
      <c r="T179" s="218"/>
      <c r="AT179" s="17" t="s">
        <v>729</v>
      </c>
      <c r="AU179" s="17" t="s">
        <v>83</v>
      </c>
      <c r="AY179" s="17" t="s">
        <v>729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7" t="s">
        <v>99</v>
      </c>
      <c r="BK179" s="169">
        <f>I179*H179</f>
        <v>0</v>
      </c>
    </row>
    <row r="180" spans="2:63" s="1" customFormat="1" ht="7" customHeight="1">
      <c r="B180" s="47"/>
      <c r="C180" s="48"/>
      <c r="D180" s="48"/>
      <c r="E180" s="48"/>
      <c r="F180" s="48"/>
      <c r="G180" s="48"/>
      <c r="H180" s="48"/>
      <c r="I180" s="48"/>
      <c r="J180" s="48"/>
      <c r="K180" s="48"/>
      <c r="L180" s="32"/>
    </row>
  </sheetData>
  <sheetProtection algorithmName="SHA-512" hashValue="w65eSjvT/MxvDOCk+IilBSZtg0u0C0kCi4ca7yeXXQax61BMeEjImQeMUKQ1pVpYsJwe+BXr2KWfWqVTFo2GJA==" saltValue="mV2hQy1D5q1MD0xVW8o5I6zERPZ4PFrNTJ4YO37WdBV7laCmJaAzFijODg7odAlh8WWMQVQ2VaqQoUQwCFvBrQ==" spinCount="100000" sheet="1" objects="1" scenarios="1" formatColumns="0" formatRows="0" autoFilter="0"/>
  <autoFilter ref="C134:K179" xr:uid="{00000000-0009-0000-0000-00000F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5:D180" xr:uid="{00000000-0002-0000-0F00-000000000000}">
      <formula1>"K, M"</formula1>
    </dataValidation>
    <dataValidation type="list" allowBlank="1" showInputMessage="1" showErrorMessage="1" error="Povolené sú hodnoty základná, znížená, nulová." sqref="N175:N180" xr:uid="{00000000-0002-0000-0F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1420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J104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ROUND((ROUND((SUM(BE104:BE111) + SUM(BE133:BE139)),  2) + SUM(BE141:BE145)), 2)</f>
        <v>0</v>
      </c>
      <c r="G37" s="102"/>
      <c r="H37" s="102"/>
      <c r="I37" s="103">
        <v>0.2</v>
      </c>
      <c r="J37" s="101">
        <f>ROUND((ROUND(((SUM(BE104:BE111) + SUM(BE133:BE139))*I37),  2) + (SUM(BE141:BE145)*I37)),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ROUND((ROUND((SUM(BF104:BF111) + SUM(BF133:BF139)),  2) + SUM(BF141:BF145)), 2)</f>
        <v>0</v>
      </c>
      <c r="G38" s="102"/>
      <c r="H38" s="102"/>
      <c r="I38" s="103">
        <v>0.2</v>
      </c>
      <c r="J38" s="101">
        <f>ROUND((ROUND(((SUM(BF104:BF111) + SUM(BF133:BF139))*I38),  2) + (SUM(BF141:BF145)*I38)),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ROUND((ROUND((SUM(BG104:BG111) + SUM(BG133:BG139)),  2) + SUM(BG141:BG145)),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ROUND((ROUND((SUM(BH104:BH111) + SUM(BH133:BH139)),  2) + SUM(BH141:BH145)),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ROUND((ROUND((SUM(BI104:BI111) + SUM(BI133:BI139)),  2) + SUM(BI141:BI145)),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01-gg - Rozvádzač R01.1, R01.2, R01.3, R01.4 a R01.5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J133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J134</f>
        <v>0</v>
      </c>
      <c r="L99" s="116"/>
    </row>
    <row r="100" spans="2:65" s="9" customFormat="1" ht="19.899999999999999" hidden="1" customHeight="1">
      <c r="B100" s="120"/>
      <c r="D100" s="121" t="s">
        <v>1421</v>
      </c>
      <c r="E100" s="122"/>
      <c r="F100" s="122"/>
      <c r="G100" s="122"/>
      <c r="H100" s="122"/>
      <c r="I100" s="122"/>
      <c r="J100" s="123">
        <f>J135</f>
        <v>0</v>
      </c>
      <c r="L100" s="120"/>
    </row>
    <row r="101" spans="2:65" s="8" customFormat="1" ht="21.75" hidden="1" customHeight="1">
      <c r="B101" s="116"/>
      <c r="D101" s="124" t="s">
        <v>199</v>
      </c>
      <c r="J101" s="125">
        <f>J140</f>
        <v>0</v>
      </c>
      <c r="L101" s="116"/>
    </row>
    <row r="102" spans="2:65" s="1" customFormat="1" ht="21.75" hidden="1" customHeight="1">
      <c r="B102" s="32"/>
      <c r="L102" s="32"/>
    </row>
    <row r="103" spans="2:65" s="1" customFormat="1" ht="7" hidden="1" customHeight="1">
      <c r="B103" s="32"/>
      <c r="L103" s="32"/>
    </row>
    <row r="104" spans="2:65" s="1" customFormat="1" ht="29.25" hidden="1" customHeight="1">
      <c r="B104" s="32"/>
      <c r="C104" s="115" t="s">
        <v>200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hidden="1" customHeight="1">
      <c r="B105" s="32"/>
      <c r="D105" s="264" t="s">
        <v>201</v>
      </c>
      <c r="E105" s="265"/>
      <c r="F105" s="265"/>
      <c r="J105" s="129">
        <v>0</v>
      </c>
      <c r="L105" s="130"/>
      <c r="M105" s="131"/>
      <c r="N105" s="132" t="s">
        <v>41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3" t="s">
        <v>202</v>
      </c>
      <c r="AZ105" s="131"/>
      <c r="BA105" s="131"/>
      <c r="BB105" s="131"/>
      <c r="BC105" s="131"/>
      <c r="BD105" s="131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99</v>
      </c>
      <c r="BK105" s="131"/>
      <c r="BL105" s="131"/>
      <c r="BM105" s="131"/>
    </row>
    <row r="106" spans="2:65" s="1" customFormat="1" ht="18" hidden="1" customHeight="1">
      <c r="B106" s="32"/>
      <c r="D106" s="264" t="s">
        <v>203</v>
      </c>
      <c r="E106" s="265"/>
      <c r="F106" s="265"/>
      <c r="J106" s="129">
        <v>0</v>
      </c>
      <c r="L106" s="130"/>
      <c r="M106" s="131"/>
      <c r="N106" s="132" t="s">
        <v>41</v>
      </c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3" t="s">
        <v>202</v>
      </c>
      <c r="AZ106" s="131"/>
      <c r="BA106" s="131"/>
      <c r="BB106" s="131"/>
      <c r="BC106" s="131"/>
      <c r="BD106" s="131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99</v>
      </c>
      <c r="BK106" s="131"/>
      <c r="BL106" s="131"/>
      <c r="BM106" s="131"/>
    </row>
    <row r="107" spans="2:65" s="1" customFormat="1" ht="18" hidden="1" customHeight="1">
      <c r="B107" s="32"/>
      <c r="D107" s="264" t="s">
        <v>204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205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206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128" t="s">
        <v>207</v>
      </c>
      <c r="J110" s="129">
        <f>ROUND(J32*T110,2)</f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208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idden="1">
      <c r="B111" s="32"/>
      <c r="L111" s="32"/>
    </row>
    <row r="112" spans="2:65" s="1" customFormat="1" ht="29.25" hidden="1" customHeight="1">
      <c r="B112" s="32"/>
      <c r="C112" s="135" t="s">
        <v>209</v>
      </c>
      <c r="D112" s="105"/>
      <c r="E112" s="105"/>
      <c r="F112" s="105"/>
      <c r="G112" s="105"/>
      <c r="H112" s="105"/>
      <c r="I112" s="105"/>
      <c r="J112" s="136">
        <f>ROUND(J98+J104,2)</f>
        <v>0</v>
      </c>
      <c r="K112" s="105"/>
      <c r="L112" s="32"/>
    </row>
    <row r="113" spans="2:12" s="1" customFormat="1" ht="7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idden="1"/>
    <row r="115" spans="2:12" hidden="1"/>
    <row r="116" spans="2:12" hidden="1"/>
    <row r="117" spans="2:12" s="1" customFormat="1" ht="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5" customHeight="1">
      <c r="B118" s="32"/>
      <c r="C118" s="21" t="s">
        <v>210</v>
      </c>
      <c r="L118" s="32"/>
    </row>
    <row r="119" spans="2:12" s="1" customFormat="1" ht="7" customHeight="1">
      <c r="B119" s="32"/>
      <c r="L119" s="32"/>
    </row>
    <row r="120" spans="2:12" s="1" customFormat="1" ht="12" customHeight="1">
      <c r="B120" s="32"/>
      <c r="C120" s="27" t="s">
        <v>14</v>
      </c>
      <c r="L120" s="32"/>
    </row>
    <row r="121" spans="2:12" s="1" customFormat="1" ht="16.5" customHeight="1">
      <c r="B121" s="32"/>
      <c r="E121" s="266" t="str">
        <f>E7</f>
        <v>Podpora komplexného rozvoja stredného odborného vzdelávania</v>
      </c>
      <c r="F121" s="267"/>
      <c r="G121" s="267"/>
      <c r="H121" s="267"/>
      <c r="L121" s="32"/>
    </row>
    <row r="122" spans="2:12" ht="12" customHeight="1">
      <c r="B122" s="20"/>
      <c r="C122" s="27" t="s">
        <v>170</v>
      </c>
      <c r="L122" s="20"/>
    </row>
    <row r="123" spans="2:12" s="1" customFormat="1" ht="16.5" customHeight="1">
      <c r="B123" s="32"/>
      <c r="E123" s="266" t="s">
        <v>1253</v>
      </c>
      <c r="F123" s="268"/>
      <c r="G123" s="268"/>
      <c r="H123" s="268"/>
      <c r="L123" s="32"/>
    </row>
    <row r="124" spans="2:12" s="1" customFormat="1" ht="12" customHeight="1">
      <c r="B124" s="32"/>
      <c r="C124" s="27" t="s">
        <v>1102</v>
      </c>
      <c r="L124" s="32"/>
    </row>
    <row r="125" spans="2:12" s="1" customFormat="1" ht="16.5" customHeight="1">
      <c r="B125" s="32"/>
      <c r="E125" s="261" t="str">
        <f>E11</f>
        <v>01-gg - Rozvádzač R01.1, R01.2, R01.3, R01.4 a R01.5</v>
      </c>
      <c r="F125" s="268"/>
      <c r="G125" s="268"/>
      <c r="H125" s="268"/>
      <c r="L125" s="32"/>
    </row>
    <row r="126" spans="2:12" s="1" customFormat="1" ht="7" customHeight="1">
      <c r="B126" s="32"/>
      <c r="L126" s="32"/>
    </row>
    <row r="127" spans="2:12" s="1" customFormat="1" ht="12" customHeight="1">
      <c r="B127" s="32"/>
      <c r="C127" s="27" t="s">
        <v>18</v>
      </c>
      <c r="F127" s="25" t="str">
        <f>F14</f>
        <v>Brezno</v>
      </c>
      <c r="I127" s="27" t="s">
        <v>20</v>
      </c>
      <c r="J127" s="55" t="str">
        <f>IF(J14="","",J14)</f>
        <v>5. 9. 2023</v>
      </c>
      <c r="L127" s="32"/>
    </row>
    <row r="128" spans="2:12" s="1" customFormat="1" ht="7" customHeight="1">
      <c r="B128" s="32"/>
      <c r="L128" s="32"/>
    </row>
    <row r="129" spans="2:65" s="1" customFormat="1" ht="15.25" customHeight="1">
      <c r="B129" s="32"/>
      <c r="C129" s="27" t="s">
        <v>22</v>
      </c>
      <c r="F129" s="25" t="str">
        <f>E17</f>
        <v>Stredná odb. škola techniky a služieb</v>
      </c>
      <c r="I129" s="27" t="s">
        <v>28</v>
      </c>
      <c r="J129" s="30" t="str">
        <f>E23</f>
        <v>Konstrukt steel s.r.o.</v>
      </c>
      <c r="L129" s="32"/>
    </row>
    <row r="130" spans="2:65" s="1" customFormat="1" ht="15.25" customHeight="1">
      <c r="B130" s="32"/>
      <c r="C130" s="27" t="s">
        <v>26</v>
      </c>
      <c r="F130" s="25" t="str">
        <f>IF(E20="","",E20)</f>
        <v>Vyplň údaj</v>
      </c>
      <c r="I130" s="27" t="s">
        <v>32</v>
      </c>
      <c r="J130" s="30" t="str">
        <f>E26</f>
        <v xml:space="preserve">Ladislav Medveď </v>
      </c>
      <c r="L130" s="32"/>
    </row>
    <row r="131" spans="2:65" s="1" customFormat="1" ht="10.4" customHeight="1">
      <c r="B131" s="32"/>
      <c r="L131" s="32"/>
    </row>
    <row r="132" spans="2:65" s="10" customFormat="1" ht="29.25" customHeight="1">
      <c r="B132" s="137"/>
      <c r="C132" s="138" t="s">
        <v>211</v>
      </c>
      <c r="D132" s="139" t="s">
        <v>60</v>
      </c>
      <c r="E132" s="139" t="s">
        <v>56</v>
      </c>
      <c r="F132" s="139" t="s">
        <v>57</v>
      </c>
      <c r="G132" s="139" t="s">
        <v>212</v>
      </c>
      <c r="H132" s="139" t="s">
        <v>213</v>
      </c>
      <c r="I132" s="139" t="s">
        <v>214</v>
      </c>
      <c r="J132" s="140" t="s">
        <v>176</v>
      </c>
      <c r="K132" s="141" t="s">
        <v>215</v>
      </c>
      <c r="L132" s="137"/>
      <c r="M132" s="62" t="s">
        <v>1</v>
      </c>
      <c r="N132" s="63" t="s">
        <v>39</v>
      </c>
      <c r="O132" s="63" t="s">
        <v>216</v>
      </c>
      <c r="P132" s="63" t="s">
        <v>217</v>
      </c>
      <c r="Q132" s="63" t="s">
        <v>218</v>
      </c>
      <c r="R132" s="63" t="s">
        <v>219</v>
      </c>
      <c r="S132" s="63" t="s">
        <v>220</v>
      </c>
      <c r="T132" s="64" t="s">
        <v>221</v>
      </c>
    </row>
    <row r="133" spans="2:65" s="1" customFormat="1" ht="22.9" customHeight="1">
      <c r="B133" s="32"/>
      <c r="C133" s="67" t="s">
        <v>172</v>
      </c>
      <c r="J133" s="142">
        <f>BK133</f>
        <v>0</v>
      </c>
      <c r="L133" s="32"/>
      <c r="M133" s="65"/>
      <c r="N133" s="56"/>
      <c r="O133" s="56"/>
      <c r="P133" s="143">
        <f>P134+P140</f>
        <v>0</v>
      </c>
      <c r="Q133" s="56"/>
      <c r="R133" s="143">
        <f>R134+R140</f>
        <v>0</v>
      </c>
      <c r="S133" s="56"/>
      <c r="T133" s="144">
        <f>T134+T140</f>
        <v>0</v>
      </c>
      <c r="AT133" s="17" t="s">
        <v>74</v>
      </c>
      <c r="AU133" s="17" t="s">
        <v>178</v>
      </c>
      <c r="BK133" s="145">
        <f>BK134+BK140</f>
        <v>0</v>
      </c>
    </row>
    <row r="134" spans="2:65" s="11" customFormat="1" ht="25.9" customHeight="1">
      <c r="B134" s="146"/>
      <c r="D134" s="147" t="s">
        <v>74</v>
      </c>
      <c r="E134" s="148" t="s">
        <v>1279</v>
      </c>
      <c r="F134" s="148" t="s">
        <v>1280</v>
      </c>
      <c r="I134" s="149"/>
      <c r="J134" s="125">
        <f>BK134</f>
        <v>0</v>
      </c>
      <c r="L134" s="146"/>
      <c r="M134" s="150"/>
      <c r="P134" s="151">
        <f>P135</f>
        <v>0</v>
      </c>
      <c r="R134" s="151">
        <f>R135</f>
        <v>0</v>
      </c>
      <c r="T134" s="152">
        <f>T135</f>
        <v>0</v>
      </c>
      <c r="AR134" s="147" t="s">
        <v>83</v>
      </c>
      <c r="AT134" s="153" t="s">
        <v>74</v>
      </c>
      <c r="AU134" s="153" t="s">
        <v>75</v>
      </c>
      <c r="AY134" s="147" t="s">
        <v>224</v>
      </c>
      <c r="BK134" s="154">
        <f>BK135</f>
        <v>0</v>
      </c>
    </row>
    <row r="135" spans="2:65" s="11" customFormat="1" ht="22.9" customHeight="1">
      <c r="B135" s="146"/>
      <c r="D135" s="147" t="s">
        <v>74</v>
      </c>
      <c r="E135" s="155" t="s">
        <v>720</v>
      </c>
      <c r="F135" s="155" t="s">
        <v>1422</v>
      </c>
      <c r="I135" s="149"/>
      <c r="J135" s="156">
        <f>BK135</f>
        <v>0</v>
      </c>
      <c r="L135" s="146"/>
      <c r="M135" s="150"/>
      <c r="P135" s="151">
        <f>SUM(P136:P139)</f>
        <v>0</v>
      </c>
      <c r="R135" s="151">
        <f>SUM(R136:R139)</f>
        <v>0</v>
      </c>
      <c r="T135" s="152">
        <f>SUM(T136:T139)</f>
        <v>0</v>
      </c>
      <c r="AR135" s="147" t="s">
        <v>83</v>
      </c>
      <c r="AT135" s="153" t="s">
        <v>74</v>
      </c>
      <c r="AU135" s="153" t="s">
        <v>83</v>
      </c>
      <c r="AY135" s="147" t="s">
        <v>224</v>
      </c>
      <c r="BK135" s="154">
        <f>SUM(BK136:BK139)</f>
        <v>0</v>
      </c>
    </row>
    <row r="136" spans="2:65" s="1" customFormat="1" ht="33" customHeight="1">
      <c r="B136" s="32"/>
      <c r="C136" s="157" t="s">
        <v>83</v>
      </c>
      <c r="D136" s="157" t="s">
        <v>227</v>
      </c>
      <c r="E136" s="158" t="s">
        <v>1423</v>
      </c>
      <c r="F136" s="159" t="s">
        <v>1424</v>
      </c>
      <c r="G136" s="160" t="s">
        <v>237</v>
      </c>
      <c r="H136" s="161">
        <v>120</v>
      </c>
      <c r="I136" s="162"/>
      <c r="J136" s="161">
        <f>ROUND(I136*H136,3)</f>
        <v>0</v>
      </c>
      <c r="K136" s="163"/>
      <c r="L136" s="32"/>
      <c r="M136" s="164" t="s">
        <v>1</v>
      </c>
      <c r="N136" s="127" t="s">
        <v>41</v>
      </c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AR136" s="167" t="s">
        <v>231</v>
      </c>
      <c r="AT136" s="167" t="s">
        <v>227</v>
      </c>
      <c r="AU136" s="167" t="s">
        <v>99</v>
      </c>
      <c r="AY136" s="17" t="s">
        <v>224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7" t="s">
        <v>99</v>
      </c>
      <c r="BK136" s="169">
        <f>ROUND(I136*H136,3)</f>
        <v>0</v>
      </c>
      <c r="BL136" s="17" t="s">
        <v>231</v>
      </c>
      <c r="BM136" s="167" t="s">
        <v>99</v>
      </c>
    </row>
    <row r="137" spans="2:65" s="1" customFormat="1" ht="16.5" customHeight="1">
      <c r="B137" s="32"/>
      <c r="C137" s="198" t="s">
        <v>99</v>
      </c>
      <c r="D137" s="198" t="s">
        <v>311</v>
      </c>
      <c r="E137" s="199" t="s">
        <v>1425</v>
      </c>
      <c r="F137" s="200" t="s">
        <v>1426</v>
      </c>
      <c r="G137" s="201" t="s">
        <v>237</v>
      </c>
      <c r="H137" s="202">
        <v>120</v>
      </c>
      <c r="I137" s="203"/>
      <c r="J137" s="202">
        <f>ROUND(I137*H137,3)</f>
        <v>0</v>
      </c>
      <c r="K137" s="204"/>
      <c r="L137" s="205"/>
      <c r="M137" s="206" t="s">
        <v>1</v>
      </c>
      <c r="N137" s="207" t="s">
        <v>41</v>
      </c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AR137" s="167" t="s">
        <v>280</v>
      </c>
      <c r="AT137" s="167" t="s">
        <v>311</v>
      </c>
      <c r="AU137" s="167" t="s">
        <v>99</v>
      </c>
      <c r="AY137" s="17" t="s">
        <v>224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7" t="s">
        <v>99</v>
      </c>
      <c r="BK137" s="169">
        <f>ROUND(I137*H137,3)</f>
        <v>0</v>
      </c>
      <c r="BL137" s="17" t="s">
        <v>231</v>
      </c>
      <c r="BM137" s="167" t="s">
        <v>231</v>
      </c>
    </row>
    <row r="138" spans="2:65" s="1" customFormat="1" ht="24.25" customHeight="1">
      <c r="B138" s="32"/>
      <c r="C138" s="157" t="s">
        <v>225</v>
      </c>
      <c r="D138" s="157" t="s">
        <v>227</v>
      </c>
      <c r="E138" s="158" t="s">
        <v>1427</v>
      </c>
      <c r="F138" s="159" t="s">
        <v>1428</v>
      </c>
      <c r="G138" s="160" t="s">
        <v>237</v>
      </c>
      <c r="H138" s="161">
        <v>120</v>
      </c>
      <c r="I138" s="162"/>
      <c r="J138" s="161">
        <f>ROUND(I138*H138,3)</f>
        <v>0</v>
      </c>
      <c r="K138" s="163"/>
      <c r="L138" s="32"/>
      <c r="M138" s="164" t="s">
        <v>1</v>
      </c>
      <c r="N138" s="127" t="s">
        <v>41</v>
      </c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7" t="s">
        <v>99</v>
      </c>
      <c r="BK138" s="169">
        <f>ROUND(I138*H138,3)</f>
        <v>0</v>
      </c>
      <c r="BL138" s="17" t="s">
        <v>231</v>
      </c>
      <c r="BM138" s="167" t="s">
        <v>241</v>
      </c>
    </row>
    <row r="139" spans="2:65" s="1" customFormat="1" ht="16.5" customHeight="1">
      <c r="B139" s="32"/>
      <c r="C139" s="198" t="s">
        <v>231</v>
      </c>
      <c r="D139" s="198" t="s">
        <v>311</v>
      </c>
      <c r="E139" s="199" t="s">
        <v>1429</v>
      </c>
      <c r="F139" s="200" t="s">
        <v>1430</v>
      </c>
      <c r="G139" s="201" t="s">
        <v>237</v>
      </c>
      <c r="H139" s="202">
        <v>120</v>
      </c>
      <c r="I139" s="203"/>
      <c r="J139" s="202">
        <f>ROUND(I139*H139,3)</f>
        <v>0</v>
      </c>
      <c r="K139" s="204"/>
      <c r="L139" s="205"/>
      <c r="M139" s="206" t="s">
        <v>1</v>
      </c>
      <c r="N139" s="207" t="s">
        <v>41</v>
      </c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7" t="s">
        <v>99</v>
      </c>
      <c r="BK139" s="169">
        <f>ROUND(I139*H139,3)</f>
        <v>0</v>
      </c>
      <c r="BL139" s="17" t="s">
        <v>231</v>
      </c>
      <c r="BM139" s="167" t="s">
        <v>280</v>
      </c>
    </row>
    <row r="140" spans="2:65" s="1" customFormat="1" ht="49.9" customHeight="1">
      <c r="B140" s="32"/>
      <c r="E140" s="148" t="s">
        <v>727</v>
      </c>
      <c r="F140" s="148" t="s">
        <v>728</v>
      </c>
      <c r="J140" s="125">
        <f t="shared" ref="J140:J145" si="5">BK140</f>
        <v>0</v>
      </c>
      <c r="L140" s="32"/>
      <c r="M140" s="208"/>
      <c r="T140" s="59"/>
      <c r="AT140" s="17" t="s">
        <v>74</v>
      </c>
      <c r="AU140" s="17" t="s">
        <v>75</v>
      </c>
      <c r="AY140" s="17" t="s">
        <v>729</v>
      </c>
      <c r="BK140" s="169">
        <f>SUM(BK141:BK145)</f>
        <v>0</v>
      </c>
    </row>
    <row r="141" spans="2:65" s="1" customFormat="1" ht="16.399999999999999" customHeight="1">
      <c r="B141" s="32"/>
      <c r="C141" s="209" t="s">
        <v>1</v>
      </c>
      <c r="D141" s="209" t="s">
        <v>227</v>
      </c>
      <c r="E141" s="210" t="s">
        <v>1</v>
      </c>
      <c r="F141" s="211" t="s">
        <v>1</v>
      </c>
      <c r="G141" s="212" t="s">
        <v>1</v>
      </c>
      <c r="H141" s="213"/>
      <c r="I141" s="213"/>
      <c r="J141" s="214">
        <f t="shared" si="5"/>
        <v>0</v>
      </c>
      <c r="K141" s="163"/>
      <c r="L141" s="32"/>
      <c r="M141" s="215" t="s">
        <v>1</v>
      </c>
      <c r="N141" s="216" t="s">
        <v>41</v>
      </c>
      <c r="T141" s="59"/>
      <c r="AT141" s="17" t="s">
        <v>729</v>
      </c>
      <c r="AU141" s="17" t="s">
        <v>83</v>
      </c>
      <c r="AY141" s="17" t="s">
        <v>729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I141*H141</f>
        <v>0</v>
      </c>
    </row>
    <row r="142" spans="2:65" s="1" customFormat="1" ht="16.399999999999999" customHeight="1">
      <c r="B142" s="32"/>
      <c r="C142" s="209" t="s">
        <v>1</v>
      </c>
      <c r="D142" s="209" t="s">
        <v>227</v>
      </c>
      <c r="E142" s="210" t="s">
        <v>1</v>
      </c>
      <c r="F142" s="211" t="s">
        <v>1</v>
      </c>
      <c r="G142" s="212" t="s">
        <v>1</v>
      </c>
      <c r="H142" s="213"/>
      <c r="I142" s="213"/>
      <c r="J142" s="214">
        <f t="shared" si="5"/>
        <v>0</v>
      </c>
      <c r="K142" s="163"/>
      <c r="L142" s="32"/>
      <c r="M142" s="215" t="s">
        <v>1</v>
      </c>
      <c r="N142" s="216" t="s">
        <v>41</v>
      </c>
      <c r="T142" s="59"/>
      <c r="AT142" s="17" t="s">
        <v>729</v>
      </c>
      <c r="AU142" s="17" t="s">
        <v>83</v>
      </c>
      <c r="AY142" s="17" t="s">
        <v>729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I142*H142</f>
        <v>0</v>
      </c>
    </row>
    <row r="143" spans="2:65" s="1" customFormat="1" ht="16.399999999999999" customHeight="1">
      <c r="B143" s="32"/>
      <c r="C143" s="209" t="s">
        <v>1</v>
      </c>
      <c r="D143" s="209" t="s">
        <v>227</v>
      </c>
      <c r="E143" s="210" t="s">
        <v>1</v>
      </c>
      <c r="F143" s="211" t="s">
        <v>1</v>
      </c>
      <c r="G143" s="212" t="s">
        <v>1</v>
      </c>
      <c r="H143" s="213"/>
      <c r="I143" s="213"/>
      <c r="J143" s="214">
        <f t="shared" si="5"/>
        <v>0</v>
      </c>
      <c r="K143" s="163"/>
      <c r="L143" s="32"/>
      <c r="M143" s="215" t="s">
        <v>1</v>
      </c>
      <c r="N143" s="216" t="s">
        <v>41</v>
      </c>
      <c r="T143" s="59"/>
      <c r="AT143" s="17" t="s">
        <v>729</v>
      </c>
      <c r="AU143" s="17" t="s">
        <v>83</v>
      </c>
      <c r="AY143" s="17" t="s">
        <v>729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I143*H143</f>
        <v>0</v>
      </c>
    </row>
    <row r="144" spans="2:65" s="1" customFormat="1" ht="16.399999999999999" customHeight="1">
      <c r="B144" s="32"/>
      <c r="C144" s="209" t="s">
        <v>1</v>
      </c>
      <c r="D144" s="209" t="s">
        <v>227</v>
      </c>
      <c r="E144" s="210" t="s">
        <v>1</v>
      </c>
      <c r="F144" s="211" t="s">
        <v>1</v>
      </c>
      <c r="G144" s="212" t="s">
        <v>1</v>
      </c>
      <c r="H144" s="213"/>
      <c r="I144" s="213"/>
      <c r="J144" s="214">
        <f t="shared" si="5"/>
        <v>0</v>
      </c>
      <c r="K144" s="163"/>
      <c r="L144" s="32"/>
      <c r="M144" s="215" t="s">
        <v>1</v>
      </c>
      <c r="N144" s="216" t="s">
        <v>41</v>
      </c>
      <c r="T144" s="59"/>
      <c r="AT144" s="17" t="s">
        <v>729</v>
      </c>
      <c r="AU144" s="17" t="s">
        <v>83</v>
      </c>
      <c r="AY144" s="17" t="s">
        <v>729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7" t="s">
        <v>99</v>
      </c>
      <c r="BK144" s="169">
        <f>I144*H144</f>
        <v>0</v>
      </c>
    </row>
    <row r="145" spans="2:63" s="1" customFormat="1" ht="16.399999999999999" customHeight="1">
      <c r="B145" s="32"/>
      <c r="C145" s="209" t="s">
        <v>1</v>
      </c>
      <c r="D145" s="209" t="s">
        <v>227</v>
      </c>
      <c r="E145" s="210" t="s">
        <v>1</v>
      </c>
      <c r="F145" s="211" t="s">
        <v>1</v>
      </c>
      <c r="G145" s="212" t="s">
        <v>1</v>
      </c>
      <c r="H145" s="213"/>
      <c r="I145" s="213"/>
      <c r="J145" s="214">
        <f t="shared" si="5"/>
        <v>0</v>
      </c>
      <c r="K145" s="163"/>
      <c r="L145" s="32"/>
      <c r="M145" s="215" t="s">
        <v>1</v>
      </c>
      <c r="N145" s="216" t="s">
        <v>41</v>
      </c>
      <c r="O145" s="217"/>
      <c r="P145" s="217"/>
      <c r="Q145" s="217"/>
      <c r="R145" s="217"/>
      <c r="S145" s="217"/>
      <c r="T145" s="218"/>
      <c r="AT145" s="17" t="s">
        <v>729</v>
      </c>
      <c r="AU145" s="17" t="s">
        <v>83</v>
      </c>
      <c r="AY145" s="17" t="s">
        <v>729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7" t="s">
        <v>99</v>
      </c>
      <c r="BK145" s="169">
        <f>I145*H145</f>
        <v>0</v>
      </c>
    </row>
    <row r="146" spans="2:63" s="1" customFormat="1" ht="7" customHeight="1"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2"/>
    </row>
  </sheetData>
  <sheetProtection algorithmName="SHA-512" hashValue="I2s6N94SvRS2C4fUTfwV1vxLSgwc5ArhlNbic5jzO7YSR4IrABjs/scqn4mFI686J7xWfWSRXHx80r3m421xiQ==" saltValue="8n3rCIbQ1ePlydgazY9D97x22BJ71fgFqescax5csL1j1wlloAeZ/gz3OZniP3lz+L0o+4wC0uQx0XocGSGthQ==" spinCount="100000" sheet="1" objects="1" scenarios="1" formatColumns="0" formatRows="0" autoFilter="0"/>
  <autoFilter ref="C132:K145" xr:uid="{00000000-0009-0000-0000-000010000000}"/>
  <mergeCells count="17">
    <mergeCell ref="E29:H29"/>
    <mergeCell ref="E125:H125"/>
    <mergeCell ref="L2:V2"/>
    <mergeCell ref="D107:F107"/>
    <mergeCell ref="D108:F108"/>
    <mergeCell ref="D109:F109"/>
    <mergeCell ref="E121:H121"/>
    <mergeCell ref="E123:H123"/>
    <mergeCell ref="E85:H85"/>
    <mergeCell ref="E87:H87"/>
    <mergeCell ref="E89:H89"/>
    <mergeCell ref="D105:F105"/>
    <mergeCell ref="D106:F106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41:D146" xr:uid="{00000000-0002-0000-1000-000000000000}">
      <formula1>"K, M"</formula1>
    </dataValidation>
    <dataValidation type="list" allowBlank="1" showInputMessage="1" showErrorMessage="1" error="Povolené sú hodnoty základná, znížená, nulová." sqref="N141:N146" xr:uid="{00000000-0002-0000-10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4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30" customHeight="1">
      <c r="B11" s="32"/>
      <c r="E11" s="261" t="s">
        <v>1431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SUM(BE135:BE157)),  2) + SUM(BE159:BE163)), 2)</f>
        <v>0</v>
      </c>
      <c r="G37" s="102"/>
      <c r="H37" s="102"/>
      <c r="I37" s="103">
        <v>0.2</v>
      </c>
      <c r="J37" s="101">
        <f>ROUND((ROUND(((SUM(BE106:BE113) + SUM(BE135:BE157))*I37),  2) + (SUM(BE159:BE163)*I37)),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SUM(BF135:BF157)),  2) + SUM(BF159:BF163)), 2)</f>
        <v>0</v>
      </c>
      <c r="G38" s="102"/>
      <c r="H38" s="102"/>
      <c r="I38" s="103">
        <v>0.2</v>
      </c>
      <c r="J38" s="101">
        <f>ROUND((ROUND(((SUM(BF106:BF113) + SUM(BF135:BF157))*I38),  2) + (SUM(BF159:BF163)*I38)),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SUM(BG135:BG157)),  2) + SUM(BG159:BG163)),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SUM(BH135:BH157)),  2) + SUM(BH159:BH163)),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SUM(BI135:BI157)),  2) + SUM(BI159:BI163)),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30" hidden="1" customHeight="1">
      <c r="B89" s="32"/>
      <c r="E89" s="261" t="str">
        <f>E11</f>
        <v>02-aa - Svetelná inštalácia cvičnej kuchyne + učebňa stolovania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1255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J150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J151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J158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30" customHeight="1">
      <c r="B127" s="32"/>
      <c r="E127" s="261" t="str">
        <f>E11</f>
        <v>02-aa - Svetelná inštalácia cvičnej kuchyne + učebňa stolovania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P136+P150+P158</f>
        <v>0</v>
      </c>
      <c r="Q135" s="56"/>
      <c r="R135" s="143">
        <f>R136+R150+R158</f>
        <v>0</v>
      </c>
      <c r="S135" s="56"/>
      <c r="T135" s="144">
        <f>T136+T150+T158</f>
        <v>0</v>
      </c>
      <c r="AT135" s="17" t="s">
        <v>74</v>
      </c>
      <c r="AU135" s="17" t="s">
        <v>178</v>
      </c>
      <c r="BK135" s="145">
        <f>BK136+BK150+BK158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1258</v>
      </c>
      <c r="I136" s="149"/>
      <c r="J136" s="125">
        <f>BK136</f>
        <v>0</v>
      </c>
      <c r="L136" s="146"/>
      <c r="M136" s="150"/>
      <c r="P136" s="151">
        <f>P137</f>
        <v>0</v>
      </c>
      <c r="R136" s="151">
        <f>R137</f>
        <v>0</v>
      </c>
      <c r="T136" s="152">
        <f>T137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</f>
        <v>0</v>
      </c>
    </row>
    <row r="137" spans="2:65" s="11" customFormat="1" ht="22.9" customHeight="1">
      <c r="B137" s="146"/>
      <c r="D137" s="147" t="s">
        <v>74</v>
      </c>
      <c r="E137" s="155" t="s">
        <v>1259</v>
      </c>
      <c r="F137" s="155" t="s">
        <v>1260</v>
      </c>
      <c r="I137" s="149"/>
      <c r="J137" s="156">
        <f>BK137</f>
        <v>0</v>
      </c>
      <c r="L137" s="146"/>
      <c r="M137" s="150"/>
      <c r="P137" s="151">
        <f>SUM(P138:P149)</f>
        <v>0</v>
      </c>
      <c r="R137" s="151">
        <f>SUM(R138:R149)</f>
        <v>0</v>
      </c>
      <c r="T137" s="152">
        <f>SUM(T138:T149)</f>
        <v>0</v>
      </c>
      <c r="AR137" s="147" t="s">
        <v>83</v>
      </c>
      <c r="AT137" s="153" t="s">
        <v>74</v>
      </c>
      <c r="AU137" s="153" t="s">
        <v>83</v>
      </c>
      <c r="AY137" s="147" t="s">
        <v>224</v>
      </c>
      <c r="BK137" s="154">
        <f>SUM(BK138:BK149)</f>
        <v>0</v>
      </c>
    </row>
    <row r="138" spans="2:65" s="1" customFormat="1" ht="24.25" customHeight="1">
      <c r="B138" s="32"/>
      <c r="C138" s="157" t="s">
        <v>83</v>
      </c>
      <c r="D138" s="157" t="s">
        <v>227</v>
      </c>
      <c r="E138" s="158" t="s">
        <v>1323</v>
      </c>
      <c r="F138" s="159" t="s">
        <v>1324</v>
      </c>
      <c r="G138" s="160" t="s">
        <v>237</v>
      </c>
      <c r="H138" s="161">
        <v>70</v>
      </c>
      <c r="I138" s="162"/>
      <c r="J138" s="161">
        <f t="shared" ref="J138:J149" si="5">ROUND(I138*H138,3)</f>
        <v>0</v>
      </c>
      <c r="K138" s="163"/>
      <c r="L138" s="32"/>
      <c r="M138" s="164" t="s">
        <v>1</v>
      </c>
      <c r="N138" s="127" t="s">
        <v>41</v>
      </c>
      <c r="P138" s="165">
        <f t="shared" ref="P138:P149" si="6">O138*H138</f>
        <v>0</v>
      </c>
      <c r="Q138" s="165">
        <v>0</v>
      </c>
      <c r="R138" s="165">
        <f t="shared" ref="R138:R149" si="7">Q138*H138</f>
        <v>0</v>
      </c>
      <c r="S138" s="165">
        <v>0</v>
      </c>
      <c r="T138" s="166">
        <f t="shared" ref="T138:T149" si="8"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 t="shared" ref="BE138:BE149" si="9">IF(N138="základná",J138,0)</f>
        <v>0</v>
      </c>
      <c r="BF138" s="168">
        <f t="shared" ref="BF138:BF149" si="10">IF(N138="znížená",J138,0)</f>
        <v>0</v>
      </c>
      <c r="BG138" s="168">
        <f t="shared" ref="BG138:BG149" si="11">IF(N138="zákl. prenesená",J138,0)</f>
        <v>0</v>
      </c>
      <c r="BH138" s="168">
        <f t="shared" ref="BH138:BH149" si="12">IF(N138="zníž. prenesená",J138,0)</f>
        <v>0</v>
      </c>
      <c r="BI138" s="168">
        <f t="shared" ref="BI138:BI149" si="13">IF(N138="nulová",J138,0)</f>
        <v>0</v>
      </c>
      <c r="BJ138" s="17" t="s">
        <v>99</v>
      </c>
      <c r="BK138" s="169">
        <f t="shared" ref="BK138:BK149" si="14">ROUND(I138*H138,3)</f>
        <v>0</v>
      </c>
      <c r="BL138" s="17" t="s">
        <v>231</v>
      </c>
      <c r="BM138" s="167" t="s">
        <v>99</v>
      </c>
    </row>
    <row r="139" spans="2:65" s="1" customFormat="1" ht="16.5" customHeight="1">
      <c r="B139" s="32"/>
      <c r="C139" s="198" t="s">
        <v>99</v>
      </c>
      <c r="D139" s="198" t="s">
        <v>311</v>
      </c>
      <c r="E139" s="199" t="s">
        <v>1325</v>
      </c>
      <c r="F139" s="200" t="s">
        <v>1326</v>
      </c>
      <c r="G139" s="201" t="s">
        <v>237</v>
      </c>
      <c r="H139" s="202">
        <v>70</v>
      </c>
      <c r="I139" s="203"/>
      <c r="J139" s="202">
        <f t="shared" si="5"/>
        <v>0</v>
      </c>
      <c r="K139" s="204"/>
      <c r="L139" s="205"/>
      <c r="M139" s="206" t="s">
        <v>1</v>
      </c>
      <c r="N139" s="20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231</v>
      </c>
      <c r="BM139" s="167" t="s">
        <v>231</v>
      </c>
    </row>
    <row r="140" spans="2:65" s="1" customFormat="1" ht="24.25" customHeight="1">
      <c r="B140" s="32"/>
      <c r="C140" s="157" t="s">
        <v>225</v>
      </c>
      <c r="D140" s="157" t="s">
        <v>227</v>
      </c>
      <c r="E140" s="158" t="s">
        <v>1327</v>
      </c>
      <c r="F140" s="159" t="s">
        <v>1328</v>
      </c>
      <c r="G140" s="160" t="s">
        <v>230</v>
      </c>
      <c r="H140" s="161">
        <v>6</v>
      </c>
      <c r="I140" s="162"/>
      <c r="J140" s="161">
        <f t="shared" si="5"/>
        <v>0</v>
      </c>
      <c r="K140" s="163"/>
      <c r="L140" s="32"/>
      <c r="M140" s="164" t="s">
        <v>1</v>
      </c>
      <c r="N140" s="12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241</v>
      </c>
    </row>
    <row r="141" spans="2:65" s="1" customFormat="1" ht="16.5" customHeight="1">
      <c r="B141" s="32"/>
      <c r="C141" s="198" t="s">
        <v>231</v>
      </c>
      <c r="D141" s="198" t="s">
        <v>311</v>
      </c>
      <c r="E141" s="199" t="s">
        <v>1329</v>
      </c>
      <c r="F141" s="200" t="s">
        <v>1330</v>
      </c>
      <c r="G141" s="201" t="s">
        <v>230</v>
      </c>
      <c r="H141" s="202">
        <v>6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280</v>
      </c>
    </row>
    <row r="142" spans="2:65" s="1" customFormat="1" ht="24.25" customHeight="1">
      <c r="B142" s="32"/>
      <c r="C142" s="198" t="s">
        <v>252</v>
      </c>
      <c r="D142" s="198" t="s">
        <v>311</v>
      </c>
      <c r="E142" s="199" t="s">
        <v>1331</v>
      </c>
      <c r="F142" s="200" t="s">
        <v>1332</v>
      </c>
      <c r="G142" s="201" t="s">
        <v>565</v>
      </c>
      <c r="H142" s="202">
        <v>10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288</v>
      </c>
    </row>
    <row r="143" spans="2:65" s="1" customFormat="1" ht="33" customHeight="1">
      <c r="B143" s="32"/>
      <c r="C143" s="157" t="s">
        <v>241</v>
      </c>
      <c r="D143" s="157" t="s">
        <v>227</v>
      </c>
      <c r="E143" s="158" t="s">
        <v>1333</v>
      </c>
      <c r="F143" s="159" t="s">
        <v>1334</v>
      </c>
      <c r="G143" s="160" t="s">
        <v>230</v>
      </c>
      <c r="H143" s="161">
        <v>18</v>
      </c>
      <c r="I143" s="162"/>
      <c r="J143" s="161">
        <f t="shared" si="5"/>
        <v>0</v>
      </c>
      <c r="K143" s="163"/>
      <c r="L143" s="32"/>
      <c r="M143" s="164" t="s">
        <v>1</v>
      </c>
      <c r="N143" s="12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231</v>
      </c>
      <c r="AT143" s="167" t="s">
        <v>227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300</v>
      </c>
    </row>
    <row r="144" spans="2:65" s="1" customFormat="1" ht="16.5" customHeight="1">
      <c r="B144" s="32"/>
      <c r="C144" s="198" t="s">
        <v>260</v>
      </c>
      <c r="D144" s="198" t="s">
        <v>311</v>
      </c>
      <c r="E144" s="199" t="s">
        <v>1335</v>
      </c>
      <c r="F144" s="200" t="s">
        <v>1336</v>
      </c>
      <c r="G144" s="201" t="s">
        <v>230</v>
      </c>
      <c r="H144" s="202">
        <v>18</v>
      </c>
      <c r="I144" s="203"/>
      <c r="J144" s="202">
        <f t="shared" si="5"/>
        <v>0</v>
      </c>
      <c r="K144" s="204"/>
      <c r="L144" s="205"/>
      <c r="M144" s="206" t="s">
        <v>1</v>
      </c>
      <c r="N144" s="20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280</v>
      </c>
      <c r="AT144" s="167" t="s">
        <v>311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310</v>
      </c>
    </row>
    <row r="145" spans="2:65" s="1" customFormat="1" ht="21.75" customHeight="1">
      <c r="B145" s="32"/>
      <c r="C145" s="157" t="s">
        <v>280</v>
      </c>
      <c r="D145" s="157" t="s">
        <v>227</v>
      </c>
      <c r="E145" s="158" t="s">
        <v>1341</v>
      </c>
      <c r="F145" s="159" t="s">
        <v>1342</v>
      </c>
      <c r="G145" s="160" t="s">
        <v>237</v>
      </c>
      <c r="H145" s="161">
        <v>55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231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321</v>
      </c>
    </row>
    <row r="146" spans="2:65" s="1" customFormat="1" ht="16.5" customHeight="1">
      <c r="B146" s="32"/>
      <c r="C146" s="198" t="s">
        <v>284</v>
      </c>
      <c r="D146" s="198" t="s">
        <v>311</v>
      </c>
      <c r="E146" s="199" t="s">
        <v>1343</v>
      </c>
      <c r="F146" s="200" t="s">
        <v>1344</v>
      </c>
      <c r="G146" s="201" t="s">
        <v>237</v>
      </c>
      <c r="H146" s="202">
        <v>45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331</v>
      </c>
    </row>
    <row r="147" spans="2:65" s="1" customFormat="1" ht="16.5" customHeight="1">
      <c r="B147" s="32"/>
      <c r="C147" s="198" t="s">
        <v>288</v>
      </c>
      <c r="D147" s="198" t="s">
        <v>311</v>
      </c>
      <c r="E147" s="199" t="s">
        <v>1345</v>
      </c>
      <c r="F147" s="200" t="s">
        <v>1346</v>
      </c>
      <c r="G147" s="201" t="s">
        <v>237</v>
      </c>
      <c r="H147" s="202">
        <v>10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7</v>
      </c>
    </row>
    <row r="148" spans="2:65" s="1" customFormat="1" ht="24.25" customHeight="1">
      <c r="B148" s="32"/>
      <c r="C148" s="157" t="s">
        <v>305</v>
      </c>
      <c r="D148" s="157" t="s">
        <v>227</v>
      </c>
      <c r="E148" s="158" t="s">
        <v>1432</v>
      </c>
      <c r="F148" s="159" t="s">
        <v>1433</v>
      </c>
      <c r="G148" s="160" t="s">
        <v>237</v>
      </c>
      <c r="H148" s="161">
        <v>25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352</v>
      </c>
    </row>
    <row r="149" spans="2:65" s="1" customFormat="1" ht="21.75" customHeight="1">
      <c r="B149" s="32"/>
      <c r="C149" s="198" t="s">
        <v>310</v>
      </c>
      <c r="D149" s="198" t="s">
        <v>311</v>
      </c>
      <c r="E149" s="199" t="s">
        <v>1425</v>
      </c>
      <c r="F149" s="200" t="s">
        <v>1434</v>
      </c>
      <c r="G149" s="201" t="s">
        <v>237</v>
      </c>
      <c r="H149" s="202">
        <v>25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362</v>
      </c>
    </row>
    <row r="150" spans="2:65" s="11" customFormat="1" ht="25.9" customHeight="1">
      <c r="B150" s="146"/>
      <c r="D150" s="147" t="s">
        <v>74</v>
      </c>
      <c r="E150" s="148" t="s">
        <v>1273</v>
      </c>
      <c r="F150" s="148" t="s">
        <v>699</v>
      </c>
      <c r="I150" s="149"/>
      <c r="J150" s="125">
        <f>BK150</f>
        <v>0</v>
      </c>
      <c r="L150" s="146"/>
      <c r="M150" s="150"/>
      <c r="P150" s="151">
        <f>P151</f>
        <v>0</v>
      </c>
      <c r="R150" s="151">
        <f>R151</f>
        <v>0</v>
      </c>
      <c r="T150" s="152">
        <f>T151</f>
        <v>0</v>
      </c>
      <c r="AR150" s="147" t="s">
        <v>83</v>
      </c>
      <c r="AT150" s="153" t="s">
        <v>74</v>
      </c>
      <c r="AU150" s="153" t="s">
        <v>75</v>
      </c>
      <c r="AY150" s="147" t="s">
        <v>224</v>
      </c>
      <c r="BK150" s="154">
        <f>BK151</f>
        <v>0</v>
      </c>
    </row>
    <row r="151" spans="2:65" s="11" customFormat="1" ht="22.9" customHeight="1">
      <c r="B151" s="146"/>
      <c r="D151" s="147" t="s">
        <v>74</v>
      </c>
      <c r="E151" s="155" t="s">
        <v>698</v>
      </c>
      <c r="F151" s="155" t="s">
        <v>699</v>
      </c>
      <c r="I151" s="149"/>
      <c r="J151" s="156">
        <f>BK151</f>
        <v>0</v>
      </c>
      <c r="L151" s="146"/>
      <c r="M151" s="150"/>
      <c r="P151" s="151">
        <f>SUM(P152:P157)</f>
        <v>0</v>
      </c>
      <c r="R151" s="151">
        <f>SUM(R152:R157)</f>
        <v>0</v>
      </c>
      <c r="T151" s="152">
        <f>SUM(T152:T157)</f>
        <v>0</v>
      </c>
      <c r="AR151" s="147" t="s">
        <v>225</v>
      </c>
      <c r="AT151" s="153" t="s">
        <v>74</v>
      </c>
      <c r="AU151" s="153" t="s">
        <v>83</v>
      </c>
      <c r="AY151" s="147" t="s">
        <v>224</v>
      </c>
      <c r="BK151" s="154">
        <f>SUM(BK152:BK157)</f>
        <v>0</v>
      </c>
    </row>
    <row r="152" spans="2:65" s="1" customFormat="1" ht="24.25" customHeight="1">
      <c r="B152" s="32"/>
      <c r="C152" s="157" t="s">
        <v>295</v>
      </c>
      <c r="D152" s="157" t="s">
        <v>227</v>
      </c>
      <c r="E152" s="158" t="s">
        <v>1347</v>
      </c>
      <c r="F152" s="159" t="s">
        <v>1348</v>
      </c>
      <c r="G152" s="160" t="s">
        <v>230</v>
      </c>
      <c r="H152" s="161">
        <v>2</v>
      </c>
      <c r="I152" s="162"/>
      <c r="J152" s="161">
        <f t="shared" ref="J152:J157" si="15">ROUND(I152*H152,3)</f>
        <v>0</v>
      </c>
      <c r="K152" s="163"/>
      <c r="L152" s="32"/>
      <c r="M152" s="164" t="s">
        <v>1</v>
      </c>
      <c r="N152" s="127" t="s">
        <v>41</v>
      </c>
      <c r="P152" s="165">
        <f t="shared" ref="P152:P157" si="16">O152*H152</f>
        <v>0</v>
      </c>
      <c r="Q152" s="165">
        <v>0</v>
      </c>
      <c r="R152" s="165">
        <f t="shared" ref="R152:R157" si="17">Q152*H152</f>
        <v>0</v>
      </c>
      <c r="S152" s="165">
        <v>0</v>
      </c>
      <c r="T152" s="166">
        <f t="shared" ref="T152:T157" si="18">S152*H152</f>
        <v>0</v>
      </c>
      <c r="AR152" s="167" t="s">
        <v>558</v>
      </c>
      <c r="AT152" s="167" t="s">
        <v>227</v>
      </c>
      <c r="AU152" s="167" t="s">
        <v>99</v>
      </c>
      <c r="AY152" s="17" t="s">
        <v>224</v>
      </c>
      <c r="BE152" s="168">
        <f t="shared" ref="BE152:BE157" si="19">IF(N152="základná",J152,0)</f>
        <v>0</v>
      </c>
      <c r="BF152" s="168">
        <f t="shared" ref="BF152:BF157" si="20">IF(N152="znížená",J152,0)</f>
        <v>0</v>
      </c>
      <c r="BG152" s="168">
        <f t="shared" ref="BG152:BG157" si="21">IF(N152="zákl. prenesená",J152,0)</f>
        <v>0</v>
      </c>
      <c r="BH152" s="168">
        <f t="shared" ref="BH152:BH157" si="22">IF(N152="zníž. prenesená",J152,0)</f>
        <v>0</v>
      </c>
      <c r="BI152" s="168">
        <f t="shared" ref="BI152:BI157" si="23">IF(N152="nulová",J152,0)</f>
        <v>0</v>
      </c>
      <c r="BJ152" s="17" t="s">
        <v>99</v>
      </c>
      <c r="BK152" s="169">
        <f t="shared" ref="BK152:BK157" si="24">ROUND(I152*H152,3)</f>
        <v>0</v>
      </c>
      <c r="BL152" s="17" t="s">
        <v>558</v>
      </c>
      <c r="BM152" s="167" t="s">
        <v>375</v>
      </c>
    </row>
    <row r="153" spans="2:65" s="1" customFormat="1" ht="16.5" customHeight="1">
      <c r="B153" s="32"/>
      <c r="C153" s="198" t="s">
        <v>300</v>
      </c>
      <c r="D153" s="198" t="s">
        <v>311</v>
      </c>
      <c r="E153" s="199" t="s">
        <v>1349</v>
      </c>
      <c r="F153" s="200" t="s">
        <v>1350</v>
      </c>
      <c r="G153" s="201" t="s">
        <v>230</v>
      </c>
      <c r="H153" s="202">
        <v>2</v>
      </c>
      <c r="I153" s="203"/>
      <c r="J153" s="202">
        <f t="shared" si="15"/>
        <v>0</v>
      </c>
      <c r="K153" s="204"/>
      <c r="L153" s="205"/>
      <c r="M153" s="206" t="s">
        <v>1</v>
      </c>
      <c r="N153" s="207" t="s">
        <v>41</v>
      </c>
      <c r="P153" s="165">
        <f t="shared" si="16"/>
        <v>0</v>
      </c>
      <c r="Q153" s="165">
        <v>0</v>
      </c>
      <c r="R153" s="165">
        <f t="shared" si="17"/>
        <v>0</v>
      </c>
      <c r="S153" s="165">
        <v>0</v>
      </c>
      <c r="T153" s="166">
        <f t="shared" si="18"/>
        <v>0</v>
      </c>
      <c r="AR153" s="167" t="s">
        <v>1300</v>
      </c>
      <c r="AT153" s="167" t="s">
        <v>311</v>
      </c>
      <c r="AU153" s="167" t="s">
        <v>99</v>
      </c>
      <c r="AY153" s="17" t="s">
        <v>224</v>
      </c>
      <c r="BE153" s="168">
        <f t="shared" si="19"/>
        <v>0</v>
      </c>
      <c r="BF153" s="168">
        <f t="shared" si="20"/>
        <v>0</v>
      </c>
      <c r="BG153" s="168">
        <f t="shared" si="21"/>
        <v>0</v>
      </c>
      <c r="BH153" s="168">
        <f t="shared" si="22"/>
        <v>0</v>
      </c>
      <c r="BI153" s="168">
        <f t="shared" si="23"/>
        <v>0</v>
      </c>
      <c r="BJ153" s="17" t="s">
        <v>99</v>
      </c>
      <c r="BK153" s="169">
        <f t="shared" si="24"/>
        <v>0</v>
      </c>
      <c r="BL153" s="17" t="s">
        <v>558</v>
      </c>
      <c r="BM153" s="167" t="s">
        <v>383</v>
      </c>
    </row>
    <row r="154" spans="2:65" s="1" customFormat="1" ht="24.25" customHeight="1">
      <c r="B154" s="32"/>
      <c r="C154" s="157" t="s">
        <v>316</v>
      </c>
      <c r="D154" s="157" t="s">
        <v>227</v>
      </c>
      <c r="E154" s="158" t="s">
        <v>1375</v>
      </c>
      <c r="F154" s="159" t="s">
        <v>1435</v>
      </c>
      <c r="G154" s="160" t="s">
        <v>230</v>
      </c>
      <c r="H154" s="161">
        <v>1</v>
      </c>
      <c r="I154" s="162"/>
      <c r="J154" s="161">
        <f t="shared" si="15"/>
        <v>0</v>
      </c>
      <c r="K154" s="163"/>
      <c r="L154" s="32"/>
      <c r="M154" s="164" t="s">
        <v>1</v>
      </c>
      <c r="N154" s="127" t="s">
        <v>41</v>
      </c>
      <c r="P154" s="165">
        <f t="shared" si="16"/>
        <v>0</v>
      </c>
      <c r="Q154" s="165">
        <v>0</v>
      </c>
      <c r="R154" s="165">
        <f t="shared" si="17"/>
        <v>0</v>
      </c>
      <c r="S154" s="165">
        <v>0</v>
      </c>
      <c r="T154" s="166">
        <f t="shared" si="18"/>
        <v>0</v>
      </c>
      <c r="AR154" s="167" t="s">
        <v>558</v>
      </c>
      <c r="AT154" s="167" t="s">
        <v>227</v>
      </c>
      <c r="AU154" s="167" t="s">
        <v>99</v>
      </c>
      <c r="AY154" s="17" t="s">
        <v>224</v>
      </c>
      <c r="BE154" s="168">
        <f t="shared" si="19"/>
        <v>0</v>
      </c>
      <c r="BF154" s="168">
        <f t="shared" si="20"/>
        <v>0</v>
      </c>
      <c r="BG154" s="168">
        <f t="shared" si="21"/>
        <v>0</v>
      </c>
      <c r="BH154" s="168">
        <f t="shared" si="22"/>
        <v>0</v>
      </c>
      <c r="BI154" s="168">
        <f t="shared" si="23"/>
        <v>0</v>
      </c>
      <c r="BJ154" s="17" t="s">
        <v>99</v>
      </c>
      <c r="BK154" s="169">
        <f t="shared" si="24"/>
        <v>0</v>
      </c>
      <c r="BL154" s="17" t="s">
        <v>558</v>
      </c>
      <c r="BM154" s="167" t="s">
        <v>392</v>
      </c>
    </row>
    <row r="155" spans="2:65" s="1" customFormat="1" ht="16.5" customHeight="1">
      <c r="B155" s="32"/>
      <c r="C155" s="198" t="s">
        <v>321</v>
      </c>
      <c r="D155" s="198" t="s">
        <v>311</v>
      </c>
      <c r="E155" s="199" t="s">
        <v>1436</v>
      </c>
      <c r="F155" s="200" t="s">
        <v>1437</v>
      </c>
      <c r="G155" s="201" t="s">
        <v>230</v>
      </c>
      <c r="H155" s="202">
        <v>1</v>
      </c>
      <c r="I155" s="203"/>
      <c r="J155" s="202">
        <f t="shared" si="15"/>
        <v>0</v>
      </c>
      <c r="K155" s="204"/>
      <c r="L155" s="205"/>
      <c r="M155" s="206" t="s">
        <v>1</v>
      </c>
      <c r="N155" s="207" t="s">
        <v>41</v>
      </c>
      <c r="P155" s="165">
        <f t="shared" si="16"/>
        <v>0</v>
      </c>
      <c r="Q155" s="165">
        <v>0</v>
      </c>
      <c r="R155" s="165">
        <f t="shared" si="17"/>
        <v>0</v>
      </c>
      <c r="S155" s="165">
        <v>0</v>
      </c>
      <c r="T155" s="166">
        <f t="shared" si="18"/>
        <v>0</v>
      </c>
      <c r="AR155" s="167" t="s">
        <v>1300</v>
      </c>
      <c r="AT155" s="167" t="s">
        <v>311</v>
      </c>
      <c r="AU155" s="167" t="s">
        <v>99</v>
      </c>
      <c r="AY155" s="17" t="s">
        <v>224</v>
      </c>
      <c r="BE155" s="168">
        <f t="shared" si="19"/>
        <v>0</v>
      </c>
      <c r="BF155" s="168">
        <f t="shared" si="20"/>
        <v>0</v>
      </c>
      <c r="BG155" s="168">
        <f t="shared" si="21"/>
        <v>0</v>
      </c>
      <c r="BH155" s="168">
        <f t="shared" si="22"/>
        <v>0</v>
      </c>
      <c r="BI155" s="168">
        <f t="shared" si="23"/>
        <v>0</v>
      </c>
      <c r="BJ155" s="17" t="s">
        <v>99</v>
      </c>
      <c r="BK155" s="169">
        <f t="shared" si="24"/>
        <v>0</v>
      </c>
      <c r="BL155" s="17" t="s">
        <v>558</v>
      </c>
      <c r="BM155" s="167" t="s">
        <v>401</v>
      </c>
    </row>
    <row r="156" spans="2:65" s="1" customFormat="1" ht="24.25" customHeight="1">
      <c r="B156" s="32"/>
      <c r="C156" s="157" t="s">
        <v>325</v>
      </c>
      <c r="D156" s="157" t="s">
        <v>227</v>
      </c>
      <c r="E156" s="158" t="s">
        <v>1438</v>
      </c>
      <c r="F156" s="159" t="s">
        <v>1439</v>
      </c>
      <c r="G156" s="160" t="s">
        <v>230</v>
      </c>
      <c r="H156" s="161">
        <v>2</v>
      </c>
      <c r="I156" s="162"/>
      <c r="J156" s="161">
        <f t="shared" si="15"/>
        <v>0</v>
      </c>
      <c r="K156" s="163"/>
      <c r="L156" s="32"/>
      <c r="M156" s="164" t="s">
        <v>1</v>
      </c>
      <c r="N156" s="127" t="s">
        <v>41</v>
      </c>
      <c r="P156" s="165">
        <f t="shared" si="16"/>
        <v>0</v>
      </c>
      <c r="Q156" s="165">
        <v>0</v>
      </c>
      <c r="R156" s="165">
        <f t="shared" si="17"/>
        <v>0</v>
      </c>
      <c r="S156" s="165">
        <v>0</v>
      </c>
      <c r="T156" s="166">
        <f t="shared" si="18"/>
        <v>0</v>
      </c>
      <c r="AR156" s="167" t="s">
        <v>558</v>
      </c>
      <c r="AT156" s="167" t="s">
        <v>227</v>
      </c>
      <c r="AU156" s="167" t="s">
        <v>99</v>
      </c>
      <c r="AY156" s="17" t="s">
        <v>224</v>
      </c>
      <c r="BE156" s="168">
        <f t="shared" si="19"/>
        <v>0</v>
      </c>
      <c r="BF156" s="168">
        <f t="shared" si="20"/>
        <v>0</v>
      </c>
      <c r="BG156" s="168">
        <f t="shared" si="21"/>
        <v>0</v>
      </c>
      <c r="BH156" s="168">
        <f t="shared" si="22"/>
        <v>0</v>
      </c>
      <c r="BI156" s="168">
        <f t="shared" si="23"/>
        <v>0</v>
      </c>
      <c r="BJ156" s="17" t="s">
        <v>99</v>
      </c>
      <c r="BK156" s="169">
        <f t="shared" si="24"/>
        <v>0</v>
      </c>
      <c r="BL156" s="17" t="s">
        <v>558</v>
      </c>
      <c r="BM156" s="167" t="s">
        <v>415</v>
      </c>
    </row>
    <row r="157" spans="2:65" s="1" customFormat="1" ht="16.5" customHeight="1">
      <c r="B157" s="32"/>
      <c r="C157" s="198" t="s">
        <v>331</v>
      </c>
      <c r="D157" s="198" t="s">
        <v>311</v>
      </c>
      <c r="E157" s="199" t="s">
        <v>1440</v>
      </c>
      <c r="F157" s="200" t="s">
        <v>1441</v>
      </c>
      <c r="G157" s="201" t="s">
        <v>230</v>
      </c>
      <c r="H157" s="202">
        <v>2</v>
      </c>
      <c r="I157" s="203"/>
      <c r="J157" s="202">
        <f t="shared" si="15"/>
        <v>0</v>
      </c>
      <c r="K157" s="204"/>
      <c r="L157" s="205"/>
      <c r="M157" s="206" t="s">
        <v>1</v>
      </c>
      <c r="N157" s="207" t="s">
        <v>41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1300</v>
      </c>
      <c r="AT157" s="167" t="s">
        <v>311</v>
      </c>
      <c r="AU157" s="167" t="s">
        <v>99</v>
      </c>
      <c r="AY157" s="17" t="s">
        <v>224</v>
      </c>
      <c r="BE157" s="168">
        <f t="shared" si="19"/>
        <v>0</v>
      </c>
      <c r="BF157" s="168">
        <f t="shared" si="20"/>
        <v>0</v>
      </c>
      <c r="BG157" s="168">
        <f t="shared" si="21"/>
        <v>0</v>
      </c>
      <c r="BH157" s="168">
        <f t="shared" si="22"/>
        <v>0</v>
      </c>
      <c r="BI157" s="168">
        <f t="shared" si="23"/>
        <v>0</v>
      </c>
      <c r="BJ157" s="17" t="s">
        <v>99</v>
      </c>
      <c r="BK157" s="169">
        <f t="shared" si="24"/>
        <v>0</v>
      </c>
      <c r="BL157" s="17" t="s">
        <v>558</v>
      </c>
      <c r="BM157" s="167" t="s">
        <v>426</v>
      </c>
    </row>
    <row r="158" spans="2:65" s="1" customFormat="1" ht="49.9" customHeight="1">
      <c r="B158" s="32"/>
      <c r="E158" s="148" t="s">
        <v>727</v>
      </c>
      <c r="F158" s="148" t="s">
        <v>728</v>
      </c>
      <c r="J158" s="125">
        <f t="shared" ref="J158:J163" si="25">BK158</f>
        <v>0</v>
      </c>
      <c r="L158" s="32"/>
      <c r="M158" s="208"/>
      <c r="T158" s="59"/>
      <c r="AT158" s="17" t="s">
        <v>74</v>
      </c>
      <c r="AU158" s="17" t="s">
        <v>75</v>
      </c>
      <c r="AY158" s="17" t="s">
        <v>729</v>
      </c>
      <c r="BK158" s="169">
        <f>SUM(BK159:BK163)</f>
        <v>0</v>
      </c>
    </row>
    <row r="159" spans="2:65" s="1" customFormat="1" ht="16.399999999999999" customHeight="1">
      <c r="B159" s="32"/>
      <c r="C159" s="209" t="s">
        <v>1</v>
      </c>
      <c r="D159" s="209" t="s">
        <v>227</v>
      </c>
      <c r="E159" s="210" t="s">
        <v>1</v>
      </c>
      <c r="F159" s="211" t="s">
        <v>1</v>
      </c>
      <c r="G159" s="212" t="s">
        <v>1</v>
      </c>
      <c r="H159" s="213"/>
      <c r="I159" s="213"/>
      <c r="J159" s="214">
        <f t="shared" si="25"/>
        <v>0</v>
      </c>
      <c r="K159" s="163"/>
      <c r="L159" s="32"/>
      <c r="M159" s="215" t="s">
        <v>1</v>
      </c>
      <c r="N159" s="216" t="s">
        <v>41</v>
      </c>
      <c r="T159" s="59"/>
      <c r="AT159" s="17" t="s">
        <v>729</v>
      </c>
      <c r="AU159" s="17" t="s">
        <v>83</v>
      </c>
      <c r="AY159" s="17" t="s">
        <v>729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7" t="s">
        <v>99</v>
      </c>
      <c r="BK159" s="169">
        <f>I159*H159</f>
        <v>0</v>
      </c>
    </row>
    <row r="160" spans="2:65" s="1" customFormat="1" ht="16.399999999999999" customHeight="1">
      <c r="B160" s="32"/>
      <c r="C160" s="209" t="s">
        <v>1</v>
      </c>
      <c r="D160" s="209" t="s">
        <v>227</v>
      </c>
      <c r="E160" s="210" t="s">
        <v>1</v>
      </c>
      <c r="F160" s="211" t="s">
        <v>1</v>
      </c>
      <c r="G160" s="212" t="s">
        <v>1</v>
      </c>
      <c r="H160" s="213"/>
      <c r="I160" s="213"/>
      <c r="J160" s="214">
        <f t="shared" si="25"/>
        <v>0</v>
      </c>
      <c r="K160" s="163"/>
      <c r="L160" s="32"/>
      <c r="M160" s="215" t="s">
        <v>1</v>
      </c>
      <c r="N160" s="216" t="s">
        <v>41</v>
      </c>
      <c r="T160" s="59"/>
      <c r="AT160" s="17" t="s">
        <v>729</v>
      </c>
      <c r="AU160" s="17" t="s">
        <v>83</v>
      </c>
      <c r="AY160" s="17" t="s">
        <v>729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7" t="s">
        <v>99</v>
      </c>
      <c r="BK160" s="169">
        <f>I160*H160</f>
        <v>0</v>
      </c>
    </row>
    <row r="161" spans="2:63" s="1" customFormat="1" ht="16.399999999999999" customHeight="1">
      <c r="B161" s="32"/>
      <c r="C161" s="209" t="s">
        <v>1</v>
      </c>
      <c r="D161" s="209" t="s">
        <v>227</v>
      </c>
      <c r="E161" s="210" t="s">
        <v>1</v>
      </c>
      <c r="F161" s="211" t="s">
        <v>1</v>
      </c>
      <c r="G161" s="212" t="s">
        <v>1</v>
      </c>
      <c r="H161" s="213"/>
      <c r="I161" s="213"/>
      <c r="J161" s="214">
        <f t="shared" si="25"/>
        <v>0</v>
      </c>
      <c r="K161" s="163"/>
      <c r="L161" s="32"/>
      <c r="M161" s="215" t="s">
        <v>1</v>
      </c>
      <c r="N161" s="216" t="s">
        <v>41</v>
      </c>
      <c r="T161" s="59"/>
      <c r="AT161" s="17" t="s">
        <v>729</v>
      </c>
      <c r="AU161" s="17" t="s">
        <v>83</v>
      </c>
      <c r="AY161" s="17" t="s">
        <v>729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I161*H161</f>
        <v>0</v>
      </c>
    </row>
    <row r="162" spans="2:63" s="1" customFormat="1" ht="16.399999999999999" customHeight="1">
      <c r="B162" s="32"/>
      <c r="C162" s="209" t="s">
        <v>1</v>
      </c>
      <c r="D162" s="209" t="s">
        <v>227</v>
      </c>
      <c r="E162" s="210" t="s">
        <v>1</v>
      </c>
      <c r="F162" s="211" t="s">
        <v>1</v>
      </c>
      <c r="G162" s="212" t="s">
        <v>1</v>
      </c>
      <c r="H162" s="213"/>
      <c r="I162" s="213"/>
      <c r="J162" s="214">
        <f t="shared" si="25"/>
        <v>0</v>
      </c>
      <c r="K162" s="163"/>
      <c r="L162" s="32"/>
      <c r="M162" s="215" t="s">
        <v>1</v>
      </c>
      <c r="N162" s="216" t="s">
        <v>41</v>
      </c>
      <c r="T162" s="59"/>
      <c r="AT162" s="17" t="s">
        <v>729</v>
      </c>
      <c r="AU162" s="17" t="s">
        <v>83</v>
      </c>
      <c r="AY162" s="17" t="s">
        <v>729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I162*H162</f>
        <v>0</v>
      </c>
    </row>
    <row r="163" spans="2:63" s="1" customFormat="1" ht="16.399999999999999" customHeight="1">
      <c r="B163" s="32"/>
      <c r="C163" s="209" t="s">
        <v>1</v>
      </c>
      <c r="D163" s="209" t="s">
        <v>227</v>
      </c>
      <c r="E163" s="210" t="s">
        <v>1</v>
      </c>
      <c r="F163" s="211" t="s">
        <v>1</v>
      </c>
      <c r="G163" s="212" t="s">
        <v>1</v>
      </c>
      <c r="H163" s="213"/>
      <c r="I163" s="213"/>
      <c r="J163" s="214">
        <f t="shared" si="25"/>
        <v>0</v>
      </c>
      <c r="K163" s="163"/>
      <c r="L163" s="32"/>
      <c r="M163" s="215" t="s">
        <v>1</v>
      </c>
      <c r="N163" s="216" t="s">
        <v>41</v>
      </c>
      <c r="O163" s="217"/>
      <c r="P163" s="217"/>
      <c r="Q163" s="217"/>
      <c r="R163" s="217"/>
      <c r="S163" s="217"/>
      <c r="T163" s="218"/>
      <c r="AT163" s="17" t="s">
        <v>729</v>
      </c>
      <c r="AU163" s="17" t="s">
        <v>83</v>
      </c>
      <c r="AY163" s="17" t="s">
        <v>729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7" t="s">
        <v>99</v>
      </c>
      <c r="BK163" s="169">
        <f>I163*H163</f>
        <v>0</v>
      </c>
    </row>
    <row r="164" spans="2:63" s="1" customFormat="1" ht="7" customHeight="1"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2"/>
    </row>
  </sheetData>
  <sheetProtection algorithmName="SHA-512" hashValue="qnlNE3ed0tDWAox7v/GRxXsbqbulW5FoZy/ofzTJR9ZvSf2tdBLKkTc+8/sV2nDT0fHBkqweJqrjbHB40GCWjg==" saltValue="HfSZPV+12QtqUB+A1KjBd8QUIdTEr/wXcb6yFLMNHtfk3ZOlk7r06Pahw76dUOX8gxalevoOrjY9BPGPJsrXEA==" spinCount="100000" sheet="1" objects="1" scenarios="1" formatColumns="0" formatRows="0" autoFilter="0"/>
  <autoFilter ref="C134:K163" xr:uid="{00000000-0009-0000-0000-000011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59:D164" xr:uid="{00000000-0002-0000-1100-000000000000}">
      <formula1>"K, M"</formula1>
    </dataValidation>
    <dataValidation type="list" allowBlank="1" showInputMessage="1" showErrorMessage="1" error="Povolené sú hodnoty základná, znížená, nulová." sqref="N159:N164" xr:uid="{00000000-0002-0000-1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7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30" customHeight="1">
      <c r="B11" s="32"/>
      <c r="E11" s="261" t="s">
        <v>1442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SUM(BE135:BE168)),  2) + SUM(BE170:BE174)), 2)</f>
        <v>0</v>
      </c>
      <c r="G37" s="102"/>
      <c r="H37" s="102"/>
      <c r="I37" s="103">
        <v>0.2</v>
      </c>
      <c r="J37" s="101">
        <f>ROUND((ROUND(((SUM(BE106:BE113) + SUM(BE135:BE168))*I37),  2) + (SUM(BE170:BE174)*I37)),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SUM(BF135:BF168)),  2) + SUM(BF170:BF174)), 2)</f>
        <v>0</v>
      </c>
      <c r="G38" s="102"/>
      <c r="H38" s="102"/>
      <c r="I38" s="103">
        <v>0.2</v>
      </c>
      <c r="J38" s="101">
        <f>ROUND((ROUND(((SUM(BF106:BF113) + SUM(BF135:BF168))*I38),  2) + (SUM(BF170:BF174)*I38)),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SUM(BG135:BG168)),  2) + SUM(BG170:BG174)),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SUM(BH135:BH168)),  2) + SUM(BH170:BH174)),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SUM(BI135:BI168)),  2) + SUM(BI170:BI174)),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30" hidden="1" customHeight="1">
      <c r="B89" s="32"/>
      <c r="E89" s="261" t="str">
        <f>E11</f>
        <v>02-bb - Zasuvková inštalácia a technologické obvody cvičnej kuchyne + stolovanie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1255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J149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J154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J169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30" customHeight="1">
      <c r="B127" s="32"/>
      <c r="E127" s="261" t="str">
        <f>E11</f>
        <v>02-bb - Zasuvková inštalácia a technologické obvody cvičnej kuchyne + stolovanie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P136+P149+P169</f>
        <v>0</v>
      </c>
      <c r="Q135" s="56"/>
      <c r="R135" s="143">
        <f>R136+R149+R169</f>
        <v>0</v>
      </c>
      <c r="S135" s="56"/>
      <c r="T135" s="144">
        <f>T136+T149+T169</f>
        <v>0</v>
      </c>
      <c r="AT135" s="17" t="s">
        <v>74</v>
      </c>
      <c r="AU135" s="17" t="s">
        <v>178</v>
      </c>
      <c r="BK135" s="145">
        <f>BK136+BK149+BK169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1258</v>
      </c>
      <c r="I136" s="149"/>
      <c r="J136" s="125">
        <f>BK136</f>
        <v>0</v>
      </c>
      <c r="L136" s="146"/>
      <c r="M136" s="150"/>
      <c r="P136" s="151">
        <f>P137</f>
        <v>0</v>
      </c>
      <c r="R136" s="151">
        <f>R137</f>
        <v>0</v>
      </c>
      <c r="T136" s="152">
        <f>T137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</f>
        <v>0</v>
      </c>
    </row>
    <row r="137" spans="2:65" s="11" customFormat="1" ht="22.9" customHeight="1">
      <c r="B137" s="146"/>
      <c r="D137" s="147" t="s">
        <v>74</v>
      </c>
      <c r="E137" s="155" t="s">
        <v>1259</v>
      </c>
      <c r="F137" s="155" t="s">
        <v>1260</v>
      </c>
      <c r="I137" s="149"/>
      <c r="J137" s="156">
        <f>BK137</f>
        <v>0</v>
      </c>
      <c r="L137" s="146"/>
      <c r="M137" s="150"/>
      <c r="P137" s="151">
        <f>SUM(P138:P148)</f>
        <v>0</v>
      </c>
      <c r="R137" s="151">
        <f>SUM(R138:R148)</f>
        <v>0</v>
      </c>
      <c r="T137" s="152">
        <f>SUM(T138:T148)</f>
        <v>0</v>
      </c>
      <c r="AR137" s="147" t="s">
        <v>83</v>
      </c>
      <c r="AT137" s="153" t="s">
        <v>74</v>
      </c>
      <c r="AU137" s="153" t="s">
        <v>83</v>
      </c>
      <c r="AY137" s="147" t="s">
        <v>224</v>
      </c>
      <c r="BK137" s="154">
        <f>SUM(BK138:BK148)</f>
        <v>0</v>
      </c>
    </row>
    <row r="138" spans="2:65" s="1" customFormat="1" ht="24.25" customHeight="1">
      <c r="B138" s="32"/>
      <c r="C138" s="157" t="s">
        <v>83</v>
      </c>
      <c r="D138" s="157" t="s">
        <v>227</v>
      </c>
      <c r="E138" s="158" t="s">
        <v>1323</v>
      </c>
      <c r="F138" s="159" t="s">
        <v>1324</v>
      </c>
      <c r="G138" s="160" t="s">
        <v>237</v>
      </c>
      <c r="H138" s="161">
        <v>200</v>
      </c>
      <c r="I138" s="162"/>
      <c r="J138" s="161">
        <f t="shared" ref="J138:J148" si="5">ROUND(I138*H138,3)</f>
        <v>0</v>
      </c>
      <c r="K138" s="163"/>
      <c r="L138" s="32"/>
      <c r="M138" s="164" t="s">
        <v>1</v>
      </c>
      <c r="N138" s="127" t="s">
        <v>41</v>
      </c>
      <c r="P138" s="165">
        <f t="shared" ref="P138:P148" si="6">O138*H138</f>
        <v>0</v>
      </c>
      <c r="Q138" s="165">
        <v>0</v>
      </c>
      <c r="R138" s="165">
        <f t="shared" ref="R138:R148" si="7">Q138*H138</f>
        <v>0</v>
      </c>
      <c r="S138" s="165">
        <v>0</v>
      </c>
      <c r="T138" s="166">
        <f t="shared" ref="T138:T148" si="8"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 t="shared" ref="BE138:BE148" si="9">IF(N138="základná",J138,0)</f>
        <v>0</v>
      </c>
      <c r="BF138" s="168">
        <f t="shared" ref="BF138:BF148" si="10">IF(N138="znížená",J138,0)</f>
        <v>0</v>
      </c>
      <c r="BG138" s="168">
        <f t="shared" ref="BG138:BG148" si="11">IF(N138="zákl. prenesená",J138,0)</f>
        <v>0</v>
      </c>
      <c r="BH138" s="168">
        <f t="shared" ref="BH138:BH148" si="12">IF(N138="zníž. prenesená",J138,0)</f>
        <v>0</v>
      </c>
      <c r="BI138" s="168">
        <f t="shared" ref="BI138:BI148" si="13">IF(N138="nulová",J138,0)</f>
        <v>0</v>
      </c>
      <c r="BJ138" s="17" t="s">
        <v>99</v>
      </c>
      <c r="BK138" s="169">
        <f t="shared" ref="BK138:BK148" si="14">ROUND(I138*H138,3)</f>
        <v>0</v>
      </c>
      <c r="BL138" s="17" t="s">
        <v>231</v>
      </c>
      <c r="BM138" s="167" t="s">
        <v>99</v>
      </c>
    </row>
    <row r="139" spans="2:65" s="1" customFormat="1" ht="16.5" customHeight="1">
      <c r="B139" s="32"/>
      <c r="C139" s="198" t="s">
        <v>99</v>
      </c>
      <c r="D139" s="198" t="s">
        <v>311</v>
      </c>
      <c r="E139" s="199" t="s">
        <v>1325</v>
      </c>
      <c r="F139" s="200" t="s">
        <v>1326</v>
      </c>
      <c r="G139" s="201" t="s">
        <v>237</v>
      </c>
      <c r="H139" s="202">
        <v>200</v>
      </c>
      <c r="I139" s="203"/>
      <c r="J139" s="202">
        <f t="shared" si="5"/>
        <v>0</v>
      </c>
      <c r="K139" s="204"/>
      <c r="L139" s="205"/>
      <c r="M139" s="206" t="s">
        <v>1</v>
      </c>
      <c r="N139" s="20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231</v>
      </c>
      <c r="BM139" s="167" t="s">
        <v>231</v>
      </c>
    </row>
    <row r="140" spans="2:65" s="1" customFormat="1" ht="24.25" customHeight="1">
      <c r="B140" s="32"/>
      <c r="C140" s="157" t="s">
        <v>316</v>
      </c>
      <c r="D140" s="157" t="s">
        <v>227</v>
      </c>
      <c r="E140" s="158" t="s">
        <v>1443</v>
      </c>
      <c r="F140" s="159" t="s">
        <v>1444</v>
      </c>
      <c r="G140" s="160" t="s">
        <v>237</v>
      </c>
      <c r="H140" s="161">
        <v>25</v>
      </c>
      <c r="I140" s="162"/>
      <c r="J140" s="161">
        <f t="shared" si="5"/>
        <v>0</v>
      </c>
      <c r="K140" s="163"/>
      <c r="L140" s="32"/>
      <c r="M140" s="164" t="s">
        <v>1</v>
      </c>
      <c r="N140" s="12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241</v>
      </c>
    </row>
    <row r="141" spans="2:65" s="1" customFormat="1" ht="33" customHeight="1">
      <c r="B141" s="32"/>
      <c r="C141" s="198" t="s">
        <v>321</v>
      </c>
      <c r="D141" s="198" t="s">
        <v>311</v>
      </c>
      <c r="E141" s="199" t="s">
        <v>1445</v>
      </c>
      <c r="F141" s="200" t="s">
        <v>1446</v>
      </c>
      <c r="G141" s="201" t="s">
        <v>237</v>
      </c>
      <c r="H141" s="202">
        <v>25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280</v>
      </c>
    </row>
    <row r="142" spans="2:65" s="1" customFormat="1" ht="24.25" customHeight="1">
      <c r="B142" s="32"/>
      <c r="C142" s="157" t="s">
        <v>225</v>
      </c>
      <c r="D142" s="157" t="s">
        <v>227</v>
      </c>
      <c r="E142" s="158" t="s">
        <v>1327</v>
      </c>
      <c r="F142" s="159" t="s">
        <v>1328</v>
      </c>
      <c r="G142" s="160" t="s">
        <v>230</v>
      </c>
      <c r="H142" s="161">
        <v>26</v>
      </c>
      <c r="I142" s="162"/>
      <c r="J142" s="161">
        <f t="shared" si="5"/>
        <v>0</v>
      </c>
      <c r="K142" s="163"/>
      <c r="L142" s="32"/>
      <c r="M142" s="164" t="s">
        <v>1</v>
      </c>
      <c r="N142" s="12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288</v>
      </c>
    </row>
    <row r="143" spans="2:65" s="1" customFormat="1" ht="16.5" customHeight="1">
      <c r="B143" s="32"/>
      <c r="C143" s="198" t="s">
        <v>231</v>
      </c>
      <c r="D143" s="198" t="s">
        <v>311</v>
      </c>
      <c r="E143" s="199" t="s">
        <v>1329</v>
      </c>
      <c r="F143" s="200" t="s">
        <v>1330</v>
      </c>
      <c r="G143" s="201" t="s">
        <v>230</v>
      </c>
      <c r="H143" s="202">
        <v>26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300</v>
      </c>
    </row>
    <row r="144" spans="2:65" s="1" customFormat="1" ht="24.25" customHeight="1">
      <c r="B144" s="32"/>
      <c r="C144" s="198" t="s">
        <v>252</v>
      </c>
      <c r="D144" s="198" t="s">
        <v>311</v>
      </c>
      <c r="E144" s="199" t="s">
        <v>1331</v>
      </c>
      <c r="F144" s="200" t="s">
        <v>1332</v>
      </c>
      <c r="G144" s="201" t="s">
        <v>565</v>
      </c>
      <c r="H144" s="202">
        <v>100</v>
      </c>
      <c r="I144" s="203"/>
      <c r="J144" s="202">
        <f t="shared" si="5"/>
        <v>0</v>
      </c>
      <c r="K144" s="204"/>
      <c r="L144" s="205"/>
      <c r="M144" s="206" t="s">
        <v>1</v>
      </c>
      <c r="N144" s="20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280</v>
      </c>
      <c r="AT144" s="167" t="s">
        <v>311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310</v>
      </c>
    </row>
    <row r="145" spans="2:65" s="1" customFormat="1" ht="16.5" customHeight="1">
      <c r="B145" s="32"/>
      <c r="C145" s="157" t="s">
        <v>325</v>
      </c>
      <c r="D145" s="157" t="s">
        <v>227</v>
      </c>
      <c r="E145" s="158" t="s">
        <v>1337</v>
      </c>
      <c r="F145" s="159" t="s">
        <v>1338</v>
      </c>
      <c r="G145" s="160" t="s">
        <v>230</v>
      </c>
      <c r="H145" s="161">
        <v>1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231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321</v>
      </c>
    </row>
    <row r="146" spans="2:65" s="1" customFormat="1" ht="24.25" customHeight="1">
      <c r="B146" s="32"/>
      <c r="C146" s="198" t="s">
        <v>331</v>
      </c>
      <c r="D146" s="198" t="s">
        <v>311</v>
      </c>
      <c r="E146" s="199" t="s">
        <v>1339</v>
      </c>
      <c r="F146" s="200" t="s">
        <v>1340</v>
      </c>
      <c r="G146" s="201" t="s">
        <v>230</v>
      </c>
      <c r="H146" s="202">
        <v>1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331</v>
      </c>
    </row>
    <row r="147" spans="2:65" s="1" customFormat="1" ht="24.25" customHeight="1">
      <c r="B147" s="32"/>
      <c r="C147" s="157" t="s">
        <v>336</v>
      </c>
      <c r="D147" s="157" t="s">
        <v>227</v>
      </c>
      <c r="E147" s="158" t="s">
        <v>1447</v>
      </c>
      <c r="F147" s="159" t="s">
        <v>1391</v>
      </c>
      <c r="G147" s="160" t="s">
        <v>237</v>
      </c>
      <c r="H147" s="161">
        <v>100</v>
      </c>
      <c r="I147" s="162"/>
      <c r="J147" s="161">
        <f t="shared" si="5"/>
        <v>0</v>
      </c>
      <c r="K147" s="163"/>
      <c r="L147" s="32"/>
      <c r="M147" s="164" t="s">
        <v>1</v>
      </c>
      <c r="N147" s="12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231</v>
      </c>
      <c r="AT147" s="167" t="s">
        <v>227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7</v>
      </c>
    </row>
    <row r="148" spans="2:65" s="1" customFormat="1" ht="16.5" customHeight="1">
      <c r="B148" s="32"/>
      <c r="C148" s="198" t="s">
        <v>7</v>
      </c>
      <c r="D148" s="198" t="s">
        <v>311</v>
      </c>
      <c r="E148" s="199" t="s">
        <v>1448</v>
      </c>
      <c r="F148" s="200" t="s">
        <v>1449</v>
      </c>
      <c r="G148" s="201" t="s">
        <v>237</v>
      </c>
      <c r="H148" s="202">
        <v>100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352</v>
      </c>
    </row>
    <row r="149" spans="2:65" s="11" customFormat="1" ht="25.9" customHeight="1">
      <c r="B149" s="146"/>
      <c r="D149" s="147" t="s">
        <v>74</v>
      </c>
      <c r="E149" s="148" t="s">
        <v>1273</v>
      </c>
      <c r="F149" s="148" t="s">
        <v>699</v>
      </c>
      <c r="I149" s="149"/>
      <c r="J149" s="125">
        <f>BK149</f>
        <v>0</v>
      </c>
      <c r="L149" s="146"/>
      <c r="M149" s="150"/>
      <c r="P149" s="151">
        <f>P150+SUM(P151:P154)</f>
        <v>0</v>
      </c>
      <c r="R149" s="151">
        <f>R150+SUM(R151:R154)</f>
        <v>0</v>
      </c>
      <c r="T149" s="152">
        <f>T150+SUM(T151:T154)</f>
        <v>0</v>
      </c>
      <c r="AR149" s="147" t="s">
        <v>83</v>
      </c>
      <c r="AT149" s="153" t="s">
        <v>74</v>
      </c>
      <c r="AU149" s="153" t="s">
        <v>75</v>
      </c>
      <c r="AY149" s="147" t="s">
        <v>224</v>
      </c>
      <c r="BK149" s="154">
        <f>BK150+SUM(BK151:BK154)</f>
        <v>0</v>
      </c>
    </row>
    <row r="150" spans="2:65" s="1" customFormat="1" ht="21.75" customHeight="1">
      <c r="B150" s="32"/>
      <c r="C150" s="157" t="s">
        <v>346</v>
      </c>
      <c r="D150" s="157" t="s">
        <v>227</v>
      </c>
      <c r="E150" s="158" t="s">
        <v>1386</v>
      </c>
      <c r="F150" s="159" t="s">
        <v>1387</v>
      </c>
      <c r="G150" s="160" t="s">
        <v>230</v>
      </c>
      <c r="H150" s="161">
        <v>1</v>
      </c>
      <c r="I150" s="162"/>
      <c r="J150" s="161">
        <f>ROUND(I150*H150,3)</f>
        <v>0</v>
      </c>
      <c r="K150" s="163"/>
      <c r="L150" s="32"/>
      <c r="M150" s="164" t="s">
        <v>1</v>
      </c>
      <c r="N150" s="127" t="s">
        <v>41</v>
      </c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AR150" s="167" t="s">
        <v>231</v>
      </c>
      <c r="AT150" s="167" t="s">
        <v>227</v>
      </c>
      <c r="AU150" s="167" t="s">
        <v>83</v>
      </c>
      <c r="AY150" s="17" t="s">
        <v>224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7" t="s">
        <v>99</v>
      </c>
      <c r="BK150" s="169">
        <f>ROUND(I150*H150,3)</f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98" t="s">
        <v>352</v>
      </c>
      <c r="D151" s="198" t="s">
        <v>311</v>
      </c>
      <c r="E151" s="199" t="s">
        <v>1388</v>
      </c>
      <c r="F151" s="200" t="s">
        <v>1450</v>
      </c>
      <c r="G151" s="201" t="s">
        <v>230</v>
      </c>
      <c r="H151" s="202">
        <v>1</v>
      </c>
      <c r="I151" s="203"/>
      <c r="J151" s="202">
        <f>ROUND(I151*H151,3)</f>
        <v>0</v>
      </c>
      <c r="K151" s="204"/>
      <c r="L151" s="205"/>
      <c r="M151" s="206" t="s">
        <v>1</v>
      </c>
      <c r="N151" s="207" t="s">
        <v>41</v>
      </c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67" t="s">
        <v>280</v>
      </c>
      <c r="AT151" s="167" t="s">
        <v>311</v>
      </c>
      <c r="AU151" s="167" t="s">
        <v>83</v>
      </c>
      <c r="AY151" s="17" t="s">
        <v>224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7" t="s">
        <v>99</v>
      </c>
      <c r="BK151" s="169">
        <f>ROUND(I151*H151,3)</f>
        <v>0</v>
      </c>
      <c r="BL151" s="17" t="s">
        <v>231</v>
      </c>
      <c r="BM151" s="167" t="s">
        <v>375</v>
      </c>
    </row>
    <row r="152" spans="2:65" s="1" customFormat="1" ht="24.25" customHeight="1">
      <c r="B152" s="32"/>
      <c r="C152" s="157" t="s">
        <v>357</v>
      </c>
      <c r="D152" s="157" t="s">
        <v>227</v>
      </c>
      <c r="E152" s="158" t="s">
        <v>1451</v>
      </c>
      <c r="F152" s="159" t="s">
        <v>1452</v>
      </c>
      <c r="G152" s="160" t="s">
        <v>237</v>
      </c>
      <c r="H152" s="161">
        <v>10</v>
      </c>
      <c r="I152" s="162"/>
      <c r="J152" s="161">
        <f>ROUND(I152*H152,3)</f>
        <v>0</v>
      </c>
      <c r="K152" s="163"/>
      <c r="L152" s="32"/>
      <c r="M152" s="164" t="s">
        <v>1</v>
      </c>
      <c r="N152" s="127" t="s">
        <v>41</v>
      </c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AR152" s="167" t="s">
        <v>231</v>
      </c>
      <c r="AT152" s="167" t="s">
        <v>227</v>
      </c>
      <c r="AU152" s="167" t="s">
        <v>83</v>
      </c>
      <c r="AY152" s="17" t="s">
        <v>224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7" t="s">
        <v>99</v>
      </c>
      <c r="BK152" s="169">
        <f>ROUND(I152*H152,3)</f>
        <v>0</v>
      </c>
      <c r="BL152" s="17" t="s">
        <v>231</v>
      </c>
      <c r="BM152" s="167" t="s">
        <v>383</v>
      </c>
    </row>
    <row r="153" spans="2:65" s="1" customFormat="1" ht="16.5" customHeight="1">
      <c r="B153" s="32"/>
      <c r="C153" s="198" t="s">
        <v>362</v>
      </c>
      <c r="D153" s="198" t="s">
        <v>311</v>
      </c>
      <c r="E153" s="199" t="s">
        <v>1453</v>
      </c>
      <c r="F153" s="200" t="s">
        <v>1454</v>
      </c>
      <c r="G153" s="201" t="s">
        <v>237</v>
      </c>
      <c r="H153" s="202">
        <v>10</v>
      </c>
      <c r="I153" s="203"/>
      <c r="J153" s="202">
        <f>ROUND(I153*H153,3)</f>
        <v>0</v>
      </c>
      <c r="K153" s="204"/>
      <c r="L153" s="205"/>
      <c r="M153" s="206" t="s">
        <v>1</v>
      </c>
      <c r="N153" s="207" t="s">
        <v>41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280</v>
      </c>
      <c r="AT153" s="167" t="s">
        <v>311</v>
      </c>
      <c r="AU153" s="167" t="s">
        <v>83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231</v>
      </c>
      <c r="BM153" s="167" t="s">
        <v>392</v>
      </c>
    </row>
    <row r="154" spans="2:65" s="11" customFormat="1" ht="22.9" customHeight="1">
      <c r="B154" s="146"/>
      <c r="D154" s="147" t="s">
        <v>74</v>
      </c>
      <c r="E154" s="155" t="s">
        <v>698</v>
      </c>
      <c r="F154" s="155" t="s">
        <v>699</v>
      </c>
      <c r="I154" s="149"/>
      <c r="J154" s="156">
        <f>BK154</f>
        <v>0</v>
      </c>
      <c r="L154" s="146"/>
      <c r="M154" s="150"/>
      <c r="P154" s="151">
        <f>SUM(P155:P168)</f>
        <v>0</v>
      </c>
      <c r="R154" s="151">
        <f>SUM(R155:R168)</f>
        <v>0</v>
      </c>
      <c r="T154" s="152">
        <f>SUM(T155:T168)</f>
        <v>0</v>
      </c>
      <c r="AR154" s="147" t="s">
        <v>225</v>
      </c>
      <c r="AT154" s="153" t="s">
        <v>74</v>
      </c>
      <c r="AU154" s="153" t="s">
        <v>83</v>
      </c>
      <c r="AY154" s="147" t="s">
        <v>224</v>
      </c>
      <c r="BK154" s="154">
        <f>SUM(BK155:BK168)</f>
        <v>0</v>
      </c>
    </row>
    <row r="155" spans="2:65" s="1" customFormat="1" ht="24.25" customHeight="1">
      <c r="B155" s="32"/>
      <c r="C155" s="157" t="s">
        <v>370</v>
      </c>
      <c r="D155" s="157" t="s">
        <v>227</v>
      </c>
      <c r="E155" s="158" t="s">
        <v>1455</v>
      </c>
      <c r="F155" s="159" t="s">
        <v>1456</v>
      </c>
      <c r="G155" s="160" t="s">
        <v>237</v>
      </c>
      <c r="H155" s="161">
        <v>30</v>
      </c>
      <c r="I155" s="162"/>
      <c r="J155" s="161">
        <f t="shared" ref="J155:J168" si="15">ROUND(I155*H155,3)</f>
        <v>0</v>
      </c>
      <c r="K155" s="163"/>
      <c r="L155" s="32"/>
      <c r="M155" s="164" t="s">
        <v>1</v>
      </c>
      <c r="N155" s="127" t="s">
        <v>41</v>
      </c>
      <c r="P155" s="165">
        <f t="shared" ref="P155:P168" si="16">O155*H155</f>
        <v>0</v>
      </c>
      <c r="Q155" s="165">
        <v>0</v>
      </c>
      <c r="R155" s="165">
        <f t="shared" ref="R155:R168" si="17">Q155*H155</f>
        <v>0</v>
      </c>
      <c r="S155" s="165">
        <v>0</v>
      </c>
      <c r="T155" s="166">
        <f t="shared" ref="T155:T168" si="18">S155*H155</f>
        <v>0</v>
      </c>
      <c r="AR155" s="167" t="s">
        <v>558</v>
      </c>
      <c r="AT155" s="167" t="s">
        <v>227</v>
      </c>
      <c r="AU155" s="167" t="s">
        <v>99</v>
      </c>
      <c r="AY155" s="17" t="s">
        <v>224</v>
      </c>
      <c r="BE155" s="168">
        <f t="shared" ref="BE155:BE168" si="19">IF(N155="základná",J155,0)</f>
        <v>0</v>
      </c>
      <c r="BF155" s="168">
        <f t="shared" ref="BF155:BF168" si="20">IF(N155="znížená",J155,0)</f>
        <v>0</v>
      </c>
      <c r="BG155" s="168">
        <f t="shared" ref="BG155:BG168" si="21">IF(N155="zákl. prenesená",J155,0)</f>
        <v>0</v>
      </c>
      <c r="BH155" s="168">
        <f t="shared" ref="BH155:BH168" si="22">IF(N155="zníž. prenesená",J155,0)</f>
        <v>0</v>
      </c>
      <c r="BI155" s="168">
        <f t="shared" ref="BI155:BI168" si="23">IF(N155="nulová",J155,0)</f>
        <v>0</v>
      </c>
      <c r="BJ155" s="17" t="s">
        <v>99</v>
      </c>
      <c r="BK155" s="169">
        <f t="shared" ref="BK155:BK168" si="24">ROUND(I155*H155,3)</f>
        <v>0</v>
      </c>
      <c r="BL155" s="17" t="s">
        <v>558</v>
      </c>
      <c r="BM155" s="167" t="s">
        <v>401</v>
      </c>
    </row>
    <row r="156" spans="2:65" s="1" customFormat="1" ht="24.25" customHeight="1">
      <c r="B156" s="32"/>
      <c r="C156" s="198" t="s">
        <v>375</v>
      </c>
      <c r="D156" s="198" t="s">
        <v>311</v>
      </c>
      <c r="E156" s="199" t="s">
        <v>1457</v>
      </c>
      <c r="F156" s="200" t="s">
        <v>1458</v>
      </c>
      <c r="G156" s="201" t="s">
        <v>237</v>
      </c>
      <c r="H156" s="202">
        <v>30</v>
      </c>
      <c r="I156" s="203"/>
      <c r="J156" s="202">
        <f t="shared" si="15"/>
        <v>0</v>
      </c>
      <c r="K156" s="204"/>
      <c r="L156" s="205"/>
      <c r="M156" s="206" t="s">
        <v>1</v>
      </c>
      <c r="N156" s="207" t="s">
        <v>41</v>
      </c>
      <c r="P156" s="165">
        <f t="shared" si="16"/>
        <v>0</v>
      </c>
      <c r="Q156" s="165">
        <v>0</v>
      </c>
      <c r="R156" s="165">
        <f t="shared" si="17"/>
        <v>0</v>
      </c>
      <c r="S156" s="165">
        <v>0</v>
      </c>
      <c r="T156" s="166">
        <f t="shared" si="18"/>
        <v>0</v>
      </c>
      <c r="AR156" s="167" t="s">
        <v>1300</v>
      </c>
      <c r="AT156" s="167" t="s">
        <v>311</v>
      </c>
      <c r="AU156" s="167" t="s">
        <v>99</v>
      </c>
      <c r="AY156" s="17" t="s">
        <v>224</v>
      </c>
      <c r="BE156" s="168">
        <f t="shared" si="19"/>
        <v>0</v>
      </c>
      <c r="BF156" s="168">
        <f t="shared" si="20"/>
        <v>0</v>
      </c>
      <c r="BG156" s="168">
        <f t="shared" si="21"/>
        <v>0</v>
      </c>
      <c r="BH156" s="168">
        <f t="shared" si="22"/>
        <v>0</v>
      </c>
      <c r="BI156" s="168">
        <f t="shared" si="23"/>
        <v>0</v>
      </c>
      <c r="BJ156" s="17" t="s">
        <v>99</v>
      </c>
      <c r="BK156" s="169">
        <f t="shared" si="24"/>
        <v>0</v>
      </c>
      <c r="BL156" s="17" t="s">
        <v>558</v>
      </c>
      <c r="BM156" s="167" t="s">
        <v>415</v>
      </c>
    </row>
    <row r="157" spans="2:65" s="1" customFormat="1" ht="24.25" customHeight="1">
      <c r="B157" s="32"/>
      <c r="C157" s="157" t="s">
        <v>383</v>
      </c>
      <c r="D157" s="157" t="s">
        <v>227</v>
      </c>
      <c r="E157" s="158" t="s">
        <v>1459</v>
      </c>
      <c r="F157" s="159" t="s">
        <v>1460</v>
      </c>
      <c r="G157" s="160" t="s">
        <v>230</v>
      </c>
      <c r="H157" s="161">
        <v>3</v>
      </c>
      <c r="I157" s="162"/>
      <c r="J157" s="161">
        <f t="shared" si="15"/>
        <v>0</v>
      </c>
      <c r="K157" s="163"/>
      <c r="L157" s="32"/>
      <c r="M157" s="164" t="s">
        <v>1</v>
      </c>
      <c r="N157" s="127" t="s">
        <v>41</v>
      </c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AR157" s="167" t="s">
        <v>558</v>
      </c>
      <c r="AT157" s="167" t="s">
        <v>227</v>
      </c>
      <c r="AU157" s="167" t="s">
        <v>99</v>
      </c>
      <c r="AY157" s="17" t="s">
        <v>224</v>
      </c>
      <c r="BE157" s="168">
        <f t="shared" si="19"/>
        <v>0</v>
      </c>
      <c r="BF157" s="168">
        <f t="shared" si="20"/>
        <v>0</v>
      </c>
      <c r="BG157" s="168">
        <f t="shared" si="21"/>
        <v>0</v>
      </c>
      <c r="BH157" s="168">
        <f t="shared" si="22"/>
        <v>0</v>
      </c>
      <c r="BI157" s="168">
        <f t="shared" si="23"/>
        <v>0</v>
      </c>
      <c r="BJ157" s="17" t="s">
        <v>99</v>
      </c>
      <c r="BK157" s="169">
        <f t="shared" si="24"/>
        <v>0</v>
      </c>
      <c r="BL157" s="17" t="s">
        <v>558</v>
      </c>
      <c r="BM157" s="167" t="s">
        <v>426</v>
      </c>
    </row>
    <row r="158" spans="2:65" s="1" customFormat="1" ht="16.5" customHeight="1">
      <c r="B158" s="32"/>
      <c r="C158" s="198" t="s">
        <v>388</v>
      </c>
      <c r="D158" s="198" t="s">
        <v>311</v>
      </c>
      <c r="E158" s="199" t="s">
        <v>1461</v>
      </c>
      <c r="F158" s="200" t="s">
        <v>1462</v>
      </c>
      <c r="G158" s="201" t="s">
        <v>230</v>
      </c>
      <c r="H158" s="202">
        <v>3</v>
      </c>
      <c r="I158" s="203"/>
      <c r="J158" s="202">
        <f t="shared" si="15"/>
        <v>0</v>
      </c>
      <c r="K158" s="204"/>
      <c r="L158" s="205"/>
      <c r="M158" s="206" t="s">
        <v>1</v>
      </c>
      <c r="N158" s="207" t="s">
        <v>41</v>
      </c>
      <c r="P158" s="165">
        <f t="shared" si="16"/>
        <v>0</v>
      </c>
      <c r="Q158" s="165">
        <v>0</v>
      </c>
      <c r="R158" s="165">
        <f t="shared" si="17"/>
        <v>0</v>
      </c>
      <c r="S158" s="165">
        <v>0</v>
      </c>
      <c r="T158" s="166">
        <f t="shared" si="18"/>
        <v>0</v>
      </c>
      <c r="AR158" s="167" t="s">
        <v>1300</v>
      </c>
      <c r="AT158" s="167" t="s">
        <v>311</v>
      </c>
      <c r="AU158" s="167" t="s">
        <v>99</v>
      </c>
      <c r="AY158" s="17" t="s">
        <v>224</v>
      </c>
      <c r="BE158" s="168">
        <f t="shared" si="19"/>
        <v>0</v>
      </c>
      <c r="BF158" s="168">
        <f t="shared" si="20"/>
        <v>0</v>
      </c>
      <c r="BG158" s="168">
        <f t="shared" si="21"/>
        <v>0</v>
      </c>
      <c r="BH158" s="168">
        <f t="shared" si="22"/>
        <v>0</v>
      </c>
      <c r="BI158" s="168">
        <f t="shared" si="23"/>
        <v>0</v>
      </c>
      <c r="BJ158" s="17" t="s">
        <v>99</v>
      </c>
      <c r="BK158" s="169">
        <f t="shared" si="24"/>
        <v>0</v>
      </c>
      <c r="BL158" s="17" t="s">
        <v>558</v>
      </c>
      <c r="BM158" s="167" t="s">
        <v>434</v>
      </c>
    </row>
    <row r="159" spans="2:65" s="1" customFormat="1" ht="24.25" customHeight="1">
      <c r="B159" s="32"/>
      <c r="C159" s="157" t="s">
        <v>288</v>
      </c>
      <c r="D159" s="157" t="s">
        <v>227</v>
      </c>
      <c r="E159" s="158" t="s">
        <v>1351</v>
      </c>
      <c r="F159" s="159" t="s">
        <v>1352</v>
      </c>
      <c r="G159" s="160" t="s">
        <v>230</v>
      </c>
      <c r="H159" s="161">
        <v>26</v>
      </c>
      <c r="I159" s="162"/>
      <c r="J159" s="161">
        <f t="shared" si="15"/>
        <v>0</v>
      </c>
      <c r="K159" s="163"/>
      <c r="L159" s="32"/>
      <c r="M159" s="164" t="s">
        <v>1</v>
      </c>
      <c r="N159" s="127" t="s">
        <v>41</v>
      </c>
      <c r="P159" s="165">
        <f t="shared" si="16"/>
        <v>0</v>
      </c>
      <c r="Q159" s="165">
        <v>0</v>
      </c>
      <c r="R159" s="165">
        <f t="shared" si="17"/>
        <v>0</v>
      </c>
      <c r="S159" s="165">
        <v>0</v>
      </c>
      <c r="T159" s="166">
        <f t="shared" si="18"/>
        <v>0</v>
      </c>
      <c r="AR159" s="167" t="s">
        <v>558</v>
      </c>
      <c r="AT159" s="167" t="s">
        <v>227</v>
      </c>
      <c r="AU159" s="167" t="s">
        <v>99</v>
      </c>
      <c r="AY159" s="17" t="s">
        <v>224</v>
      </c>
      <c r="BE159" s="168">
        <f t="shared" si="19"/>
        <v>0</v>
      </c>
      <c r="BF159" s="168">
        <f t="shared" si="20"/>
        <v>0</v>
      </c>
      <c r="BG159" s="168">
        <f t="shared" si="21"/>
        <v>0</v>
      </c>
      <c r="BH159" s="168">
        <f t="shared" si="22"/>
        <v>0</v>
      </c>
      <c r="BI159" s="168">
        <f t="shared" si="23"/>
        <v>0</v>
      </c>
      <c r="BJ159" s="17" t="s">
        <v>99</v>
      </c>
      <c r="BK159" s="169">
        <f t="shared" si="24"/>
        <v>0</v>
      </c>
      <c r="BL159" s="17" t="s">
        <v>558</v>
      </c>
      <c r="BM159" s="167" t="s">
        <v>442</v>
      </c>
    </row>
    <row r="160" spans="2:65" s="1" customFormat="1" ht="24.25" customHeight="1">
      <c r="B160" s="32"/>
      <c r="C160" s="198" t="s">
        <v>295</v>
      </c>
      <c r="D160" s="198" t="s">
        <v>311</v>
      </c>
      <c r="E160" s="199" t="s">
        <v>1463</v>
      </c>
      <c r="F160" s="200" t="s">
        <v>1464</v>
      </c>
      <c r="G160" s="201" t="s">
        <v>230</v>
      </c>
      <c r="H160" s="202">
        <v>26</v>
      </c>
      <c r="I160" s="203"/>
      <c r="J160" s="202">
        <f t="shared" si="15"/>
        <v>0</v>
      </c>
      <c r="K160" s="204"/>
      <c r="L160" s="205"/>
      <c r="M160" s="206" t="s">
        <v>1</v>
      </c>
      <c r="N160" s="207" t="s">
        <v>41</v>
      </c>
      <c r="P160" s="165">
        <f t="shared" si="16"/>
        <v>0</v>
      </c>
      <c r="Q160" s="165">
        <v>0</v>
      </c>
      <c r="R160" s="165">
        <f t="shared" si="17"/>
        <v>0</v>
      </c>
      <c r="S160" s="165">
        <v>0</v>
      </c>
      <c r="T160" s="166">
        <f t="shared" si="18"/>
        <v>0</v>
      </c>
      <c r="AR160" s="167" t="s">
        <v>1300</v>
      </c>
      <c r="AT160" s="167" t="s">
        <v>311</v>
      </c>
      <c r="AU160" s="167" t="s">
        <v>99</v>
      </c>
      <c r="AY160" s="17" t="s">
        <v>224</v>
      </c>
      <c r="BE160" s="168">
        <f t="shared" si="19"/>
        <v>0</v>
      </c>
      <c r="BF160" s="168">
        <f t="shared" si="20"/>
        <v>0</v>
      </c>
      <c r="BG160" s="168">
        <f t="shared" si="21"/>
        <v>0</v>
      </c>
      <c r="BH160" s="168">
        <f t="shared" si="22"/>
        <v>0</v>
      </c>
      <c r="BI160" s="168">
        <f t="shared" si="23"/>
        <v>0</v>
      </c>
      <c r="BJ160" s="17" t="s">
        <v>99</v>
      </c>
      <c r="BK160" s="169">
        <f t="shared" si="24"/>
        <v>0</v>
      </c>
      <c r="BL160" s="17" t="s">
        <v>558</v>
      </c>
      <c r="BM160" s="167" t="s">
        <v>450</v>
      </c>
    </row>
    <row r="161" spans="2:65" s="1" customFormat="1" ht="16.5" customHeight="1">
      <c r="B161" s="32"/>
      <c r="C161" s="157" t="s">
        <v>241</v>
      </c>
      <c r="D161" s="157" t="s">
        <v>227</v>
      </c>
      <c r="E161" s="158" t="s">
        <v>1359</v>
      </c>
      <c r="F161" s="159" t="s">
        <v>1360</v>
      </c>
      <c r="G161" s="160" t="s">
        <v>237</v>
      </c>
      <c r="H161" s="161">
        <v>600</v>
      </c>
      <c r="I161" s="162"/>
      <c r="J161" s="161">
        <f t="shared" si="15"/>
        <v>0</v>
      </c>
      <c r="K161" s="163"/>
      <c r="L161" s="32"/>
      <c r="M161" s="164" t="s">
        <v>1</v>
      </c>
      <c r="N161" s="127" t="s">
        <v>41</v>
      </c>
      <c r="P161" s="165">
        <f t="shared" si="16"/>
        <v>0</v>
      </c>
      <c r="Q161" s="165">
        <v>0</v>
      </c>
      <c r="R161" s="165">
        <f t="shared" si="17"/>
        <v>0</v>
      </c>
      <c r="S161" s="165">
        <v>0</v>
      </c>
      <c r="T161" s="166">
        <f t="shared" si="18"/>
        <v>0</v>
      </c>
      <c r="AR161" s="167" t="s">
        <v>558</v>
      </c>
      <c r="AT161" s="167" t="s">
        <v>227</v>
      </c>
      <c r="AU161" s="167" t="s">
        <v>99</v>
      </c>
      <c r="AY161" s="17" t="s">
        <v>224</v>
      </c>
      <c r="BE161" s="168">
        <f t="shared" si="19"/>
        <v>0</v>
      </c>
      <c r="BF161" s="168">
        <f t="shared" si="20"/>
        <v>0</v>
      </c>
      <c r="BG161" s="168">
        <f t="shared" si="21"/>
        <v>0</v>
      </c>
      <c r="BH161" s="168">
        <f t="shared" si="22"/>
        <v>0</v>
      </c>
      <c r="BI161" s="168">
        <f t="shared" si="23"/>
        <v>0</v>
      </c>
      <c r="BJ161" s="17" t="s">
        <v>99</v>
      </c>
      <c r="BK161" s="169">
        <f t="shared" si="24"/>
        <v>0</v>
      </c>
      <c r="BL161" s="17" t="s">
        <v>558</v>
      </c>
      <c r="BM161" s="167" t="s">
        <v>458</v>
      </c>
    </row>
    <row r="162" spans="2:65" s="1" customFormat="1" ht="16.5" customHeight="1">
      <c r="B162" s="32"/>
      <c r="C162" s="198" t="s">
        <v>260</v>
      </c>
      <c r="D162" s="198" t="s">
        <v>311</v>
      </c>
      <c r="E162" s="199" t="s">
        <v>1361</v>
      </c>
      <c r="F162" s="200" t="s">
        <v>1362</v>
      </c>
      <c r="G162" s="201" t="s">
        <v>237</v>
      </c>
      <c r="H162" s="202">
        <v>420</v>
      </c>
      <c r="I162" s="203"/>
      <c r="J162" s="202">
        <f t="shared" si="15"/>
        <v>0</v>
      </c>
      <c r="K162" s="204"/>
      <c r="L162" s="205"/>
      <c r="M162" s="206" t="s">
        <v>1</v>
      </c>
      <c r="N162" s="207" t="s">
        <v>41</v>
      </c>
      <c r="P162" s="165">
        <f t="shared" si="16"/>
        <v>0</v>
      </c>
      <c r="Q162" s="165">
        <v>0</v>
      </c>
      <c r="R162" s="165">
        <f t="shared" si="17"/>
        <v>0</v>
      </c>
      <c r="S162" s="165">
        <v>0</v>
      </c>
      <c r="T162" s="166">
        <f t="shared" si="18"/>
        <v>0</v>
      </c>
      <c r="AR162" s="167" t="s">
        <v>1300</v>
      </c>
      <c r="AT162" s="167" t="s">
        <v>311</v>
      </c>
      <c r="AU162" s="167" t="s">
        <v>99</v>
      </c>
      <c r="AY162" s="17" t="s">
        <v>224</v>
      </c>
      <c r="BE162" s="168">
        <f t="shared" si="19"/>
        <v>0</v>
      </c>
      <c r="BF162" s="168">
        <f t="shared" si="20"/>
        <v>0</v>
      </c>
      <c r="BG162" s="168">
        <f t="shared" si="21"/>
        <v>0</v>
      </c>
      <c r="BH162" s="168">
        <f t="shared" si="22"/>
        <v>0</v>
      </c>
      <c r="BI162" s="168">
        <f t="shared" si="23"/>
        <v>0</v>
      </c>
      <c r="BJ162" s="17" t="s">
        <v>99</v>
      </c>
      <c r="BK162" s="169">
        <f t="shared" si="24"/>
        <v>0</v>
      </c>
      <c r="BL162" s="17" t="s">
        <v>558</v>
      </c>
      <c r="BM162" s="167" t="s">
        <v>469</v>
      </c>
    </row>
    <row r="163" spans="2:65" s="1" customFormat="1" ht="16.5" customHeight="1">
      <c r="B163" s="32"/>
      <c r="C163" s="198" t="s">
        <v>392</v>
      </c>
      <c r="D163" s="198" t="s">
        <v>311</v>
      </c>
      <c r="E163" s="199" t="s">
        <v>1363</v>
      </c>
      <c r="F163" s="200" t="s">
        <v>1364</v>
      </c>
      <c r="G163" s="201" t="s">
        <v>237</v>
      </c>
      <c r="H163" s="202">
        <v>50</v>
      </c>
      <c r="I163" s="203"/>
      <c r="J163" s="202">
        <f t="shared" si="15"/>
        <v>0</v>
      </c>
      <c r="K163" s="204"/>
      <c r="L163" s="205"/>
      <c r="M163" s="206" t="s">
        <v>1</v>
      </c>
      <c r="N163" s="20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1300</v>
      </c>
      <c r="AT163" s="167" t="s">
        <v>311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558</v>
      </c>
      <c r="BM163" s="167" t="s">
        <v>480</v>
      </c>
    </row>
    <row r="164" spans="2:65" s="1" customFormat="1" ht="21.75" customHeight="1">
      <c r="B164" s="32"/>
      <c r="C164" s="198" t="s">
        <v>379</v>
      </c>
      <c r="D164" s="198" t="s">
        <v>311</v>
      </c>
      <c r="E164" s="199" t="s">
        <v>1465</v>
      </c>
      <c r="F164" s="200" t="s">
        <v>1466</v>
      </c>
      <c r="G164" s="201" t="s">
        <v>237</v>
      </c>
      <c r="H164" s="202">
        <v>80</v>
      </c>
      <c r="I164" s="203"/>
      <c r="J164" s="202">
        <f t="shared" si="15"/>
        <v>0</v>
      </c>
      <c r="K164" s="204"/>
      <c r="L164" s="205"/>
      <c r="M164" s="206" t="s">
        <v>1</v>
      </c>
      <c r="N164" s="20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1300</v>
      </c>
      <c r="AT164" s="167" t="s">
        <v>311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558</v>
      </c>
      <c r="BM164" s="167" t="s">
        <v>488</v>
      </c>
    </row>
    <row r="165" spans="2:65" s="1" customFormat="1" ht="21.75" customHeight="1">
      <c r="B165" s="32"/>
      <c r="C165" s="198" t="s">
        <v>310</v>
      </c>
      <c r="D165" s="198" t="s">
        <v>311</v>
      </c>
      <c r="E165" s="199" t="s">
        <v>1467</v>
      </c>
      <c r="F165" s="200" t="s">
        <v>1468</v>
      </c>
      <c r="G165" s="201" t="s">
        <v>237</v>
      </c>
      <c r="H165" s="202">
        <v>50</v>
      </c>
      <c r="I165" s="203"/>
      <c r="J165" s="202">
        <f t="shared" si="15"/>
        <v>0</v>
      </c>
      <c r="K165" s="204"/>
      <c r="L165" s="205"/>
      <c r="M165" s="206" t="s">
        <v>1</v>
      </c>
      <c r="N165" s="20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1300</v>
      </c>
      <c r="AT165" s="167" t="s">
        <v>311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558</v>
      </c>
      <c r="BM165" s="167" t="s">
        <v>498</v>
      </c>
    </row>
    <row r="166" spans="2:65" s="1" customFormat="1" ht="24.25" customHeight="1">
      <c r="B166" s="32"/>
      <c r="C166" s="157" t="s">
        <v>300</v>
      </c>
      <c r="D166" s="157" t="s">
        <v>227</v>
      </c>
      <c r="E166" s="158" t="s">
        <v>1469</v>
      </c>
      <c r="F166" s="159" t="s">
        <v>1470</v>
      </c>
      <c r="G166" s="160" t="s">
        <v>237</v>
      </c>
      <c r="H166" s="161">
        <v>20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558</v>
      </c>
      <c r="BM166" s="167" t="s">
        <v>510</v>
      </c>
    </row>
    <row r="167" spans="2:65" s="1" customFormat="1" ht="21.75" customHeight="1">
      <c r="B167" s="32"/>
      <c r="C167" s="198" t="s">
        <v>305</v>
      </c>
      <c r="D167" s="198" t="s">
        <v>311</v>
      </c>
      <c r="E167" s="199" t="s">
        <v>1345</v>
      </c>
      <c r="F167" s="200" t="s">
        <v>1471</v>
      </c>
      <c r="G167" s="201" t="s">
        <v>237</v>
      </c>
      <c r="H167" s="202">
        <v>20</v>
      </c>
      <c r="I167" s="203"/>
      <c r="J167" s="202">
        <f t="shared" si="15"/>
        <v>0</v>
      </c>
      <c r="K167" s="204"/>
      <c r="L167" s="205"/>
      <c r="M167" s="206" t="s">
        <v>1</v>
      </c>
      <c r="N167" s="20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1300</v>
      </c>
      <c r="AT167" s="167" t="s">
        <v>311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558</v>
      </c>
      <c r="BM167" s="167" t="s">
        <v>520</v>
      </c>
    </row>
    <row r="168" spans="2:65" s="1" customFormat="1" ht="37.9" customHeight="1">
      <c r="B168" s="32"/>
      <c r="C168" s="157" t="s">
        <v>284</v>
      </c>
      <c r="D168" s="157" t="s">
        <v>227</v>
      </c>
      <c r="E168" s="158" t="s">
        <v>1274</v>
      </c>
      <c r="F168" s="159" t="s">
        <v>1275</v>
      </c>
      <c r="G168" s="160" t="s">
        <v>237</v>
      </c>
      <c r="H168" s="161">
        <v>80</v>
      </c>
      <c r="I168" s="162"/>
      <c r="J168" s="161">
        <f t="shared" si="15"/>
        <v>0</v>
      </c>
      <c r="K168" s="163"/>
      <c r="L168" s="32"/>
      <c r="M168" s="164" t="s">
        <v>1</v>
      </c>
      <c r="N168" s="12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558</v>
      </c>
      <c r="AT168" s="167" t="s">
        <v>227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558</v>
      </c>
      <c r="BM168" s="167" t="s">
        <v>529</v>
      </c>
    </row>
    <row r="169" spans="2:65" s="1" customFormat="1" ht="49.9" customHeight="1">
      <c r="B169" s="32"/>
      <c r="E169" s="148" t="s">
        <v>727</v>
      </c>
      <c r="F169" s="148" t="s">
        <v>728</v>
      </c>
      <c r="J169" s="125">
        <f t="shared" ref="J169:J174" si="25">BK169</f>
        <v>0</v>
      </c>
      <c r="L169" s="32"/>
      <c r="M169" s="208"/>
      <c r="T169" s="59"/>
      <c r="AT169" s="17" t="s">
        <v>74</v>
      </c>
      <c r="AU169" s="17" t="s">
        <v>75</v>
      </c>
      <c r="AY169" s="17" t="s">
        <v>729</v>
      </c>
      <c r="BK169" s="169">
        <f>SUM(BK170:BK174)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25"/>
        <v>0</v>
      </c>
      <c r="K170" s="163"/>
      <c r="L170" s="32"/>
      <c r="M170" s="215" t="s">
        <v>1</v>
      </c>
      <c r="N170" s="216" t="s">
        <v>41</v>
      </c>
      <c r="T170" s="59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2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25"/>
        <v>0</v>
      </c>
      <c r="K172" s="163"/>
      <c r="L172" s="32"/>
      <c r="M172" s="215" t="s">
        <v>1</v>
      </c>
      <c r="N172" s="216" t="s">
        <v>41</v>
      </c>
      <c r="T172" s="59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16.399999999999999" customHeight="1">
      <c r="B173" s="32"/>
      <c r="C173" s="209" t="s">
        <v>1</v>
      </c>
      <c r="D173" s="209" t="s">
        <v>227</v>
      </c>
      <c r="E173" s="210" t="s">
        <v>1</v>
      </c>
      <c r="F173" s="211" t="s">
        <v>1</v>
      </c>
      <c r="G173" s="212" t="s">
        <v>1</v>
      </c>
      <c r="H173" s="213"/>
      <c r="I173" s="213"/>
      <c r="J173" s="214">
        <f t="shared" si="25"/>
        <v>0</v>
      </c>
      <c r="K173" s="163"/>
      <c r="L173" s="32"/>
      <c r="M173" s="215" t="s">
        <v>1</v>
      </c>
      <c r="N173" s="216" t="s">
        <v>41</v>
      </c>
      <c r="T173" s="59"/>
      <c r="AT173" s="17" t="s">
        <v>729</v>
      </c>
      <c r="AU173" s="17" t="s">
        <v>83</v>
      </c>
      <c r="AY173" s="17" t="s">
        <v>729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I173*H173</f>
        <v>0</v>
      </c>
    </row>
    <row r="174" spans="2:65" s="1" customFormat="1" ht="16.399999999999999" customHeight="1">
      <c r="B174" s="32"/>
      <c r="C174" s="209" t="s">
        <v>1</v>
      </c>
      <c r="D174" s="209" t="s">
        <v>227</v>
      </c>
      <c r="E174" s="210" t="s">
        <v>1</v>
      </c>
      <c r="F174" s="211" t="s">
        <v>1</v>
      </c>
      <c r="G174" s="212" t="s">
        <v>1</v>
      </c>
      <c r="H174" s="213"/>
      <c r="I174" s="213"/>
      <c r="J174" s="214">
        <f t="shared" si="25"/>
        <v>0</v>
      </c>
      <c r="K174" s="163"/>
      <c r="L174" s="32"/>
      <c r="M174" s="215" t="s">
        <v>1</v>
      </c>
      <c r="N174" s="216" t="s">
        <v>41</v>
      </c>
      <c r="O174" s="217"/>
      <c r="P174" s="217"/>
      <c r="Q174" s="217"/>
      <c r="R174" s="217"/>
      <c r="S174" s="217"/>
      <c r="T174" s="218"/>
      <c r="AT174" s="17" t="s">
        <v>729</v>
      </c>
      <c r="AU174" s="17" t="s">
        <v>83</v>
      </c>
      <c r="AY174" s="17" t="s">
        <v>729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I174*H174</f>
        <v>0</v>
      </c>
    </row>
    <row r="175" spans="2:65" s="1" customFormat="1" ht="7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</sheetData>
  <sheetProtection algorithmName="SHA-512" hashValue="Z7XCaorBtDy8O5puPPGD9JTgjBw8IR4l9xx1kS3x/Mr7k+arorT4SL/pDEMmTVGoOPkbCEe+n+kMzdUoZj9YOw==" saltValue="HqB7ESlISLXW6yhavZZ5+4FlCBMbnOqR4T70E4o6jLyC+iubP4fi1cNe0trRvwJ3sN3799hPpFPveUAU7kjE5Q==" spinCount="100000" sheet="1" objects="1" scenarios="1" formatColumns="0" formatRows="0" autoFilter="0"/>
  <autoFilter ref="C134:K174" xr:uid="{00000000-0009-0000-0000-000012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70:D175" xr:uid="{00000000-0002-0000-1200-000000000000}">
      <formula1>"K, M"</formula1>
    </dataValidation>
    <dataValidation type="list" allowBlank="1" showInputMessage="1" showErrorMessage="1" error="Povolené sú hodnoty základná, znížená, nulová." sqref="N170:N175" xr:uid="{00000000-0002-0000-1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0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s="1" customFormat="1" ht="12" customHeight="1">
      <c r="B8" s="32"/>
      <c r="D8" s="27" t="s">
        <v>170</v>
      </c>
      <c r="L8" s="32"/>
    </row>
    <row r="9" spans="2:46" s="1" customFormat="1" ht="16.5" customHeight="1">
      <c r="B9" s="32"/>
      <c r="E9" s="261" t="s">
        <v>171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5. 9. 2023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9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1" t="s">
        <v>1</v>
      </c>
      <c r="F27" s="231"/>
      <c r="G27" s="231"/>
      <c r="H27" s="231"/>
      <c r="L27" s="97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5" customHeight="1">
      <c r="B30" s="32"/>
      <c r="D30" s="25" t="s">
        <v>172</v>
      </c>
      <c r="J30" s="98">
        <f>J96</f>
        <v>0</v>
      </c>
      <c r="L30" s="32"/>
    </row>
    <row r="31" spans="2:12" s="1" customFormat="1" ht="14.5" customHeight="1">
      <c r="B31" s="32"/>
      <c r="D31" s="99" t="s">
        <v>173</v>
      </c>
      <c r="J31" s="98">
        <f>J120</f>
        <v>0</v>
      </c>
      <c r="L31" s="32"/>
    </row>
    <row r="32" spans="2:12" s="1" customFormat="1" ht="25.4" customHeight="1">
      <c r="B32" s="32"/>
      <c r="D32" s="100" t="s">
        <v>35</v>
      </c>
      <c r="J32" s="69">
        <f>ROUND(J30 + J31,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1">
        <f>ROUND((ROUND((SUM(BE120:BE127) + SUM(BE147:BE498)),  2) + SUM(BE500:BE504)), 2)</f>
        <v>0</v>
      </c>
      <c r="G35" s="102"/>
      <c r="H35" s="102"/>
      <c r="I35" s="103">
        <v>0.2</v>
      </c>
      <c r="J35" s="101">
        <f>ROUND((ROUND(((SUM(BE120:BE127) + SUM(BE147:BE498))*I35),  2) + (SUM(BE500:BE504)*I35)), 2)</f>
        <v>0</v>
      </c>
      <c r="L35" s="32"/>
    </row>
    <row r="36" spans="2:12" s="1" customFormat="1" ht="14.5" customHeight="1">
      <c r="B36" s="32"/>
      <c r="E36" s="37" t="s">
        <v>41</v>
      </c>
      <c r="F36" s="101">
        <f>ROUND((ROUND((SUM(BF120:BF127) + SUM(BF147:BF498)),  2) + SUM(BF500:BF504)), 2)</f>
        <v>0</v>
      </c>
      <c r="G36" s="102"/>
      <c r="H36" s="102"/>
      <c r="I36" s="103">
        <v>0.2</v>
      </c>
      <c r="J36" s="101">
        <f>ROUND((ROUND(((SUM(BF120:BF127) + SUM(BF147:BF498))*I36),  2) + (SUM(BF500:BF504)*I36)),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ROUND((ROUND((SUM(BG120:BG127) + SUM(BG147:BG498)),  2) + SUM(BG500:BG504)), 2)</f>
        <v>0</v>
      </c>
      <c r="I37" s="104">
        <v>0.2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ROUND((ROUND((SUM(BH120:BH127) + SUM(BH147:BH498)),  2) + SUM(BH500:BH504)), 2)</f>
        <v>0</v>
      </c>
      <c r="I38" s="104">
        <v>0.2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1">
        <f>ROUND((ROUND((SUM(BI120:BI127) + SUM(BI147:BI498)),  2) + SUM(BI500:BI504)),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hidden="1" customHeight="1">
      <c r="B82" s="32"/>
      <c r="C82" s="21" t="s">
        <v>174</v>
      </c>
      <c r="L82" s="32"/>
    </row>
    <row r="83" spans="2:47" s="1" customFormat="1" ht="7" hidden="1" customHeight="1">
      <c r="B83" s="32"/>
      <c r="L83" s="32"/>
    </row>
    <row r="84" spans="2:47" s="1" customFormat="1" ht="12" hidden="1" customHeight="1">
      <c r="B84" s="32"/>
      <c r="C84" s="27" t="s">
        <v>14</v>
      </c>
      <c r="L84" s="32"/>
    </row>
    <row r="85" spans="2:47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47" s="1" customFormat="1" ht="12" hidden="1" customHeight="1">
      <c r="B86" s="32"/>
      <c r="C86" s="27" t="s">
        <v>170</v>
      </c>
      <c r="L86" s="32"/>
    </row>
    <row r="87" spans="2:47" s="1" customFormat="1" ht="16.5" hidden="1" customHeight="1">
      <c r="B87" s="32"/>
      <c r="E87" s="261" t="str">
        <f>E9</f>
        <v>a - SO 01 - Učebne</v>
      </c>
      <c r="F87" s="268"/>
      <c r="G87" s="268"/>
      <c r="H87" s="268"/>
      <c r="L87" s="32"/>
    </row>
    <row r="88" spans="2:47" s="1" customFormat="1" ht="7" hidden="1" customHeight="1">
      <c r="B88" s="32"/>
      <c r="L88" s="32"/>
    </row>
    <row r="89" spans="2:47" s="1" customFormat="1" ht="12" hidden="1" customHeight="1">
      <c r="B89" s="32"/>
      <c r="C89" s="27" t="s">
        <v>18</v>
      </c>
      <c r="F89" s="25" t="str">
        <f>F12</f>
        <v>Brezno</v>
      </c>
      <c r="I89" s="27" t="s">
        <v>20</v>
      </c>
      <c r="J89" s="55" t="str">
        <f>IF(J12="","",J12)</f>
        <v>5. 9. 2023</v>
      </c>
      <c r="L89" s="32"/>
    </row>
    <row r="90" spans="2:47" s="1" customFormat="1" ht="7" hidden="1" customHeight="1">
      <c r="B90" s="32"/>
      <c r="L90" s="32"/>
    </row>
    <row r="91" spans="2:47" s="1" customFormat="1" ht="15.25" hidden="1" customHeight="1">
      <c r="B91" s="32"/>
      <c r="C91" s="27" t="s">
        <v>22</v>
      </c>
      <c r="F91" s="25" t="str">
        <f>E15</f>
        <v>Stredná odb. škola techniky a služieb</v>
      </c>
      <c r="I91" s="27" t="s">
        <v>28</v>
      </c>
      <c r="J91" s="30" t="str">
        <f>E21</f>
        <v>Konstrukt steel s.r.o.</v>
      </c>
      <c r="L91" s="32"/>
    </row>
    <row r="92" spans="2:47" s="1" customFormat="1" ht="15.25" hidden="1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Matej Štugner</v>
      </c>
      <c r="L92" s="32"/>
    </row>
    <row r="93" spans="2:47" s="1" customFormat="1" ht="10.4" hidden="1" customHeight="1">
      <c r="B93" s="32"/>
      <c r="L93" s="32"/>
    </row>
    <row r="94" spans="2:47" s="1" customFormat="1" ht="29.25" hidden="1" customHeight="1">
      <c r="B94" s="32"/>
      <c r="C94" s="113" t="s">
        <v>175</v>
      </c>
      <c r="D94" s="105"/>
      <c r="E94" s="105"/>
      <c r="F94" s="105"/>
      <c r="G94" s="105"/>
      <c r="H94" s="105"/>
      <c r="I94" s="105"/>
      <c r="J94" s="114" t="s">
        <v>176</v>
      </c>
      <c r="K94" s="105"/>
      <c r="L94" s="32"/>
    </row>
    <row r="95" spans="2:47" s="1" customFormat="1" ht="10.4" hidden="1" customHeight="1">
      <c r="B95" s="32"/>
      <c r="L95" s="32"/>
    </row>
    <row r="96" spans="2:47" s="1" customFormat="1" ht="22.9" hidden="1" customHeight="1">
      <c r="B96" s="32"/>
      <c r="C96" s="115" t="s">
        <v>177</v>
      </c>
      <c r="J96" s="69">
        <f>J147</f>
        <v>0</v>
      </c>
      <c r="L96" s="32"/>
      <c r="AU96" s="17" t="s">
        <v>178</v>
      </c>
    </row>
    <row r="97" spans="2:12" s="8" customFormat="1" ht="25" hidden="1" customHeight="1">
      <c r="B97" s="116"/>
      <c r="D97" s="117" t="s">
        <v>179</v>
      </c>
      <c r="E97" s="118"/>
      <c r="F97" s="118"/>
      <c r="G97" s="118"/>
      <c r="H97" s="118"/>
      <c r="I97" s="118"/>
      <c r="J97" s="119">
        <f>J148</f>
        <v>0</v>
      </c>
      <c r="L97" s="116"/>
    </row>
    <row r="98" spans="2:12" s="9" customFormat="1" ht="19.899999999999999" hidden="1" customHeight="1">
      <c r="B98" s="120"/>
      <c r="D98" s="121" t="s">
        <v>180</v>
      </c>
      <c r="E98" s="122"/>
      <c r="F98" s="122"/>
      <c r="G98" s="122"/>
      <c r="H98" s="122"/>
      <c r="I98" s="122"/>
      <c r="J98" s="123">
        <f>J149</f>
        <v>0</v>
      </c>
      <c r="L98" s="120"/>
    </row>
    <row r="99" spans="2:12" s="9" customFormat="1" ht="19.899999999999999" hidden="1" customHeight="1">
      <c r="B99" s="120"/>
      <c r="D99" s="121" t="s">
        <v>181</v>
      </c>
      <c r="E99" s="122"/>
      <c r="F99" s="122"/>
      <c r="G99" s="122"/>
      <c r="H99" s="122"/>
      <c r="I99" s="122"/>
      <c r="J99" s="123">
        <f>J156</f>
        <v>0</v>
      </c>
      <c r="L99" s="120"/>
    </row>
    <row r="100" spans="2:12" s="9" customFormat="1" ht="19.899999999999999" hidden="1" customHeight="1">
      <c r="B100" s="120"/>
      <c r="D100" s="121" t="s">
        <v>182</v>
      </c>
      <c r="E100" s="122"/>
      <c r="F100" s="122"/>
      <c r="G100" s="122"/>
      <c r="H100" s="122"/>
      <c r="I100" s="122"/>
      <c r="J100" s="123">
        <f>J263</f>
        <v>0</v>
      </c>
      <c r="L100" s="120"/>
    </row>
    <row r="101" spans="2:12" s="9" customFormat="1" ht="19.899999999999999" hidden="1" customHeight="1">
      <c r="B101" s="120"/>
      <c r="D101" s="121" t="s">
        <v>183</v>
      </c>
      <c r="E101" s="122"/>
      <c r="F101" s="122"/>
      <c r="G101" s="122"/>
      <c r="H101" s="122"/>
      <c r="I101" s="122"/>
      <c r="J101" s="123">
        <f>J307</f>
        <v>0</v>
      </c>
      <c r="L101" s="120"/>
    </row>
    <row r="102" spans="2:12" s="8" customFormat="1" ht="25" hidden="1" customHeight="1">
      <c r="B102" s="116"/>
      <c r="D102" s="117" t="s">
        <v>184</v>
      </c>
      <c r="E102" s="118"/>
      <c r="F102" s="118"/>
      <c r="G102" s="118"/>
      <c r="H102" s="118"/>
      <c r="I102" s="118"/>
      <c r="J102" s="119">
        <f>J309</f>
        <v>0</v>
      </c>
      <c r="L102" s="116"/>
    </row>
    <row r="103" spans="2:12" s="9" customFormat="1" ht="19.899999999999999" hidden="1" customHeight="1">
      <c r="B103" s="120"/>
      <c r="D103" s="121" t="s">
        <v>185</v>
      </c>
      <c r="E103" s="122"/>
      <c r="F103" s="122"/>
      <c r="G103" s="122"/>
      <c r="H103" s="122"/>
      <c r="I103" s="122"/>
      <c r="J103" s="123">
        <f>J310</f>
        <v>0</v>
      </c>
      <c r="L103" s="120"/>
    </row>
    <row r="104" spans="2:12" s="9" customFormat="1" ht="19.899999999999999" hidden="1" customHeight="1">
      <c r="B104" s="120"/>
      <c r="D104" s="121" t="s">
        <v>186</v>
      </c>
      <c r="E104" s="122"/>
      <c r="F104" s="122"/>
      <c r="G104" s="122"/>
      <c r="H104" s="122"/>
      <c r="I104" s="122"/>
      <c r="J104" s="123">
        <f>J334</f>
        <v>0</v>
      </c>
      <c r="L104" s="120"/>
    </row>
    <row r="105" spans="2:12" s="9" customFormat="1" ht="19.899999999999999" hidden="1" customHeight="1">
      <c r="B105" s="120"/>
      <c r="D105" s="121" t="s">
        <v>187</v>
      </c>
      <c r="E105" s="122"/>
      <c r="F105" s="122"/>
      <c r="G105" s="122"/>
      <c r="H105" s="122"/>
      <c r="I105" s="122"/>
      <c r="J105" s="123">
        <f>J362</f>
        <v>0</v>
      </c>
      <c r="L105" s="120"/>
    </row>
    <row r="106" spans="2:12" s="9" customFormat="1" ht="19.899999999999999" hidden="1" customHeight="1">
      <c r="B106" s="120"/>
      <c r="D106" s="121" t="s">
        <v>188</v>
      </c>
      <c r="E106" s="122"/>
      <c r="F106" s="122"/>
      <c r="G106" s="122"/>
      <c r="H106" s="122"/>
      <c r="I106" s="122"/>
      <c r="J106" s="123">
        <f>J367</f>
        <v>0</v>
      </c>
      <c r="L106" s="120"/>
    </row>
    <row r="107" spans="2:12" s="9" customFormat="1" ht="19.899999999999999" hidden="1" customHeight="1">
      <c r="B107" s="120"/>
      <c r="D107" s="121" t="s">
        <v>189</v>
      </c>
      <c r="E107" s="122"/>
      <c r="F107" s="122"/>
      <c r="G107" s="122"/>
      <c r="H107" s="122"/>
      <c r="I107" s="122"/>
      <c r="J107" s="123">
        <f>J394</f>
        <v>0</v>
      </c>
      <c r="L107" s="120"/>
    </row>
    <row r="108" spans="2:12" s="9" customFormat="1" ht="19.899999999999999" hidden="1" customHeight="1">
      <c r="B108" s="120"/>
      <c r="D108" s="121" t="s">
        <v>190</v>
      </c>
      <c r="E108" s="122"/>
      <c r="F108" s="122"/>
      <c r="G108" s="122"/>
      <c r="H108" s="122"/>
      <c r="I108" s="122"/>
      <c r="J108" s="123">
        <f>J403</f>
        <v>0</v>
      </c>
      <c r="L108" s="120"/>
    </row>
    <row r="109" spans="2:12" s="9" customFormat="1" ht="19.899999999999999" hidden="1" customHeight="1">
      <c r="B109" s="120"/>
      <c r="D109" s="121" t="s">
        <v>191</v>
      </c>
      <c r="E109" s="122"/>
      <c r="F109" s="122"/>
      <c r="G109" s="122"/>
      <c r="H109" s="122"/>
      <c r="I109" s="122"/>
      <c r="J109" s="123">
        <f>J415</f>
        <v>0</v>
      </c>
      <c r="L109" s="120"/>
    </row>
    <row r="110" spans="2:12" s="9" customFormat="1" ht="19.899999999999999" hidden="1" customHeight="1">
      <c r="B110" s="120"/>
      <c r="D110" s="121" t="s">
        <v>192</v>
      </c>
      <c r="E110" s="122"/>
      <c r="F110" s="122"/>
      <c r="G110" s="122"/>
      <c r="H110" s="122"/>
      <c r="I110" s="122"/>
      <c r="J110" s="123">
        <f>J452</f>
        <v>0</v>
      </c>
      <c r="L110" s="120"/>
    </row>
    <row r="111" spans="2:12" s="9" customFormat="1" ht="19.899999999999999" hidden="1" customHeight="1">
      <c r="B111" s="120"/>
      <c r="D111" s="121" t="s">
        <v>193</v>
      </c>
      <c r="E111" s="122"/>
      <c r="F111" s="122"/>
      <c r="G111" s="122"/>
      <c r="H111" s="122"/>
      <c r="I111" s="122"/>
      <c r="J111" s="123">
        <f>J461</f>
        <v>0</v>
      </c>
      <c r="L111" s="120"/>
    </row>
    <row r="112" spans="2:12" s="9" customFormat="1" ht="19.899999999999999" hidden="1" customHeight="1">
      <c r="B112" s="120"/>
      <c r="D112" s="121" t="s">
        <v>194</v>
      </c>
      <c r="E112" s="122"/>
      <c r="F112" s="122"/>
      <c r="G112" s="122"/>
      <c r="H112" s="122"/>
      <c r="I112" s="122"/>
      <c r="J112" s="123">
        <f>J465</f>
        <v>0</v>
      </c>
      <c r="L112" s="120"/>
    </row>
    <row r="113" spans="2:65" s="8" customFormat="1" ht="25" hidden="1" customHeight="1">
      <c r="B113" s="116"/>
      <c r="D113" s="117" t="s">
        <v>195</v>
      </c>
      <c r="E113" s="118"/>
      <c r="F113" s="118"/>
      <c r="G113" s="118"/>
      <c r="H113" s="118"/>
      <c r="I113" s="118"/>
      <c r="J113" s="119">
        <f>J485</f>
        <v>0</v>
      </c>
      <c r="L113" s="116"/>
    </row>
    <row r="114" spans="2:65" s="9" customFormat="1" ht="19.899999999999999" hidden="1" customHeight="1">
      <c r="B114" s="120"/>
      <c r="D114" s="121" t="s">
        <v>196</v>
      </c>
      <c r="E114" s="122"/>
      <c r="F114" s="122"/>
      <c r="G114" s="122"/>
      <c r="H114" s="122"/>
      <c r="I114" s="122"/>
      <c r="J114" s="123">
        <f>J486</f>
        <v>0</v>
      </c>
      <c r="L114" s="120"/>
    </row>
    <row r="115" spans="2:65" s="9" customFormat="1" ht="19.899999999999999" hidden="1" customHeight="1">
      <c r="B115" s="120"/>
      <c r="D115" s="121" t="s">
        <v>197</v>
      </c>
      <c r="E115" s="122"/>
      <c r="F115" s="122"/>
      <c r="G115" s="122"/>
      <c r="H115" s="122"/>
      <c r="I115" s="122"/>
      <c r="J115" s="123">
        <f>J493</f>
        <v>0</v>
      </c>
      <c r="L115" s="120"/>
    </row>
    <row r="116" spans="2:65" s="8" customFormat="1" ht="25" hidden="1" customHeight="1">
      <c r="B116" s="116"/>
      <c r="D116" s="117" t="s">
        <v>198</v>
      </c>
      <c r="E116" s="118"/>
      <c r="F116" s="118"/>
      <c r="G116" s="118"/>
      <c r="H116" s="118"/>
      <c r="I116" s="118"/>
      <c r="J116" s="119">
        <f>J495</f>
        <v>0</v>
      </c>
      <c r="L116" s="116"/>
    </row>
    <row r="117" spans="2:65" s="8" customFormat="1" ht="21.75" hidden="1" customHeight="1">
      <c r="B117" s="116"/>
      <c r="D117" s="124" t="s">
        <v>199</v>
      </c>
      <c r="J117" s="125">
        <f>J499</f>
        <v>0</v>
      </c>
      <c r="L117" s="116"/>
    </row>
    <row r="118" spans="2:65" s="1" customFormat="1" ht="21.75" hidden="1" customHeight="1">
      <c r="B118" s="32"/>
      <c r="L118" s="32"/>
    </row>
    <row r="119" spans="2:65" s="1" customFormat="1" ht="7" hidden="1" customHeight="1">
      <c r="B119" s="32"/>
      <c r="L119" s="32"/>
    </row>
    <row r="120" spans="2:65" s="1" customFormat="1" ht="29.25" hidden="1" customHeight="1">
      <c r="B120" s="32"/>
      <c r="C120" s="115" t="s">
        <v>200</v>
      </c>
      <c r="J120" s="126">
        <f>ROUND(J121 + J122 + J123 + J124 + J125 + J126,2)</f>
        <v>0</v>
      </c>
      <c r="L120" s="32"/>
      <c r="N120" s="127" t="s">
        <v>39</v>
      </c>
    </row>
    <row r="121" spans="2:65" s="1" customFormat="1" ht="18" hidden="1" customHeight="1">
      <c r="B121" s="32"/>
      <c r="D121" s="264" t="s">
        <v>201</v>
      </c>
      <c r="E121" s="265"/>
      <c r="F121" s="265"/>
      <c r="J121" s="129">
        <v>0</v>
      </c>
      <c r="L121" s="130"/>
      <c r="M121" s="131"/>
      <c r="N121" s="132" t="s">
        <v>41</v>
      </c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3" t="s">
        <v>202</v>
      </c>
      <c r="AZ121" s="131"/>
      <c r="BA121" s="131"/>
      <c r="BB121" s="131"/>
      <c r="BC121" s="131"/>
      <c r="BD121" s="131"/>
      <c r="BE121" s="134">
        <f t="shared" ref="BE121:BE126" si="0">IF(N121="základná",J121,0)</f>
        <v>0</v>
      </c>
      <c r="BF121" s="134">
        <f t="shared" ref="BF121:BF126" si="1">IF(N121="znížená",J121,0)</f>
        <v>0</v>
      </c>
      <c r="BG121" s="134">
        <f t="shared" ref="BG121:BG126" si="2">IF(N121="zákl. prenesená",J121,0)</f>
        <v>0</v>
      </c>
      <c r="BH121" s="134">
        <f t="shared" ref="BH121:BH126" si="3">IF(N121="zníž. prenesená",J121,0)</f>
        <v>0</v>
      </c>
      <c r="BI121" s="134">
        <f t="shared" ref="BI121:BI126" si="4">IF(N121="nulová",J121,0)</f>
        <v>0</v>
      </c>
      <c r="BJ121" s="133" t="s">
        <v>99</v>
      </c>
      <c r="BK121" s="131"/>
      <c r="BL121" s="131"/>
      <c r="BM121" s="131"/>
    </row>
    <row r="122" spans="2:65" s="1" customFormat="1" ht="18" hidden="1" customHeight="1">
      <c r="B122" s="32"/>
      <c r="D122" s="264" t="s">
        <v>203</v>
      </c>
      <c r="E122" s="265"/>
      <c r="F122" s="265"/>
      <c r="J122" s="129">
        <v>0</v>
      </c>
      <c r="L122" s="130"/>
      <c r="M122" s="131"/>
      <c r="N122" s="132" t="s">
        <v>41</v>
      </c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3" t="s">
        <v>202</v>
      </c>
      <c r="AZ122" s="131"/>
      <c r="BA122" s="131"/>
      <c r="BB122" s="131"/>
      <c r="BC122" s="131"/>
      <c r="BD122" s="131"/>
      <c r="BE122" s="134">
        <f t="shared" si="0"/>
        <v>0</v>
      </c>
      <c r="BF122" s="134">
        <f t="shared" si="1"/>
        <v>0</v>
      </c>
      <c r="BG122" s="134">
        <f t="shared" si="2"/>
        <v>0</v>
      </c>
      <c r="BH122" s="134">
        <f t="shared" si="3"/>
        <v>0</v>
      </c>
      <c r="BI122" s="134">
        <f t="shared" si="4"/>
        <v>0</v>
      </c>
      <c r="BJ122" s="133" t="s">
        <v>99</v>
      </c>
      <c r="BK122" s="131"/>
      <c r="BL122" s="131"/>
      <c r="BM122" s="131"/>
    </row>
    <row r="123" spans="2:65" s="1" customFormat="1" ht="18" hidden="1" customHeight="1">
      <c r="B123" s="32"/>
      <c r="D123" s="264" t="s">
        <v>204</v>
      </c>
      <c r="E123" s="265"/>
      <c r="F123" s="265"/>
      <c r="J123" s="129">
        <v>0</v>
      </c>
      <c r="L123" s="130"/>
      <c r="M123" s="131"/>
      <c r="N123" s="132" t="s">
        <v>41</v>
      </c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3" t="s">
        <v>202</v>
      </c>
      <c r="AZ123" s="131"/>
      <c r="BA123" s="131"/>
      <c r="BB123" s="131"/>
      <c r="BC123" s="131"/>
      <c r="BD123" s="131"/>
      <c r="BE123" s="134">
        <f t="shared" si="0"/>
        <v>0</v>
      </c>
      <c r="BF123" s="134">
        <f t="shared" si="1"/>
        <v>0</v>
      </c>
      <c r="BG123" s="134">
        <f t="shared" si="2"/>
        <v>0</v>
      </c>
      <c r="BH123" s="134">
        <f t="shared" si="3"/>
        <v>0</v>
      </c>
      <c r="BI123" s="134">
        <f t="shared" si="4"/>
        <v>0</v>
      </c>
      <c r="BJ123" s="133" t="s">
        <v>99</v>
      </c>
      <c r="BK123" s="131"/>
      <c r="BL123" s="131"/>
      <c r="BM123" s="131"/>
    </row>
    <row r="124" spans="2:65" s="1" customFormat="1" ht="18" hidden="1" customHeight="1">
      <c r="B124" s="32"/>
      <c r="D124" s="264" t="s">
        <v>205</v>
      </c>
      <c r="E124" s="265"/>
      <c r="F124" s="265"/>
      <c r="J124" s="129">
        <v>0</v>
      </c>
      <c r="L124" s="130"/>
      <c r="M124" s="131"/>
      <c r="N124" s="132" t="s">
        <v>41</v>
      </c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3" t="s">
        <v>202</v>
      </c>
      <c r="AZ124" s="131"/>
      <c r="BA124" s="131"/>
      <c r="BB124" s="131"/>
      <c r="BC124" s="131"/>
      <c r="BD124" s="131"/>
      <c r="BE124" s="134">
        <f t="shared" si="0"/>
        <v>0</v>
      </c>
      <c r="BF124" s="134">
        <f t="shared" si="1"/>
        <v>0</v>
      </c>
      <c r="BG124" s="134">
        <f t="shared" si="2"/>
        <v>0</v>
      </c>
      <c r="BH124" s="134">
        <f t="shared" si="3"/>
        <v>0</v>
      </c>
      <c r="BI124" s="134">
        <f t="shared" si="4"/>
        <v>0</v>
      </c>
      <c r="BJ124" s="133" t="s">
        <v>99</v>
      </c>
      <c r="BK124" s="131"/>
      <c r="BL124" s="131"/>
      <c r="BM124" s="131"/>
    </row>
    <row r="125" spans="2:65" s="1" customFormat="1" ht="18" hidden="1" customHeight="1">
      <c r="B125" s="32"/>
      <c r="D125" s="264" t="s">
        <v>206</v>
      </c>
      <c r="E125" s="265"/>
      <c r="F125" s="265"/>
      <c r="J125" s="129">
        <v>0</v>
      </c>
      <c r="L125" s="130"/>
      <c r="M125" s="131"/>
      <c r="N125" s="132" t="s">
        <v>41</v>
      </c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3" t="s">
        <v>202</v>
      </c>
      <c r="AZ125" s="131"/>
      <c r="BA125" s="131"/>
      <c r="BB125" s="131"/>
      <c r="BC125" s="131"/>
      <c r="BD125" s="131"/>
      <c r="BE125" s="134">
        <f t="shared" si="0"/>
        <v>0</v>
      </c>
      <c r="BF125" s="134">
        <f t="shared" si="1"/>
        <v>0</v>
      </c>
      <c r="BG125" s="134">
        <f t="shared" si="2"/>
        <v>0</v>
      </c>
      <c r="BH125" s="134">
        <f t="shared" si="3"/>
        <v>0</v>
      </c>
      <c r="BI125" s="134">
        <f t="shared" si="4"/>
        <v>0</v>
      </c>
      <c r="BJ125" s="133" t="s">
        <v>99</v>
      </c>
      <c r="BK125" s="131"/>
      <c r="BL125" s="131"/>
      <c r="BM125" s="131"/>
    </row>
    <row r="126" spans="2:65" s="1" customFormat="1" ht="18" hidden="1" customHeight="1">
      <c r="B126" s="32"/>
      <c r="D126" s="128" t="s">
        <v>207</v>
      </c>
      <c r="J126" s="129">
        <f>ROUND(J30*T126,2)</f>
        <v>0</v>
      </c>
      <c r="L126" s="130"/>
      <c r="M126" s="131"/>
      <c r="N126" s="132" t="s">
        <v>41</v>
      </c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3" t="s">
        <v>208</v>
      </c>
      <c r="AZ126" s="131"/>
      <c r="BA126" s="131"/>
      <c r="BB126" s="131"/>
      <c r="BC126" s="131"/>
      <c r="BD126" s="131"/>
      <c r="BE126" s="134">
        <f t="shared" si="0"/>
        <v>0</v>
      </c>
      <c r="BF126" s="134">
        <f t="shared" si="1"/>
        <v>0</v>
      </c>
      <c r="BG126" s="134">
        <f t="shared" si="2"/>
        <v>0</v>
      </c>
      <c r="BH126" s="134">
        <f t="shared" si="3"/>
        <v>0</v>
      </c>
      <c r="BI126" s="134">
        <f t="shared" si="4"/>
        <v>0</v>
      </c>
      <c r="BJ126" s="133" t="s">
        <v>99</v>
      </c>
      <c r="BK126" s="131"/>
      <c r="BL126" s="131"/>
      <c r="BM126" s="131"/>
    </row>
    <row r="127" spans="2:65" s="1" customFormat="1" hidden="1">
      <c r="B127" s="32"/>
      <c r="L127" s="32"/>
    </row>
    <row r="128" spans="2:65" s="1" customFormat="1" ht="29.25" hidden="1" customHeight="1">
      <c r="B128" s="32"/>
      <c r="C128" s="135" t="s">
        <v>209</v>
      </c>
      <c r="D128" s="105"/>
      <c r="E128" s="105"/>
      <c r="F128" s="105"/>
      <c r="G128" s="105"/>
      <c r="H128" s="105"/>
      <c r="I128" s="105"/>
      <c r="J128" s="136">
        <f>ROUND(J96+J120,2)</f>
        <v>0</v>
      </c>
      <c r="K128" s="105"/>
      <c r="L128" s="32"/>
    </row>
    <row r="129" spans="2:12" s="1" customFormat="1" ht="7" hidden="1" customHeight="1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2"/>
    </row>
    <row r="130" spans="2:12" hidden="1"/>
    <row r="131" spans="2:12" hidden="1"/>
    <row r="132" spans="2:12" hidden="1"/>
    <row r="133" spans="2:12" s="1" customFormat="1" ht="7" customHeight="1"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32"/>
    </row>
    <row r="134" spans="2:12" s="1" customFormat="1" ht="25" customHeight="1">
      <c r="B134" s="32"/>
      <c r="C134" s="21" t="s">
        <v>210</v>
      </c>
      <c r="L134" s="32"/>
    </row>
    <row r="135" spans="2:12" s="1" customFormat="1" ht="7" customHeight="1">
      <c r="B135" s="32"/>
      <c r="L135" s="32"/>
    </row>
    <row r="136" spans="2:12" s="1" customFormat="1" ht="12" customHeight="1">
      <c r="B136" s="32"/>
      <c r="C136" s="27" t="s">
        <v>14</v>
      </c>
      <c r="L136" s="32"/>
    </row>
    <row r="137" spans="2:12" s="1" customFormat="1" ht="16.5" customHeight="1">
      <c r="B137" s="32"/>
      <c r="E137" s="266" t="str">
        <f>E7</f>
        <v>Podpora komplexného rozvoja stredného odborného vzdelávania</v>
      </c>
      <c r="F137" s="267"/>
      <c r="G137" s="267"/>
      <c r="H137" s="267"/>
      <c r="L137" s="32"/>
    </row>
    <row r="138" spans="2:12" s="1" customFormat="1" ht="12" customHeight="1">
      <c r="B138" s="32"/>
      <c r="C138" s="27" t="s">
        <v>170</v>
      </c>
      <c r="L138" s="32"/>
    </row>
    <row r="139" spans="2:12" s="1" customFormat="1" ht="16.5" customHeight="1">
      <c r="B139" s="32"/>
      <c r="E139" s="261" t="str">
        <f>E9</f>
        <v>a - SO 01 - Učebne</v>
      </c>
      <c r="F139" s="268"/>
      <c r="G139" s="268"/>
      <c r="H139" s="268"/>
      <c r="L139" s="32"/>
    </row>
    <row r="140" spans="2:12" s="1" customFormat="1" ht="7" customHeight="1">
      <c r="B140" s="32"/>
      <c r="L140" s="32"/>
    </row>
    <row r="141" spans="2:12" s="1" customFormat="1" ht="12" customHeight="1">
      <c r="B141" s="32"/>
      <c r="C141" s="27" t="s">
        <v>18</v>
      </c>
      <c r="F141" s="25" t="str">
        <f>F12</f>
        <v>Brezno</v>
      </c>
      <c r="I141" s="27" t="s">
        <v>20</v>
      </c>
      <c r="J141" s="55" t="str">
        <f>IF(J12="","",J12)</f>
        <v>5. 9. 2023</v>
      </c>
      <c r="L141" s="32"/>
    </row>
    <row r="142" spans="2:12" s="1" customFormat="1" ht="7" customHeight="1">
      <c r="B142" s="32"/>
      <c r="L142" s="32"/>
    </row>
    <row r="143" spans="2:12" s="1" customFormat="1" ht="15.25" customHeight="1">
      <c r="B143" s="32"/>
      <c r="C143" s="27" t="s">
        <v>22</v>
      </c>
      <c r="F143" s="25" t="str">
        <f>E15</f>
        <v>Stredná odb. škola techniky a služieb</v>
      </c>
      <c r="I143" s="27" t="s">
        <v>28</v>
      </c>
      <c r="J143" s="30" t="str">
        <f>E21</f>
        <v>Konstrukt steel s.r.o.</v>
      </c>
      <c r="L143" s="32"/>
    </row>
    <row r="144" spans="2:12" s="1" customFormat="1" ht="15.25" customHeight="1">
      <c r="B144" s="32"/>
      <c r="C144" s="27" t="s">
        <v>26</v>
      </c>
      <c r="F144" s="25" t="str">
        <f>IF(E18="","",E18)</f>
        <v>Vyplň údaj</v>
      </c>
      <c r="I144" s="27" t="s">
        <v>32</v>
      </c>
      <c r="J144" s="30" t="str">
        <f>E24</f>
        <v>Matej Štugner</v>
      </c>
      <c r="L144" s="32"/>
    </row>
    <row r="145" spans="2:65" s="1" customFormat="1" ht="10.4" customHeight="1">
      <c r="B145" s="32"/>
      <c r="L145" s="32"/>
    </row>
    <row r="146" spans="2:65" s="10" customFormat="1" ht="29.25" customHeight="1">
      <c r="B146" s="137"/>
      <c r="C146" s="138" t="s">
        <v>211</v>
      </c>
      <c r="D146" s="139" t="s">
        <v>60</v>
      </c>
      <c r="E146" s="139" t="s">
        <v>56</v>
      </c>
      <c r="F146" s="139" t="s">
        <v>57</v>
      </c>
      <c r="G146" s="139" t="s">
        <v>212</v>
      </c>
      <c r="H146" s="139" t="s">
        <v>213</v>
      </c>
      <c r="I146" s="139" t="s">
        <v>214</v>
      </c>
      <c r="J146" s="140" t="s">
        <v>176</v>
      </c>
      <c r="K146" s="141" t="s">
        <v>215</v>
      </c>
      <c r="L146" s="137"/>
      <c r="M146" s="62" t="s">
        <v>1</v>
      </c>
      <c r="N146" s="63" t="s">
        <v>39</v>
      </c>
      <c r="O146" s="63" t="s">
        <v>216</v>
      </c>
      <c r="P146" s="63" t="s">
        <v>217</v>
      </c>
      <c r="Q146" s="63" t="s">
        <v>218</v>
      </c>
      <c r="R146" s="63" t="s">
        <v>219</v>
      </c>
      <c r="S146" s="63" t="s">
        <v>220</v>
      </c>
      <c r="T146" s="64" t="s">
        <v>221</v>
      </c>
    </row>
    <row r="147" spans="2:65" s="1" customFormat="1" ht="22.9" customHeight="1">
      <c r="B147" s="32"/>
      <c r="C147" s="67" t="s">
        <v>172</v>
      </c>
      <c r="J147" s="142">
        <f>BK147</f>
        <v>0</v>
      </c>
      <c r="L147" s="32"/>
      <c r="M147" s="65"/>
      <c r="N147" s="56"/>
      <c r="O147" s="56"/>
      <c r="P147" s="143">
        <f>P148+P309+P485+P495+P499</f>
        <v>0</v>
      </c>
      <c r="Q147" s="56"/>
      <c r="R147" s="143">
        <f>R148+R309+R485+R495+R499</f>
        <v>17.469656131800001</v>
      </c>
      <c r="S147" s="56"/>
      <c r="T147" s="144">
        <f>T148+T309+T485+T495+T499</f>
        <v>13.5834321</v>
      </c>
      <c r="AT147" s="17" t="s">
        <v>74</v>
      </c>
      <c r="AU147" s="17" t="s">
        <v>178</v>
      </c>
      <c r="BK147" s="145">
        <f>BK148+BK309+BK485+BK495+BK499</f>
        <v>0</v>
      </c>
    </row>
    <row r="148" spans="2:65" s="11" customFormat="1" ht="25.9" customHeight="1">
      <c r="B148" s="146"/>
      <c r="D148" s="147" t="s">
        <v>74</v>
      </c>
      <c r="E148" s="148" t="s">
        <v>222</v>
      </c>
      <c r="F148" s="148" t="s">
        <v>223</v>
      </c>
      <c r="I148" s="149"/>
      <c r="J148" s="125">
        <f>BK148</f>
        <v>0</v>
      </c>
      <c r="L148" s="146"/>
      <c r="M148" s="150"/>
      <c r="P148" s="151">
        <f>P149+P156+P263+P307</f>
        <v>0</v>
      </c>
      <c r="R148" s="151">
        <f>R149+R156+R263+R307</f>
        <v>11.173102472</v>
      </c>
      <c r="T148" s="152">
        <f>T149+T156+T263+T307</f>
        <v>3.5538240000000001</v>
      </c>
      <c r="AR148" s="147" t="s">
        <v>83</v>
      </c>
      <c r="AT148" s="153" t="s">
        <v>74</v>
      </c>
      <c r="AU148" s="153" t="s">
        <v>75</v>
      </c>
      <c r="AY148" s="147" t="s">
        <v>224</v>
      </c>
      <c r="BK148" s="154">
        <f>BK149+BK156+BK263+BK307</f>
        <v>0</v>
      </c>
    </row>
    <row r="149" spans="2:65" s="11" customFormat="1" ht="22.9" customHeight="1">
      <c r="B149" s="146"/>
      <c r="D149" s="147" t="s">
        <v>74</v>
      </c>
      <c r="E149" s="155" t="s">
        <v>225</v>
      </c>
      <c r="F149" s="155" t="s">
        <v>226</v>
      </c>
      <c r="I149" s="149"/>
      <c r="J149" s="156">
        <f>BK149</f>
        <v>0</v>
      </c>
      <c r="L149" s="146"/>
      <c r="M149" s="150"/>
      <c r="P149" s="151">
        <f>SUM(P150:P155)</f>
        <v>0</v>
      </c>
      <c r="R149" s="151">
        <f>SUM(R150:R155)</f>
        <v>0.17562899999999998</v>
      </c>
      <c r="T149" s="152">
        <f>SUM(T150:T155)</f>
        <v>0</v>
      </c>
      <c r="AR149" s="147" t="s">
        <v>83</v>
      </c>
      <c r="AT149" s="153" t="s">
        <v>74</v>
      </c>
      <c r="AU149" s="153" t="s">
        <v>83</v>
      </c>
      <c r="AY149" s="147" t="s">
        <v>224</v>
      </c>
      <c r="BK149" s="154">
        <f>SUM(BK150:BK155)</f>
        <v>0</v>
      </c>
    </row>
    <row r="150" spans="2:65" s="1" customFormat="1" ht="24.25" customHeight="1">
      <c r="B150" s="32"/>
      <c r="C150" s="157" t="s">
        <v>83</v>
      </c>
      <c r="D150" s="157" t="s">
        <v>227</v>
      </c>
      <c r="E150" s="158" t="s">
        <v>228</v>
      </c>
      <c r="F150" s="159" t="s">
        <v>229</v>
      </c>
      <c r="G150" s="160" t="s">
        <v>230</v>
      </c>
      <c r="H150" s="161">
        <v>3</v>
      </c>
      <c r="I150" s="162"/>
      <c r="J150" s="161">
        <f>ROUND(I150*H150,3)</f>
        <v>0</v>
      </c>
      <c r="K150" s="163"/>
      <c r="L150" s="32"/>
      <c r="M150" s="164" t="s">
        <v>1</v>
      </c>
      <c r="N150" s="127" t="s">
        <v>41</v>
      </c>
      <c r="P150" s="165">
        <f>O150*H150</f>
        <v>0</v>
      </c>
      <c r="Q150" s="165">
        <v>5.8542999999999998E-2</v>
      </c>
      <c r="R150" s="165">
        <f>Q150*H150</f>
        <v>0.17562899999999998</v>
      </c>
      <c r="S150" s="165">
        <v>0</v>
      </c>
      <c r="T150" s="166">
        <f>S150*H150</f>
        <v>0</v>
      </c>
      <c r="AR150" s="167" t="s">
        <v>231</v>
      </c>
      <c r="AT150" s="167" t="s">
        <v>227</v>
      </c>
      <c r="AU150" s="167" t="s">
        <v>99</v>
      </c>
      <c r="AY150" s="17" t="s">
        <v>224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7" t="s">
        <v>99</v>
      </c>
      <c r="BK150" s="169">
        <f>ROUND(I150*H150,3)</f>
        <v>0</v>
      </c>
      <c r="BL150" s="17" t="s">
        <v>231</v>
      </c>
      <c r="BM150" s="167" t="s">
        <v>232</v>
      </c>
    </row>
    <row r="151" spans="2:65" s="12" customFormat="1">
      <c r="B151" s="170"/>
      <c r="D151" s="171" t="s">
        <v>233</v>
      </c>
      <c r="E151" s="172" t="s">
        <v>1</v>
      </c>
      <c r="F151" s="173" t="s">
        <v>234</v>
      </c>
      <c r="H151" s="172" t="s">
        <v>1</v>
      </c>
      <c r="I151" s="174"/>
      <c r="L151" s="170"/>
      <c r="M151" s="175"/>
      <c r="T151" s="176"/>
      <c r="AT151" s="172" t="s">
        <v>233</v>
      </c>
      <c r="AU151" s="172" t="s">
        <v>99</v>
      </c>
      <c r="AV151" s="12" t="s">
        <v>83</v>
      </c>
      <c r="AW151" s="12" t="s">
        <v>30</v>
      </c>
      <c r="AX151" s="12" t="s">
        <v>75</v>
      </c>
      <c r="AY151" s="172" t="s">
        <v>224</v>
      </c>
    </row>
    <row r="152" spans="2:65" s="13" customFormat="1">
      <c r="B152" s="177"/>
      <c r="D152" s="171" t="s">
        <v>233</v>
      </c>
      <c r="E152" s="178" t="s">
        <v>1</v>
      </c>
      <c r="F152" s="179" t="s">
        <v>225</v>
      </c>
      <c r="H152" s="180">
        <v>3</v>
      </c>
      <c r="I152" s="181"/>
      <c r="L152" s="177"/>
      <c r="M152" s="182"/>
      <c r="T152" s="183"/>
      <c r="AT152" s="178" t="s">
        <v>233</v>
      </c>
      <c r="AU152" s="178" t="s">
        <v>99</v>
      </c>
      <c r="AV152" s="13" t="s">
        <v>99</v>
      </c>
      <c r="AW152" s="13" t="s">
        <v>30</v>
      </c>
      <c r="AX152" s="13" t="s">
        <v>83</v>
      </c>
      <c r="AY152" s="178" t="s">
        <v>224</v>
      </c>
    </row>
    <row r="153" spans="2:65" s="1" customFormat="1" ht="24.25" customHeight="1">
      <c r="B153" s="32"/>
      <c r="C153" s="157" t="s">
        <v>99</v>
      </c>
      <c r="D153" s="157" t="s">
        <v>227</v>
      </c>
      <c r="E153" s="158" t="s">
        <v>235</v>
      </c>
      <c r="F153" s="159" t="s">
        <v>236</v>
      </c>
      <c r="G153" s="160" t="s">
        <v>237</v>
      </c>
      <c r="H153" s="161">
        <v>21</v>
      </c>
      <c r="I153" s="162"/>
      <c r="J153" s="161">
        <f>ROUND(I153*H153,3)</f>
        <v>0</v>
      </c>
      <c r="K153" s="163"/>
      <c r="L153" s="32"/>
      <c r="M153" s="164" t="s">
        <v>1</v>
      </c>
      <c r="N153" s="127" t="s">
        <v>41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231</v>
      </c>
      <c r="BM153" s="167" t="s">
        <v>238</v>
      </c>
    </row>
    <row r="154" spans="2:65" s="12" customFormat="1">
      <c r="B154" s="170"/>
      <c r="D154" s="171" t="s">
        <v>233</v>
      </c>
      <c r="E154" s="172" t="s">
        <v>1</v>
      </c>
      <c r="F154" s="173" t="s">
        <v>239</v>
      </c>
      <c r="H154" s="172" t="s">
        <v>1</v>
      </c>
      <c r="I154" s="174"/>
      <c r="L154" s="170"/>
      <c r="M154" s="175"/>
      <c r="T154" s="176"/>
      <c r="AT154" s="172" t="s">
        <v>233</v>
      </c>
      <c r="AU154" s="172" t="s">
        <v>99</v>
      </c>
      <c r="AV154" s="12" t="s">
        <v>83</v>
      </c>
      <c r="AW154" s="12" t="s">
        <v>30</v>
      </c>
      <c r="AX154" s="12" t="s">
        <v>75</v>
      </c>
      <c r="AY154" s="172" t="s">
        <v>224</v>
      </c>
    </row>
    <row r="155" spans="2:65" s="13" customFormat="1">
      <c r="B155" s="177"/>
      <c r="D155" s="171" t="s">
        <v>233</v>
      </c>
      <c r="E155" s="178" t="s">
        <v>1</v>
      </c>
      <c r="F155" s="179" t="s">
        <v>240</v>
      </c>
      <c r="H155" s="180">
        <v>21</v>
      </c>
      <c r="I155" s="181"/>
      <c r="L155" s="177"/>
      <c r="M155" s="182"/>
      <c r="T155" s="183"/>
      <c r="AT155" s="178" t="s">
        <v>233</v>
      </c>
      <c r="AU155" s="178" t="s">
        <v>99</v>
      </c>
      <c r="AV155" s="13" t="s">
        <v>99</v>
      </c>
      <c r="AW155" s="13" t="s">
        <v>30</v>
      </c>
      <c r="AX155" s="13" t="s">
        <v>83</v>
      </c>
      <c r="AY155" s="178" t="s">
        <v>224</v>
      </c>
    </row>
    <row r="156" spans="2:65" s="11" customFormat="1" ht="22.9" customHeight="1">
      <c r="B156" s="146"/>
      <c r="D156" s="147" t="s">
        <v>74</v>
      </c>
      <c r="E156" s="155" t="s">
        <v>241</v>
      </c>
      <c r="F156" s="155" t="s">
        <v>242</v>
      </c>
      <c r="I156" s="149"/>
      <c r="J156" s="156">
        <f>BK156</f>
        <v>0</v>
      </c>
      <c r="L156" s="146"/>
      <c r="M156" s="150"/>
      <c r="P156" s="151">
        <f>SUM(P157:P262)</f>
        <v>0</v>
      </c>
      <c r="R156" s="151">
        <f>SUM(R157:R262)</f>
        <v>10.589361172</v>
      </c>
      <c r="T156" s="152">
        <f>SUM(T157:T262)</f>
        <v>0</v>
      </c>
      <c r="AR156" s="147" t="s">
        <v>83</v>
      </c>
      <c r="AT156" s="153" t="s">
        <v>74</v>
      </c>
      <c r="AU156" s="153" t="s">
        <v>83</v>
      </c>
      <c r="AY156" s="147" t="s">
        <v>224</v>
      </c>
      <c r="BK156" s="154">
        <f>SUM(BK157:BK262)</f>
        <v>0</v>
      </c>
    </row>
    <row r="157" spans="2:65" s="1" customFormat="1" ht="37.9" customHeight="1">
      <c r="B157" s="32"/>
      <c r="C157" s="157" t="s">
        <v>225</v>
      </c>
      <c r="D157" s="157" t="s">
        <v>227</v>
      </c>
      <c r="E157" s="158" t="s">
        <v>243</v>
      </c>
      <c r="F157" s="159" t="s">
        <v>244</v>
      </c>
      <c r="G157" s="160" t="s">
        <v>245</v>
      </c>
      <c r="H157" s="161">
        <v>329.68</v>
      </c>
      <c r="I157" s="162"/>
      <c r="J157" s="161">
        <f>ROUND(I157*H157,3)</f>
        <v>0</v>
      </c>
      <c r="K157" s="163"/>
      <c r="L157" s="32"/>
      <c r="M157" s="164" t="s">
        <v>1</v>
      </c>
      <c r="N157" s="127" t="s">
        <v>41</v>
      </c>
      <c r="P157" s="165">
        <f>O157*H157</f>
        <v>0</v>
      </c>
      <c r="Q157" s="165">
        <v>1.92E-3</v>
      </c>
      <c r="R157" s="165">
        <f>Q157*H157</f>
        <v>0.63298560000000004</v>
      </c>
      <c r="S157" s="165">
        <v>0</v>
      </c>
      <c r="T157" s="166">
        <f>S157*H157</f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7" t="s">
        <v>99</v>
      </c>
      <c r="BK157" s="169">
        <f>ROUND(I157*H157,3)</f>
        <v>0</v>
      </c>
      <c r="BL157" s="17" t="s">
        <v>231</v>
      </c>
      <c r="BM157" s="167" t="s">
        <v>246</v>
      </c>
    </row>
    <row r="158" spans="2:65" s="12" customFormat="1">
      <c r="B158" s="170"/>
      <c r="D158" s="171" t="s">
        <v>233</v>
      </c>
      <c r="E158" s="172" t="s">
        <v>1</v>
      </c>
      <c r="F158" s="173" t="s">
        <v>247</v>
      </c>
      <c r="H158" s="172" t="s">
        <v>1</v>
      </c>
      <c r="I158" s="174"/>
      <c r="L158" s="170"/>
      <c r="M158" s="175"/>
      <c r="T158" s="176"/>
      <c r="AT158" s="172" t="s">
        <v>233</v>
      </c>
      <c r="AU158" s="172" t="s">
        <v>99</v>
      </c>
      <c r="AV158" s="12" t="s">
        <v>83</v>
      </c>
      <c r="AW158" s="12" t="s">
        <v>30</v>
      </c>
      <c r="AX158" s="12" t="s">
        <v>75</v>
      </c>
      <c r="AY158" s="172" t="s">
        <v>224</v>
      </c>
    </row>
    <row r="159" spans="2:65" s="13" customFormat="1">
      <c r="B159" s="177"/>
      <c r="D159" s="171" t="s">
        <v>233</v>
      </c>
      <c r="E159" s="178" t="s">
        <v>1</v>
      </c>
      <c r="F159" s="179" t="s">
        <v>248</v>
      </c>
      <c r="H159" s="180">
        <v>329.68</v>
      </c>
      <c r="I159" s="181"/>
      <c r="L159" s="177"/>
      <c r="M159" s="182"/>
      <c r="T159" s="183"/>
      <c r="AT159" s="178" t="s">
        <v>233</v>
      </c>
      <c r="AU159" s="178" t="s">
        <v>99</v>
      </c>
      <c r="AV159" s="13" t="s">
        <v>99</v>
      </c>
      <c r="AW159" s="13" t="s">
        <v>30</v>
      </c>
      <c r="AX159" s="13" t="s">
        <v>83</v>
      </c>
      <c r="AY159" s="178" t="s">
        <v>224</v>
      </c>
    </row>
    <row r="160" spans="2:65" s="1" customFormat="1" ht="24.25" customHeight="1">
      <c r="B160" s="32"/>
      <c r="C160" s="157" t="s">
        <v>231</v>
      </c>
      <c r="D160" s="157" t="s">
        <v>227</v>
      </c>
      <c r="E160" s="158" t="s">
        <v>249</v>
      </c>
      <c r="F160" s="159" t="s">
        <v>250</v>
      </c>
      <c r="G160" s="160" t="s">
        <v>245</v>
      </c>
      <c r="H160" s="161">
        <v>329.68</v>
      </c>
      <c r="I160" s="162"/>
      <c r="J160" s="161">
        <f>ROUND(I160*H160,3)</f>
        <v>0</v>
      </c>
      <c r="K160" s="163"/>
      <c r="L160" s="32"/>
      <c r="M160" s="164" t="s">
        <v>1</v>
      </c>
      <c r="N160" s="127" t="s">
        <v>41</v>
      </c>
      <c r="P160" s="165">
        <f>O160*H160</f>
        <v>0</v>
      </c>
      <c r="Q160" s="165">
        <v>4.2499999999999998E-4</v>
      </c>
      <c r="R160" s="165">
        <f>Q160*H160</f>
        <v>0.14011399999999999</v>
      </c>
      <c r="S160" s="165">
        <v>0</v>
      </c>
      <c r="T160" s="166">
        <f>S160*H160</f>
        <v>0</v>
      </c>
      <c r="AR160" s="167" t="s">
        <v>231</v>
      </c>
      <c r="AT160" s="167" t="s">
        <v>227</v>
      </c>
      <c r="AU160" s="167" t="s">
        <v>99</v>
      </c>
      <c r="AY160" s="17" t="s">
        <v>224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7" t="s">
        <v>99</v>
      </c>
      <c r="BK160" s="169">
        <f>ROUND(I160*H160,3)</f>
        <v>0</v>
      </c>
      <c r="BL160" s="17" t="s">
        <v>231</v>
      </c>
      <c r="BM160" s="167" t="s">
        <v>251</v>
      </c>
    </row>
    <row r="161" spans="2:65" s="12" customFormat="1">
      <c r="B161" s="170"/>
      <c r="D161" s="171" t="s">
        <v>233</v>
      </c>
      <c r="E161" s="172" t="s">
        <v>1</v>
      </c>
      <c r="F161" s="173" t="s">
        <v>247</v>
      </c>
      <c r="H161" s="172" t="s">
        <v>1</v>
      </c>
      <c r="I161" s="174"/>
      <c r="L161" s="170"/>
      <c r="M161" s="175"/>
      <c r="T161" s="176"/>
      <c r="AT161" s="172" t="s">
        <v>233</v>
      </c>
      <c r="AU161" s="172" t="s">
        <v>99</v>
      </c>
      <c r="AV161" s="12" t="s">
        <v>83</v>
      </c>
      <c r="AW161" s="12" t="s">
        <v>30</v>
      </c>
      <c r="AX161" s="12" t="s">
        <v>75</v>
      </c>
      <c r="AY161" s="172" t="s">
        <v>224</v>
      </c>
    </row>
    <row r="162" spans="2:65" s="13" customFormat="1">
      <c r="B162" s="177"/>
      <c r="D162" s="171" t="s">
        <v>233</v>
      </c>
      <c r="E162" s="178" t="s">
        <v>1</v>
      </c>
      <c r="F162" s="179" t="s">
        <v>248</v>
      </c>
      <c r="H162" s="180">
        <v>329.68</v>
      </c>
      <c r="I162" s="181"/>
      <c r="L162" s="177"/>
      <c r="M162" s="182"/>
      <c r="T162" s="183"/>
      <c r="AT162" s="178" t="s">
        <v>233</v>
      </c>
      <c r="AU162" s="178" t="s">
        <v>99</v>
      </c>
      <c r="AV162" s="13" t="s">
        <v>99</v>
      </c>
      <c r="AW162" s="13" t="s">
        <v>30</v>
      </c>
      <c r="AX162" s="13" t="s">
        <v>83</v>
      </c>
      <c r="AY162" s="178" t="s">
        <v>224</v>
      </c>
    </row>
    <row r="163" spans="2:65" s="1" customFormat="1" ht="24.25" customHeight="1">
      <c r="B163" s="32"/>
      <c r="C163" s="157" t="s">
        <v>252</v>
      </c>
      <c r="D163" s="157" t="s">
        <v>227</v>
      </c>
      <c r="E163" s="158" t="s">
        <v>253</v>
      </c>
      <c r="F163" s="159" t="s">
        <v>254</v>
      </c>
      <c r="G163" s="160" t="s">
        <v>245</v>
      </c>
      <c r="H163" s="161">
        <v>329.68</v>
      </c>
      <c r="I163" s="162"/>
      <c r="J163" s="161">
        <f>ROUND(I163*H163,3)</f>
        <v>0</v>
      </c>
      <c r="K163" s="163"/>
      <c r="L163" s="32"/>
      <c r="M163" s="164" t="s">
        <v>1</v>
      </c>
      <c r="N163" s="127" t="s">
        <v>41</v>
      </c>
      <c r="P163" s="165">
        <f>O163*H163</f>
        <v>0</v>
      </c>
      <c r="Q163" s="165">
        <v>5.8700000000000002E-3</v>
      </c>
      <c r="R163" s="165">
        <f>Q163*H163</f>
        <v>1.9352216000000002</v>
      </c>
      <c r="S163" s="165">
        <v>0</v>
      </c>
      <c r="T163" s="166">
        <f>S163*H163</f>
        <v>0</v>
      </c>
      <c r="AR163" s="167" t="s">
        <v>231</v>
      </c>
      <c r="AT163" s="167" t="s">
        <v>227</v>
      </c>
      <c r="AU163" s="167" t="s">
        <v>99</v>
      </c>
      <c r="AY163" s="17" t="s">
        <v>224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7" t="s">
        <v>99</v>
      </c>
      <c r="BK163" s="169">
        <f>ROUND(I163*H163,3)</f>
        <v>0</v>
      </c>
      <c r="BL163" s="17" t="s">
        <v>231</v>
      </c>
      <c r="BM163" s="167" t="s">
        <v>255</v>
      </c>
    </row>
    <row r="164" spans="2:65" s="12" customFormat="1">
      <c r="B164" s="170"/>
      <c r="D164" s="171" t="s">
        <v>233</v>
      </c>
      <c r="E164" s="172" t="s">
        <v>1</v>
      </c>
      <c r="F164" s="173" t="s">
        <v>247</v>
      </c>
      <c r="H164" s="172" t="s">
        <v>1</v>
      </c>
      <c r="I164" s="174"/>
      <c r="L164" s="170"/>
      <c r="M164" s="175"/>
      <c r="T164" s="176"/>
      <c r="AT164" s="172" t="s">
        <v>233</v>
      </c>
      <c r="AU164" s="172" t="s">
        <v>99</v>
      </c>
      <c r="AV164" s="12" t="s">
        <v>83</v>
      </c>
      <c r="AW164" s="12" t="s">
        <v>30</v>
      </c>
      <c r="AX164" s="12" t="s">
        <v>75</v>
      </c>
      <c r="AY164" s="172" t="s">
        <v>224</v>
      </c>
    </row>
    <row r="165" spans="2:65" s="13" customFormat="1">
      <c r="B165" s="177"/>
      <c r="D165" s="171" t="s">
        <v>233</v>
      </c>
      <c r="E165" s="178" t="s">
        <v>1</v>
      </c>
      <c r="F165" s="179" t="s">
        <v>248</v>
      </c>
      <c r="H165" s="180">
        <v>329.68</v>
      </c>
      <c r="I165" s="181"/>
      <c r="L165" s="177"/>
      <c r="M165" s="182"/>
      <c r="T165" s="183"/>
      <c r="AT165" s="178" t="s">
        <v>233</v>
      </c>
      <c r="AU165" s="178" t="s">
        <v>99</v>
      </c>
      <c r="AV165" s="13" t="s">
        <v>99</v>
      </c>
      <c r="AW165" s="13" t="s">
        <v>30</v>
      </c>
      <c r="AX165" s="13" t="s">
        <v>83</v>
      </c>
      <c r="AY165" s="178" t="s">
        <v>224</v>
      </c>
    </row>
    <row r="166" spans="2:65" s="1" customFormat="1" ht="24.25" customHeight="1">
      <c r="B166" s="32"/>
      <c r="C166" s="157" t="s">
        <v>241</v>
      </c>
      <c r="D166" s="157" t="s">
        <v>227</v>
      </c>
      <c r="E166" s="158" t="s">
        <v>256</v>
      </c>
      <c r="F166" s="159" t="s">
        <v>257</v>
      </c>
      <c r="G166" s="160" t="s">
        <v>245</v>
      </c>
      <c r="H166" s="161">
        <v>32.968000000000004</v>
      </c>
      <c r="I166" s="162"/>
      <c r="J166" s="161">
        <f>ROUND(I166*H166,3)</f>
        <v>0</v>
      </c>
      <c r="K166" s="163"/>
      <c r="L166" s="32"/>
      <c r="M166" s="164" t="s">
        <v>1</v>
      </c>
      <c r="N166" s="127" t="s">
        <v>41</v>
      </c>
      <c r="P166" s="165">
        <f>O166*H166</f>
        <v>0</v>
      </c>
      <c r="Q166" s="165">
        <v>5.1539999999999997E-3</v>
      </c>
      <c r="R166" s="165">
        <f>Q166*H166</f>
        <v>0.169917072</v>
      </c>
      <c r="S166" s="165">
        <v>0</v>
      </c>
      <c r="T166" s="166">
        <f>S166*H166</f>
        <v>0</v>
      </c>
      <c r="AR166" s="167" t="s">
        <v>231</v>
      </c>
      <c r="AT166" s="167" t="s">
        <v>227</v>
      </c>
      <c r="AU166" s="167" t="s">
        <v>99</v>
      </c>
      <c r="AY166" s="17" t="s">
        <v>224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ROUND(I166*H166,3)</f>
        <v>0</v>
      </c>
      <c r="BL166" s="17" t="s">
        <v>231</v>
      </c>
      <c r="BM166" s="167" t="s">
        <v>258</v>
      </c>
    </row>
    <row r="167" spans="2:65" s="12" customFormat="1">
      <c r="B167" s="170"/>
      <c r="D167" s="171" t="s">
        <v>233</v>
      </c>
      <c r="E167" s="172" t="s">
        <v>1</v>
      </c>
      <c r="F167" s="173" t="s">
        <v>247</v>
      </c>
      <c r="H167" s="172" t="s">
        <v>1</v>
      </c>
      <c r="I167" s="174"/>
      <c r="L167" s="170"/>
      <c r="M167" s="175"/>
      <c r="T167" s="176"/>
      <c r="AT167" s="172" t="s">
        <v>233</v>
      </c>
      <c r="AU167" s="172" t="s">
        <v>99</v>
      </c>
      <c r="AV167" s="12" t="s">
        <v>83</v>
      </c>
      <c r="AW167" s="12" t="s">
        <v>30</v>
      </c>
      <c r="AX167" s="12" t="s">
        <v>75</v>
      </c>
      <c r="AY167" s="172" t="s">
        <v>224</v>
      </c>
    </row>
    <row r="168" spans="2:65" s="13" customFormat="1">
      <c r="B168" s="177"/>
      <c r="D168" s="171" t="s">
        <v>233</v>
      </c>
      <c r="E168" s="178" t="s">
        <v>1</v>
      </c>
      <c r="F168" s="179" t="s">
        <v>259</v>
      </c>
      <c r="H168" s="180">
        <v>32.968000000000004</v>
      </c>
      <c r="I168" s="181"/>
      <c r="L168" s="177"/>
      <c r="M168" s="182"/>
      <c r="T168" s="183"/>
      <c r="AT168" s="178" t="s">
        <v>233</v>
      </c>
      <c r="AU168" s="178" t="s">
        <v>99</v>
      </c>
      <c r="AV168" s="13" t="s">
        <v>99</v>
      </c>
      <c r="AW168" s="13" t="s">
        <v>30</v>
      </c>
      <c r="AX168" s="13" t="s">
        <v>83</v>
      </c>
      <c r="AY168" s="178" t="s">
        <v>224</v>
      </c>
    </row>
    <row r="169" spans="2:65" s="1" customFormat="1" ht="24.25" customHeight="1">
      <c r="B169" s="32"/>
      <c r="C169" s="157" t="s">
        <v>260</v>
      </c>
      <c r="D169" s="157" t="s">
        <v>227</v>
      </c>
      <c r="E169" s="158" t="s">
        <v>261</v>
      </c>
      <c r="F169" s="159" t="s">
        <v>262</v>
      </c>
      <c r="G169" s="160" t="s">
        <v>245</v>
      </c>
      <c r="H169" s="161">
        <v>779.553</v>
      </c>
      <c r="I169" s="162"/>
      <c r="J169" s="161">
        <f>ROUND(I169*H169,3)</f>
        <v>0</v>
      </c>
      <c r="K169" s="163"/>
      <c r="L169" s="32"/>
      <c r="M169" s="164" t="s">
        <v>1</v>
      </c>
      <c r="N169" s="127" t="s">
        <v>41</v>
      </c>
      <c r="P169" s="165">
        <f>O169*H169</f>
        <v>0</v>
      </c>
      <c r="Q169" s="165">
        <v>3.2499999999999999E-3</v>
      </c>
      <c r="R169" s="165">
        <f>Q169*H169</f>
        <v>2.5335472499999998</v>
      </c>
      <c r="S169" s="165">
        <v>0</v>
      </c>
      <c r="T169" s="166">
        <f>S169*H169</f>
        <v>0</v>
      </c>
      <c r="AR169" s="167" t="s">
        <v>231</v>
      </c>
      <c r="AT169" s="167" t="s">
        <v>227</v>
      </c>
      <c r="AU169" s="167" t="s">
        <v>99</v>
      </c>
      <c r="AY169" s="17" t="s">
        <v>224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ROUND(I169*H169,3)</f>
        <v>0</v>
      </c>
      <c r="BL169" s="17" t="s">
        <v>231</v>
      </c>
      <c r="BM169" s="167" t="s">
        <v>263</v>
      </c>
    </row>
    <row r="170" spans="2:65" s="12" customFormat="1">
      <c r="B170" s="170"/>
      <c r="D170" s="171" t="s">
        <v>233</v>
      </c>
      <c r="E170" s="172" t="s">
        <v>1</v>
      </c>
      <c r="F170" s="173" t="s">
        <v>264</v>
      </c>
      <c r="H170" s="172" t="s">
        <v>1</v>
      </c>
      <c r="I170" s="174"/>
      <c r="L170" s="170"/>
      <c r="M170" s="175"/>
      <c r="T170" s="176"/>
      <c r="AT170" s="172" t="s">
        <v>233</v>
      </c>
      <c r="AU170" s="172" t="s">
        <v>99</v>
      </c>
      <c r="AV170" s="12" t="s">
        <v>83</v>
      </c>
      <c r="AW170" s="12" t="s">
        <v>30</v>
      </c>
      <c r="AX170" s="12" t="s">
        <v>75</v>
      </c>
      <c r="AY170" s="172" t="s">
        <v>224</v>
      </c>
    </row>
    <row r="171" spans="2:65" s="12" customFormat="1">
      <c r="B171" s="170"/>
      <c r="D171" s="171" t="s">
        <v>233</v>
      </c>
      <c r="E171" s="172" t="s">
        <v>1</v>
      </c>
      <c r="F171" s="173" t="s">
        <v>265</v>
      </c>
      <c r="H171" s="172" t="s">
        <v>1</v>
      </c>
      <c r="I171" s="174"/>
      <c r="L171" s="170"/>
      <c r="M171" s="175"/>
      <c r="T171" s="176"/>
      <c r="AT171" s="172" t="s">
        <v>233</v>
      </c>
      <c r="AU171" s="172" t="s">
        <v>99</v>
      </c>
      <c r="AV171" s="12" t="s">
        <v>83</v>
      </c>
      <c r="AW171" s="12" t="s">
        <v>30</v>
      </c>
      <c r="AX171" s="12" t="s">
        <v>75</v>
      </c>
      <c r="AY171" s="172" t="s">
        <v>224</v>
      </c>
    </row>
    <row r="172" spans="2:65" s="13" customFormat="1" ht="20">
      <c r="B172" s="177"/>
      <c r="D172" s="171" t="s">
        <v>233</v>
      </c>
      <c r="E172" s="178" t="s">
        <v>1</v>
      </c>
      <c r="F172" s="179" t="s">
        <v>266</v>
      </c>
      <c r="H172" s="180">
        <v>206.38300000000001</v>
      </c>
      <c r="I172" s="181"/>
      <c r="L172" s="177"/>
      <c r="M172" s="182"/>
      <c r="T172" s="183"/>
      <c r="AT172" s="178" t="s">
        <v>233</v>
      </c>
      <c r="AU172" s="178" t="s">
        <v>99</v>
      </c>
      <c r="AV172" s="13" t="s">
        <v>99</v>
      </c>
      <c r="AW172" s="13" t="s">
        <v>30</v>
      </c>
      <c r="AX172" s="13" t="s">
        <v>75</v>
      </c>
      <c r="AY172" s="178" t="s">
        <v>224</v>
      </c>
    </row>
    <row r="173" spans="2:65" s="12" customFormat="1">
      <c r="B173" s="170"/>
      <c r="D173" s="171" t="s">
        <v>233</v>
      </c>
      <c r="E173" s="172" t="s">
        <v>1</v>
      </c>
      <c r="F173" s="173" t="s">
        <v>267</v>
      </c>
      <c r="H173" s="172" t="s">
        <v>1</v>
      </c>
      <c r="I173" s="174"/>
      <c r="L173" s="170"/>
      <c r="M173" s="175"/>
      <c r="T173" s="176"/>
      <c r="AT173" s="172" t="s">
        <v>233</v>
      </c>
      <c r="AU173" s="172" t="s">
        <v>99</v>
      </c>
      <c r="AV173" s="12" t="s">
        <v>83</v>
      </c>
      <c r="AW173" s="12" t="s">
        <v>30</v>
      </c>
      <c r="AX173" s="12" t="s">
        <v>75</v>
      </c>
      <c r="AY173" s="172" t="s">
        <v>224</v>
      </c>
    </row>
    <row r="174" spans="2:65" s="13" customFormat="1">
      <c r="B174" s="177"/>
      <c r="D174" s="171" t="s">
        <v>233</v>
      </c>
      <c r="E174" s="178" t="s">
        <v>1</v>
      </c>
      <c r="F174" s="179" t="s">
        <v>268</v>
      </c>
      <c r="H174" s="180">
        <v>114.47</v>
      </c>
      <c r="I174" s="181"/>
      <c r="L174" s="177"/>
      <c r="M174" s="182"/>
      <c r="T174" s="183"/>
      <c r="AT174" s="178" t="s">
        <v>233</v>
      </c>
      <c r="AU174" s="178" t="s">
        <v>99</v>
      </c>
      <c r="AV174" s="13" t="s">
        <v>99</v>
      </c>
      <c r="AW174" s="13" t="s">
        <v>30</v>
      </c>
      <c r="AX174" s="13" t="s">
        <v>75</v>
      </c>
      <c r="AY174" s="178" t="s">
        <v>224</v>
      </c>
    </row>
    <row r="175" spans="2:65" s="12" customFormat="1">
      <c r="B175" s="170"/>
      <c r="D175" s="171" t="s">
        <v>233</v>
      </c>
      <c r="E175" s="172" t="s">
        <v>1</v>
      </c>
      <c r="F175" s="173" t="s">
        <v>269</v>
      </c>
      <c r="H175" s="172" t="s">
        <v>1</v>
      </c>
      <c r="I175" s="174"/>
      <c r="L175" s="170"/>
      <c r="M175" s="175"/>
      <c r="T175" s="176"/>
      <c r="AT175" s="172" t="s">
        <v>233</v>
      </c>
      <c r="AU175" s="172" t="s">
        <v>99</v>
      </c>
      <c r="AV175" s="12" t="s">
        <v>83</v>
      </c>
      <c r="AW175" s="12" t="s">
        <v>30</v>
      </c>
      <c r="AX175" s="12" t="s">
        <v>75</v>
      </c>
      <c r="AY175" s="172" t="s">
        <v>224</v>
      </c>
    </row>
    <row r="176" spans="2:65" s="13" customFormat="1">
      <c r="B176" s="177"/>
      <c r="D176" s="171" t="s">
        <v>233</v>
      </c>
      <c r="E176" s="178" t="s">
        <v>1</v>
      </c>
      <c r="F176" s="179" t="s">
        <v>270</v>
      </c>
      <c r="H176" s="180">
        <v>64.453999999999994</v>
      </c>
      <c r="I176" s="181"/>
      <c r="L176" s="177"/>
      <c r="M176" s="182"/>
      <c r="T176" s="183"/>
      <c r="AT176" s="178" t="s">
        <v>233</v>
      </c>
      <c r="AU176" s="178" t="s">
        <v>99</v>
      </c>
      <c r="AV176" s="13" t="s">
        <v>99</v>
      </c>
      <c r="AW176" s="13" t="s">
        <v>30</v>
      </c>
      <c r="AX176" s="13" t="s">
        <v>75</v>
      </c>
      <c r="AY176" s="178" t="s">
        <v>224</v>
      </c>
    </row>
    <row r="177" spans="2:65" s="12" customFormat="1">
      <c r="B177" s="170"/>
      <c r="D177" s="171" t="s">
        <v>233</v>
      </c>
      <c r="E177" s="172" t="s">
        <v>1</v>
      </c>
      <c r="F177" s="173" t="s">
        <v>271</v>
      </c>
      <c r="H177" s="172" t="s">
        <v>1</v>
      </c>
      <c r="I177" s="174"/>
      <c r="L177" s="170"/>
      <c r="M177" s="175"/>
      <c r="T177" s="176"/>
      <c r="AT177" s="172" t="s">
        <v>233</v>
      </c>
      <c r="AU177" s="172" t="s">
        <v>99</v>
      </c>
      <c r="AV177" s="12" t="s">
        <v>83</v>
      </c>
      <c r="AW177" s="12" t="s">
        <v>30</v>
      </c>
      <c r="AX177" s="12" t="s">
        <v>75</v>
      </c>
      <c r="AY177" s="172" t="s">
        <v>224</v>
      </c>
    </row>
    <row r="178" spans="2:65" s="13" customFormat="1">
      <c r="B178" s="177"/>
      <c r="D178" s="171" t="s">
        <v>233</v>
      </c>
      <c r="E178" s="178" t="s">
        <v>1</v>
      </c>
      <c r="F178" s="179" t="s">
        <v>272</v>
      </c>
      <c r="H178" s="180">
        <v>134.19200000000001</v>
      </c>
      <c r="I178" s="181"/>
      <c r="L178" s="177"/>
      <c r="M178" s="182"/>
      <c r="T178" s="183"/>
      <c r="AT178" s="178" t="s">
        <v>233</v>
      </c>
      <c r="AU178" s="178" t="s">
        <v>99</v>
      </c>
      <c r="AV178" s="13" t="s">
        <v>99</v>
      </c>
      <c r="AW178" s="13" t="s">
        <v>30</v>
      </c>
      <c r="AX178" s="13" t="s">
        <v>75</v>
      </c>
      <c r="AY178" s="178" t="s">
        <v>224</v>
      </c>
    </row>
    <row r="179" spans="2:65" s="12" customFormat="1">
      <c r="B179" s="170"/>
      <c r="D179" s="171" t="s">
        <v>233</v>
      </c>
      <c r="E179" s="172" t="s">
        <v>1</v>
      </c>
      <c r="F179" s="173" t="s">
        <v>273</v>
      </c>
      <c r="H179" s="172" t="s">
        <v>1</v>
      </c>
      <c r="I179" s="174"/>
      <c r="L179" s="170"/>
      <c r="M179" s="175"/>
      <c r="T179" s="176"/>
      <c r="AT179" s="172" t="s">
        <v>233</v>
      </c>
      <c r="AU179" s="172" t="s">
        <v>99</v>
      </c>
      <c r="AV179" s="12" t="s">
        <v>83</v>
      </c>
      <c r="AW179" s="12" t="s">
        <v>30</v>
      </c>
      <c r="AX179" s="12" t="s">
        <v>75</v>
      </c>
      <c r="AY179" s="172" t="s">
        <v>224</v>
      </c>
    </row>
    <row r="180" spans="2:65" s="13" customFormat="1">
      <c r="B180" s="177"/>
      <c r="D180" s="171" t="s">
        <v>233</v>
      </c>
      <c r="E180" s="178" t="s">
        <v>1</v>
      </c>
      <c r="F180" s="179" t="s">
        <v>274</v>
      </c>
      <c r="H180" s="180">
        <v>61.174999999999997</v>
      </c>
      <c r="I180" s="181"/>
      <c r="L180" s="177"/>
      <c r="M180" s="182"/>
      <c r="T180" s="183"/>
      <c r="AT180" s="178" t="s">
        <v>233</v>
      </c>
      <c r="AU180" s="178" t="s">
        <v>99</v>
      </c>
      <c r="AV180" s="13" t="s">
        <v>99</v>
      </c>
      <c r="AW180" s="13" t="s">
        <v>30</v>
      </c>
      <c r="AX180" s="13" t="s">
        <v>75</v>
      </c>
      <c r="AY180" s="178" t="s">
        <v>224</v>
      </c>
    </row>
    <row r="181" spans="2:65" s="12" customFormat="1">
      <c r="B181" s="170"/>
      <c r="D181" s="171" t="s">
        <v>233</v>
      </c>
      <c r="E181" s="172" t="s">
        <v>1</v>
      </c>
      <c r="F181" s="173" t="s">
        <v>275</v>
      </c>
      <c r="H181" s="172" t="s">
        <v>1</v>
      </c>
      <c r="I181" s="174"/>
      <c r="L181" s="170"/>
      <c r="M181" s="175"/>
      <c r="T181" s="176"/>
      <c r="AT181" s="172" t="s">
        <v>233</v>
      </c>
      <c r="AU181" s="172" t="s">
        <v>99</v>
      </c>
      <c r="AV181" s="12" t="s">
        <v>83</v>
      </c>
      <c r="AW181" s="12" t="s">
        <v>30</v>
      </c>
      <c r="AX181" s="12" t="s">
        <v>75</v>
      </c>
      <c r="AY181" s="172" t="s">
        <v>224</v>
      </c>
    </row>
    <row r="182" spans="2:65" s="13" customFormat="1">
      <c r="B182" s="177"/>
      <c r="D182" s="171" t="s">
        <v>233</v>
      </c>
      <c r="E182" s="178" t="s">
        <v>1</v>
      </c>
      <c r="F182" s="179" t="s">
        <v>276</v>
      </c>
      <c r="H182" s="180">
        <v>109.85899999999999</v>
      </c>
      <c r="I182" s="181"/>
      <c r="L182" s="177"/>
      <c r="M182" s="182"/>
      <c r="T182" s="183"/>
      <c r="AT182" s="178" t="s">
        <v>233</v>
      </c>
      <c r="AU182" s="178" t="s">
        <v>99</v>
      </c>
      <c r="AV182" s="13" t="s">
        <v>99</v>
      </c>
      <c r="AW182" s="13" t="s">
        <v>30</v>
      </c>
      <c r="AX182" s="13" t="s">
        <v>75</v>
      </c>
      <c r="AY182" s="178" t="s">
        <v>224</v>
      </c>
    </row>
    <row r="183" spans="2:65" s="12" customFormat="1">
      <c r="B183" s="170"/>
      <c r="D183" s="171" t="s">
        <v>233</v>
      </c>
      <c r="E183" s="172" t="s">
        <v>1</v>
      </c>
      <c r="F183" s="173" t="s">
        <v>277</v>
      </c>
      <c r="H183" s="172" t="s">
        <v>1</v>
      </c>
      <c r="I183" s="174"/>
      <c r="L183" s="170"/>
      <c r="M183" s="175"/>
      <c r="T183" s="176"/>
      <c r="AT183" s="172" t="s">
        <v>233</v>
      </c>
      <c r="AU183" s="172" t="s">
        <v>99</v>
      </c>
      <c r="AV183" s="12" t="s">
        <v>83</v>
      </c>
      <c r="AW183" s="12" t="s">
        <v>30</v>
      </c>
      <c r="AX183" s="12" t="s">
        <v>75</v>
      </c>
      <c r="AY183" s="172" t="s">
        <v>224</v>
      </c>
    </row>
    <row r="184" spans="2:65" s="13" customFormat="1">
      <c r="B184" s="177"/>
      <c r="D184" s="171" t="s">
        <v>233</v>
      </c>
      <c r="E184" s="178" t="s">
        <v>1</v>
      </c>
      <c r="F184" s="179" t="s">
        <v>278</v>
      </c>
      <c r="H184" s="180">
        <v>89.02</v>
      </c>
      <c r="I184" s="181"/>
      <c r="L184" s="177"/>
      <c r="M184" s="182"/>
      <c r="T184" s="183"/>
      <c r="AT184" s="178" t="s">
        <v>233</v>
      </c>
      <c r="AU184" s="178" t="s">
        <v>99</v>
      </c>
      <c r="AV184" s="13" t="s">
        <v>99</v>
      </c>
      <c r="AW184" s="13" t="s">
        <v>30</v>
      </c>
      <c r="AX184" s="13" t="s">
        <v>75</v>
      </c>
      <c r="AY184" s="178" t="s">
        <v>224</v>
      </c>
    </row>
    <row r="185" spans="2:65" s="14" customFormat="1">
      <c r="B185" s="184"/>
      <c r="D185" s="171" t="s">
        <v>233</v>
      </c>
      <c r="E185" s="185" t="s">
        <v>1</v>
      </c>
      <c r="F185" s="186" t="s">
        <v>279</v>
      </c>
      <c r="H185" s="187">
        <v>779.553</v>
      </c>
      <c r="I185" s="188"/>
      <c r="L185" s="184"/>
      <c r="M185" s="189"/>
      <c r="T185" s="190"/>
      <c r="AT185" s="185" t="s">
        <v>233</v>
      </c>
      <c r="AU185" s="185" t="s">
        <v>99</v>
      </c>
      <c r="AV185" s="14" t="s">
        <v>231</v>
      </c>
      <c r="AW185" s="14" t="s">
        <v>30</v>
      </c>
      <c r="AX185" s="14" t="s">
        <v>83</v>
      </c>
      <c r="AY185" s="185" t="s">
        <v>224</v>
      </c>
    </row>
    <row r="186" spans="2:65" s="1" customFormat="1" ht="24.25" customHeight="1">
      <c r="B186" s="32"/>
      <c r="C186" s="157" t="s">
        <v>280</v>
      </c>
      <c r="D186" s="157" t="s">
        <v>227</v>
      </c>
      <c r="E186" s="158" t="s">
        <v>281</v>
      </c>
      <c r="F186" s="159" t="s">
        <v>282</v>
      </c>
      <c r="G186" s="160" t="s">
        <v>245</v>
      </c>
      <c r="H186" s="161">
        <v>779.553</v>
      </c>
      <c r="I186" s="162"/>
      <c r="J186" s="161">
        <f>ROUND(I186*H186,3)</f>
        <v>0</v>
      </c>
      <c r="K186" s="163"/>
      <c r="L186" s="32"/>
      <c r="M186" s="164" t="s">
        <v>1</v>
      </c>
      <c r="N186" s="127" t="s">
        <v>41</v>
      </c>
      <c r="P186" s="165">
        <f>O186*H186</f>
        <v>0</v>
      </c>
      <c r="Q186" s="165">
        <v>2.0000000000000001E-4</v>
      </c>
      <c r="R186" s="165">
        <f>Q186*H186</f>
        <v>0.15591060000000001</v>
      </c>
      <c r="S186" s="165">
        <v>0</v>
      </c>
      <c r="T186" s="166">
        <f>S186*H186</f>
        <v>0</v>
      </c>
      <c r="AR186" s="167" t="s">
        <v>231</v>
      </c>
      <c r="AT186" s="167" t="s">
        <v>227</v>
      </c>
      <c r="AU186" s="167" t="s">
        <v>99</v>
      </c>
      <c r="AY186" s="17" t="s">
        <v>224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7" t="s">
        <v>99</v>
      </c>
      <c r="BK186" s="169">
        <f>ROUND(I186*H186,3)</f>
        <v>0</v>
      </c>
      <c r="BL186" s="17" t="s">
        <v>231</v>
      </c>
      <c r="BM186" s="167" t="s">
        <v>283</v>
      </c>
    </row>
    <row r="187" spans="2:65" s="12" customFormat="1">
      <c r="B187" s="170"/>
      <c r="D187" s="171" t="s">
        <v>233</v>
      </c>
      <c r="E187" s="172" t="s">
        <v>1</v>
      </c>
      <c r="F187" s="173" t="s">
        <v>264</v>
      </c>
      <c r="H187" s="172" t="s">
        <v>1</v>
      </c>
      <c r="I187" s="174"/>
      <c r="L187" s="170"/>
      <c r="M187" s="175"/>
      <c r="T187" s="176"/>
      <c r="AT187" s="172" t="s">
        <v>233</v>
      </c>
      <c r="AU187" s="172" t="s">
        <v>99</v>
      </c>
      <c r="AV187" s="12" t="s">
        <v>83</v>
      </c>
      <c r="AW187" s="12" t="s">
        <v>30</v>
      </c>
      <c r="AX187" s="12" t="s">
        <v>75</v>
      </c>
      <c r="AY187" s="172" t="s">
        <v>224</v>
      </c>
    </row>
    <row r="188" spans="2:65" s="12" customFormat="1">
      <c r="B188" s="170"/>
      <c r="D188" s="171" t="s">
        <v>233</v>
      </c>
      <c r="E188" s="172" t="s">
        <v>1</v>
      </c>
      <c r="F188" s="173" t="s">
        <v>265</v>
      </c>
      <c r="H188" s="172" t="s">
        <v>1</v>
      </c>
      <c r="I188" s="174"/>
      <c r="L188" s="170"/>
      <c r="M188" s="175"/>
      <c r="T188" s="176"/>
      <c r="AT188" s="172" t="s">
        <v>233</v>
      </c>
      <c r="AU188" s="172" t="s">
        <v>99</v>
      </c>
      <c r="AV188" s="12" t="s">
        <v>83</v>
      </c>
      <c r="AW188" s="12" t="s">
        <v>30</v>
      </c>
      <c r="AX188" s="12" t="s">
        <v>75</v>
      </c>
      <c r="AY188" s="172" t="s">
        <v>224</v>
      </c>
    </row>
    <row r="189" spans="2:65" s="13" customFormat="1" ht="20">
      <c r="B189" s="177"/>
      <c r="D189" s="171" t="s">
        <v>233</v>
      </c>
      <c r="E189" s="178" t="s">
        <v>1</v>
      </c>
      <c r="F189" s="179" t="s">
        <v>266</v>
      </c>
      <c r="H189" s="180">
        <v>206.38300000000001</v>
      </c>
      <c r="I189" s="181"/>
      <c r="L189" s="177"/>
      <c r="M189" s="182"/>
      <c r="T189" s="183"/>
      <c r="AT189" s="178" t="s">
        <v>233</v>
      </c>
      <c r="AU189" s="178" t="s">
        <v>99</v>
      </c>
      <c r="AV189" s="13" t="s">
        <v>99</v>
      </c>
      <c r="AW189" s="13" t="s">
        <v>30</v>
      </c>
      <c r="AX189" s="13" t="s">
        <v>75</v>
      </c>
      <c r="AY189" s="178" t="s">
        <v>224</v>
      </c>
    </row>
    <row r="190" spans="2:65" s="12" customFormat="1">
      <c r="B190" s="170"/>
      <c r="D190" s="171" t="s">
        <v>233</v>
      </c>
      <c r="E190" s="172" t="s">
        <v>1</v>
      </c>
      <c r="F190" s="173" t="s">
        <v>267</v>
      </c>
      <c r="H190" s="172" t="s">
        <v>1</v>
      </c>
      <c r="I190" s="174"/>
      <c r="L190" s="170"/>
      <c r="M190" s="175"/>
      <c r="T190" s="176"/>
      <c r="AT190" s="172" t="s">
        <v>233</v>
      </c>
      <c r="AU190" s="172" t="s">
        <v>99</v>
      </c>
      <c r="AV190" s="12" t="s">
        <v>83</v>
      </c>
      <c r="AW190" s="12" t="s">
        <v>30</v>
      </c>
      <c r="AX190" s="12" t="s">
        <v>75</v>
      </c>
      <c r="AY190" s="172" t="s">
        <v>224</v>
      </c>
    </row>
    <row r="191" spans="2:65" s="13" customFormat="1">
      <c r="B191" s="177"/>
      <c r="D191" s="171" t="s">
        <v>233</v>
      </c>
      <c r="E191" s="178" t="s">
        <v>1</v>
      </c>
      <c r="F191" s="179" t="s">
        <v>268</v>
      </c>
      <c r="H191" s="180">
        <v>114.47</v>
      </c>
      <c r="I191" s="181"/>
      <c r="L191" s="177"/>
      <c r="M191" s="182"/>
      <c r="T191" s="183"/>
      <c r="AT191" s="178" t="s">
        <v>233</v>
      </c>
      <c r="AU191" s="178" t="s">
        <v>99</v>
      </c>
      <c r="AV191" s="13" t="s">
        <v>99</v>
      </c>
      <c r="AW191" s="13" t="s">
        <v>30</v>
      </c>
      <c r="AX191" s="13" t="s">
        <v>75</v>
      </c>
      <c r="AY191" s="178" t="s">
        <v>224</v>
      </c>
    </row>
    <row r="192" spans="2:65" s="12" customFormat="1">
      <c r="B192" s="170"/>
      <c r="D192" s="171" t="s">
        <v>233</v>
      </c>
      <c r="E192" s="172" t="s">
        <v>1</v>
      </c>
      <c r="F192" s="173" t="s">
        <v>269</v>
      </c>
      <c r="H192" s="172" t="s">
        <v>1</v>
      </c>
      <c r="I192" s="174"/>
      <c r="L192" s="170"/>
      <c r="M192" s="175"/>
      <c r="T192" s="176"/>
      <c r="AT192" s="172" t="s">
        <v>233</v>
      </c>
      <c r="AU192" s="172" t="s">
        <v>99</v>
      </c>
      <c r="AV192" s="12" t="s">
        <v>83</v>
      </c>
      <c r="AW192" s="12" t="s">
        <v>30</v>
      </c>
      <c r="AX192" s="12" t="s">
        <v>75</v>
      </c>
      <c r="AY192" s="172" t="s">
        <v>224</v>
      </c>
    </row>
    <row r="193" spans="2:65" s="13" customFormat="1">
      <c r="B193" s="177"/>
      <c r="D193" s="171" t="s">
        <v>233</v>
      </c>
      <c r="E193" s="178" t="s">
        <v>1</v>
      </c>
      <c r="F193" s="179" t="s">
        <v>270</v>
      </c>
      <c r="H193" s="180">
        <v>64.453999999999994</v>
      </c>
      <c r="I193" s="181"/>
      <c r="L193" s="177"/>
      <c r="M193" s="182"/>
      <c r="T193" s="183"/>
      <c r="AT193" s="178" t="s">
        <v>233</v>
      </c>
      <c r="AU193" s="178" t="s">
        <v>99</v>
      </c>
      <c r="AV193" s="13" t="s">
        <v>99</v>
      </c>
      <c r="AW193" s="13" t="s">
        <v>30</v>
      </c>
      <c r="AX193" s="13" t="s">
        <v>75</v>
      </c>
      <c r="AY193" s="178" t="s">
        <v>224</v>
      </c>
    </row>
    <row r="194" spans="2:65" s="12" customFormat="1">
      <c r="B194" s="170"/>
      <c r="D194" s="171" t="s">
        <v>233</v>
      </c>
      <c r="E194" s="172" t="s">
        <v>1</v>
      </c>
      <c r="F194" s="173" t="s">
        <v>271</v>
      </c>
      <c r="H194" s="172" t="s">
        <v>1</v>
      </c>
      <c r="I194" s="174"/>
      <c r="L194" s="170"/>
      <c r="M194" s="175"/>
      <c r="T194" s="176"/>
      <c r="AT194" s="172" t="s">
        <v>233</v>
      </c>
      <c r="AU194" s="172" t="s">
        <v>99</v>
      </c>
      <c r="AV194" s="12" t="s">
        <v>83</v>
      </c>
      <c r="AW194" s="12" t="s">
        <v>30</v>
      </c>
      <c r="AX194" s="12" t="s">
        <v>75</v>
      </c>
      <c r="AY194" s="172" t="s">
        <v>224</v>
      </c>
    </row>
    <row r="195" spans="2:65" s="13" customFormat="1">
      <c r="B195" s="177"/>
      <c r="D195" s="171" t="s">
        <v>233</v>
      </c>
      <c r="E195" s="178" t="s">
        <v>1</v>
      </c>
      <c r="F195" s="179" t="s">
        <v>272</v>
      </c>
      <c r="H195" s="180">
        <v>134.19200000000001</v>
      </c>
      <c r="I195" s="181"/>
      <c r="L195" s="177"/>
      <c r="M195" s="182"/>
      <c r="T195" s="183"/>
      <c r="AT195" s="178" t="s">
        <v>233</v>
      </c>
      <c r="AU195" s="178" t="s">
        <v>99</v>
      </c>
      <c r="AV195" s="13" t="s">
        <v>99</v>
      </c>
      <c r="AW195" s="13" t="s">
        <v>30</v>
      </c>
      <c r="AX195" s="13" t="s">
        <v>75</v>
      </c>
      <c r="AY195" s="178" t="s">
        <v>224</v>
      </c>
    </row>
    <row r="196" spans="2:65" s="12" customFormat="1">
      <c r="B196" s="170"/>
      <c r="D196" s="171" t="s">
        <v>233</v>
      </c>
      <c r="E196" s="172" t="s">
        <v>1</v>
      </c>
      <c r="F196" s="173" t="s">
        <v>273</v>
      </c>
      <c r="H196" s="172" t="s">
        <v>1</v>
      </c>
      <c r="I196" s="174"/>
      <c r="L196" s="170"/>
      <c r="M196" s="175"/>
      <c r="T196" s="176"/>
      <c r="AT196" s="172" t="s">
        <v>233</v>
      </c>
      <c r="AU196" s="172" t="s">
        <v>99</v>
      </c>
      <c r="AV196" s="12" t="s">
        <v>83</v>
      </c>
      <c r="AW196" s="12" t="s">
        <v>30</v>
      </c>
      <c r="AX196" s="12" t="s">
        <v>75</v>
      </c>
      <c r="AY196" s="172" t="s">
        <v>224</v>
      </c>
    </row>
    <row r="197" spans="2:65" s="13" customFormat="1">
      <c r="B197" s="177"/>
      <c r="D197" s="171" t="s">
        <v>233</v>
      </c>
      <c r="E197" s="178" t="s">
        <v>1</v>
      </c>
      <c r="F197" s="179" t="s">
        <v>274</v>
      </c>
      <c r="H197" s="180">
        <v>61.174999999999997</v>
      </c>
      <c r="I197" s="181"/>
      <c r="L197" s="177"/>
      <c r="M197" s="182"/>
      <c r="T197" s="183"/>
      <c r="AT197" s="178" t="s">
        <v>233</v>
      </c>
      <c r="AU197" s="178" t="s">
        <v>99</v>
      </c>
      <c r="AV197" s="13" t="s">
        <v>99</v>
      </c>
      <c r="AW197" s="13" t="s">
        <v>30</v>
      </c>
      <c r="AX197" s="13" t="s">
        <v>75</v>
      </c>
      <c r="AY197" s="178" t="s">
        <v>224</v>
      </c>
    </row>
    <row r="198" spans="2:65" s="12" customFormat="1">
      <c r="B198" s="170"/>
      <c r="D198" s="171" t="s">
        <v>233</v>
      </c>
      <c r="E198" s="172" t="s">
        <v>1</v>
      </c>
      <c r="F198" s="173" t="s">
        <v>275</v>
      </c>
      <c r="H198" s="172" t="s">
        <v>1</v>
      </c>
      <c r="I198" s="174"/>
      <c r="L198" s="170"/>
      <c r="M198" s="175"/>
      <c r="T198" s="176"/>
      <c r="AT198" s="172" t="s">
        <v>233</v>
      </c>
      <c r="AU198" s="172" t="s">
        <v>99</v>
      </c>
      <c r="AV198" s="12" t="s">
        <v>83</v>
      </c>
      <c r="AW198" s="12" t="s">
        <v>30</v>
      </c>
      <c r="AX198" s="12" t="s">
        <v>75</v>
      </c>
      <c r="AY198" s="172" t="s">
        <v>224</v>
      </c>
    </row>
    <row r="199" spans="2:65" s="13" customFormat="1">
      <c r="B199" s="177"/>
      <c r="D199" s="171" t="s">
        <v>233</v>
      </c>
      <c r="E199" s="178" t="s">
        <v>1</v>
      </c>
      <c r="F199" s="179" t="s">
        <v>276</v>
      </c>
      <c r="H199" s="180">
        <v>109.85899999999999</v>
      </c>
      <c r="I199" s="181"/>
      <c r="L199" s="177"/>
      <c r="M199" s="182"/>
      <c r="T199" s="183"/>
      <c r="AT199" s="178" t="s">
        <v>233</v>
      </c>
      <c r="AU199" s="178" t="s">
        <v>99</v>
      </c>
      <c r="AV199" s="13" t="s">
        <v>99</v>
      </c>
      <c r="AW199" s="13" t="s">
        <v>30</v>
      </c>
      <c r="AX199" s="13" t="s">
        <v>75</v>
      </c>
      <c r="AY199" s="178" t="s">
        <v>224</v>
      </c>
    </row>
    <row r="200" spans="2:65" s="12" customFormat="1">
      <c r="B200" s="170"/>
      <c r="D200" s="171" t="s">
        <v>233</v>
      </c>
      <c r="E200" s="172" t="s">
        <v>1</v>
      </c>
      <c r="F200" s="173" t="s">
        <v>277</v>
      </c>
      <c r="H200" s="172" t="s">
        <v>1</v>
      </c>
      <c r="I200" s="174"/>
      <c r="L200" s="170"/>
      <c r="M200" s="175"/>
      <c r="T200" s="176"/>
      <c r="AT200" s="172" t="s">
        <v>233</v>
      </c>
      <c r="AU200" s="172" t="s">
        <v>99</v>
      </c>
      <c r="AV200" s="12" t="s">
        <v>83</v>
      </c>
      <c r="AW200" s="12" t="s">
        <v>30</v>
      </c>
      <c r="AX200" s="12" t="s">
        <v>75</v>
      </c>
      <c r="AY200" s="172" t="s">
        <v>224</v>
      </c>
    </row>
    <row r="201" spans="2:65" s="13" customFormat="1">
      <c r="B201" s="177"/>
      <c r="D201" s="171" t="s">
        <v>233</v>
      </c>
      <c r="E201" s="178" t="s">
        <v>1</v>
      </c>
      <c r="F201" s="179" t="s">
        <v>278</v>
      </c>
      <c r="H201" s="180">
        <v>89.02</v>
      </c>
      <c r="I201" s="181"/>
      <c r="L201" s="177"/>
      <c r="M201" s="182"/>
      <c r="T201" s="183"/>
      <c r="AT201" s="178" t="s">
        <v>233</v>
      </c>
      <c r="AU201" s="178" t="s">
        <v>99</v>
      </c>
      <c r="AV201" s="13" t="s">
        <v>99</v>
      </c>
      <c r="AW201" s="13" t="s">
        <v>30</v>
      </c>
      <c r="AX201" s="13" t="s">
        <v>75</v>
      </c>
      <c r="AY201" s="178" t="s">
        <v>224</v>
      </c>
    </row>
    <row r="202" spans="2:65" s="14" customFormat="1">
      <c r="B202" s="184"/>
      <c r="D202" s="171" t="s">
        <v>233</v>
      </c>
      <c r="E202" s="185" t="s">
        <v>1</v>
      </c>
      <c r="F202" s="186" t="s">
        <v>279</v>
      </c>
      <c r="H202" s="187">
        <v>779.553</v>
      </c>
      <c r="I202" s="188"/>
      <c r="L202" s="184"/>
      <c r="M202" s="189"/>
      <c r="T202" s="190"/>
      <c r="AT202" s="185" t="s">
        <v>233</v>
      </c>
      <c r="AU202" s="185" t="s">
        <v>99</v>
      </c>
      <c r="AV202" s="14" t="s">
        <v>231</v>
      </c>
      <c r="AW202" s="14" t="s">
        <v>30</v>
      </c>
      <c r="AX202" s="14" t="s">
        <v>83</v>
      </c>
      <c r="AY202" s="185" t="s">
        <v>224</v>
      </c>
    </row>
    <row r="203" spans="2:65" s="1" customFormat="1" ht="24.25" customHeight="1">
      <c r="B203" s="32"/>
      <c r="C203" s="157" t="s">
        <v>284</v>
      </c>
      <c r="D203" s="157" t="s">
        <v>227</v>
      </c>
      <c r="E203" s="158" t="s">
        <v>285</v>
      </c>
      <c r="F203" s="159" t="s">
        <v>286</v>
      </c>
      <c r="G203" s="160" t="s">
        <v>245</v>
      </c>
      <c r="H203" s="161">
        <v>779.553</v>
      </c>
      <c r="I203" s="162"/>
      <c r="J203" s="161">
        <f>ROUND(I203*H203,3)</f>
        <v>0</v>
      </c>
      <c r="K203" s="163"/>
      <c r="L203" s="32"/>
      <c r="M203" s="164" t="s">
        <v>1</v>
      </c>
      <c r="N203" s="127" t="s">
        <v>41</v>
      </c>
      <c r="P203" s="165">
        <f>O203*H203</f>
        <v>0</v>
      </c>
      <c r="Q203" s="165">
        <v>5.5999999999999999E-3</v>
      </c>
      <c r="R203" s="165">
        <f>Q203*H203</f>
        <v>4.3654967999999998</v>
      </c>
      <c r="S203" s="165">
        <v>0</v>
      </c>
      <c r="T203" s="166">
        <f>S203*H203</f>
        <v>0</v>
      </c>
      <c r="AR203" s="167" t="s">
        <v>231</v>
      </c>
      <c r="AT203" s="167" t="s">
        <v>227</v>
      </c>
      <c r="AU203" s="167" t="s">
        <v>99</v>
      </c>
      <c r="AY203" s="17" t="s">
        <v>224</v>
      </c>
      <c r="BE203" s="168">
        <f>IF(N203="základná",J203,0)</f>
        <v>0</v>
      </c>
      <c r="BF203" s="168">
        <f>IF(N203="znížená",J203,0)</f>
        <v>0</v>
      </c>
      <c r="BG203" s="168">
        <f>IF(N203="zákl. prenesená",J203,0)</f>
        <v>0</v>
      </c>
      <c r="BH203" s="168">
        <f>IF(N203="zníž. prenesená",J203,0)</f>
        <v>0</v>
      </c>
      <c r="BI203" s="168">
        <f>IF(N203="nulová",J203,0)</f>
        <v>0</v>
      </c>
      <c r="BJ203" s="17" t="s">
        <v>99</v>
      </c>
      <c r="BK203" s="169">
        <f>ROUND(I203*H203,3)</f>
        <v>0</v>
      </c>
      <c r="BL203" s="17" t="s">
        <v>231</v>
      </c>
      <c r="BM203" s="167" t="s">
        <v>287</v>
      </c>
    </row>
    <row r="204" spans="2:65" s="12" customFormat="1">
      <c r="B204" s="170"/>
      <c r="D204" s="171" t="s">
        <v>233</v>
      </c>
      <c r="E204" s="172" t="s">
        <v>1</v>
      </c>
      <c r="F204" s="173" t="s">
        <v>264</v>
      </c>
      <c r="H204" s="172" t="s">
        <v>1</v>
      </c>
      <c r="I204" s="174"/>
      <c r="L204" s="170"/>
      <c r="M204" s="175"/>
      <c r="T204" s="176"/>
      <c r="AT204" s="172" t="s">
        <v>233</v>
      </c>
      <c r="AU204" s="172" t="s">
        <v>99</v>
      </c>
      <c r="AV204" s="12" t="s">
        <v>83</v>
      </c>
      <c r="AW204" s="12" t="s">
        <v>30</v>
      </c>
      <c r="AX204" s="12" t="s">
        <v>75</v>
      </c>
      <c r="AY204" s="172" t="s">
        <v>224</v>
      </c>
    </row>
    <row r="205" spans="2:65" s="12" customFormat="1">
      <c r="B205" s="170"/>
      <c r="D205" s="171" t="s">
        <v>233</v>
      </c>
      <c r="E205" s="172" t="s">
        <v>1</v>
      </c>
      <c r="F205" s="173" t="s">
        <v>265</v>
      </c>
      <c r="H205" s="172" t="s">
        <v>1</v>
      </c>
      <c r="I205" s="174"/>
      <c r="L205" s="170"/>
      <c r="M205" s="175"/>
      <c r="T205" s="176"/>
      <c r="AT205" s="172" t="s">
        <v>233</v>
      </c>
      <c r="AU205" s="172" t="s">
        <v>99</v>
      </c>
      <c r="AV205" s="12" t="s">
        <v>83</v>
      </c>
      <c r="AW205" s="12" t="s">
        <v>30</v>
      </c>
      <c r="AX205" s="12" t="s">
        <v>75</v>
      </c>
      <c r="AY205" s="172" t="s">
        <v>224</v>
      </c>
    </row>
    <row r="206" spans="2:65" s="13" customFormat="1" ht="20">
      <c r="B206" s="177"/>
      <c r="D206" s="171" t="s">
        <v>233</v>
      </c>
      <c r="E206" s="178" t="s">
        <v>1</v>
      </c>
      <c r="F206" s="179" t="s">
        <v>266</v>
      </c>
      <c r="H206" s="180">
        <v>206.38300000000001</v>
      </c>
      <c r="I206" s="181"/>
      <c r="L206" s="177"/>
      <c r="M206" s="182"/>
      <c r="T206" s="183"/>
      <c r="AT206" s="178" t="s">
        <v>233</v>
      </c>
      <c r="AU206" s="178" t="s">
        <v>99</v>
      </c>
      <c r="AV206" s="13" t="s">
        <v>99</v>
      </c>
      <c r="AW206" s="13" t="s">
        <v>30</v>
      </c>
      <c r="AX206" s="13" t="s">
        <v>75</v>
      </c>
      <c r="AY206" s="178" t="s">
        <v>224</v>
      </c>
    </row>
    <row r="207" spans="2:65" s="12" customFormat="1">
      <c r="B207" s="170"/>
      <c r="D207" s="171" t="s">
        <v>233</v>
      </c>
      <c r="E207" s="172" t="s">
        <v>1</v>
      </c>
      <c r="F207" s="173" t="s">
        <v>267</v>
      </c>
      <c r="H207" s="172" t="s">
        <v>1</v>
      </c>
      <c r="I207" s="174"/>
      <c r="L207" s="170"/>
      <c r="M207" s="175"/>
      <c r="T207" s="176"/>
      <c r="AT207" s="172" t="s">
        <v>233</v>
      </c>
      <c r="AU207" s="172" t="s">
        <v>99</v>
      </c>
      <c r="AV207" s="12" t="s">
        <v>83</v>
      </c>
      <c r="AW207" s="12" t="s">
        <v>30</v>
      </c>
      <c r="AX207" s="12" t="s">
        <v>75</v>
      </c>
      <c r="AY207" s="172" t="s">
        <v>224</v>
      </c>
    </row>
    <row r="208" spans="2:65" s="13" customFormat="1">
      <c r="B208" s="177"/>
      <c r="D208" s="171" t="s">
        <v>233</v>
      </c>
      <c r="E208" s="178" t="s">
        <v>1</v>
      </c>
      <c r="F208" s="179" t="s">
        <v>268</v>
      </c>
      <c r="H208" s="180">
        <v>114.47</v>
      </c>
      <c r="I208" s="181"/>
      <c r="L208" s="177"/>
      <c r="M208" s="182"/>
      <c r="T208" s="183"/>
      <c r="AT208" s="178" t="s">
        <v>233</v>
      </c>
      <c r="AU208" s="178" t="s">
        <v>99</v>
      </c>
      <c r="AV208" s="13" t="s">
        <v>99</v>
      </c>
      <c r="AW208" s="13" t="s">
        <v>30</v>
      </c>
      <c r="AX208" s="13" t="s">
        <v>75</v>
      </c>
      <c r="AY208" s="178" t="s">
        <v>224</v>
      </c>
    </row>
    <row r="209" spans="2:65" s="12" customFormat="1">
      <c r="B209" s="170"/>
      <c r="D209" s="171" t="s">
        <v>233</v>
      </c>
      <c r="E209" s="172" t="s">
        <v>1</v>
      </c>
      <c r="F209" s="173" t="s">
        <v>269</v>
      </c>
      <c r="H209" s="172" t="s">
        <v>1</v>
      </c>
      <c r="I209" s="174"/>
      <c r="L209" s="170"/>
      <c r="M209" s="175"/>
      <c r="T209" s="176"/>
      <c r="AT209" s="172" t="s">
        <v>233</v>
      </c>
      <c r="AU209" s="172" t="s">
        <v>99</v>
      </c>
      <c r="AV209" s="12" t="s">
        <v>83</v>
      </c>
      <c r="AW209" s="12" t="s">
        <v>30</v>
      </c>
      <c r="AX209" s="12" t="s">
        <v>75</v>
      </c>
      <c r="AY209" s="172" t="s">
        <v>224</v>
      </c>
    </row>
    <row r="210" spans="2:65" s="13" customFormat="1">
      <c r="B210" s="177"/>
      <c r="D210" s="171" t="s">
        <v>233</v>
      </c>
      <c r="E210" s="178" t="s">
        <v>1</v>
      </c>
      <c r="F210" s="179" t="s">
        <v>270</v>
      </c>
      <c r="H210" s="180">
        <v>64.453999999999994</v>
      </c>
      <c r="I210" s="181"/>
      <c r="L210" s="177"/>
      <c r="M210" s="182"/>
      <c r="T210" s="183"/>
      <c r="AT210" s="178" t="s">
        <v>233</v>
      </c>
      <c r="AU210" s="178" t="s">
        <v>99</v>
      </c>
      <c r="AV210" s="13" t="s">
        <v>99</v>
      </c>
      <c r="AW210" s="13" t="s">
        <v>30</v>
      </c>
      <c r="AX210" s="13" t="s">
        <v>75</v>
      </c>
      <c r="AY210" s="178" t="s">
        <v>224</v>
      </c>
    </row>
    <row r="211" spans="2:65" s="12" customFormat="1">
      <c r="B211" s="170"/>
      <c r="D211" s="171" t="s">
        <v>233</v>
      </c>
      <c r="E211" s="172" t="s">
        <v>1</v>
      </c>
      <c r="F211" s="173" t="s">
        <v>271</v>
      </c>
      <c r="H211" s="172" t="s">
        <v>1</v>
      </c>
      <c r="I211" s="174"/>
      <c r="L211" s="170"/>
      <c r="M211" s="175"/>
      <c r="T211" s="176"/>
      <c r="AT211" s="172" t="s">
        <v>233</v>
      </c>
      <c r="AU211" s="172" t="s">
        <v>99</v>
      </c>
      <c r="AV211" s="12" t="s">
        <v>83</v>
      </c>
      <c r="AW211" s="12" t="s">
        <v>30</v>
      </c>
      <c r="AX211" s="12" t="s">
        <v>75</v>
      </c>
      <c r="AY211" s="172" t="s">
        <v>224</v>
      </c>
    </row>
    <row r="212" spans="2:65" s="13" customFormat="1">
      <c r="B212" s="177"/>
      <c r="D212" s="171" t="s">
        <v>233</v>
      </c>
      <c r="E212" s="178" t="s">
        <v>1</v>
      </c>
      <c r="F212" s="179" t="s">
        <v>272</v>
      </c>
      <c r="H212" s="180">
        <v>134.19200000000001</v>
      </c>
      <c r="I212" s="181"/>
      <c r="L212" s="177"/>
      <c r="M212" s="182"/>
      <c r="T212" s="183"/>
      <c r="AT212" s="178" t="s">
        <v>233</v>
      </c>
      <c r="AU212" s="178" t="s">
        <v>99</v>
      </c>
      <c r="AV212" s="13" t="s">
        <v>99</v>
      </c>
      <c r="AW212" s="13" t="s">
        <v>30</v>
      </c>
      <c r="AX212" s="13" t="s">
        <v>75</v>
      </c>
      <c r="AY212" s="178" t="s">
        <v>224</v>
      </c>
    </row>
    <row r="213" spans="2:65" s="12" customFormat="1">
      <c r="B213" s="170"/>
      <c r="D213" s="171" t="s">
        <v>233</v>
      </c>
      <c r="E213" s="172" t="s">
        <v>1</v>
      </c>
      <c r="F213" s="173" t="s">
        <v>273</v>
      </c>
      <c r="H213" s="172" t="s">
        <v>1</v>
      </c>
      <c r="I213" s="174"/>
      <c r="L213" s="170"/>
      <c r="M213" s="175"/>
      <c r="T213" s="176"/>
      <c r="AT213" s="172" t="s">
        <v>233</v>
      </c>
      <c r="AU213" s="172" t="s">
        <v>99</v>
      </c>
      <c r="AV213" s="12" t="s">
        <v>83</v>
      </c>
      <c r="AW213" s="12" t="s">
        <v>30</v>
      </c>
      <c r="AX213" s="12" t="s">
        <v>75</v>
      </c>
      <c r="AY213" s="172" t="s">
        <v>224</v>
      </c>
    </row>
    <row r="214" spans="2:65" s="13" customFormat="1">
      <c r="B214" s="177"/>
      <c r="D214" s="171" t="s">
        <v>233</v>
      </c>
      <c r="E214" s="178" t="s">
        <v>1</v>
      </c>
      <c r="F214" s="179" t="s">
        <v>274</v>
      </c>
      <c r="H214" s="180">
        <v>61.174999999999997</v>
      </c>
      <c r="I214" s="181"/>
      <c r="L214" s="177"/>
      <c r="M214" s="182"/>
      <c r="T214" s="183"/>
      <c r="AT214" s="178" t="s">
        <v>233</v>
      </c>
      <c r="AU214" s="178" t="s">
        <v>99</v>
      </c>
      <c r="AV214" s="13" t="s">
        <v>99</v>
      </c>
      <c r="AW214" s="13" t="s">
        <v>30</v>
      </c>
      <c r="AX214" s="13" t="s">
        <v>75</v>
      </c>
      <c r="AY214" s="178" t="s">
        <v>224</v>
      </c>
    </row>
    <row r="215" spans="2:65" s="12" customFormat="1">
      <c r="B215" s="170"/>
      <c r="D215" s="171" t="s">
        <v>233</v>
      </c>
      <c r="E215" s="172" t="s">
        <v>1</v>
      </c>
      <c r="F215" s="173" t="s">
        <v>275</v>
      </c>
      <c r="H215" s="172" t="s">
        <v>1</v>
      </c>
      <c r="I215" s="174"/>
      <c r="L215" s="170"/>
      <c r="M215" s="175"/>
      <c r="T215" s="176"/>
      <c r="AT215" s="172" t="s">
        <v>233</v>
      </c>
      <c r="AU215" s="172" t="s">
        <v>99</v>
      </c>
      <c r="AV215" s="12" t="s">
        <v>83</v>
      </c>
      <c r="AW215" s="12" t="s">
        <v>30</v>
      </c>
      <c r="AX215" s="12" t="s">
        <v>75</v>
      </c>
      <c r="AY215" s="172" t="s">
        <v>224</v>
      </c>
    </row>
    <row r="216" spans="2:65" s="13" customFormat="1">
      <c r="B216" s="177"/>
      <c r="D216" s="171" t="s">
        <v>233</v>
      </c>
      <c r="E216" s="178" t="s">
        <v>1</v>
      </c>
      <c r="F216" s="179" t="s">
        <v>276</v>
      </c>
      <c r="H216" s="180">
        <v>109.85899999999999</v>
      </c>
      <c r="I216" s="181"/>
      <c r="L216" s="177"/>
      <c r="M216" s="182"/>
      <c r="T216" s="183"/>
      <c r="AT216" s="178" t="s">
        <v>233</v>
      </c>
      <c r="AU216" s="178" t="s">
        <v>99</v>
      </c>
      <c r="AV216" s="13" t="s">
        <v>99</v>
      </c>
      <c r="AW216" s="13" t="s">
        <v>30</v>
      </c>
      <c r="AX216" s="13" t="s">
        <v>75</v>
      </c>
      <c r="AY216" s="178" t="s">
        <v>224</v>
      </c>
    </row>
    <row r="217" spans="2:65" s="12" customFormat="1">
      <c r="B217" s="170"/>
      <c r="D217" s="171" t="s">
        <v>233</v>
      </c>
      <c r="E217" s="172" t="s">
        <v>1</v>
      </c>
      <c r="F217" s="173" t="s">
        <v>277</v>
      </c>
      <c r="H217" s="172" t="s">
        <v>1</v>
      </c>
      <c r="I217" s="174"/>
      <c r="L217" s="170"/>
      <c r="M217" s="175"/>
      <c r="T217" s="176"/>
      <c r="AT217" s="172" t="s">
        <v>233</v>
      </c>
      <c r="AU217" s="172" t="s">
        <v>99</v>
      </c>
      <c r="AV217" s="12" t="s">
        <v>83</v>
      </c>
      <c r="AW217" s="12" t="s">
        <v>30</v>
      </c>
      <c r="AX217" s="12" t="s">
        <v>75</v>
      </c>
      <c r="AY217" s="172" t="s">
        <v>224</v>
      </c>
    </row>
    <row r="218" spans="2:65" s="13" customFormat="1">
      <c r="B218" s="177"/>
      <c r="D218" s="171" t="s">
        <v>233</v>
      </c>
      <c r="E218" s="178" t="s">
        <v>1</v>
      </c>
      <c r="F218" s="179" t="s">
        <v>278</v>
      </c>
      <c r="H218" s="180">
        <v>89.02</v>
      </c>
      <c r="I218" s="181"/>
      <c r="L218" s="177"/>
      <c r="M218" s="182"/>
      <c r="T218" s="183"/>
      <c r="AT218" s="178" t="s">
        <v>233</v>
      </c>
      <c r="AU218" s="178" t="s">
        <v>99</v>
      </c>
      <c r="AV218" s="13" t="s">
        <v>99</v>
      </c>
      <c r="AW218" s="13" t="s">
        <v>30</v>
      </c>
      <c r="AX218" s="13" t="s">
        <v>75</v>
      </c>
      <c r="AY218" s="178" t="s">
        <v>224</v>
      </c>
    </row>
    <row r="219" spans="2:65" s="14" customFormat="1">
      <c r="B219" s="184"/>
      <c r="D219" s="171" t="s">
        <v>233</v>
      </c>
      <c r="E219" s="185" t="s">
        <v>1</v>
      </c>
      <c r="F219" s="186" t="s">
        <v>279</v>
      </c>
      <c r="H219" s="187">
        <v>779.553</v>
      </c>
      <c r="I219" s="188"/>
      <c r="L219" s="184"/>
      <c r="M219" s="189"/>
      <c r="T219" s="190"/>
      <c r="AT219" s="185" t="s">
        <v>233</v>
      </c>
      <c r="AU219" s="185" t="s">
        <v>99</v>
      </c>
      <c r="AV219" s="14" t="s">
        <v>231</v>
      </c>
      <c r="AW219" s="14" t="s">
        <v>30</v>
      </c>
      <c r="AX219" s="14" t="s">
        <v>83</v>
      </c>
      <c r="AY219" s="185" t="s">
        <v>224</v>
      </c>
    </row>
    <row r="220" spans="2:65" s="1" customFormat="1" ht="24.25" customHeight="1">
      <c r="B220" s="32"/>
      <c r="C220" s="157" t="s">
        <v>288</v>
      </c>
      <c r="D220" s="157" t="s">
        <v>227</v>
      </c>
      <c r="E220" s="158" t="s">
        <v>289</v>
      </c>
      <c r="F220" s="159" t="s">
        <v>290</v>
      </c>
      <c r="G220" s="160" t="s">
        <v>245</v>
      </c>
      <c r="H220" s="161">
        <v>77.954999999999998</v>
      </c>
      <c r="I220" s="162"/>
      <c r="J220" s="161">
        <f>ROUND(I220*H220,3)</f>
        <v>0</v>
      </c>
      <c r="K220" s="163"/>
      <c r="L220" s="32"/>
      <c r="M220" s="164" t="s">
        <v>1</v>
      </c>
      <c r="N220" s="127" t="s">
        <v>41</v>
      </c>
      <c r="P220" s="165">
        <f>O220*H220</f>
        <v>0</v>
      </c>
      <c r="Q220" s="165">
        <v>5.1500000000000001E-3</v>
      </c>
      <c r="R220" s="165">
        <f>Q220*H220</f>
        <v>0.40146824999999997</v>
      </c>
      <c r="S220" s="165">
        <v>0</v>
      </c>
      <c r="T220" s="166">
        <f>S220*H220</f>
        <v>0</v>
      </c>
      <c r="AR220" s="167" t="s">
        <v>231</v>
      </c>
      <c r="AT220" s="167" t="s">
        <v>227</v>
      </c>
      <c r="AU220" s="167" t="s">
        <v>99</v>
      </c>
      <c r="AY220" s="17" t="s">
        <v>224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7" t="s">
        <v>99</v>
      </c>
      <c r="BK220" s="169">
        <f>ROUND(I220*H220,3)</f>
        <v>0</v>
      </c>
      <c r="BL220" s="17" t="s">
        <v>231</v>
      </c>
      <c r="BM220" s="167" t="s">
        <v>291</v>
      </c>
    </row>
    <row r="221" spans="2:65" s="12" customFormat="1">
      <c r="B221" s="170"/>
      <c r="D221" s="171" t="s">
        <v>233</v>
      </c>
      <c r="E221" s="172" t="s">
        <v>1</v>
      </c>
      <c r="F221" s="173" t="s">
        <v>264</v>
      </c>
      <c r="H221" s="172" t="s">
        <v>1</v>
      </c>
      <c r="I221" s="174"/>
      <c r="L221" s="170"/>
      <c r="M221" s="175"/>
      <c r="T221" s="176"/>
      <c r="AT221" s="172" t="s">
        <v>233</v>
      </c>
      <c r="AU221" s="172" t="s">
        <v>99</v>
      </c>
      <c r="AV221" s="12" t="s">
        <v>83</v>
      </c>
      <c r="AW221" s="12" t="s">
        <v>30</v>
      </c>
      <c r="AX221" s="12" t="s">
        <v>75</v>
      </c>
      <c r="AY221" s="172" t="s">
        <v>224</v>
      </c>
    </row>
    <row r="222" spans="2:65" s="12" customFormat="1">
      <c r="B222" s="170"/>
      <c r="D222" s="171" t="s">
        <v>233</v>
      </c>
      <c r="E222" s="172" t="s">
        <v>1</v>
      </c>
      <c r="F222" s="173" t="s">
        <v>265</v>
      </c>
      <c r="H222" s="172" t="s">
        <v>1</v>
      </c>
      <c r="I222" s="174"/>
      <c r="L222" s="170"/>
      <c r="M222" s="175"/>
      <c r="T222" s="176"/>
      <c r="AT222" s="172" t="s">
        <v>233</v>
      </c>
      <c r="AU222" s="172" t="s">
        <v>99</v>
      </c>
      <c r="AV222" s="12" t="s">
        <v>83</v>
      </c>
      <c r="AW222" s="12" t="s">
        <v>30</v>
      </c>
      <c r="AX222" s="12" t="s">
        <v>75</v>
      </c>
      <c r="AY222" s="172" t="s">
        <v>224</v>
      </c>
    </row>
    <row r="223" spans="2:65" s="13" customFormat="1" ht="20">
      <c r="B223" s="177"/>
      <c r="D223" s="171" t="s">
        <v>233</v>
      </c>
      <c r="E223" s="178" t="s">
        <v>1</v>
      </c>
      <c r="F223" s="179" t="s">
        <v>266</v>
      </c>
      <c r="H223" s="180">
        <v>206.38300000000001</v>
      </c>
      <c r="I223" s="181"/>
      <c r="L223" s="177"/>
      <c r="M223" s="182"/>
      <c r="T223" s="183"/>
      <c r="AT223" s="178" t="s">
        <v>233</v>
      </c>
      <c r="AU223" s="178" t="s">
        <v>99</v>
      </c>
      <c r="AV223" s="13" t="s">
        <v>99</v>
      </c>
      <c r="AW223" s="13" t="s">
        <v>30</v>
      </c>
      <c r="AX223" s="13" t="s">
        <v>75</v>
      </c>
      <c r="AY223" s="178" t="s">
        <v>224</v>
      </c>
    </row>
    <row r="224" spans="2:65" s="12" customFormat="1">
      <c r="B224" s="170"/>
      <c r="D224" s="171" t="s">
        <v>233</v>
      </c>
      <c r="E224" s="172" t="s">
        <v>1</v>
      </c>
      <c r="F224" s="173" t="s">
        <v>267</v>
      </c>
      <c r="H224" s="172" t="s">
        <v>1</v>
      </c>
      <c r="I224" s="174"/>
      <c r="L224" s="170"/>
      <c r="M224" s="175"/>
      <c r="T224" s="176"/>
      <c r="AT224" s="172" t="s">
        <v>233</v>
      </c>
      <c r="AU224" s="172" t="s">
        <v>99</v>
      </c>
      <c r="AV224" s="12" t="s">
        <v>83</v>
      </c>
      <c r="AW224" s="12" t="s">
        <v>30</v>
      </c>
      <c r="AX224" s="12" t="s">
        <v>75</v>
      </c>
      <c r="AY224" s="172" t="s">
        <v>224</v>
      </c>
    </row>
    <row r="225" spans="2:65" s="13" customFormat="1">
      <c r="B225" s="177"/>
      <c r="D225" s="171" t="s">
        <v>233</v>
      </c>
      <c r="E225" s="178" t="s">
        <v>1</v>
      </c>
      <c r="F225" s="179" t="s">
        <v>268</v>
      </c>
      <c r="H225" s="180">
        <v>114.47</v>
      </c>
      <c r="I225" s="181"/>
      <c r="L225" s="177"/>
      <c r="M225" s="182"/>
      <c r="T225" s="183"/>
      <c r="AT225" s="178" t="s">
        <v>233</v>
      </c>
      <c r="AU225" s="178" t="s">
        <v>99</v>
      </c>
      <c r="AV225" s="13" t="s">
        <v>99</v>
      </c>
      <c r="AW225" s="13" t="s">
        <v>30</v>
      </c>
      <c r="AX225" s="13" t="s">
        <v>75</v>
      </c>
      <c r="AY225" s="178" t="s">
        <v>224</v>
      </c>
    </row>
    <row r="226" spans="2:65" s="12" customFormat="1">
      <c r="B226" s="170"/>
      <c r="D226" s="171" t="s">
        <v>233</v>
      </c>
      <c r="E226" s="172" t="s">
        <v>1</v>
      </c>
      <c r="F226" s="173" t="s">
        <v>269</v>
      </c>
      <c r="H226" s="172" t="s">
        <v>1</v>
      </c>
      <c r="I226" s="174"/>
      <c r="L226" s="170"/>
      <c r="M226" s="175"/>
      <c r="T226" s="176"/>
      <c r="AT226" s="172" t="s">
        <v>233</v>
      </c>
      <c r="AU226" s="172" t="s">
        <v>99</v>
      </c>
      <c r="AV226" s="12" t="s">
        <v>83</v>
      </c>
      <c r="AW226" s="12" t="s">
        <v>30</v>
      </c>
      <c r="AX226" s="12" t="s">
        <v>75</v>
      </c>
      <c r="AY226" s="172" t="s">
        <v>224</v>
      </c>
    </row>
    <row r="227" spans="2:65" s="13" customFormat="1">
      <c r="B227" s="177"/>
      <c r="D227" s="171" t="s">
        <v>233</v>
      </c>
      <c r="E227" s="178" t="s">
        <v>1</v>
      </c>
      <c r="F227" s="179" t="s">
        <v>270</v>
      </c>
      <c r="H227" s="180">
        <v>64.453999999999994</v>
      </c>
      <c r="I227" s="181"/>
      <c r="L227" s="177"/>
      <c r="M227" s="182"/>
      <c r="T227" s="183"/>
      <c r="AT227" s="178" t="s">
        <v>233</v>
      </c>
      <c r="AU227" s="178" t="s">
        <v>99</v>
      </c>
      <c r="AV227" s="13" t="s">
        <v>99</v>
      </c>
      <c r="AW227" s="13" t="s">
        <v>30</v>
      </c>
      <c r="AX227" s="13" t="s">
        <v>75</v>
      </c>
      <c r="AY227" s="178" t="s">
        <v>224</v>
      </c>
    </row>
    <row r="228" spans="2:65" s="12" customFormat="1">
      <c r="B228" s="170"/>
      <c r="D228" s="171" t="s">
        <v>233</v>
      </c>
      <c r="E228" s="172" t="s">
        <v>1</v>
      </c>
      <c r="F228" s="173" t="s">
        <v>271</v>
      </c>
      <c r="H228" s="172" t="s">
        <v>1</v>
      </c>
      <c r="I228" s="174"/>
      <c r="L228" s="170"/>
      <c r="M228" s="175"/>
      <c r="T228" s="176"/>
      <c r="AT228" s="172" t="s">
        <v>233</v>
      </c>
      <c r="AU228" s="172" t="s">
        <v>99</v>
      </c>
      <c r="AV228" s="12" t="s">
        <v>83</v>
      </c>
      <c r="AW228" s="12" t="s">
        <v>30</v>
      </c>
      <c r="AX228" s="12" t="s">
        <v>75</v>
      </c>
      <c r="AY228" s="172" t="s">
        <v>224</v>
      </c>
    </row>
    <row r="229" spans="2:65" s="13" customFormat="1">
      <c r="B229" s="177"/>
      <c r="D229" s="171" t="s">
        <v>233</v>
      </c>
      <c r="E229" s="178" t="s">
        <v>1</v>
      </c>
      <c r="F229" s="179" t="s">
        <v>272</v>
      </c>
      <c r="H229" s="180">
        <v>134.19200000000001</v>
      </c>
      <c r="I229" s="181"/>
      <c r="L229" s="177"/>
      <c r="M229" s="182"/>
      <c r="T229" s="183"/>
      <c r="AT229" s="178" t="s">
        <v>233</v>
      </c>
      <c r="AU229" s="178" t="s">
        <v>99</v>
      </c>
      <c r="AV229" s="13" t="s">
        <v>99</v>
      </c>
      <c r="AW229" s="13" t="s">
        <v>30</v>
      </c>
      <c r="AX229" s="13" t="s">
        <v>75</v>
      </c>
      <c r="AY229" s="178" t="s">
        <v>224</v>
      </c>
    </row>
    <row r="230" spans="2:65" s="12" customFormat="1">
      <c r="B230" s="170"/>
      <c r="D230" s="171" t="s">
        <v>233</v>
      </c>
      <c r="E230" s="172" t="s">
        <v>1</v>
      </c>
      <c r="F230" s="173" t="s">
        <v>273</v>
      </c>
      <c r="H230" s="172" t="s">
        <v>1</v>
      </c>
      <c r="I230" s="174"/>
      <c r="L230" s="170"/>
      <c r="M230" s="175"/>
      <c r="T230" s="176"/>
      <c r="AT230" s="172" t="s">
        <v>233</v>
      </c>
      <c r="AU230" s="172" t="s">
        <v>99</v>
      </c>
      <c r="AV230" s="12" t="s">
        <v>83</v>
      </c>
      <c r="AW230" s="12" t="s">
        <v>30</v>
      </c>
      <c r="AX230" s="12" t="s">
        <v>75</v>
      </c>
      <c r="AY230" s="172" t="s">
        <v>224</v>
      </c>
    </row>
    <row r="231" spans="2:65" s="13" customFormat="1">
      <c r="B231" s="177"/>
      <c r="D231" s="171" t="s">
        <v>233</v>
      </c>
      <c r="E231" s="178" t="s">
        <v>1</v>
      </c>
      <c r="F231" s="179" t="s">
        <v>274</v>
      </c>
      <c r="H231" s="180">
        <v>61.174999999999997</v>
      </c>
      <c r="I231" s="181"/>
      <c r="L231" s="177"/>
      <c r="M231" s="182"/>
      <c r="T231" s="183"/>
      <c r="AT231" s="178" t="s">
        <v>233</v>
      </c>
      <c r="AU231" s="178" t="s">
        <v>99</v>
      </c>
      <c r="AV231" s="13" t="s">
        <v>99</v>
      </c>
      <c r="AW231" s="13" t="s">
        <v>30</v>
      </c>
      <c r="AX231" s="13" t="s">
        <v>75</v>
      </c>
      <c r="AY231" s="178" t="s">
        <v>224</v>
      </c>
    </row>
    <row r="232" spans="2:65" s="12" customFormat="1">
      <c r="B232" s="170"/>
      <c r="D232" s="171" t="s">
        <v>233</v>
      </c>
      <c r="E232" s="172" t="s">
        <v>1</v>
      </c>
      <c r="F232" s="173" t="s">
        <v>275</v>
      </c>
      <c r="H232" s="172" t="s">
        <v>1</v>
      </c>
      <c r="I232" s="174"/>
      <c r="L232" s="170"/>
      <c r="M232" s="175"/>
      <c r="T232" s="176"/>
      <c r="AT232" s="172" t="s">
        <v>233</v>
      </c>
      <c r="AU232" s="172" t="s">
        <v>99</v>
      </c>
      <c r="AV232" s="12" t="s">
        <v>83</v>
      </c>
      <c r="AW232" s="12" t="s">
        <v>30</v>
      </c>
      <c r="AX232" s="12" t="s">
        <v>75</v>
      </c>
      <c r="AY232" s="172" t="s">
        <v>224</v>
      </c>
    </row>
    <row r="233" spans="2:65" s="13" customFormat="1">
      <c r="B233" s="177"/>
      <c r="D233" s="171" t="s">
        <v>233</v>
      </c>
      <c r="E233" s="178" t="s">
        <v>1</v>
      </c>
      <c r="F233" s="179" t="s">
        <v>276</v>
      </c>
      <c r="H233" s="180">
        <v>109.85899999999999</v>
      </c>
      <c r="I233" s="181"/>
      <c r="L233" s="177"/>
      <c r="M233" s="182"/>
      <c r="T233" s="183"/>
      <c r="AT233" s="178" t="s">
        <v>233</v>
      </c>
      <c r="AU233" s="178" t="s">
        <v>99</v>
      </c>
      <c r="AV233" s="13" t="s">
        <v>99</v>
      </c>
      <c r="AW233" s="13" t="s">
        <v>30</v>
      </c>
      <c r="AX233" s="13" t="s">
        <v>75</v>
      </c>
      <c r="AY233" s="178" t="s">
        <v>224</v>
      </c>
    </row>
    <row r="234" spans="2:65" s="12" customFormat="1">
      <c r="B234" s="170"/>
      <c r="D234" s="171" t="s">
        <v>233</v>
      </c>
      <c r="E234" s="172" t="s">
        <v>1</v>
      </c>
      <c r="F234" s="173" t="s">
        <v>277</v>
      </c>
      <c r="H234" s="172" t="s">
        <v>1</v>
      </c>
      <c r="I234" s="174"/>
      <c r="L234" s="170"/>
      <c r="M234" s="175"/>
      <c r="T234" s="176"/>
      <c r="AT234" s="172" t="s">
        <v>233</v>
      </c>
      <c r="AU234" s="172" t="s">
        <v>99</v>
      </c>
      <c r="AV234" s="12" t="s">
        <v>83</v>
      </c>
      <c r="AW234" s="12" t="s">
        <v>30</v>
      </c>
      <c r="AX234" s="12" t="s">
        <v>75</v>
      </c>
      <c r="AY234" s="172" t="s">
        <v>224</v>
      </c>
    </row>
    <row r="235" spans="2:65" s="13" customFormat="1">
      <c r="B235" s="177"/>
      <c r="D235" s="171" t="s">
        <v>233</v>
      </c>
      <c r="E235" s="178" t="s">
        <v>1</v>
      </c>
      <c r="F235" s="179" t="s">
        <v>278</v>
      </c>
      <c r="H235" s="180">
        <v>89.02</v>
      </c>
      <c r="I235" s="181"/>
      <c r="L235" s="177"/>
      <c r="M235" s="182"/>
      <c r="T235" s="183"/>
      <c r="AT235" s="178" t="s">
        <v>233</v>
      </c>
      <c r="AU235" s="178" t="s">
        <v>99</v>
      </c>
      <c r="AV235" s="13" t="s">
        <v>99</v>
      </c>
      <c r="AW235" s="13" t="s">
        <v>30</v>
      </c>
      <c r="AX235" s="13" t="s">
        <v>75</v>
      </c>
      <c r="AY235" s="178" t="s">
        <v>224</v>
      </c>
    </row>
    <row r="236" spans="2:65" s="15" customFormat="1">
      <c r="B236" s="191"/>
      <c r="D236" s="171" t="s">
        <v>233</v>
      </c>
      <c r="E236" s="192" t="s">
        <v>1</v>
      </c>
      <c r="F236" s="193" t="s">
        <v>292</v>
      </c>
      <c r="H236" s="194">
        <v>779.553</v>
      </c>
      <c r="I236" s="195"/>
      <c r="L236" s="191"/>
      <c r="M236" s="196"/>
      <c r="T236" s="197"/>
      <c r="AT236" s="192" t="s">
        <v>233</v>
      </c>
      <c r="AU236" s="192" t="s">
        <v>99</v>
      </c>
      <c r="AV236" s="15" t="s">
        <v>225</v>
      </c>
      <c r="AW236" s="15" t="s">
        <v>30</v>
      </c>
      <c r="AX236" s="15" t="s">
        <v>75</v>
      </c>
      <c r="AY236" s="192" t="s">
        <v>224</v>
      </c>
    </row>
    <row r="237" spans="2:65" s="12" customFormat="1">
      <c r="B237" s="170"/>
      <c r="D237" s="171" t="s">
        <v>233</v>
      </c>
      <c r="E237" s="172" t="s">
        <v>1</v>
      </c>
      <c r="F237" s="173" t="s">
        <v>293</v>
      </c>
      <c r="H237" s="172" t="s">
        <v>1</v>
      </c>
      <c r="I237" s="174"/>
      <c r="L237" s="170"/>
      <c r="M237" s="175"/>
      <c r="T237" s="176"/>
      <c r="AT237" s="172" t="s">
        <v>233</v>
      </c>
      <c r="AU237" s="172" t="s">
        <v>99</v>
      </c>
      <c r="AV237" s="12" t="s">
        <v>83</v>
      </c>
      <c r="AW237" s="12" t="s">
        <v>30</v>
      </c>
      <c r="AX237" s="12" t="s">
        <v>75</v>
      </c>
      <c r="AY237" s="172" t="s">
        <v>224</v>
      </c>
    </row>
    <row r="238" spans="2:65" s="13" customFormat="1">
      <c r="B238" s="177"/>
      <c r="D238" s="171" t="s">
        <v>233</v>
      </c>
      <c r="E238" s="178" t="s">
        <v>1</v>
      </c>
      <c r="F238" s="179" t="s">
        <v>294</v>
      </c>
      <c r="H238" s="180">
        <v>77.954999999999998</v>
      </c>
      <c r="I238" s="181"/>
      <c r="L238" s="177"/>
      <c r="M238" s="182"/>
      <c r="T238" s="183"/>
      <c r="AT238" s="178" t="s">
        <v>233</v>
      </c>
      <c r="AU238" s="178" t="s">
        <v>99</v>
      </c>
      <c r="AV238" s="13" t="s">
        <v>99</v>
      </c>
      <c r="AW238" s="13" t="s">
        <v>30</v>
      </c>
      <c r="AX238" s="13" t="s">
        <v>83</v>
      </c>
      <c r="AY238" s="178" t="s">
        <v>224</v>
      </c>
    </row>
    <row r="239" spans="2:65" s="1" customFormat="1" ht="16.5" customHeight="1">
      <c r="B239" s="32"/>
      <c r="C239" s="157" t="s">
        <v>295</v>
      </c>
      <c r="D239" s="157" t="s">
        <v>227</v>
      </c>
      <c r="E239" s="158" t="s">
        <v>296</v>
      </c>
      <c r="F239" s="159" t="s">
        <v>297</v>
      </c>
      <c r="G239" s="160" t="s">
        <v>245</v>
      </c>
      <c r="H239" s="161">
        <v>779.553</v>
      </c>
      <c r="I239" s="162"/>
      <c r="J239" s="161">
        <f>ROUND(I239*H239,3)</f>
        <v>0</v>
      </c>
      <c r="K239" s="163"/>
      <c r="L239" s="32"/>
      <c r="M239" s="164" t="s">
        <v>1</v>
      </c>
      <c r="N239" s="127" t="s">
        <v>41</v>
      </c>
      <c r="P239" s="165">
        <f>O239*H239</f>
        <v>0</v>
      </c>
      <c r="Q239" s="165">
        <v>0</v>
      </c>
      <c r="R239" s="165">
        <f>Q239*H239</f>
        <v>0</v>
      </c>
      <c r="S239" s="165">
        <v>0</v>
      </c>
      <c r="T239" s="166">
        <f>S239*H239</f>
        <v>0</v>
      </c>
      <c r="AR239" s="167" t="s">
        <v>231</v>
      </c>
      <c r="AT239" s="167" t="s">
        <v>227</v>
      </c>
      <c r="AU239" s="167" t="s">
        <v>99</v>
      </c>
      <c r="AY239" s="17" t="s">
        <v>224</v>
      </c>
      <c r="BE239" s="168">
        <f>IF(N239="základná",J239,0)</f>
        <v>0</v>
      </c>
      <c r="BF239" s="168">
        <f>IF(N239="znížená",J239,0)</f>
        <v>0</v>
      </c>
      <c r="BG239" s="168">
        <f>IF(N239="zákl. prenesená",J239,0)</f>
        <v>0</v>
      </c>
      <c r="BH239" s="168">
        <f>IF(N239="zníž. prenesená",J239,0)</f>
        <v>0</v>
      </c>
      <c r="BI239" s="168">
        <f>IF(N239="nulová",J239,0)</f>
        <v>0</v>
      </c>
      <c r="BJ239" s="17" t="s">
        <v>99</v>
      </c>
      <c r="BK239" s="169">
        <f>ROUND(I239*H239,3)</f>
        <v>0</v>
      </c>
      <c r="BL239" s="17" t="s">
        <v>231</v>
      </c>
      <c r="BM239" s="167" t="s">
        <v>298</v>
      </c>
    </row>
    <row r="240" spans="2:65" s="12" customFormat="1">
      <c r="B240" s="170"/>
      <c r="D240" s="171" t="s">
        <v>233</v>
      </c>
      <c r="E240" s="172" t="s">
        <v>1</v>
      </c>
      <c r="F240" s="173" t="s">
        <v>299</v>
      </c>
      <c r="H240" s="172" t="s">
        <v>1</v>
      </c>
      <c r="I240" s="174"/>
      <c r="L240" s="170"/>
      <c r="M240" s="175"/>
      <c r="T240" s="176"/>
      <c r="AT240" s="172" t="s">
        <v>233</v>
      </c>
      <c r="AU240" s="172" t="s">
        <v>99</v>
      </c>
      <c r="AV240" s="12" t="s">
        <v>83</v>
      </c>
      <c r="AW240" s="12" t="s">
        <v>30</v>
      </c>
      <c r="AX240" s="12" t="s">
        <v>75</v>
      </c>
      <c r="AY240" s="172" t="s">
        <v>224</v>
      </c>
    </row>
    <row r="241" spans="2:65" s="12" customFormat="1">
      <c r="B241" s="170"/>
      <c r="D241" s="171" t="s">
        <v>233</v>
      </c>
      <c r="E241" s="172" t="s">
        <v>1</v>
      </c>
      <c r="F241" s="173" t="s">
        <v>265</v>
      </c>
      <c r="H241" s="172" t="s">
        <v>1</v>
      </c>
      <c r="I241" s="174"/>
      <c r="L241" s="170"/>
      <c r="M241" s="175"/>
      <c r="T241" s="176"/>
      <c r="AT241" s="172" t="s">
        <v>233</v>
      </c>
      <c r="AU241" s="172" t="s">
        <v>99</v>
      </c>
      <c r="AV241" s="12" t="s">
        <v>83</v>
      </c>
      <c r="AW241" s="12" t="s">
        <v>30</v>
      </c>
      <c r="AX241" s="12" t="s">
        <v>75</v>
      </c>
      <c r="AY241" s="172" t="s">
        <v>224</v>
      </c>
    </row>
    <row r="242" spans="2:65" s="13" customFormat="1" ht="20">
      <c r="B242" s="177"/>
      <c r="D242" s="171" t="s">
        <v>233</v>
      </c>
      <c r="E242" s="178" t="s">
        <v>1</v>
      </c>
      <c r="F242" s="179" t="s">
        <v>266</v>
      </c>
      <c r="H242" s="180">
        <v>206.38300000000001</v>
      </c>
      <c r="I242" s="181"/>
      <c r="L242" s="177"/>
      <c r="M242" s="182"/>
      <c r="T242" s="183"/>
      <c r="AT242" s="178" t="s">
        <v>233</v>
      </c>
      <c r="AU242" s="178" t="s">
        <v>99</v>
      </c>
      <c r="AV242" s="13" t="s">
        <v>99</v>
      </c>
      <c r="AW242" s="13" t="s">
        <v>30</v>
      </c>
      <c r="AX242" s="13" t="s">
        <v>75</v>
      </c>
      <c r="AY242" s="178" t="s">
        <v>224</v>
      </c>
    </row>
    <row r="243" spans="2:65" s="12" customFormat="1">
      <c r="B243" s="170"/>
      <c r="D243" s="171" t="s">
        <v>233</v>
      </c>
      <c r="E243" s="172" t="s">
        <v>1</v>
      </c>
      <c r="F243" s="173" t="s">
        <v>267</v>
      </c>
      <c r="H243" s="172" t="s">
        <v>1</v>
      </c>
      <c r="I243" s="174"/>
      <c r="L243" s="170"/>
      <c r="M243" s="175"/>
      <c r="T243" s="176"/>
      <c r="AT243" s="172" t="s">
        <v>233</v>
      </c>
      <c r="AU243" s="172" t="s">
        <v>99</v>
      </c>
      <c r="AV243" s="12" t="s">
        <v>83</v>
      </c>
      <c r="AW243" s="12" t="s">
        <v>30</v>
      </c>
      <c r="AX243" s="12" t="s">
        <v>75</v>
      </c>
      <c r="AY243" s="172" t="s">
        <v>224</v>
      </c>
    </row>
    <row r="244" spans="2:65" s="13" customFormat="1">
      <c r="B244" s="177"/>
      <c r="D244" s="171" t="s">
        <v>233</v>
      </c>
      <c r="E244" s="178" t="s">
        <v>1</v>
      </c>
      <c r="F244" s="179" t="s">
        <v>268</v>
      </c>
      <c r="H244" s="180">
        <v>114.47</v>
      </c>
      <c r="I244" s="181"/>
      <c r="L244" s="177"/>
      <c r="M244" s="182"/>
      <c r="T244" s="183"/>
      <c r="AT244" s="178" t="s">
        <v>233</v>
      </c>
      <c r="AU244" s="178" t="s">
        <v>99</v>
      </c>
      <c r="AV244" s="13" t="s">
        <v>99</v>
      </c>
      <c r="AW244" s="13" t="s">
        <v>30</v>
      </c>
      <c r="AX244" s="13" t="s">
        <v>75</v>
      </c>
      <c r="AY244" s="178" t="s">
        <v>224</v>
      </c>
    </row>
    <row r="245" spans="2:65" s="12" customFormat="1">
      <c r="B245" s="170"/>
      <c r="D245" s="171" t="s">
        <v>233</v>
      </c>
      <c r="E245" s="172" t="s">
        <v>1</v>
      </c>
      <c r="F245" s="173" t="s">
        <v>269</v>
      </c>
      <c r="H245" s="172" t="s">
        <v>1</v>
      </c>
      <c r="I245" s="174"/>
      <c r="L245" s="170"/>
      <c r="M245" s="175"/>
      <c r="T245" s="176"/>
      <c r="AT245" s="172" t="s">
        <v>233</v>
      </c>
      <c r="AU245" s="172" t="s">
        <v>99</v>
      </c>
      <c r="AV245" s="12" t="s">
        <v>83</v>
      </c>
      <c r="AW245" s="12" t="s">
        <v>30</v>
      </c>
      <c r="AX245" s="12" t="s">
        <v>75</v>
      </c>
      <c r="AY245" s="172" t="s">
        <v>224</v>
      </c>
    </row>
    <row r="246" spans="2:65" s="13" customFormat="1">
      <c r="B246" s="177"/>
      <c r="D246" s="171" t="s">
        <v>233</v>
      </c>
      <c r="E246" s="178" t="s">
        <v>1</v>
      </c>
      <c r="F246" s="179" t="s">
        <v>270</v>
      </c>
      <c r="H246" s="180">
        <v>64.453999999999994</v>
      </c>
      <c r="I246" s="181"/>
      <c r="L246" s="177"/>
      <c r="M246" s="182"/>
      <c r="T246" s="183"/>
      <c r="AT246" s="178" t="s">
        <v>233</v>
      </c>
      <c r="AU246" s="178" t="s">
        <v>99</v>
      </c>
      <c r="AV246" s="13" t="s">
        <v>99</v>
      </c>
      <c r="AW246" s="13" t="s">
        <v>30</v>
      </c>
      <c r="AX246" s="13" t="s">
        <v>75</v>
      </c>
      <c r="AY246" s="178" t="s">
        <v>224</v>
      </c>
    </row>
    <row r="247" spans="2:65" s="12" customFormat="1">
      <c r="B247" s="170"/>
      <c r="D247" s="171" t="s">
        <v>233</v>
      </c>
      <c r="E247" s="172" t="s">
        <v>1</v>
      </c>
      <c r="F247" s="173" t="s">
        <v>271</v>
      </c>
      <c r="H247" s="172" t="s">
        <v>1</v>
      </c>
      <c r="I247" s="174"/>
      <c r="L247" s="170"/>
      <c r="M247" s="175"/>
      <c r="T247" s="176"/>
      <c r="AT247" s="172" t="s">
        <v>233</v>
      </c>
      <c r="AU247" s="172" t="s">
        <v>99</v>
      </c>
      <c r="AV247" s="12" t="s">
        <v>83</v>
      </c>
      <c r="AW247" s="12" t="s">
        <v>30</v>
      </c>
      <c r="AX247" s="12" t="s">
        <v>75</v>
      </c>
      <c r="AY247" s="172" t="s">
        <v>224</v>
      </c>
    </row>
    <row r="248" spans="2:65" s="13" customFormat="1">
      <c r="B248" s="177"/>
      <c r="D248" s="171" t="s">
        <v>233</v>
      </c>
      <c r="E248" s="178" t="s">
        <v>1</v>
      </c>
      <c r="F248" s="179" t="s">
        <v>272</v>
      </c>
      <c r="H248" s="180">
        <v>134.19200000000001</v>
      </c>
      <c r="I248" s="181"/>
      <c r="L248" s="177"/>
      <c r="M248" s="182"/>
      <c r="T248" s="183"/>
      <c r="AT248" s="178" t="s">
        <v>233</v>
      </c>
      <c r="AU248" s="178" t="s">
        <v>99</v>
      </c>
      <c r="AV248" s="13" t="s">
        <v>99</v>
      </c>
      <c r="AW248" s="13" t="s">
        <v>30</v>
      </c>
      <c r="AX248" s="13" t="s">
        <v>75</v>
      </c>
      <c r="AY248" s="178" t="s">
        <v>224</v>
      </c>
    </row>
    <row r="249" spans="2:65" s="12" customFormat="1">
      <c r="B249" s="170"/>
      <c r="D249" s="171" t="s">
        <v>233</v>
      </c>
      <c r="E249" s="172" t="s">
        <v>1</v>
      </c>
      <c r="F249" s="173" t="s">
        <v>273</v>
      </c>
      <c r="H249" s="172" t="s">
        <v>1</v>
      </c>
      <c r="I249" s="174"/>
      <c r="L249" s="170"/>
      <c r="M249" s="175"/>
      <c r="T249" s="176"/>
      <c r="AT249" s="172" t="s">
        <v>233</v>
      </c>
      <c r="AU249" s="172" t="s">
        <v>99</v>
      </c>
      <c r="AV249" s="12" t="s">
        <v>83</v>
      </c>
      <c r="AW249" s="12" t="s">
        <v>30</v>
      </c>
      <c r="AX249" s="12" t="s">
        <v>75</v>
      </c>
      <c r="AY249" s="172" t="s">
        <v>224</v>
      </c>
    </row>
    <row r="250" spans="2:65" s="13" customFormat="1">
      <c r="B250" s="177"/>
      <c r="D250" s="171" t="s">
        <v>233</v>
      </c>
      <c r="E250" s="178" t="s">
        <v>1</v>
      </c>
      <c r="F250" s="179" t="s">
        <v>274</v>
      </c>
      <c r="H250" s="180">
        <v>61.174999999999997</v>
      </c>
      <c r="I250" s="181"/>
      <c r="L250" s="177"/>
      <c r="M250" s="182"/>
      <c r="T250" s="183"/>
      <c r="AT250" s="178" t="s">
        <v>233</v>
      </c>
      <c r="AU250" s="178" t="s">
        <v>99</v>
      </c>
      <c r="AV250" s="13" t="s">
        <v>99</v>
      </c>
      <c r="AW250" s="13" t="s">
        <v>30</v>
      </c>
      <c r="AX250" s="13" t="s">
        <v>75</v>
      </c>
      <c r="AY250" s="178" t="s">
        <v>224</v>
      </c>
    </row>
    <row r="251" spans="2:65" s="12" customFormat="1">
      <c r="B251" s="170"/>
      <c r="D251" s="171" t="s">
        <v>233</v>
      </c>
      <c r="E251" s="172" t="s">
        <v>1</v>
      </c>
      <c r="F251" s="173" t="s">
        <v>275</v>
      </c>
      <c r="H251" s="172" t="s">
        <v>1</v>
      </c>
      <c r="I251" s="174"/>
      <c r="L251" s="170"/>
      <c r="M251" s="175"/>
      <c r="T251" s="176"/>
      <c r="AT251" s="172" t="s">
        <v>233</v>
      </c>
      <c r="AU251" s="172" t="s">
        <v>99</v>
      </c>
      <c r="AV251" s="12" t="s">
        <v>83</v>
      </c>
      <c r="AW251" s="12" t="s">
        <v>30</v>
      </c>
      <c r="AX251" s="12" t="s">
        <v>75</v>
      </c>
      <c r="AY251" s="172" t="s">
        <v>224</v>
      </c>
    </row>
    <row r="252" spans="2:65" s="13" customFormat="1">
      <c r="B252" s="177"/>
      <c r="D252" s="171" t="s">
        <v>233</v>
      </c>
      <c r="E252" s="178" t="s">
        <v>1</v>
      </c>
      <c r="F252" s="179" t="s">
        <v>276</v>
      </c>
      <c r="H252" s="180">
        <v>109.85899999999999</v>
      </c>
      <c r="I252" s="181"/>
      <c r="L252" s="177"/>
      <c r="M252" s="182"/>
      <c r="T252" s="183"/>
      <c r="AT252" s="178" t="s">
        <v>233</v>
      </c>
      <c r="AU252" s="178" t="s">
        <v>99</v>
      </c>
      <c r="AV252" s="13" t="s">
        <v>99</v>
      </c>
      <c r="AW252" s="13" t="s">
        <v>30</v>
      </c>
      <c r="AX252" s="13" t="s">
        <v>75</v>
      </c>
      <c r="AY252" s="178" t="s">
        <v>224</v>
      </c>
    </row>
    <row r="253" spans="2:65" s="12" customFormat="1">
      <c r="B253" s="170"/>
      <c r="D253" s="171" t="s">
        <v>233</v>
      </c>
      <c r="E253" s="172" t="s">
        <v>1</v>
      </c>
      <c r="F253" s="173" t="s">
        <v>277</v>
      </c>
      <c r="H253" s="172" t="s">
        <v>1</v>
      </c>
      <c r="I253" s="174"/>
      <c r="L253" s="170"/>
      <c r="M253" s="175"/>
      <c r="T253" s="176"/>
      <c r="AT253" s="172" t="s">
        <v>233</v>
      </c>
      <c r="AU253" s="172" t="s">
        <v>99</v>
      </c>
      <c r="AV253" s="12" t="s">
        <v>83</v>
      </c>
      <c r="AW253" s="12" t="s">
        <v>30</v>
      </c>
      <c r="AX253" s="12" t="s">
        <v>75</v>
      </c>
      <c r="AY253" s="172" t="s">
        <v>224</v>
      </c>
    </row>
    <row r="254" spans="2:65" s="13" customFormat="1">
      <c r="B254" s="177"/>
      <c r="D254" s="171" t="s">
        <v>233</v>
      </c>
      <c r="E254" s="178" t="s">
        <v>1</v>
      </c>
      <c r="F254" s="179" t="s">
        <v>278</v>
      </c>
      <c r="H254" s="180">
        <v>89.02</v>
      </c>
      <c r="I254" s="181"/>
      <c r="L254" s="177"/>
      <c r="M254" s="182"/>
      <c r="T254" s="183"/>
      <c r="AT254" s="178" t="s">
        <v>233</v>
      </c>
      <c r="AU254" s="178" t="s">
        <v>99</v>
      </c>
      <c r="AV254" s="13" t="s">
        <v>99</v>
      </c>
      <c r="AW254" s="13" t="s">
        <v>30</v>
      </c>
      <c r="AX254" s="13" t="s">
        <v>75</v>
      </c>
      <c r="AY254" s="178" t="s">
        <v>224</v>
      </c>
    </row>
    <row r="255" spans="2:65" s="14" customFormat="1">
      <c r="B255" s="184"/>
      <c r="D255" s="171" t="s">
        <v>233</v>
      </c>
      <c r="E255" s="185" t="s">
        <v>1</v>
      </c>
      <c r="F255" s="186" t="s">
        <v>279</v>
      </c>
      <c r="H255" s="187">
        <v>779.553</v>
      </c>
      <c r="I255" s="188"/>
      <c r="L255" s="184"/>
      <c r="M255" s="189"/>
      <c r="T255" s="190"/>
      <c r="AT255" s="185" t="s">
        <v>233</v>
      </c>
      <c r="AU255" s="185" t="s">
        <v>99</v>
      </c>
      <c r="AV255" s="14" t="s">
        <v>231</v>
      </c>
      <c r="AW255" s="14" t="s">
        <v>30</v>
      </c>
      <c r="AX255" s="14" t="s">
        <v>83</v>
      </c>
      <c r="AY255" s="185" t="s">
        <v>224</v>
      </c>
    </row>
    <row r="256" spans="2:65" s="1" customFormat="1" ht="16.5" customHeight="1">
      <c r="B256" s="32"/>
      <c r="C256" s="157" t="s">
        <v>300</v>
      </c>
      <c r="D256" s="157" t="s">
        <v>227</v>
      </c>
      <c r="E256" s="158" t="s">
        <v>301</v>
      </c>
      <c r="F256" s="159" t="s">
        <v>302</v>
      </c>
      <c r="G256" s="160" t="s">
        <v>245</v>
      </c>
      <c r="H256" s="161">
        <v>329.68</v>
      </c>
      <c r="I256" s="162"/>
      <c r="J256" s="161">
        <f>ROUND(I256*H256,3)</f>
        <v>0</v>
      </c>
      <c r="K256" s="163"/>
      <c r="L256" s="32"/>
      <c r="M256" s="164" t="s">
        <v>1</v>
      </c>
      <c r="N256" s="127" t="s">
        <v>41</v>
      </c>
      <c r="P256" s="165">
        <f>O256*H256</f>
        <v>0</v>
      </c>
      <c r="Q256" s="165">
        <v>0</v>
      </c>
      <c r="R256" s="165">
        <f>Q256*H256</f>
        <v>0</v>
      </c>
      <c r="S256" s="165">
        <v>0</v>
      </c>
      <c r="T256" s="166">
        <f>S256*H256</f>
        <v>0</v>
      </c>
      <c r="AR256" s="167" t="s">
        <v>231</v>
      </c>
      <c r="AT256" s="167" t="s">
        <v>227</v>
      </c>
      <c r="AU256" s="167" t="s">
        <v>99</v>
      </c>
      <c r="AY256" s="17" t="s">
        <v>224</v>
      </c>
      <c r="BE256" s="168">
        <f>IF(N256="základná",J256,0)</f>
        <v>0</v>
      </c>
      <c r="BF256" s="168">
        <f>IF(N256="znížená",J256,0)</f>
        <v>0</v>
      </c>
      <c r="BG256" s="168">
        <f>IF(N256="zákl. prenesená",J256,0)</f>
        <v>0</v>
      </c>
      <c r="BH256" s="168">
        <f>IF(N256="zníž. prenesená",J256,0)</f>
        <v>0</v>
      </c>
      <c r="BI256" s="168">
        <f>IF(N256="nulová",J256,0)</f>
        <v>0</v>
      </c>
      <c r="BJ256" s="17" t="s">
        <v>99</v>
      </c>
      <c r="BK256" s="169">
        <f>ROUND(I256*H256,3)</f>
        <v>0</v>
      </c>
      <c r="BL256" s="17" t="s">
        <v>231</v>
      </c>
      <c r="BM256" s="167" t="s">
        <v>303</v>
      </c>
    </row>
    <row r="257" spans="2:65" s="12" customFormat="1">
      <c r="B257" s="170"/>
      <c r="D257" s="171" t="s">
        <v>233</v>
      </c>
      <c r="E257" s="172" t="s">
        <v>1</v>
      </c>
      <c r="F257" s="173" t="s">
        <v>304</v>
      </c>
      <c r="H257" s="172" t="s">
        <v>1</v>
      </c>
      <c r="I257" s="174"/>
      <c r="L257" s="170"/>
      <c r="M257" s="175"/>
      <c r="T257" s="176"/>
      <c r="AT257" s="172" t="s">
        <v>233</v>
      </c>
      <c r="AU257" s="172" t="s">
        <v>99</v>
      </c>
      <c r="AV257" s="12" t="s">
        <v>83</v>
      </c>
      <c r="AW257" s="12" t="s">
        <v>30</v>
      </c>
      <c r="AX257" s="12" t="s">
        <v>75</v>
      </c>
      <c r="AY257" s="172" t="s">
        <v>224</v>
      </c>
    </row>
    <row r="258" spans="2:65" s="13" customFormat="1">
      <c r="B258" s="177"/>
      <c r="D258" s="171" t="s">
        <v>233</v>
      </c>
      <c r="E258" s="178" t="s">
        <v>1</v>
      </c>
      <c r="F258" s="179" t="s">
        <v>248</v>
      </c>
      <c r="H258" s="180">
        <v>329.68</v>
      </c>
      <c r="I258" s="181"/>
      <c r="L258" s="177"/>
      <c r="M258" s="182"/>
      <c r="T258" s="183"/>
      <c r="AT258" s="178" t="s">
        <v>233</v>
      </c>
      <c r="AU258" s="178" t="s">
        <v>99</v>
      </c>
      <c r="AV258" s="13" t="s">
        <v>99</v>
      </c>
      <c r="AW258" s="13" t="s">
        <v>30</v>
      </c>
      <c r="AX258" s="13" t="s">
        <v>83</v>
      </c>
      <c r="AY258" s="178" t="s">
        <v>224</v>
      </c>
    </row>
    <row r="259" spans="2:65" s="1" customFormat="1" ht="24.25" customHeight="1">
      <c r="B259" s="32"/>
      <c r="C259" s="157" t="s">
        <v>305</v>
      </c>
      <c r="D259" s="157" t="s">
        <v>227</v>
      </c>
      <c r="E259" s="158" t="s">
        <v>306</v>
      </c>
      <c r="F259" s="159" t="s">
        <v>307</v>
      </c>
      <c r="G259" s="160" t="s">
        <v>230</v>
      </c>
      <c r="H259" s="161">
        <v>5</v>
      </c>
      <c r="I259" s="162"/>
      <c r="J259" s="161">
        <f>ROUND(I259*H259,3)</f>
        <v>0</v>
      </c>
      <c r="K259" s="163"/>
      <c r="L259" s="32"/>
      <c r="M259" s="164" t="s">
        <v>1</v>
      </c>
      <c r="N259" s="127" t="s">
        <v>41</v>
      </c>
      <c r="P259" s="165">
        <f>O259*H259</f>
        <v>0</v>
      </c>
      <c r="Q259" s="165">
        <v>3.9640000000000002E-2</v>
      </c>
      <c r="R259" s="165">
        <f>Q259*H259</f>
        <v>0.19820000000000002</v>
      </c>
      <c r="S259" s="165">
        <v>0</v>
      </c>
      <c r="T259" s="166">
        <f>S259*H259</f>
        <v>0</v>
      </c>
      <c r="AR259" s="167" t="s">
        <v>231</v>
      </c>
      <c r="AT259" s="167" t="s">
        <v>227</v>
      </c>
      <c r="AU259" s="167" t="s">
        <v>99</v>
      </c>
      <c r="AY259" s="17" t="s">
        <v>224</v>
      </c>
      <c r="BE259" s="168">
        <f>IF(N259="základná",J259,0)</f>
        <v>0</v>
      </c>
      <c r="BF259" s="168">
        <f>IF(N259="znížená",J259,0)</f>
        <v>0</v>
      </c>
      <c r="BG259" s="168">
        <f>IF(N259="zákl. prenesená",J259,0)</f>
        <v>0</v>
      </c>
      <c r="BH259" s="168">
        <f>IF(N259="zníž. prenesená",J259,0)</f>
        <v>0</v>
      </c>
      <c r="BI259" s="168">
        <f>IF(N259="nulová",J259,0)</f>
        <v>0</v>
      </c>
      <c r="BJ259" s="17" t="s">
        <v>99</v>
      </c>
      <c r="BK259" s="169">
        <f>ROUND(I259*H259,3)</f>
        <v>0</v>
      </c>
      <c r="BL259" s="17" t="s">
        <v>231</v>
      </c>
      <c r="BM259" s="167" t="s">
        <v>308</v>
      </c>
    </row>
    <row r="260" spans="2:65" s="12" customFormat="1">
      <c r="B260" s="170"/>
      <c r="D260" s="171" t="s">
        <v>233</v>
      </c>
      <c r="E260" s="172" t="s">
        <v>1</v>
      </c>
      <c r="F260" s="173" t="s">
        <v>309</v>
      </c>
      <c r="H260" s="172" t="s">
        <v>1</v>
      </c>
      <c r="I260" s="174"/>
      <c r="L260" s="170"/>
      <c r="M260" s="175"/>
      <c r="T260" s="176"/>
      <c r="AT260" s="172" t="s">
        <v>233</v>
      </c>
      <c r="AU260" s="172" t="s">
        <v>99</v>
      </c>
      <c r="AV260" s="12" t="s">
        <v>83</v>
      </c>
      <c r="AW260" s="12" t="s">
        <v>30</v>
      </c>
      <c r="AX260" s="12" t="s">
        <v>75</v>
      </c>
      <c r="AY260" s="172" t="s">
        <v>224</v>
      </c>
    </row>
    <row r="261" spans="2:65" s="13" customFormat="1">
      <c r="B261" s="177"/>
      <c r="D261" s="171" t="s">
        <v>233</v>
      </c>
      <c r="E261" s="178" t="s">
        <v>1</v>
      </c>
      <c r="F261" s="179" t="s">
        <v>252</v>
      </c>
      <c r="H261" s="180">
        <v>5</v>
      </c>
      <c r="I261" s="181"/>
      <c r="L261" s="177"/>
      <c r="M261" s="182"/>
      <c r="T261" s="183"/>
      <c r="AT261" s="178" t="s">
        <v>233</v>
      </c>
      <c r="AU261" s="178" t="s">
        <v>99</v>
      </c>
      <c r="AV261" s="13" t="s">
        <v>99</v>
      </c>
      <c r="AW261" s="13" t="s">
        <v>30</v>
      </c>
      <c r="AX261" s="13" t="s">
        <v>83</v>
      </c>
      <c r="AY261" s="178" t="s">
        <v>224</v>
      </c>
    </row>
    <row r="262" spans="2:65" s="1" customFormat="1" ht="16.5" customHeight="1">
      <c r="B262" s="32"/>
      <c r="C262" s="198" t="s">
        <v>310</v>
      </c>
      <c r="D262" s="198" t="s">
        <v>311</v>
      </c>
      <c r="E262" s="199" t="s">
        <v>312</v>
      </c>
      <c r="F262" s="200" t="s">
        <v>313</v>
      </c>
      <c r="G262" s="201" t="s">
        <v>230</v>
      </c>
      <c r="H262" s="202">
        <v>5</v>
      </c>
      <c r="I262" s="203"/>
      <c r="J262" s="202">
        <f>ROUND(I262*H262,3)</f>
        <v>0</v>
      </c>
      <c r="K262" s="204"/>
      <c r="L262" s="205"/>
      <c r="M262" s="206" t="s">
        <v>1</v>
      </c>
      <c r="N262" s="207" t="s">
        <v>41</v>
      </c>
      <c r="P262" s="165">
        <f>O262*H262</f>
        <v>0</v>
      </c>
      <c r="Q262" s="165">
        <v>1.1299999999999999E-2</v>
      </c>
      <c r="R262" s="165">
        <f>Q262*H262</f>
        <v>5.6499999999999995E-2</v>
      </c>
      <c r="S262" s="165">
        <v>0</v>
      </c>
      <c r="T262" s="166">
        <f>S262*H262</f>
        <v>0</v>
      </c>
      <c r="AR262" s="167" t="s">
        <v>280</v>
      </c>
      <c r="AT262" s="167" t="s">
        <v>311</v>
      </c>
      <c r="AU262" s="167" t="s">
        <v>99</v>
      </c>
      <c r="AY262" s="17" t="s">
        <v>224</v>
      </c>
      <c r="BE262" s="168">
        <f>IF(N262="základná",J262,0)</f>
        <v>0</v>
      </c>
      <c r="BF262" s="168">
        <f>IF(N262="znížená",J262,0)</f>
        <v>0</v>
      </c>
      <c r="BG262" s="168">
        <f>IF(N262="zákl. prenesená",J262,0)</f>
        <v>0</v>
      </c>
      <c r="BH262" s="168">
        <f>IF(N262="zníž. prenesená",J262,0)</f>
        <v>0</v>
      </c>
      <c r="BI262" s="168">
        <f>IF(N262="nulová",J262,0)</f>
        <v>0</v>
      </c>
      <c r="BJ262" s="17" t="s">
        <v>99</v>
      </c>
      <c r="BK262" s="169">
        <f>ROUND(I262*H262,3)</f>
        <v>0</v>
      </c>
      <c r="BL262" s="17" t="s">
        <v>231</v>
      </c>
      <c r="BM262" s="167" t="s">
        <v>314</v>
      </c>
    </row>
    <row r="263" spans="2:65" s="11" customFormat="1" ht="22.9" customHeight="1">
      <c r="B263" s="146"/>
      <c r="D263" s="147" t="s">
        <v>74</v>
      </c>
      <c r="E263" s="155" t="s">
        <v>284</v>
      </c>
      <c r="F263" s="155" t="s">
        <v>315</v>
      </c>
      <c r="I263" s="149"/>
      <c r="J263" s="156">
        <f>BK263</f>
        <v>0</v>
      </c>
      <c r="L263" s="146"/>
      <c r="M263" s="150"/>
      <c r="P263" s="151">
        <f>SUM(P264:P306)</f>
        <v>0</v>
      </c>
      <c r="R263" s="151">
        <f>SUM(R264:R306)</f>
        <v>0.40811229999999993</v>
      </c>
      <c r="T263" s="152">
        <f>SUM(T264:T306)</f>
        <v>3.5538240000000001</v>
      </c>
      <c r="AR263" s="147" t="s">
        <v>83</v>
      </c>
      <c r="AT263" s="153" t="s">
        <v>74</v>
      </c>
      <c r="AU263" s="153" t="s">
        <v>83</v>
      </c>
      <c r="AY263" s="147" t="s">
        <v>224</v>
      </c>
      <c r="BK263" s="154">
        <f>SUM(BK264:BK306)</f>
        <v>0</v>
      </c>
    </row>
    <row r="264" spans="2:65" s="1" customFormat="1" ht="24.25" customHeight="1">
      <c r="B264" s="32"/>
      <c r="C264" s="157" t="s">
        <v>316</v>
      </c>
      <c r="D264" s="157" t="s">
        <v>227</v>
      </c>
      <c r="E264" s="158" t="s">
        <v>317</v>
      </c>
      <c r="F264" s="159" t="s">
        <v>318</v>
      </c>
      <c r="G264" s="160" t="s">
        <v>245</v>
      </c>
      <c r="H264" s="161">
        <v>243.91</v>
      </c>
      <c r="I264" s="162"/>
      <c r="J264" s="161">
        <f>ROUND(I264*H264,3)</f>
        <v>0</v>
      </c>
      <c r="K264" s="163"/>
      <c r="L264" s="32"/>
      <c r="M264" s="164" t="s">
        <v>1</v>
      </c>
      <c r="N264" s="127" t="s">
        <v>41</v>
      </c>
      <c r="P264" s="165">
        <f>O264*H264</f>
        <v>0</v>
      </c>
      <c r="Q264" s="165">
        <v>1.5299999999999999E-3</v>
      </c>
      <c r="R264" s="165">
        <f>Q264*H264</f>
        <v>0.37318229999999997</v>
      </c>
      <c r="S264" s="165">
        <v>0</v>
      </c>
      <c r="T264" s="166">
        <f>S264*H264</f>
        <v>0</v>
      </c>
      <c r="AR264" s="167" t="s">
        <v>231</v>
      </c>
      <c r="AT264" s="167" t="s">
        <v>227</v>
      </c>
      <c r="AU264" s="167" t="s">
        <v>99</v>
      </c>
      <c r="AY264" s="17" t="s">
        <v>224</v>
      </c>
      <c r="BE264" s="168">
        <f>IF(N264="základná",J264,0)</f>
        <v>0</v>
      </c>
      <c r="BF264" s="168">
        <f>IF(N264="znížená",J264,0)</f>
        <v>0</v>
      </c>
      <c r="BG264" s="168">
        <f>IF(N264="zákl. prenesená",J264,0)</f>
        <v>0</v>
      </c>
      <c r="BH264" s="168">
        <f>IF(N264="zníž. prenesená",J264,0)</f>
        <v>0</v>
      </c>
      <c r="BI264" s="168">
        <f>IF(N264="nulová",J264,0)</f>
        <v>0</v>
      </c>
      <c r="BJ264" s="17" t="s">
        <v>99</v>
      </c>
      <c r="BK264" s="169">
        <f>ROUND(I264*H264,3)</f>
        <v>0</v>
      </c>
      <c r="BL264" s="17" t="s">
        <v>231</v>
      </c>
      <c r="BM264" s="167" t="s">
        <v>319</v>
      </c>
    </row>
    <row r="265" spans="2:65" s="13" customFormat="1">
      <c r="B265" s="177"/>
      <c r="D265" s="171" t="s">
        <v>233</v>
      </c>
      <c r="E265" s="178" t="s">
        <v>1</v>
      </c>
      <c r="F265" s="179" t="s">
        <v>320</v>
      </c>
      <c r="H265" s="180">
        <v>243.91</v>
      </c>
      <c r="I265" s="181"/>
      <c r="L265" s="177"/>
      <c r="M265" s="182"/>
      <c r="T265" s="183"/>
      <c r="AT265" s="178" t="s">
        <v>233</v>
      </c>
      <c r="AU265" s="178" t="s">
        <v>99</v>
      </c>
      <c r="AV265" s="13" t="s">
        <v>99</v>
      </c>
      <c r="AW265" s="13" t="s">
        <v>30</v>
      </c>
      <c r="AX265" s="13" t="s">
        <v>83</v>
      </c>
      <c r="AY265" s="178" t="s">
        <v>224</v>
      </c>
    </row>
    <row r="266" spans="2:65" s="1" customFormat="1" ht="16.5" customHeight="1">
      <c r="B266" s="32"/>
      <c r="C266" s="157" t="s">
        <v>321</v>
      </c>
      <c r="D266" s="157" t="s">
        <v>227</v>
      </c>
      <c r="E266" s="158" t="s">
        <v>322</v>
      </c>
      <c r="F266" s="159" t="s">
        <v>323</v>
      </c>
      <c r="G266" s="160" t="s">
        <v>245</v>
      </c>
      <c r="H266" s="161">
        <v>250</v>
      </c>
      <c r="I266" s="162"/>
      <c r="J266" s="161">
        <f>ROUND(I266*H266,3)</f>
        <v>0</v>
      </c>
      <c r="K266" s="163"/>
      <c r="L266" s="32"/>
      <c r="M266" s="164" t="s">
        <v>1</v>
      </c>
      <c r="N266" s="127" t="s">
        <v>41</v>
      </c>
      <c r="P266" s="165">
        <f>O266*H266</f>
        <v>0</v>
      </c>
      <c r="Q266" s="165">
        <v>4.8999999999999998E-5</v>
      </c>
      <c r="R266" s="165">
        <f>Q266*H266</f>
        <v>1.225E-2</v>
      </c>
      <c r="S266" s="165">
        <v>0</v>
      </c>
      <c r="T266" s="166">
        <f>S266*H266</f>
        <v>0</v>
      </c>
      <c r="AR266" s="167" t="s">
        <v>231</v>
      </c>
      <c r="AT266" s="167" t="s">
        <v>227</v>
      </c>
      <c r="AU266" s="167" t="s">
        <v>99</v>
      </c>
      <c r="AY266" s="17" t="s">
        <v>224</v>
      </c>
      <c r="BE266" s="168">
        <f>IF(N266="základná",J266,0)</f>
        <v>0</v>
      </c>
      <c r="BF266" s="168">
        <f>IF(N266="znížená",J266,0)</f>
        <v>0</v>
      </c>
      <c r="BG266" s="168">
        <f>IF(N266="zákl. prenesená",J266,0)</f>
        <v>0</v>
      </c>
      <c r="BH266" s="168">
        <f>IF(N266="zníž. prenesená",J266,0)</f>
        <v>0</v>
      </c>
      <c r="BI266" s="168">
        <f>IF(N266="nulová",J266,0)</f>
        <v>0</v>
      </c>
      <c r="BJ266" s="17" t="s">
        <v>99</v>
      </c>
      <c r="BK266" s="169">
        <f>ROUND(I266*H266,3)</f>
        <v>0</v>
      </c>
      <c r="BL266" s="17" t="s">
        <v>231</v>
      </c>
      <c r="BM266" s="167" t="s">
        <v>324</v>
      </c>
    </row>
    <row r="267" spans="2:65" s="1" customFormat="1" ht="16.5" customHeight="1">
      <c r="B267" s="32"/>
      <c r="C267" s="157" t="s">
        <v>325</v>
      </c>
      <c r="D267" s="157" t="s">
        <v>227</v>
      </c>
      <c r="E267" s="158" t="s">
        <v>326</v>
      </c>
      <c r="F267" s="159" t="s">
        <v>327</v>
      </c>
      <c r="G267" s="160" t="s">
        <v>237</v>
      </c>
      <c r="H267" s="161">
        <v>36</v>
      </c>
      <c r="I267" s="162"/>
      <c r="J267" s="161">
        <f>ROUND(I267*H267,3)</f>
        <v>0</v>
      </c>
      <c r="K267" s="163"/>
      <c r="L267" s="32"/>
      <c r="M267" s="164" t="s">
        <v>1</v>
      </c>
      <c r="N267" s="127" t="s">
        <v>41</v>
      </c>
      <c r="P267" s="165">
        <f>O267*H267</f>
        <v>0</v>
      </c>
      <c r="Q267" s="165">
        <v>6.3000000000000003E-4</v>
      </c>
      <c r="R267" s="165">
        <f>Q267*H267</f>
        <v>2.2680000000000002E-2</v>
      </c>
      <c r="S267" s="165">
        <v>0</v>
      </c>
      <c r="T267" s="166">
        <f>S267*H267</f>
        <v>0</v>
      </c>
      <c r="AR267" s="167" t="s">
        <v>231</v>
      </c>
      <c r="AT267" s="167" t="s">
        <v>227</v>
      </c>
      <c r="AU267" s="167" t="s">
        <v>99</v>
      </c>
      <c r="AY267" s="17" t="s">
        <v>224</v>
      </c>
      <c r="BE267" s="168">
        <f>IF(N267="základná",J267,0)</f>
        <v>0</v>
      </c>
      <c r="BF267" s="168">
        <f>IF(N267="znížená",J267,0)</f>
        <v>0</v>
      </c>
      <c r="BG267" s="168">
        <f>IF(N267="zákl. prenesená",J267,0)</f>
        <v>0</v>
      </c>
      <c r="BH267" s="168">
        <f>IF(N267="zníž. prenesená",J267,0)</f>
        <v>0</v>
      </c>
      <c r="BI267" s="168">
        <f>IF(N267="nulová",J267,0)</f>
        <v>0</v>
      </c>
      <c r="BJ267" s="17" t="s">
        <v>99</v>
      </c>
      <c r="BK267" s="169">
        <f>ROUND(I267*H267,3)</f>
        <v>0</v>
      </c>
      <c r="BL267" s="17" t="s">
        <v>231</v>
      </c>
      <c r="BM267" s="167" t="s">
        <v>328</v>
      </c>
    </row>
    <row r="268" spans="2:65" s="12" customFormat="1">
      <c r="B268" s="170"/>
      <c r="D268" s="171" t="s">
        <v>233</v>
      </c>
      <c r="E268" s="172" t="s">
        <v>1</v>
      </c>
      <c r="F268" s="173" t="s">
        <v>329</v>
      </c>
      <c r="H268" s="172" t="s">
        <v>1</v>
      </c>
      <c r="I268" s="174"/>
      <c r="L268" s="170"/>
      <c r="M268" s="175"/>
      <c r="T268" s="176"/>
      <c r="AT268" s="172" t="s">
        <v>233</v>
      </c>
      <c r="AU268" s="172" t="s">
        <v>99</v>
      </c>
      <c r="AV268" s="12" t="s">
        <v>83</v>
      </c>
      <c r="AW268" s="12" t="s">
        <v>30</v>
      </c>
      <c r="AX268" s="12" t="s">
        <v>75</v>
      </c>
      <c r="AY268" s="172" t="s">
        <v>224</v>
      </c>
    </row>
    <row r="269" spans="2:65" s="13" customFormat="1">
      <c r="B269" s="177"/>
      <c r="D269" s="171" t="s">
        <v>233</v>
      </c>
      <c r="E269" s="178" t="s">
        <v>1</v>
      </c>
      <c r="F269" s="179" t="s">
        <v>330</v>
      </c>
      <c r="H269" s="180">
        <v>36</v>
      </c>
      <c r="I269" s="181"/>
      <c r="L269" s="177"/>
      <c r="M269" s="182"/>
      <c r="T269" s="183"/>
      <c r="AT269" s="178" t="s">
        <v>233</v>
      </c>
      <c r="AU269" s="178" t="s">
        <v>99</v>
      </c>
      <c r="AV269" s="13" t="s">
        <v>99</v>
      </c>
      <c r="AW269" s="13" t="s">
        <v>30</v>
      </c>
      <c r="AX269" s="13" t="s">
        <v>83</v>
      </c>
      <c r="AY269" s="178" t="s">
        <v>224</v>
      </c>
    </row>
    <row r="270" spans="2:65" s="1" customFormat="1" ht="37.9" customHeight="1">
      <c r="B270" s="32"/>
      <c r="C270" s="157" t="s">
        <v>331</v>
      </c>
      <c r="D270" s="157" t="s">
        <v>227</v>
      </c>
      <c r="E270" s="158" t="s">
        <v>332</v>
      </c>
      <c r="F270" s="159" t="s">
        <v>333</v>
      </c>
      <c r="G270" s="160" t="s">
        <v>245</v>
      </c>
      <c r="H270" s="161">
        <v>2</v>
      </c>
      <c r="I270" s="162"/>
      <c r="J270" s="161">
        <f>ROUND(I270*H270,3)</f>
        <v>0</v>
      </c>
      <c r="K270" s="163"/>
      <c r="L270" s="32"/>
      <c r="M270" s="164" t="s">
        <v>1</v>
      </c>
      <c r="N270" s="127" t="s">
        <v>41</v>
      </c>
      <c r="P270" s="165">
        <f>O270*H270</f>
        <v>0</v>
      </c>
      <c r="Q270" s="165">
        <v>0</v>
      </c>
      <c r="R270" s="165">
        <f>Q270*H270</f>
        <v>0</v>
      </c>
      <c r="S270" s="165">
        <v>0.19600000000000001</v>
      </c>
      <c r="T270" s="166">
        <f>S270*H270</f>
        <v>0.39200000000000002</v>
      </c>
      <c r="AR270" s="167" t="s">
        <v>231</v>
      </c>
      <c r="AT270" s="167" t="s">
        <v>227</v>
      </c>
      <c r="AU270" s="167" t="s">
        <v>99</v>
      </c>
      <c r="AY270" s="17" t="s">
        <v>224</v>
      </c>
      <c r="BE270" s="168">
        <f>IF(N270="základná",J270,0)</f>
        <v>0</v>
      </c>
      <c r="BF270" s="168">
        <f>IF(N270="znížená",J270,0)</f>
        <v>0</v>
      </c>
      <c r="BG270" s="168">
        <f>IF(N270="zákl. prenesená",J270,0)</f>
        <v>0</v>
      </c>
      <c r="BH270" s="168">
        <f>IF(N270="zníž. prenesená",J270,0)</f>
        <v>0</v>
      </c>
      <c r="BI270" s="168">
        <f>IF(N270="nulová",J270,0)</f>
        <v>0</v>
      </c>
      <c r="BJ270" s="17" t="s">
        <v>99</v>
      </c>
      <c r="BK270" s="169">
        <f>ROUND(I270*H270,3)</f>
        <v>0</v>
      </c>
      <c r="BL270" s="17" t="s">
        <v>231</v>
      </c>
      <c r="BM270" s="167" t="s">
        <v>334</v>
      </c>
    </row>
    <row r="271" spans="2:65" s="12" customFormat="1">
      <c r="B271" s="170"/>
      <c r="D271" s="171" t="s">
        <v>233</v>
      </c>
      <c r="E271" s="172" t="s">
        <v>1</v>
      </c>
      <c r="F271" s="173" t="s">
        <v>239</v>
      </c>
      <c r="H271" s="172" t="s">
        <v>1</v>
      </c>
      <c r="I271" s="174"/>
      <c r="L271" s="170"/>
      <c r="M271" s="175"/>
      <c r="T271" s="176"/>
      <c r="AT271" s="172" t="s">
        <v>233</v>
      </c>
      <c r="AU271" s="172" t="s">
        <v>99</v>
      </c>
      <c r="AV271" s="12" t="s">
        <v>83</v>
      </c>
      <c r="AW271" s="12" t="s">
        <v>30</v>
      </c>
      <c r="AX271" s="12" t="s">
        <v>75</v>
      </c>
      <c r="AY271" s="172" t="s">
        <v>224</v>
      </c>
    </row>
    <row r="272" spans="2:65" s="13" customFormat="1">
      <c r="B272" s="177"/>
      <c r="D272" s="171" t="s">
        <v>233</v>
      </c>
      <c r="E272" s="178" t="s">
        <v>1</v>
      </c>
      <c r="F272" s="179" t="s">
        <v>335</v>
      </c>
      <c r="H272" s="180">
        <v>2</v>
      </c>
      <c r="I272" s="181"/>
      <c r="L272" s="177"/>
      <c r="M272" s="182"/>
      <c r="T272" s="183"/>
      <c r="AT272" s="178" t="s">
        <v>233</v>
      </c>
      <c r="AU272" s="178" t="s">
        <v>99</v>
      </c>
      <c r="AV272" s="13" t="s">
        <v>99</v>
      </c>
      <c r="AW272" s="13" t="s">
        <v>30</v>
      </c>
      <c r="AX272" s="13" t="s">
        <v>83</v>
      </c>
      <c r="AY272" s="178" t="s">
        <v>224</v>
      </c>
    </row>
    <row r="273" spans="2:65" s="1" customFormat="1" ht="33" customHeight="1">
      <c r="B273" s="32"/>
      <c r="C273" s="157" t="s">
        <v>336</v>
      </c>
      <c r="D273" s="157" t="s">
        <v>227</v>
      </c>
      <c r="E273" s="158" t="s">
        <v>337</v>
      </c>
      <c r="F273" s="159" t="s">
        <v>338</v>
      </c>
      <c r="G273" s="160" t="s">
        <v>245</v>
      </c>
      <c r="H273" s="161">
        <v>81.477999999999994</v>
      </c>
      <c r="I273" s="162"/>
      <c r="J273" s="161">
        <f>ROUND(I273*H273,3)</f>
        <v>0</v>
      </c>
      <c r="K273" s="163"/>
      <c r="L273" s="32"/>
      <c r="M273" s="164" t="s">
        <v>1</v>
      </c>
      <c r="N273" s="127" t="s">
        <v>41</v>
      </c>
      <c r="P273" s="165">
        <f>O273*H273</f>
        <v>0</v>
      </c>
      <c r="Q273" s="165">
        <v>0</v>
      </c>
      <c r="R273" s="165">
        <f>Q273*H273</f>
        <v>0</v>
      </c>
      <c r="S273" s="165">
        <v>0.02</v>
      </c>
      <c r="T273" s="166">
        <f>S273*H273</f>
        <v>1.6295599999999999</v>
      </c>
      <c r="AR273" s="167" t="s">
        <v>231</v>
      </c>
      <c r="AT273" s="167" t="s">
        <v>227</v>
      </c>
      <c r="AU273" s="167" t="s">
        <v>99</v>
      </c>
      <c r="AY273" s="17" t="s">
        <v>224</v>
      </c>
      <c r="BE273" s="168">
        <f>IF(N273="základná",J273,0)</f>
        <v>0</v>
      </c>
      <c r="BF273" s="168">
        <f>IF(N273="znížená",J273,0)</f>
        <v>0</v>
      </c>
      <c r="BG273" s="168">
        <f>IF(N273="zákl. prenesená",J273,0)</f>
        <v>0</v>
      </c>
      <c r="BH273" s="168">
        <f>IF(N273="zníž. prenesená",J273,0)</f>
        <v>0</v>
      </c>
      <c r="BI273" s="168">
        <f>IF(N273="nulová",J273,0)</f>
        <v>0</v>
      </c>
      <c r="BJ273" s="17" t="s">
        <v>99</v>
      </c>
      <c r="BK273" s="169">
        <f>ROUND(I273*H273,3)</f>
        <v>0</v>
      </c>
      <c r="BL273" s="17" t="s">
        <v>231</v>
      </c>
      <c r="BM273" s="167" t="s">
        <v>339</v>
      </c>
    </row>
    <row r="274" spans="2:65" s="12" customFormat="1">
      <c r="B274" s="170"/>
      <c r="D274" s="171" t="s">
        <v>233</v>
      </c>
      <c r="E274" s="172" t="s">
        <v>1</v>
      </c>
      <c r="F274" s="173" t="s">
        <v>340</v>
      </c>
      <c r="H274" s="172" t="s">
        <v>1</v>
      </c>
      <c r="I274" s="174"/>
      <c r="L274" s="170"/>
      <c r="M274" s="175"/>
      <c r="T274" s="176"/>
      <c r="AT274" s="172" t="s">
        <v>233</v>
      </c>
      <c r="AU274" s="172" t="s">
        <v>99</v>
      </c>
      <c r="AV274" s="12" t="s">
        <v>83</v>
      </c>
      <c r="AW274" s="12" t="s">
        <v>30</v>
      </c>
      <c r="AX274" s="12" t="s">
        <v>75</v>
      </c>
      <c r="AY274" s="172" t="s">
        <v>224</v>
      </c>
    </row>
    <row r="275" spans="2:65" s="13" customFormat="1">
      <c r="B275" s="177"/>
      <c r="D275" s="171" t="s">
        <v>233</v>
      </c>
      <c r="E275" s="178" t="s">
        <v>1</v>
      </c>
      <c r="F275" s="179" t="s">
        <v>341</v>
      </c>
      <c r="H275" s="180">
        <v>81.477999999999994</v>
      </c>
      <c r="I275" s="181"/>
      <c r="L275" s="177"/>
      <c r="M275" s="182"/>
      <c r="T275" s="183"/>
      <c r="AT275" s="178" t="s">
        <v>233</v>
      </c>
      <c r="AU275" s="178" t="s">
        <v>99</v>
      </c>
      <c r="AV275" s="13" t="s">
        <v>99</v>
      </c>
      <c r="AW275" s="13" t="s">
        <v>30</v>
      </c>
      <c r="AX275" s="13" t="s">
        <v>83</v>
      </c>
      <c r="AY275" s="178" t="s">
        <v>224</v>
      </c>
    </row>
    <row r="276" spans="2:65" s="1" customFormat="1" ht="33" customHeight="1">
      <c r="B276" s="32"/>
      <c r="C276" s="157" t="s">
        <v>7</v>
      </c>
      <c r="D276" s="157" t="s">
        <v>227</v>
      </c>
      <c r="E276" s="158" t="s">
        <v>342</v>
      </c>
      <c r="F276" s="159" t="s">
        <v>343</v>
      </c>
      <c r="G276" s="160" t="s">
        <v>245</v>
      </c>
      <c r="H276" s="161">
        <v>2.4</v>
      </c>
      <c r="I276" s="162"/>
      <c r="J276" s="161">
        <f>ROUND(I276*H276,3)</f>
        <v>0</v>
      </c>
      <c r="K276" s="163"/>
      <c r="L276" s="32"/>
      <c r="M276" s="164" t="s">
        <v>1</v>
      </c>
      <c r="N276" s="127" t="s">
        <v>41</v>
      </c>
      <c r="P276" s="165">
        <f>O276*H276</f>
        <v>0</v>
      </c>
      <c r="Q276" s="165">
        <v>0</v>
      </c>
      <c r="R276" s="165">
        <f>Q276*H276</f>
        <v>0</v>
      </c>
      <c r="S276" s="165">
        <v>5.7000000000000002E-2</v>
      </c>
      <c r="T276" s="166">
        <f>S276*H276</f>
        <v>0.1368</v>
      </c>
      <c r="AR276" s="167" t="s">
        <v>231</v>
      </c>
      <c r="AT276" s="167" t="s">
        <v>227</v>
      </c>
      <c r="AU276" s="167" t="s">
        <v>99</v>
      </c>
      <c r="AY276" s="17" t="s">
        <v>224</v>
      </c>
      <c r="BE276" s="168">
        <f>IF(N276="základná",J276,0)</f>
        <v>0</v>
      </c>
      <c r="BF276" s="168">
        <f>IF(N276="znížená",J276,0)</f>
        <v>0</v>
      </c>
      <c r="BG276" s="168">
        <f>IF(N276="zákl. prenesená",J276,0)</f>
        <v>0</v>
      </c>
      <c r="BH276" s="168">
        <f>IF(N276="zníž. prenesená",J276,0)</f>
        <v>0</v>
      </c>
      <c r="BI276" s="168">
        <f>IF(N276="nulová",J276,0)</f>
        <v>0</v>
      </c>
      <c r="BJ276" s="17" t="s">
        <v>99</v>
      </c>
      <c r="BK276" s="169">
        <f>ROUND(I276*H276,3)</f>
        <v>0</v>
      </c>
      <c r="BL276" s="17" t="s">
        <v>231</v>
      </c>
      <c r="BM276" s="167" t="s">
        <v>344</v>
      </c>
    </row>
    <row r="277" spans="2:65" s="12" customFormat="1">
      <c r="B277" s="170"/>
      <c r="D277" s="171" t="s">
        <v>233</v>
      </c>
      <c r="E277" s="172" t="s">
        <v>1</v>
      </c>
      <c r="F277" s="173" t="s">
        <v>239</v>
      </c>
      <c r="H277" s="172" t="s">
        <v>1</v>
      </c>
      <c r="I277" s="174"/>
      <c r="L277" s="170"/>
      <c r="M277" s="175"/>
      <c r="T277" s="176"/>
      <c r="AT277" s="172" t="s">
        <v>233</v>
      </c>
      <c r="AU277" s="172" t="s">
        <v>99</v>
      </c>
      <c r="AV277" s="12" t="s">
        <v>83</v>
      </c>
      <c r="AW277" s="12" t="s">
        <v>30</v>
      </c>
      <c r="AX277" s="12" t="s">
        <v>75</v>
      </c>
      <c r="AY277" s="172" t="s">
        <v>224</v>
      </c>
    </row>
    <row r="278" spans="2:65" s="13" customFormat="1">
      <c r="B278" s="177"/>
      <c r="D278" s="171" t="s">
        <v>233</v>
      </c>
      <c r="E278" s="178" t="s">
        <v>1</v>
      </c>
      <c r="F278" s="179" t="s">
        <v>345</v>
      </c>
      <c r="H278" s="180">
        <v>2.4</v>
      </c>
      <c r="I278" s="181"/>
      <c r="L278" s="177"/>
      <c r="M278" s="182"/>
      <c r="T278" s="183"/>
      <c r="AT278" s="178" t="s">
        <v>233</v>
      </c>
      <c r="AU278" s="178" t="s">
        <v>99</v>
      </c>
      <c r="AV278" s="13" t="s">
        <v>99</v>
      </c>
      <c r="AW278" s="13" t="s">
        <v>30</v>
      </c>
      <c r="AX278" s="13" t="s">
        <v>83</v>
      </c>
      <c r="AY278" s="178" t="s">
        <v>224</v>
      </c>
    </row>
    <row r="279" spans="2:65" s="1" customFormat="1" ht="21.75" customHeight="1">
      <c r="B279" s="32"/>
      <c r="C279" s="157" t="s">
        <v>346</v>
      </c>
      <c r="D279" s="157" t="s">
        <v>227</v>
      </c>
      <c r="E279" s="158" t="s">
        <v>347</v>
      </c>
      <c r="F279" s="159" t="s">
        <v>348</v>
      </c>
      <c r="G279" s="160" t="s">
        <v>237</v>
      </c>
      <c r="H279" s="161">
        <v>8.1</v>
      </c>
      <c r="I279" s="162"/>
      <c r="J279" s="161">
        <f>ROUND(I279*H279,3)</f>
        <v>0</v>
      </c>
      <c r="K279" s="163"/>
      <c r="L279" s="32"/>
      <c r="M279" s="164" t="s">
        <v>1</v>
      </c>
      <c r="N279" s="127" t="s">
        <v>41</v>
      </c>
      <c r="P279" s="165">
        <f>O279*H279</f>
        <v>0</v>
      </c>
      <c r="Q279" s="165">
        <v>0</v>
      </c>
      <c r="R279" s="165">
        <f>Q279*H279</f>
        <v>0</v>
      </c>
      <c r="S279" s="165">
        <v>8.0000000000000002E-3</v>
      </c>
      <c r="T279" s="166">
        <f>S279*H279</f>
        <v>6.4799999999999996E-2</v>
      </c>
      <c r="AR279" s="167" t="s">
        <v>231</v>
      </c>
      <c r="AT279" s="167" t="s">
        <v>227</v>
      </c>
      <c r="AU279" s="167" t="s">
        <v>99</v>
      </c>
      <c r="AY279" s="17" t="s">
        <v>224</v>
      </c>
      <c r="BE279" s="168">
        <f>IF(N279="základná",J279,0)</f>
        <v>0</v>
      </c>
      <c r="BF279" s="168">
        <f>IF(N279="znížená",J279,0)</f>
        <v>0</v>
      </c>
      <c r="BG279" s="168">
        <f>IF(N279="zákl. prenesená",J279,0)</f>
        <v>0</v>
      </c>
      <c r="BH279" s="168">
        <f>IF(N279="zníž. prenesená",J279,0)</f>
        <v>0</v>
      </c>
      <c r="BI279" s="168">
        <f>IF(N279="nulová",J279,0)</f>
        <v>0</v>
      </c>
      <c r="BJ279" s="17" t="s">
        <v>99</v>
      </c>
      <c r="BK279" s="169">
        <f>ROUND(I279*H279,3)</f>
        <v>0</v>
      </c>
      <c r="BL279" s="17" t="s">
        <v>231</v>
      </c>
      <c r="BM279" s="167" t="s">
        <v>349</v>
      </c>
    </row>
    <row r="280" spans="2:65" s="12" customFormat="1">
      <c r="B280" s="170"/>
      <c r="D280" s="171" t="s">
        <v>233</v>
      </c>
      <c r="E280" s="172" t="s">
        <v>1</v>
      </c>
      <c r="F280" s="173" t="s">
        <v>350</v>
      </c>
      <c r="H280" s="172" t="s">
        <v>1</v>
      </c>
      <c r="I280" s="174"/>
      <c r="L280" s="170"/>
      <c r="M280" s="175"/>
      <c r="T280" s="176"/>
      <c r="AT280" s="172" t="s">
        <v>233</v>
      </c>
      <c r="AU280" s="172" t="s">
        <v>99</v>
      </c>
      <c r="AV280" s="12" t="s">
        <v>83</v>
      </c>
      <c r="AW280" s="12" t="s">
        <v>30</v>
      </c>
      <c r="AX280" s="12" t="s">
        <v>75</v>
      </c>
      <c r="AY280" s="172" t="s">
        <v>224</v>
      </c>
    </row>
    <row r="281" spans="2:65" s="13" customFormat="1">
      <c r="B281" s="177"/>
      <c r="D281" s="171" t="s">
        <v>233</v>
      </c>
      <c r="E281" s="178" t="s">
        <v>1</v>
      </c>
      <c r="F281" s="179" t="s">
        <v>351</v>
      </c>
      <c r="H281" s="180">
        <v>8.1</v>
      </c>
      <c r="I281" s="181"/>
      <c r="L281" s="177"/>
      <c r="M281" s="182"/>
      <c r="T281" s="183"/>
      <c r="AT281" s="178" t="s">
        <v>233</v>
      </c>
      <c r="AU281" s="178" t="s">
        <v>99</v>
      </c>
      <c r="AV281" s="13" t="s">
        <v>99</v>
      </c>
      <c r="AW281" s="13" t="s">
        <v>30</v>
      </c>
      <c r="AX281" s="13" t="s">
        <v>83</v>
      </c>
      <c r="AY281" s="178" t="s">
        <v>224</v>
      </c>
    </row>
    <row r="282" spans="2:65" s="1" customFormat="1" ht="24.25" customHeight="1">
      <c r="B282" s="32"/>
      <c r="C282" s="157" t="s">
        <v>352</v>
      </c>
      <c r="D282" s="157" t="s">
        <v>227</v>
      </c>
      <c r="E282" s="158" t="s">
        <v>353</v>
      </c>
      <c r="F282" s="159" t="s">
        <v>354</v>
      </c>
      <c r="G282" s="160" t="s">
        <v>230</v>
      </c>
      <c r="H282" s="161">
        <v>8</v>
      </c>
      <c r="I282" s="162"/>
      <c r="J282" s="161">
        <f>ROUND(I282*H282,3)</f>
        <v>0</v>
      </c>
      <c r="K282" s="163"/>
      <c r="L282" s="32"/>
      <c r="M282" s="164" t="s">
        <v>1</v>
      </c>
      <c r="N282" s="127" t="s">
        <v>41</v>
      </c>
      <c r="P282" s="165">
        <f>O282*H282</f>
        <v>0</v>
      </c>
      <c r="Q282" s="165">
        <v>0</v>
      </c>
      <c r="R282" s="165">
        <f>Q282*H282</f>
        <v>0</v>
      </c>
      <c r="S282" s="165">
        <v>2.4E-2</v>
      </c>
      <c r="T282" s="166">
        <f>S282*H282</f>
        <v>0.192</v>
      </c>
      <c r="AR282" s="167" t="s">
        <v>231</v>
      </c>
      <c r="AT282" s="167" t="s">
        <v>227</v>
      </c>
      <c r="AU282" s="167" t="s">
        <v>99</v>
      </c>
      <c r="AY282" s="17" t="s">
        <v>224</v>
      </c>
      <c r="BE282" s="168">
        <f>IF(N282="základná",J282,0)</f>
        <v>0</v>
      </c>
      <c r="BF282" s="168">
        <f>IF(N282="znížená",J282,0)</f>
        <v>0</v>
      </c>
      <c r="BG282" s="168">
        <f>IF(N282="zákl. prenesená",J282,0)</f>
        <v>0</v>
      </c>
      <c r="BH282" s="168">
        <f>IF(N282="zníž. prenesená",J282,0)</f>
        <v>0</v>
      </c>
      <c r="BI282" s="168">
        <f>IF(N282="nulová",J282,0)</f>
        <v>0</v>
      </c>
      <c r="BJ282" s="17" t="s">
        <v>99</v>
      </c>
      <c r="BK282" s="169">
        <f>ROUND(I282*H282,3)</f>
        <v>0</v>
      </c>
      <c r="BL282" s="17" t="s">
        <v>231</v>
      </c>
      <c r="BM282" s="167" t="s">
        <v>355</v>
      </c>
    </row>
    <row r="283" spans="2:65" s="12" customFormat="1">
      <c r="B283" s="170"/>
      <c r="D283" s="171" t="s">
        <v>233</v>
      </c>
      <c r="E283" s="172" t="s">
        <v>1</v>
      </c>
      <c r="F283" s="173" t="s">
        <v>239</v>
      </c>
      <c r="H283" s="172" t="s">
        <v>1</v>
      </c>
      <c r="I283" s="174"/>
      <c r="L283" s="170"/>
      <c r="M283" s="175"/>
      <c r="T283" s="176"/>
      <c r="AT283" s="172" t="s">
        <v>233</v>
      </c>
      <c r="AU283" s="172" t="s">
        <v>99</v>
      </c>
      <c r="AV283" s="12" t="s">
        <v>83</v>
      </c>
      <c r="AW283" s="12" t="s">
        <v>30</v>
      </c>
      <c r="AX283" s="12" t="s">
        <v>75</v>
      </c>
      <c r="AY283" s="172" t="s">
        <v>224</v>
      </c>
    </row>
    <row r="284" spans="2:65" s="13" customFormat="1">
      <c r="B284" s="177"/>
      <c r="D284" s="171" t="s">
        <v>233</v>
      </c>
      <c r="E284" s="178" t="s">
        <v>1</v>
      </c>
      <c r="F284" s="179" t="s">
        <v>252</v>
      </c>
      <c r="H284" s="180">
        <v>5</v>
      </c>
      <c r="I284" s="181"/>
      <c r="L284" s="177"/>
      <c r="M284" s="182"/>
      <c r="T284" s="183"/>
      <c r="AT284" s="178" t="s">
        <v>233</v>
      </c>
      <c r="AU284" s="178" t="s">
        <v>99</v>
      </c>
      <c r="AV284" s="13" t="s">
        <v>99</v>
      </c>
      <c r="AW284" s="13" t="s">
        <v>30</v>
      </c>
      <c r="AX284" s="13" t="s">
        <v>75</v>
      </c>
      <c r="AY284" s="178" t="s">
        <v>224</v>
      </c>
    </row>
    <row r="285" spans="2:65" s="12" customFormat="1">
      <c r="B285" s="170"/>
      <c r="D285" s="171" t="s">
        <v>233</v>
      </c>
      <c r="E285" s="172" t="s">
        <v>1</v>
      </c>
      <c r="F285" s="173" t="s">
        <v>356</v>
      </c>
      <c r="H285" s="172" t="s">
        <v>1</v>
      </c>
      <c r="I285" s="174"/>
      <c r="L285" s="170"/>
      <c r="M285" s="175"/>
      <c r="T285" s="176"/>
      <c r="AT285" s="172" t="s">
        <v>233</v>
      </c>
      <c r="AU285" s="172" t="s">
        <v>99</v>
      </c>
      <c r="AV285" s="12" t="s">
        <v>83</v>
      </c>
      <c r="AW285" s="12" t="s">
        <v>30</v>
      </c>
      <c r="AX285" s="12" t="s">
        <v>75</v>
      </c>
      <c r="AY285" s="172" t="s">
        <v>224</v>
      </c>
    </row>
    <row r="286" spans="2:65" s="13" customFormat="1">
      <c r="B286" s="177"/>
      <c r="D286" s="171" t="s">
        <v>233</v>
      </c>
      <c r="E286" s="178" t="s">
        <v>1</v>
      </c>
      <c r="F286" s="179" t="s">
        <v>225</v>
      </c>
      <c r="H286" s="180">
        <v>3</v>
      </c>
      <c r="I286" s="181"/>
      <c r="L286" s="177"/>
      <c r="M286" s="182"/>
      <c r="T286" s="183"/>
      <c r="AT286" s="178" t="s">
        <v>233</v>
      </c>
      <c r="AU286" s="178" t="s">
        <v>99</v>
      </c>
      <c r="AV286" s="13" t="s">
        <v>99</v>
      </c>
      <c r="AW286" s="13" t="s">
        <v>30</v>
      </c>
      <c r="AX286" s="13" t="s">
        <v>75</v>
      </c>
      <c r="AY286" s="178" t="s">
        <v>224</v>
      </c>
    </row>
    <row r="287" spans="2:65" s="14" customFormat="1">
      <c r="B287" s="184"/>
      <c r="D287" s="171" t="s">
        <v>233</v>
      </c>
      <c r="E287" s="185" t="s">
        <v>1</v>
      </c>
      <c r="F287" s="186" t="s">
        <v>279</v>
      </c>
      <c r="H287" s="187">
        <v>8</v>
      </c>
      <c r="I287" s="188"/>
      <c r="L287" s="184"/>
      <c r="M287" s="189"/>
      <c r="T287" s="190"/>
      <c r="AT287" s="185" t="s">
        <v>233</v>
      </c>
      <c r="AU287" s="185" t="s">
        <v>99</v>
      </c>
      <c r="AV287" s="14" t="s">
        <v>231</v>
      </c>
      <c r="AW287" s="14" t="s">
        <v>30</v>
      </c>
      <c r="AX287" s="14" t="s">
        <v>83</v>
      </c>
      <c r="AY287" s="185" t="s">
        <v>224</v>
      </c>
    </row>
    <row r="288" spans="2:65" s="1" customFormat="1" ht="24.25" customHeight="1">
      <c r="B288" s="32"/>
      <c r="C288" s="157" t="s">
        <v>357</v>
      </c>
      <c r="D288" s="157" t="s">
        <v>227</v>
      </c>
      <c r="E288" s="158" t="s">
        <v>358</v>
      </c>
      <c r="F288" s="159" t="s">
        <v>359</v>
      </c>
      <c r="G288" s="160" t="s">
        <v>245</v>
      </c>
      <c r="H288" s="161">
        <v>7.88</v>
      </c>
      <c r="I288" s="162"/>
      <c r="J288" s="161">
        <f>ROUND(I288*H288,3)</f>
        <v>0</v>
      </c>
      <c r="K288" s="163"/>
      <c r="L288" s="32"/>
      <c r="M288" s="164" t="s">
        <v>1</v>
      </c>
      <c r="N288" s="127" t="s">
        <v>41</v>
      </c>
      <c r="P288" s="165">
        <f>O288*H288</f>
        <v>0</v>
      </c>
      <c r="Q288" s="165">
        <v>0</v>
      </c>
      <c r="R288" s="165">
        <f>Q288*H288</f>
        <v>0</v>
      </c>
      <c r="S288" s="165">
        <v>7.5999999999999998E-2</v>
      </c>
      <c r="T288" s="166">
        <f>S288*H288</f>
        <v>0.59887999999999997</v>
      </c>
      <c r="AR288" s="167" t="s">
        <v>231</v>
      </c>
      <c r="AT288" s="167" t="s">
        <v>227</v>
      </c>
      <c r="AU288" s="167" t="s">
        <v>99</v>
      </c>
      <c r="AY288" s="17" t="s">
        <v>224</v>
      </c>
      <c r="BE288" s="168">
        <f>IF(N288="základná",J288,0)</f>
        <v>0</v>
      </c>
      <c r="BF288" s="168">
        <f>IF(N288="znížená",J288,0)</f>
        <v>0</v>
      </c>
      <c r="BG288" s="168">
        <f>IF(N288="zákl. prenesená",J288,0)</f>
        <v>0</v>
      </c>
      <c r="BH288" s="168">
        <f>IF(N288="zníž. prenesená",J288,0)</f>
        <v>0</v>
      </c>
      <c r="BI288" s="168">
        <f>IF(N288="nulová",J288,0)</f>
        <v>0</v>
      </c>
      <c r="BJ288" s="17" t="s">
        <v>99</v>
      </c>
      <c r="BK288" s="169">
        <f>ROUND(I288*H288,3)</f>
        <v>0</v>
      </c>
      <c r="BL288" s="17" t="s">
        <v>231</v>
      </c>
      <c r="BM288" s="167" t="s">
        <v>360</v>
      </c>
    </row>
    <row r="289" spans="2:65" s="12" customFormat="1">
      <c r="B289" s="170"/>
      <c r="D289" s="171" t="s">
        <v>233</v>
      </c>
      <c r="E289" s="172" t="s">
        <v>1</v>
      </c>
      <c r="F289" s="173" t="s">
        <v>239</v>
      </c>
      <c r="H289" s="172" t="s">
        <v>1</v>
      </c>
      <c r="I289" s="174"/>
      <c r="L289" s="170"/>
      <c r="M289" s="175"/>
      <c r="T289" s="176"/>
      <c r="AT289" s="172" t="s">
        <v>233</v>
      </c>
      <c r="AU289" s="172" t="s">
        <v>99</v>
      </c>
      <c r="AV289" s="12" t="s">
        <v>83</v>
      </c>
      <c r="AW289" s="12" t="s">
        <v>30</v>
      </c>
      <c r="AX289" s="12" t="s">
        <v>75</v>
      </c>
      <c r="AY289" s="172" t="s">
        <v>224</v>
      </c>
    </row>
    <row r="290" spans="2:65" s="13" customFormat="1">
      <c r="B290" s="177"/>
      <c r="D290" s="171" t="s">
        <v>233</v>
      </c>
      <c r="E290" s="178" t="s">
        <v>1</v>
      </c>
      <c r="F290" s="179" t="s">
        <v>361</v>
      </c>
      <c r="H290" s="180">
        <v>7.88</v>
      </c>
      <c r="I290" s="181"/>
      <c r="L290" s="177"/>
      <c r="M290" s="182"/>
      <c r="T290" s="183"/>
      <c r="AT290" s="178" t="s">
        <v>233</v>
      </c>
      <c r="AU290" s="178" t="s">
        <v>99</v>
      </c>
      <c r="AV290" s="13" t="s">
        <v>99</v>
      </c>
      <c r="AW290" s="13" t="s">
        <v>30</v>
      </c>
      <c r="AX290" s="13" t="s">
        <v>83</v>
      </c>
      <c r="AY290" s="178" t="s">
        <v>224</v>
      </c>
    </row>
    <row r="291" spans="2:65" s="1" customFormat="1" ht="37.9" customHeight="1">
      <c r="B291" s="32"/>
      <c r="C291" s="157" t="s">
        <v>362</v>
      </c>
      <c r="D291" s="157" t="s">
        <v>227</v>
      </c>
      <c r="E291" s="158" t="s">
        <v>363</v>
      </c>
      <c r="F291" s="159" t="s">
        <v>364</v>
      </c>
      <c r="G291" s="160" t="s">
        <v>245</v>
      </c>
      <c r="H291" s="161">
        <v>7.9379999999999997</v>
      </c>
      <c r="I291" s="162"/>
      <c r="J291" s="161">
        <f>ROUND(I291*H291,3)</f>
        <v>0</v>
      </c>
      <c r="K291" s="163"/>
      <c r="L291" s="32"/>
      <c r="M291" s="164" t="s">
        <v>1</v>
      </c>
      <c r="N291" s="127" t="s">
        <v>41</v>
      </c>
      <c r="P291" s="165">
        <f>O291*H291</f>
        <v>0</v>
      </c>
      <c r="Q291" s="165">
        <v>0</v>
      </c>
      <c r="R291" s="165">
        <f>Q291*H291</f>
        <v>0</v>
      </c>
      <c r="S291" s="165">
        <v>6.8000000000000005E-2</v>
      </c>
      <c r="T291" s="166">
        <f>S291*H291</f>
        <v>0.53978400000000004</v>
      </c>
      <c r="AR291" s="167" t="s">
        <v>231</v>
      </c>
      <c r="AT291" s="167" t="s">
        <v>227</v>
      </c>
      <c r="AU291" s="167" t="s">
        <v>99</v>
      </c>
      <c r="AY291" s="17" t="s">
        <v>224</v>
      </c>
      <c r="BE291" s="168">
        <f>IF(N291="základná",J291,0)</f>
        <v>0</v>
      </c>
      <c r="BF291" s="168">
        <f>IF(N291="znížená",J291,0)</f>
        <v>0</v>
      </c>
      <c r="BG291" s="168">
        <f>IF(N291="zákl. prenesená",J291,0)</f>
        <v>0</v>
      </c>
      <c r="BH291" s="168">
        <f>IF(N291="zníž. prenesená",J291,0)</f>
        <v>0</v>
      </c>
      <c r="BI291" s="168">
        <f>IF(N291="nulová",J291,0)</f>
        <v>0</v>
      </c>
      <c r="BJ291" s="17" t="s">
        <v>99</v>
      </c>
      <c r="BK291" s="169">
        <f>ROUND(I291*H291,3)</f>
        <v>0</v>
      </c>
      <c r="BL291" s="17" t="s">
        <v>231</v>
      </c>
      <c r="BM291" s="167" t="s">
        <v>365</v>
      </c>
    </row>
    <row r="292" spans="2:65" s="12" customFormat="1">
      <c r="B292" s="170"/>
      <c r="D292" s="171" t="s">
        <v>233</v>
      </c>
      <c r="E292" s="172" t="s">
        <v>1</v>
      </c>
      <c r="F292" s="173" t="s">
        <v>366</v>
      </c>
      <c r="H292" s="172" t="s">
        <v>1</v>
      </c>
      <c r="I292" s="174"/>
      <c r="L292" s="170"/>
      <c r="M292" s="175"/>
      <c r="T292" s="176"/>
      <c r="AT292" s="172" t="s">
        <v>233</v>
      </c>
      <c r="AU292" s="172" t="s">
        <v>99</v>
      </c>
      <c r="AV292" s="12" t="s">
        <v>83</v>
      </c>
      <c r="AW292" s="12" t="s">
        <v>30</v>
      </c>
      <c r="AX292" s="12" t="s">
        <v>75</v>
      </c>
      <c r="AY292" s="172" t="s">
        <v>224</v>
      </c>
    </row>
    <row r="293" spans="2:65" s="13" customFormat="1">
      <c r="B293" s="177"/>
      <c r="D293" s="171" t="s">
        <v>233</v>
      </c>
      <c r="E293" s="178" t="s">
        <v>1</v>
      </c>
      <c r="F293" s="179" t="s">
        <v>367</v>
      </c>
      <c r="H293" s="180">
        <v>2.5110000000000001</v>
      </c>
      <c r="I293" s="181"/>
      <c r="L293" s="177"/>
      <c r="M293" s="182"/>
      <c r="T293" s="183"/>
      <c r="AT293" s="178" t="s">
        <v>233</v>
      </c>
      <c r="AU293" s="178" t="s">
        <v>99</v>
      </c>
      <c r="AV293" s="13" t="s">
        <v>99</v>
      </c>
      <c r="AW293" s="13" t="s">
        <v>30</v>
      </c>
      <c r="AX293" s="13" t="s">
        <v>75</v>
      </c>
      <c r="AY293" s="178" t="s">
        <v>224</v>
      </c>
    </row>
    <row r="294" spans="2:65" s="13" customFormat="1">
      <c r="B294" s="177"/>
      <c r="D294" s="171" t="s">
        <v>233</v>
      </c>
      <c r="E294" s="178" t="s">
        <v>1</v>
      </c>
      <c r="F294" s="179" t="s">
        <v>368</v>
      </c>
      <c r="H294" s="180">
        <v>3.0510000000000002</v>
      </c>
      <c r="I294" s="181"/>
      <c r="L294" s="177"/>
      <c r="M294" s="182"/>
      <c r="T294" s="183"/>
      <c r="AT294" s="178" t="s">
        <v>233</v>
      </c>
      <c r="AU294" s="178" t="s">
        <v>99</v>
      </c>
      <c r="AV294" s="13" t="s">
        <v>99</v>
      </c>
      <c r="AW294" s="13" t="s">
        <v>30</v>
      </c>
      <c r="AX294" s="13" t="s">
        <v>75</v>
      </c>
      <c r="AY294" s="178" t="s">
        <v>224</v>
      </c>
    </row>
    <row r="295" spans="2:65" s="13" customFormat="1">
      <c r="B295" s="177"/>
      <c r="D295" s="171" t="s">
        <v>233</v>
      </c>
      <c r="E295" s="178" t="s">
        <v>1</v>
      </c>
      <c r="F295" s="179" t="s">
        <v>369</v>
      </c>
      <c r="H295" s="180">
        <v>2.3759999999999999</v>
      </c>
      <c r="I295" s="181"/>
      <c r="L295" s="177"/>
      <c r="M295" s="182"/>
      <c r="T295" s="183"/>
      <c r="AT295" s="178" t="s">
        <v>233</v>
      </c>
      <c r="AU295" s="178" t="s">
        <v>99</v>
      </c>
      <c r="AV295" s="13" t="s">
        <v>99</v>
      </c>
      <c r="AW295" s="13" t="s">
        <v>30</v>
      </c>
      <c r="AX295" s="13" t="s">
        <v>75</v>
      </c>
      <c r="AY295" s="178" t="s">
        <v>224</v>
      </c>
    </row>
    <row r="296" spans="2:65" s="14" customFormat="1">
      <c r="B296" s="184"/>
      <c r="D296" s="171" t="s">
        <v>233</v>
      </c>
      <c r="E296" s="185" t="s">
        <v>1</v>
      </c>
      <c r="F296" s="186" t="s">
        <v>279</v>
      </c>
      <c r="H296" s="187">
        <v>7.9380000000000006</v>
      </c>
      <c r="I296" s="188"/>
      <c r="L296" s="184"/>
      <c r="M296" s="189"/>
      <c r="T296" s="190"/>
      <c r="AT296" s="185" t="s">
        <v>233</v>
      </c>
      <c r="AU296" s="185" t="s">
        <v>99</v>
      </c>
      <c r="AV296" s="14" t="s">
        <v>231</v>
      </c>
      <c r="AW296" s="14" t="s">
        <v>30</v>
      </c>
      <c r="AX296" s="14" t="s">
        <v>83</v>
      </c>
      <c r="AY296" s="185" t="s">
        <v>224</v>
      </c>
    </row>
    <row r="297" spans="2:65" s="1" customFormat="1" ht="24.25" customHeight="1">
      <c r="B297" s="32"/>
      <c r="C297" s="157" t="s">
        <v>370</v>
      </c>
      <c r="D297" s="157" t="s">
        <v>227</v>
      </c>
      <c r="E297" s="158" t="s">
        <v>371</v>
      </c>
      <c r="F297" s="159" t="s">
        <v>372</v>
      </c>
      <c r="G297" s="160" t="s">
        <v>373</v>
      </c>
      <c r="H297" s="161">
        <v>12.955</v>
      </c>
      <c r="I297" s="162"/>
      <c r="J297" s="161">
        <f>ROUND(I297*H297,3)</f>
        <v>0</v>
      </c>
      <c r="K297" s="163"/>
      <c r="L297" s="32"/>
      <c r="M297" s="164" t="s">
        <v>1</v>
      </c>
      <c r="N297" s="127" t="s">
        <v>41</v>
      </c>
      <c r="P297" s="165">
        <f>O297*H297</f>
        <v>0</v>
      </c>
      <c r="Q297" s="165">
        <v>0</v>
      </c>
      <c r="R297" s="165">
        <f>Q297*H297</f>
        <v>0</v>
      </c>
      <c r="S297" s="165">
        <v>0</v>
      </c>
      <c r="T297" s="166">
        <f>S297*H297</f>
        <v>0</v>
      </c>
      <c r="AR297" s="167" t="s">
        <v>231</v>
      </c>
      <c r="AT297" s="167" t="s">
        <v>227</v>
      </c>
      <c r="AU297" s="167" t="s">
        <v>99</v>
      </c>
      <c r="AY297" s="17" t="s">
        <v>224</v>
      </c>
      <c r="BE297" s="168">
        <f>IF(N297="základná",J297,0)</f>
        <v>0</v>
      </c>
      <c r="BF297" s="168">
        <f>IF(N297="znížená",J297,0)</f>
        <v>0</v>
      </c>
      <c r="BG297" s="168">
        <f>IF(N297="zákl. prenesená",J297,0)</f>
        <v>0</v>
      </c>
      <c r="BH297" s="168">
        <f>IF(N297="zníž. prenesená",J297,0)</f>
        <v>0</v>
      </c>
      <c r="BI297" s="168">
        <f>IF(N297="nulová",J297,0)</f>
        <v>0</v>
      </c>
      <c r="BJ297" s="17" t="s">
        <v>99</v>
      </c>
      <c r="BK297" s="169">
        <f>ROUND(I297*H297,3)</f>
        <v>0</v>
      </c>
      <c r="BL297" s="17" t="s">
        <v>231</v>
      </c>
      <c r="BM297" s="167" t="s">
        <v>374</v>
      </c>
    </row>
    <row r="298" spans="2:65" s="1" customFormat="1" ht="21.75" customHeight="1">
      <c r="B298" s="32"/>
      <c r="C298" s="157" t="s">
        <v>375</v>
      </c>
      <c r="D298" s="157" t="s">
        <v>227</v>
      </c>
      <c r="E298" s="158" t="s">
        <v>376</v>
      </c>
      <c r="F298" s="159" t="s">
        <v>377</v>
      </c>
      <c r="G298" s="160" t="s">
        <v>373</v>
      </c>
      <c r="H298" s="161">
        <v>12.955</v>
      </c>
      <c r="I298" s="162"/>
      <c r="J298" s="161">
        <f>ROUND(I298*H298,3)</f>
        <v>0</v>
      </c>
      <c r="K298" s="163"/>
      <c r="L298" s="32"/>
      <c r="M298" s="164" t="s">
        <v>1</v>
      </c>
      <c r="N298" s="127" t="s">
        <v>41</v>
      </c>
      <c r="P298" s="165">
        <f>O298*H298</f>
        <v>0</v>
      </c>
      <c r="Q298" s="165">
        <v>0</v>
      </c>
      <c r="R298" s="165">
        <f>Q298*H298</f>
        <v>0</v>
      </c>
      <c r="S298" s="165">
        <v>0</v>
      </c>
      <c r="T298" s="166">
        <f>S298*H298</f>
        <v>0</v>
      </c>
      <c r="AR298" s="167" t="s">
        <v>231</v>
      </c>
      <c r="AT298" s="167" t="s">
        <v>227</v>
      </c>
      <c r="AU298" s="167" t="s">
        <v>99</v>
      </c>
      <c r="AY298" s="17" t="s">
        <v>224</v>
      </c>
      <c r="BE298" s="168">
        <f>IF(N298="základná",J298,0)</f>
        <v>0</v>
      </c>
      <c r="BF298" s="168">
        <f>IF(N298="znížená",J298,0)</f>
        <v>0</v>
      </c>
      <c r="BG298" s="168">
        <f>IF(N298="zákl. prenesená",J298,0)</f>
        <v>0</v>
      </c>
      <c r="BH298" s="168">
        <f>IF(N298="zníž. prenesená",J298,0)</f>
        <v>0</v>
      </c>
      <c r="BI298" s="168">
        <f>IF(N298="nulová",J298,0)</f>
        <v>0</v>
      </c>
      <c r="BJ298" s="17" t="s">
        <v>99</v>
      </c>
      <c r="BK298" s="169">
        <f>ROUND(I298*H298,3)</f>
        <v>0</v>
      </c>
      <c r="BL298" s="17" t="s">
        <v>231</v>
      </c>
      <c r="BM298" s="167" t="s">
        <v>378</v>
      </c>
    </row>
    <row r="299" spans="2:65" s="1" customFormat="1" ht="21.75" customHeight="1">
      <c r="B299" s="32"/>
      <c r="C299" s="157" t="s">
        <v>379</v>
      </c>
      <c r="D299" s="157" t="s">
        <v>227</v>
      </c>
      <c r="E299" s="158" t="s">
        <v>380</v>
      </c>
      <c r="F299" s="159" t="s">
        <v>381</v>
      </c>
      <c r="G299" s="160" t="s">
        <v>373</v>
      </c>
      <c r="H299" s="161">
        <v>12.955</v>
      </c>
      <c r="I299" s="162"/>
      <c r="J299" s="161">
        <f>ROUND(I299*H299,3)</f>
        <v>0</v>
      </c>
      <c r="K299" s="163"/>
      <c r="L299" s="32"/>
      <c r="M299" s="164" t="s">
        <v>1</v>
      </c>
      <c r="N299" s="127" t="s">
        <v>41</v>
      </c>
      <c r="P299" s="165">
        <f>O299*H299</f>
        <v>0</v>
      </c>
      <c r="Q299" s="165">
        <v>0</v>
      </c>
      <c r="R299" s="165">
        <f>Q299*H299</f>
        <v>0</v>
      </c>
      <c r="S299" s="165">
        <v>0</v>
      </c>
      <c r="T299" s="166">
        <f>S299*H299</f>
        <v>0</v>
      </c>
      <c r="AR299" s="167" t="s">
        <v>231</v>
      </c>
      <c r="AT299" s="167" t="s">
        <v>227</v>
      </c>
      <c r="AU299" s="167" t="s">
        <v>99</v>
      </c>
      <c r="AY299" s="17" t="s">
        <v>224</v>
      </c>
      <c r="BE299" s="168">
        <f>IF(N299="základná",J299,0)</f>
        <v>0</v>
      </c>
      <c r="BF299" s="168">
        <f>IF(N299="znížená",J299,0)</f>
        <v>0</v>
      </c>
      <c r="BG299" s="168">
        <f>IF(N299="zákl. prenesená",J299,0)</f>
        <v>0</v>
      </c>
      <c r="BH299" s="168">
        <f>IF(N299="zníž. prenesená",J299,0)</f>
        <v>0</v>
      </c>
      <c r="BI299" s="168">
        <f>IF(N299="nulová",J299,0)</f>
        <v>0</v>
      </c>
      <c r="BJ299" s="17" t="s">
        <v>99</v>
      </c>
      <c r="BK299" s="169">
        <f>ROUND(I299*H299,3)</f>
        <v>0</v>
      </c>
      <c r="BL299" s="17" t="s">
        <v>231</v>
      </c>
      <c r="BM299" s="167" t="s">
        <v>382</v>
      </c>
    </row>
    <row r="300" spans="2:65" s="1" customFormat="1" ht="24.25" customHeight="1">
      <c r="B300" s="32"/>
      <c r="C300" s="157" t="s">
        <v>383</v>
      </c>
      <c r="D300" s="157" t="s">
        <v>227</v>
      </c>
      <c r="E300" s="158" t="s">
        <v>384</v>
      </c>
      <c r="F300" s="159" t="s">
        <v>385</v>
      </c>
      <c r="G300" s="160" t="s">
        <v>373</v>
      </c>
      <c r="H300" s="161">
        <v>25.91</v>
      </c>
      <c r="I300" s="162"/>
      <c r="J300" s="161">
        <f>ROUND(I300*H300,3)</f>
        <v>0</v>
      </c>
      <c r="K300" s="163"/>
      <c r="L300" s="32"/>
      <c r="M300" s="164" t="s">
        <v>1</v>
      </c>
      <c r="N300" s="127" t="s">
        <v>41</v>
      </c>
      <c r="P300" s="165">
        <f>O300*H300</f>
        <v>0</v>
      </c>
      <c r="Q300" s="165">
        <v>0</v>
      </c>
      <c r="R300" s="165">
        <f>Q300*H300</f>
        <v>0</v>
      </c>
      <c r="S300" s="165">
        <v>0</v>
      </c>
      <c r="T300" s="166">
        <f>S300*H300</f>
        <v>0</v>
      </c>
      <c r="AR300" s="167" t="s">
        <v>231</v>
      </c>
      <c r="AT300" s="167" t="s">
        <v>227</v>
      </c>
      <c r="AU300" s="167" t="s">
        <v>99</v>
      </c>
      <c r="AY300" s="17" t="s">
        <v>224</v>
      </c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17" t="s">
        <v>99</v>
      </c>
      <c r="BK300" s="169">
        <f>ROUND(I300*H300,3)</f>
        <v>0</v>
      </c>
      <c r="BL300" s="17" t="s">
        <v>231</v>
      </c>
      <c r="BM300" s="167" t="s">
        <v>386</v>
      </c>
    </row>
    <row r="301" spans="2:65" s="13" customFormat="1">
      <c r="B301" s="177"/>
      <c r="D301" s="171" t="s">
        <v>233</v>
      </c>
      <c r="F301" s="179" t="s">
        <v>387</v>
      </c>
      <c r="H301" s="180">
        <v>25.91</v>
      </c>
      <c r="I301" s="181"/>
      <c r="L301" s="177"/>
      <c r="M301" s="182"/>
      <c r="T301" s="183"/>
      <c r="AT301" s="178" t="s">
        <v>233</v>
      </c>
      <c r="AU301" s="178" t="s">
        <v>99</v>
      </c>
      <c r="AV301" s="13" t="s">
        <v>99</v>
      </c>
      <c r="AW301" s="13" t="s">
        <v>4</v>
      </c>
      <c r="AX301" s="13" t="s">
        <v>83</v>
      </c>
      <c r="AY301" s="178" t="s">
        <v>224</v>
      </c>
    </row>
    <row r="302" spans="2:65" s="1" customFormat="1" ht="24.25" customHeight="1">
      <c r="B302" s="32"/>
      <c r="C302" s="157" t="s">
        <v>388</v>
      </c>
      <c r="D302" s="157" t="s">
        <v>227</v>
      </c>
      <c r="E302" s="158" t="s">
        <v>389</v>
      </c>
      <c r="F302" s="159" t="s">
        <v>390</v>
      </c>
      <c r="G302" s="160" t="s">
        <v>373</v>
      </c>
      <c r="H302" s="161">
        <v>12.955</v>
      </c>
      <c r="I302" s="162"/>
      <c r="J302" s="161">
        <f>ROUND(I302*H302,3)</f>
        <v>0</v>
      </c>
      <c r="K302" s="163"/>
      <c r="L302" s="32"/>
      <c r="M302" s="164" t="s">
        <v>1</v>
      </c>
      <c r="N302" s="127" t="s">
        <v>41</v>
      </c>
      <c r="P302" s="165">
        <f>O302*H302</f>
        <v>0</v>
      </c>
      <c r="Q302" s="165">
        <v>0</v>
      </c>
      <c r="R302" s="165">
        <f>Q302*H302</f>
        <v>0</v>
      </c>
      <c r="S302" s="165">
        <v>0</v>
      </c>
      <c r="T302" s="166">
        <f>S302*H302</f>
        <v>0</v>
      </c>
      <c r="AR302" s="167" t="s">
        <v>231</v>
      </c>
      <c r="AT302" s="167" t="s">
        <v>227</v>
      </c>
      <c r="AU302" s="167" t="s">
        <v>99</v>
      </c>
      <c r="AY302" s="17" t="s">
        <v>224</v>
      </c>
      <c r="BE302" s="168">
        <f>IF(N302="základná",J302,0)</f>
        <v>0</v>
      </c>
      <c r="BF302" s="168">
        <f>IF(N302="znížená",J302,0)</f>
        <v>0</v>
      </c>
      <c r="BG302" s="168">
        <f>IF(N302="zákl. prenesená",J302,0)</f>
        <v>0</v>
      </c>
      <c r="BH302" s="168">
        <f>IF(N302="zníž. prenesená",J302,0)</f>
        <v>0</v>
      </c>
      <c r="BI302" s="168">
        <f>IF(N302="nulová",J302,0)</f>
        <v>0</v>
      </c>
      <c r="BJ302" s="17" t="s">
        <v>99</v>
      </c>
      <c r="BK302" s="169">
        <f>ROUND(I302*H302,3)</f>
        <v>0</v>
      </c>
      <c r="BL302" s="17" t="s">
        <v>231</v>
      </c>
      <c r="BM302" s="167" t="s">
        <v>391</v>
      </c>
    </row>
    <row r="303" spans="2:65" s="1" customFormat="1" ht="24.25" customHeight="1">
      <c r="B303" s="32"/>
      <c r="C303" s="157" t="s">
        <v>392</v>
      </c>
      <c r="D303" s="157" t="s">
        <v>227</v>
      </c>
      <c r="E303" s="158" t="s">
        <v>393</v>
      </c>
      <c r="F303" s="159" t="s">
        <v>394</v>
      </c>
      <c r="G303" s="160" t="s">
        <v>373</v>
      </c>
      <c r="H303" s="161">
        <v>492.29</v>
      </c>
      <c r="I303" s="162"/>
      <c r="J303" s="161">
        <f>ROUND(I303*H303,3)</f>
        <v>0</v>
      </c>
      <c r="K303" s="163"/>
      <c r="L303" s="32"/>
      <c r="M303" s="164" t="s">
        <v>1</v>
      </c>
      <c r="N303" s="127" t="s">
        <v>41</v>
      </c>
      <c r="P303" s="165">
        <f>O303*H303</f>
        <v>0</v>
      </c>
      <c r="Q303" s="165">
        <v>0</v>
      </c>
      <c r="R303" s="165">
        <f>Q303*H303</f>
        <v>0</v>
      </c>
      <c r="S303" s="165">
        <v>0</v>
      </c>
      <c r="T303" s="166">
        <f>S303*H303</f>
        <v>0</v>
      </c>
      <c r="AR303" s="167" t="s">
        <v>231</v>
      </c>
      <c r="AT303" s="167" t="s">
        <v>227</v>
      </c>
      <c r="AU303" s="167" t="s">
        <v>99</v>
      </c>
      <c r="AY303" s="17" t="s">
        <v>224</v>
      </c>
      <c r="BE303" s="168">
        <f>IF(N303="základná",J303,0)</f>
        <v>0</v>
      </c>
      <c r="BF303" s="168">
        <f>IF(N303="znížená",J303,0)</f>
        <v>0</v>
      </c>
      <c r="BG303" s="168">
        <f>IF(N303="zákl. prenesená",J303,0)</f>
        <v>0</v>
      </c>
      <c r="BH303" s="168">
        <f>IF(N303="zníž. prenesená",J303,0)</f>
        <v>0</v>
      </c>
      <c r="BI303" s="168">
        <f>IF(N303="nulová",J303,0)</f>
        <v>0</v>
      </c>
      <c r="BJ303" s="17" t="s">
        <v>99</v>
      </c>
      <c r="BK303" s="169">
        <f>ROUND(I303*H303,3)</f>
        <v>0</v>
      </c>
      <c r="BL303" s="17" t="s">
        <v>231</v>
      </c>
      <c r="BM303" s="167" t="s">
        <v>395</v>
      </c>
    </row>
    <row r="304" spans="2:65" s="13" customFormat="1">
      <c r="B304" s="177"/>
      <c r="D304" s="171" t="s">
        <v>233</v>
      </c>
      <c r="F304" s="179" t="s">
        <v>396</v>
      </c>
      <c r="H304" s="180">
        <v>492.29</v>
      </c>
      <c r="I304" s="181"/>
      <c r="L304" s="177"/>
      <c r="M304" s="182"/>
      <c r="T304" s="183"/>
      <c r="AT304" s="178" t="s">
        <v>233</v>
      </c>
      <c r="AU304" s="178" t="s">
        <v>99</v>
      </c>
      <c r="AV304" s="13" t="s">
        <v>99</v>
      </c>
      <c r="AW304" s="13" t="s">
        <v>4</v>
      </c>
      <c r="AX304" s="13" t="s">
        <v>83</v>
      </c>
      <c r="AY304" s="178" t="s">
        <v>224</v>
      </c>
    </row>
    <row r="305" spans="2:65" s="1" customFormat="1" ht="24.25" customHeight="1">
      <c r="B305" s="32"/>
      <c r="C305" s="157" t="s">
        <v>397</v>
      </c>
      <c r="D305" s="157" t="s">
        <v>227</v>
      </c>
      <c r="E305" s="158" t="s">
        <v>398</v>
      </c>
      <c r="F305" s="159" t="s">
        <v>399</v>
      </c>
      <c r="G305" s="160" t="s">
        <v>373</v>
      </c>
      <c r="H305" s="161">
        <v>12.955</v>
      </c>
      <c r="I305" s="162"/>
      <c r="J305" s="161">
        <f>ROUND(I305*H305,3)</f>
        <v>0</v>
      </c>
      <c r="K305" s="163"/>
      <c r="L305" s="32"/>
      <c r="M305" s="164" t="s">
        <v>1</v>
      </c>
      <c r="N305" s="127" t="s">
        <v>41</v>
      </c>
      <c r="P305" s="165">
        <f>O305*H305</f>
        <v>0</v>
      </c>
      <c r="Q305" s="165">
        <v>0</v>
      </c>
      <c r="R305" s="165">
        <f>Q305*H305</f>
        <v>0</v>
      </c>
      <c r="S305" s="165">
        <v>0</v>
      </c>
      <c r="T305" s="166">
        <f>S305*H305</f>
        <v>0</v>
      </c>
      <c r="AR305" s="167" t="s">
        <v>231</v>
      </c>
      <c r="AT305" s="167" t="s">
        <v>227</v>
      </c>
      <c r="AU305" s="167" t="s">
        <v>99</v>
      </c>
      <c r="AY305" s="17" t="s">
        <v>224</v>
      </c>
      <c r="BE305" s="168">
        <f>IF(N305="základná",J305,0)</f>
        <v>0</v>
      </c>
      <c r="BF305" s="168">
        <f>IF(N305="znížená",J305,0)</f>
        <v>0</v>
      </c>
      <c r="BG305" s="168">
        <f>IF(N305="zákl. prenesená",J305,0)</f>
        <v>0</v>
      </c>
      <c r="BH305" s="168">
        <f>IF(N305="zníž. prenesená",J305,0)</f>
        <v>0</v>
      </c>
      <c r="BI305" s="168">
        <f>IF(N305="nulová",J305,0)</f>
        <v>0</v>
      </c>
      <c r="BJ305" s="17" t="s">
        <v>99</v>
      </c>
      <c r="BK305" s="169">
        <f>ROUND(I305*H305,3)</f>
        <v>0</v>
      </c>
      <c r="BL305" s="17" t="s">
        <v>231</v>
      </c>
      <c r="BM305" s="167" t="s">
        <v>400</v>
      </c>
    </row>
    <row r="306" spans="2:65" s="1" customFormat="1" ht="33" customHeight="1">
      <c r="B306" s="32"/>
      <c r="C306" s="157" t="s">
        <v>401</v>
      </c>
      <c r="D306" s="157" t="s">
        <v>227</v>
      </c>
      <c r="E306" s="158" t="s">
        <v>402</v>
      </c>
      <c r="F306" s="159" t="s">
        <v>403</v>
      </c>
      <c r="G306" s="160" t="s">
        <v>373</v>
      </c>
      <c r="H306" s="161">
        <v>12.955</v>
      </c>
      <c r="I306" s="162"/>
      <c r="J306" s="161">
        <f>ROUND(I306*H306,3)</f>
        <v>0</v>
      </c>
      <c r="K306" s="163"/>
      <c r="L306" s="32"/>
      <c r="M306" s="164" t="s">
        <v>1</v>
      </c>
      <c r="N306" s="127" t="s">
        <v>41</v>
      </c>
      <c r="P306" s="165">
        <f>O306*H306</f>
        <v>0</v>
      </c>
      <c r="Q306" s="165">
        <v>0</v>
      </c>
      <c r="R306" s="165">
        <f>Q306*H306</f>
        <v>0</v>
      </c>
      <c r="S306" s="165">
        <v>0</v>
      </c>
      <c r="T306" s="166">
        <f>S306*H306</f>
        <v>0</v>
      </c>
      <c r="AR306" s="167" t="s">
        <v>231</v>
      </c>
      <c r="AT306" s="167" t="s">
        <v>227</v>
      </c>
      <c r="AU306" s="167" t="s">
        <v>99</v>
      </c>
      <c r="AY306" s="17" t="s">
        <v>224</v>
      </c>
      <c r="BE306" s="168">
        <f>IF(N306="základná",J306,0)</f>
        <v>0</v>
      </c>
      <c r="BF306" s="168">
        <f>IF(N306="znížená",J306,0)</f>
        <v>0</v>
      </c>
      <c r="BG306" s="168">
        <f>IF(N306="zákl. prenesená",J306,0)</f>
        <v>0</v>
      </c>
      <c r="BH306" s="168">
        <f>IF(N306="zníž. prenesená",J306,0)</f>
        <v>0</v>
      </c>
      <c r="BI306" s="168">
        <f>IF(N306="nulová",J306,0)</f>
        <v>0</v>
      </c>
      <c r="BJ306" s="17" t="s">
        <v>99</v>
      </c>
      <c r="BK306" s="169">
        <f>ROUND(I306*H306,3)</f>
        <v>0</v>
      </c>
      <c r="BL306" s="17" t="s">
        <v>231</v>
      </c>
      <c r="BM306" s="167" t="s">
        <v>404</v>
      </c>
    </row>
    <row r="307" spans="2:65" s="11" customFormat="1" ht="22.9" customHeight="1">
      <c r="B307" s="146"/>
      <c r="D307" s="147" t="s">
        <v>74</v>
      </c>
      <c r="E307" s="155" t="s">
        <v>405</v>
      </c>
      <c r="F307" s="155" t="s">
        <v>406</v>
      </c>
      <c r="I307" s="149"/>
      <c r="J307" s="156">
        <f>BK307</f>
        <v>0</v>
      </c>
      <c r="L307" s="146"/>
      <c r="M307" s="150"/>
      <c r="P307" s="151">
        <f>P308</f>
        <v>0</v>
      </c>
      <c r="R307" s="151">
        <f>R308</f>
        <v>0</v>
      </c>
      <c r="T307" s="152">
        <f>T308</f>
        <v>0</v>
      </c>
      <c r="AR307" s="147" t="s">
        <v>83</v>
      </c>
      <c r="AT307" s="153" t="s">
        <v>74</v>
      </c>
      <c r="AU307" s="153" t="s">
        <v>83</v>
      </c>
      <c r="AY307" s="147" t="s">
        <v>224</v>
      </c>
      <c r="BK307" s="154">
        <f>BK308</f>
        <v>0</v>
      </c>
    </row>
    <row r="308" spans="2:65" s="1" customFormat="1" ht="24.25" customHeight="1">
      <c r="B308" s="32"/>
      <c r="C308" s="157" t="s">
        <v>407</v>
      </c>
      <c r="D308" s="157" t="s">
        <v>227</v>
      </c>
      <c r="E308" s="158" t="s">
        <v>408</v>
      </c>
      <c r="F308" s="159" t="s">
        <v>409</v>
      </c>
      <c r="G308" s="160" t="s">
        <v>373</v>
      </c>
      <c r="H308" s="161">
        <v>12.534000000000001</v>
      </c>
      <c r="I308" s="162"/>
      <c r="J308" s="161">
        <f>ROUND(I308*H308,3)</f>
        <v>0</v>
      </c>
      <c r="K308" s="163"/>
      <c r="L308" s="32"/>
      <c r="M308" s="164" t="s">
        <v>1</v>
      </c>
      <c r="N308" s="127" t="s">
        <v>41</v>
      </c>
      <c r="P308" s="165">
        <f>O308*H308</f>
        <v>0</v>
      </c>
      <c r="Q308" s="165">
        <v>0</v>
      </c>
      <c r="R308" s="165">
        <f>Q308*H308</f>
        <v>0</v>
      </c>
      <c r="S308" s="165">
        <v>0</v>
      </c>
      <c r="T308" s="166">
        <f>S308*H308</f>
        <v>0</v>
      </c>
      <c r="AR308" s="167" t="s">
        <v>231</v>
      </c>
      <c r="AT308" s="167" t="s">
        <v>227</v>
      </c>
      <c r="AU308" s="167" t="s">
        <v>99</v>
      </c>
      <c r="AY308" s="17" t="s">
        <v>224</v>
      </c>
      <c r="BE308" s="168">
        <f>IF(N308="základná",J308,0)</f>
        <v>0</v>
      </c>
      <c r="BF308" s="168">
        <f>IF(N308="znížená",J308,0)</f>
        <v>0</v>
      </c>
      <c r="BG308" s="168">
        <f>IF(N308="zákl. prenesená",J308,0)</f>
        <v>0</v>
      </c>
      <c r="BH308" s="168">
        <f>IF(N308="zníž. prenesená",J308,0)</f>
        <v>0</v>
      </c>
      <c r="BI308" s="168">
        <f>IF(N308="nulová",J308,0)</f>
        <v>0</v>
      </c>
      <c r="BJ308" s="17" t="s">
        <v>99</v>
      </c>
      <c r="BK308" s="169">
        <f>ROUND(I308*H308,3)</f>
        <v>0</v>
      </c>
      <c r="BL308" s="17" t="s">
        <v>231</v>
      </c>
      <c r="BM308" s="167" t="s">
        <v>410</v>
      </c>
    </row>
    <row r="309" spans="2:65" s="11" customFormat="1" ht="25.9" customHeight="1">
      <c r="B309" s="146"/>
      <c r="D309" s="147" t="s">
        <v>74</v>
      </c>
      <c r="E309" s="148" t="s">
        <v>411</v>
      </c>
      <c r="F309" s="148" t="s">
        <v>412</v>
      </c>
      <c r="I309" s="149"/>
      <c r="J309" s="125">
        <f>BK309</f>
        <v>0</v>
      </c>
      <c r="L309" s="146"/>
      <c r="M309" s="150"/>
      <c r="P309" s="151">
        <f>P310+P334+P362+P367+P394+P403+P415+P452+P461+P465</f>
        <v>0</v>
      </c>
      <c r="R309" s="151">
        <f>R310+R334+R362+R367+R394+R403+R415+R452+R461+R465</f>
        <v>6.2965536597999998</v>
      </c>
      <c r="T309" s="152">
        <f>T310+T334+T362+T367+T394+T403+T415+T452+T461+T465</f>
        <v>9.4016080999999989</v>
      </c>
      <c r="AR309" s="147" t="s">
        <v>99</v>
      </c>
      <c r="AT309" s="153" t="s">
        <v>74</v>
      </c>
      <c r="AU309" s="153" t="s">
        <v>75</v>
      </c>
      <c r="AY309" s="147" t="s">
        <v>224</v>
      </c>
      <c r="BK309" s="154">
        <f>BK310+BK334+BK362+BK367+BK394+BK403+BK415+BK452+BK461+BK465</f>
        <v>0</v>
      </c>
    </row>
    <row r="310" spans="2:65" s="11" customFormat="1" ht="22.9" customHeight="1">
      <c r="B310" s="146"/>
      <c r="D310" s="147" t="s">
        <v>74</v>
      </c>
      <c r="E310" s="155" t="s">
        <v>413</v>
      </c>
      <c r="F310" s="155" t="s">
        <v>414</v>
      </c>
      <c r="I310" s="149"/>
      <c r="J310" s="156">
        <f>BK310</f>
        <v>0</v>
      </c>
      <c r="L310" s="146"/>
      <c r="M310" s="150"/>
      <c r="P310" s="151">
        <f>SUM(P311:P333)</f>
        <v>0</v>
      </c>
      <c r="R310" s="151">
        <f>SUM(R311:R333)</f>
        <v>3.3779999999999998E-2</v>
      </c>
      <c r="T310" s="152">
        <f>SUM(T311:T333)</f>
        <v>6.8729999999999999E-2</v>
      </c>
      <c r="AR310" s="147" t="s">
        <v>99</v>
      </c>
      <c r="AT310" s="153" t="s">
        <v>74</v>
      </c>
      <c r="AU310" s="153" t="s">
        <v>83</v>
      </c>
      <c r="AY310" s="147" t="s">
        <v>224</v>
      </c>
      <c r="BK310" s="154">
        <f>SUM(BK311:BK333)</f>
        <v>0</v>
      </c>
    </row>
    <row r="311" spans="2:65" s="1" customFormat="1" ht="24.25" customHeight="1">
      <c r="B311" s="32"/>
      <c r="C311" s="157" t="s">
        <v>415</v>
      </c>
      <c r="D311" s="157" t="s">
        <v>227</v>
      </c>
      <c r="E311" s="158" t="s">
        <v>416</v>
      </c>
      <c r="F311" s="159" t="s">
        <v>417</v>
      </c>
      <c r="G311" s="160" t="s">
        <v>418</v>
      </c>
      <c r="H311" s="161">
        <v>3</v>
      </c>
      <c r="I311" s="162"/>
      <c r="J311" s="161">
        <f>ROUND(I311*H311,3)</f>
        <v>0</v>
      </c>
      <c r="K311" s="163"/>
      <c r="L311" s="32"/>
      <c r="M311" s="164" t="s">
        <v>1</v>
      </c>
      <c r="N311" s="127" t="s">
        <v>41</v>
      </c>
      <c r="P311" s="165">
        <f>O311*H311</f>
        <v>0</v>
      </c>
      <c r="Q311" s="165">
        <v>0</v>
      </c>
      <c r="R311" s="165">
        <f>Q311*H311</f>
        <v>0</v>
      </c>
      <c r="S311" s="165">
        <v>1.9460000000000002E-2</v>
      </c>
      <c r="T311" s="166">
        <f>S311*H311</f>
        <v>5.8380000000000001E-2</v>
      </c>
      <c r="AR311" s="167" t="s">
        <v>321</v>
      </c>
      <c r="AT311" s="167" t="s">
        <v>227</v>
      </c>
      <c r="AU311" s="167" t="s">
        <v>99</v>
      </c>
      <c r="AY311" s="17" t="s">
        <v>224</v>
      </c>
      <c r="BE311" s="168">
        <f>IF(N311="základná",J311,0)</f>
        <v>0</v>
      </c>
      <c r="BF311" s="168">
        <f>IF(N311="znížená",J311,0)</f>
        <v>0</v>
      </c>
      <c r="BG311" s="168">
        <f>IF(N311="zákl. prenesená",J311,0)</f>
        <v>0</v>
      </c>
      <c r="BH311" s="168">
        <f>IF(N311="zníž. prenesená",J311,0)</f>
        <v>0</v>
      </c>
      <c r="BI311" s="168">
        <f>IF(N311="nulová",J311,0)</f>
        <v>0</v>
      </c>
      <c r="BJ311" s="17" t="s">
        <v>99</v>
      </c>
      <c r="BK311" s="169">
        <f>ROUND(I311*H311,3)</f>
        <v>0</v>
      </c>
      <c r="BL311" s="17" t="s">
        <v>321</v>
      </c>
      <c r="BM311" s="167" t="s">
        <v>419</v>
      </c>
    </row>
    <row r="312" spans="2:65" s="12" customFormat="1">
      <c r="B312" s="170"/>
      <c r="D312" s="171" t="s">
        <v>233</v>
      </c>
      <c r="E312" s="172" t="s">
        <v>1</v>
      </c>
      <c r="F312" s="173" t="s">
        <v>420</v>
      </c>
      <c r="H312" s="172" t="s">
        <v>1</v>
      </c>
      <c r="I312" s="174"/>
      <c r="L312" s="170"/>
      <c r="M312" s="175"/>
      <c r="T312" s="176"/>
      <c r="AT312" s="172" t="s">
        <v>233</v>
      </c>
      <c r="AU312" s="172" t="s">
        <v>99</v>
      </c>
      <c r="AV312" s="12" t="s">
        <v>83</v>
      </c>
      <c r="AW312" s="12" t="s">
        <v>30</v>
      </c>
      <c r="AX312" s="12" t="s">
        <v>75</v>
      </c>
      <c r="AY312" s="172" t="s">
        <v>224</v>
      </c>
    </row>
    <row r="313" spans="2:65" s="12" customFormat="1">
      <c r="B313" s="170"/>
      <c r="D313" s="171" t="s">
        <v>233</v>
      </c>
      <c r="E313" s="172" t="s">
        <v>1</v>
      </c>
      <c r="F313" s="173" t="s">
        <v>267</v>
      </c>
      <c r="H313" s="172" t="s">
        <v>1</v>
      </c>
      <c r="I313" s="174"/>
      <c r="L313" s="170"/>
      <c r="M313" s="175"/>
      <c r="T313" s="176"/>
      <c r="AT313" s="172" t="s">
        <v>233</v>
      </c>
      <c r="AU313" s="172" t="s">
        <v>99</v>
      </c>
      <c r="AV313" s="12" t="s">
        <v>83</v>
      </c>
      <c r="AW313" s="12" t="s">
        <v>30</v>
      </c>
      <c r="AX313" s="12" t="s">
        <v>75</v>
      </c>
      <c r="AY313" s="172" t="s">
        <v>224</v>
      </c>
    </row>
    <row r="314" spans="2:65" s="13" customFormat="1">
      <c r="B314" s="177"/>
      <c r="D314" s="171" t="s">
        <v>233</v>
      </c>
      <c r="E314" s="178" t="s">
        <v>1</v>
      </c>
      <c r="F314" s="179" t="s">
        <v>83</v>
      </c>
      <c r="H314" s="180">
        <v>1</v>
      </c>
      <c r="I314" s="181"/>
      <c r="L314" s="177"/>
      <c r="M314" s="182"/>
      <c r="T314" s="183"/>
      <c r="AT314" s="178" t="s">
        <v>233</v>
      </c>
      <c r="AU314" s="178" t="s">
        <v>99</v>
      </c>
      <c r="AV314" s="13" t="s">
        <v>99</v>
      </c>
      <c r="AW314" s="13" t="s">
        <v>30</v>
      </c>
      <c r="AX314" s="13" t="s">
        <v>75</v>
      </c>
      <c r="AY314" s="178" t="s">
        <v>224</v>
      </c>
    </row>
    <row r="315" spans="2:65" s="12" customFormat="1">
      <c r="B315" s="170"/>
      <c r="D315" s="171" t="s">
        <v>233</v>
      </c>
      <c r="E315" s="172" t="s">
        <v>1</v>
      </c>
      <c r="F315" s="173" t="s">
        <v>275</v>
      </c>
      <c r="H315" s="172" t="s">
        <v>1</v>
      </c>
      <c r="I315" s="174"/>
      <c r="L315" s="170"/>
      <c r="M315" s="175"/>
      <c r="T315" s="176"/>
      <c r="AT315" s="172" t="s">
        <v>233</v>
      </c>
      <c r="AU315" s="172" t="s">
        <v>99</v>
      </c>
      <c r="AV315" s="12" t="s">
        <v>83</v>
      </c>
      <c r="AW315" s="12" t="s">
        <v>30</v>
      </c>
      <c r="AX315" s="12" t="s">
        <v>75</v>
      </c>
      <c r="AY315" s="172" t="s">
        <v>224</v>
      </c>
    </row>
    <row r="316" spans="2:65" s="13" customFormat="1">
      <c r="B316" s="177"/>
      <c r="D316" s="171" t="s">
        <v>233</v>
      </c>
      <c r="E316" s="178" t="s">
        <v>1</v>
      </c>
      <c r="F316" s="179" t="s">
        <v>83</v>
      </c>
      <c r="H316" s="180">
        <v>1</v>
      </c>
      <c r="I316" s="181"/>
      <c r="L316" s="177"/>
      <c r="M316" s="182"/>
      <c r="T316" s="183"/>
      <c r="AT316" s="178" t="s">
        <v>233</v>
      </c>
      <c r="AU316" s="178" t="s">
        <v>99</v>
      </c>
      <c r="AV316" s="13" t="s">
        <v>99</v>
      </c>
      <c r="AW316" s="13" t="s">
        <v>30</v>
      </c>
      <c r="AX316" s="13" t="s">
        <v>75</v>
      </c>
      <c r="AY316" s="178" t="s">
        <v>224</v>
      </c>
    </row>
    <row r="317" spans="2:65" s="12" customFormat="1">
      <c r="B317" s="170"/>
      <c r="D317" s="171" t="s">
        <v>233</v>
      </c>
      <c r="E317" s="172" t="s">
        <v>1</v>
      </c>
      <c r="F317" s="173" t="s">
        <v>277</v>
      </c>
      <c r="H317" s="172" t="s">
        <v>1</v>
      </c>
      <c r="I317" s="174"/>
      <c r="L317" s="170"/>
      <c r="M317" s="175"/>
      <c r="T317" s="176"/>
      <c r="AT317" s="172" t="s">
        <v>233</v>
      </c>
      <c r="AU317" s="172" t="s">
        <v>99</v>
      </c>
      <c r="AV317" s="12" t="s">
        <v>83</v>
      </c>
      <c r="AW317" s="12" t="s">
        <v>30</v>
      </c>
      <c r="AX317" s="12" t="s">
        <v>75</v>
      </c>
      <c r="AY317" s="172" t="s">
        <v>224</v>
      </c>
    </row>
    <row r="318" spans="2:65" s="13" customFormat="1">
      <c r="B318" s="177"/>
      <c r="D318" s="171" t="s">
        <v>233</v>
      </c>
      <c r="E318" s="178" t="s">
        <v>1</v>
      </c>
      <c r="F318" s="179" t="s">
        <v>83</v>
      </c>
      <c r="H318" s="180">
        <v>1</v>
      </c>
      <c r="I318" s="181"/>
      <c r="L318" s="177"/>
      <c r="M318" s="182"/>
      <c r="T318" s="183"/>
      <c r="AT318" s="178" t="s">
        <v>233</v>
      </c>
      <c r="AU318" s="178" t="s">
        <v>99</v>
      </c>
      <c r="AV318" s="13" t="s">
        <v>99</v>
      </c>
      <c r="AW318" s="13" t="s">
        <v>30</v>
      </c>
      <c r="AX318" s="13" t="s">
        <v>75</v>
      </c>
      <c r="AY318" s="178" t="s">
        <v>224</v>
      </c>
    </row>
    <row r="319" spans="2:65" s="14" customFormat="1">
      <c r="B319" s="184"/>
      <c r="D319" s="171" t="s">
        <v>233</v>
      </c>
      <c r="E319" s="185" t="s">
        <v>1</v>
      </c>
      <c r="F319" s="186" t="s">
        <v>279</v>
      </c>
      <c r="H319" s="187">
        <v>3</v>
      </c>
      <c r="I319" s="188"/>
      <c r="L319" s="184"/>
      <c r="M319" s="189"/>
      <c r="T319" s="190"/>
      <c r="AT319" s="185" t="s">
        <v>233</v>
      </c>
      <c r="AU319" s="185" t="s">
        <v>99</v>
      </c>
      <c r="AV319" s="14" t="s">
        <v>231</v>
      </c>
      <c r="AW319" s="14" t="s">
        <v>30</v>
      </c>
      <c r="AX319" s="14" t="s">
        <v>83</v>
      </c>
      <c r="AY319" s="185" t="s">
        <v>224</v>
      </c>
    </row>
    <row r="320" spans="2:65" s="1" customFormat="1" ht="24.25" customHeight="1">
      <c r="B320" s="32"/>
      <c r="C320" s="157" t="s">
        <v>421</v>
      </c>
      <c r="D320" s="157" t="s">
        <v>227</v>
      </c>
      <c r="E320" s="158" t="s">
        <v>422</v>
      </c>
      <c r="F320" s="159" t="s">
        <v>423</v>
      </c>
      <c r="G320" s="160" t="s">
        <v>230</v>
      </c>
      <c r="H320" s="161">
        <v>2</v>
      </c>
      <c r="I320" s="162"/>
      <c r="J320" s="161">
        <f>ROUND(I320*H320,3)</f>
        <v>0</v>
      </c>
      <c r="K320" s="163"/>
      <c r="L320" s="32"/>
      <c r="M320" s="164" t="s">
        <v>1</v>
      </c>
      <c r="N320" s="127" t="s">
        <v>41</v>
      </c>
      <c r="P320" s="165">
        <f>O320*H320</f>
        <v>0</v>
      </c>
      <c r="Q320" s="165">
        <v>2.7999999999999998E-4</v>
      </c>
      <c r="R320" s="165">
        <f>Q320*H320</f>
        <v>5.5999999999999995E-4</v>
      </c>
      <c r="S320" s="165">
        <v>0</v>
      </c>
      <c r="T320" s="166">
        <f>S320*H320</f>
        <v>0</v>
      </c>
      <c r="AR320" s="167" t="s">
        <v>321</v>
      </c>
      <c r="AT320" s="167" t="s">
        <v>227</v>
      </c>
      <c r="AU320" s="167" t="s">
        <v>99</v>
      </c>
      <c r="AY320" s="17" t="s">
        <v>224</v>
      </c>
      <c r="BE320" s="168">
        <f>IF(N320="základná",J320,0)</f>
        <v>0</v>
      </c>
      <c r="BF320" s="168">
        <f>IF(N320="znížená",J320,0)</f>
        <v>0</v>
      </c>
      <c r="BG320" s="168">
        <f>IF(N320="zákl. prenesená",J320,0)</f>
        <v>0</v>
      </c>
      <c r="BH320" s="168">
        <f>IF(N320="zníž. prenesená",J320,0)</f>
        <v>0</v>
      </c>
      <c r="BI320" s="168">
        <f>IF(N320="nulová",J320,0)</f>
        <v>0</v>
      </c>
      <c r="BJ320" s="17" t="s">
        <v>99</v>
      </c>
      <c r="BK320" s="169">
        <f>ROUND(I320*H320,3)</f>
        <v>0</v>
      </c>
      <c r="BL320" s="17" t="s">
        <v>321</v>
      </c>
      <c r="BM320" s="167" t="s">
        <v>424</v>
      </c>
    </row>
    <row r="321" spans="2:65" s="12" customFormat="1">
      <c r="B321" s="170"/>
      <c r="D321" s="171" t="s">
        <v>233</v>
      </c>
      <c r="E321" s="172" t="s">
        <v>1</v>
      </c>
      <c r="F321" s="173" t="s">
        <v>425</v>
      </c>
      <c r="H321" s="172" t="s">
        <v>1</v>
      </c>
      <c r="I321" s="174"/>
      <c r="L321" s="170"/>
      <c r="M321" s="175"/>
      <c r="T321" s="176"/>
      <c r="AT321" s="172" t="s">
        <v>233</v>
      </c>
      <c r="AU321" s="172" t="s">
        <v>99</v>
      </c>
      <c r="AV321" s="12" t="s">
        <v>83</v>
      </c>
      <c r="AW321" s="12" t="s">
        <v>30</v>
      </c>
      <c r="AX321" s="12" t="s">
        <v>75</v>
      </c>
      <c r="AY321" s="172" t="s">
        <v>224</v>
      </c>
    </row>
    <row r="322" spans="2:65" s="13" customFormat="1">
      <c r="B322" s="177"/>
      <c r="D322" s="171" t="s">
        <v>233</v>
      </c>
      <c r="E322" s="178" t="s">
        <v>1</v>
      </c>
      <c r="F322" s="179" t="s">
        <v>99</v>
      </c>
      <c r="H322" s="180">
        <v>2</v>
      </c>
      <c r="I322" s="181"/>
      <c r="L322" s="177"/>
      <c r="M322" s="182"/>
      <c r="T322" s="183"/>
      <c r="AT322" s="178" t="s">
        <v>233</v>
      </c>
      <c r="AU322" s="178" t="s">
        <v>99</v>
      </c>
      <c r="AV322" s="13" t="s">
        <v>99</v>
      </c>
      <c r="AW322" s="13" t="s">
        <v>30</v>
      </c>
      <c r="AX322" s="13" t="s">
        <v>83</v>
      </c>
      <c r="AY322" s="178" t="s">
        <v>224</v>
      </c>
    </row>
    <row r="323" spans="2:65" s="1" customFormat="1" ht="16.5" customHeight="1">
      <c r="B323" s="32"/>
      <c r="C323" s="198" t="s">
        <v>426</v>
      </c>
      <c r="D323" s="198" t="s">
        <v>311</v>
      </c>
      <c r="E323" s="199" t="s">
        <v>427</v>
      </c>
      <c r="F323" s="200" t="s">
        <v>428</v>
      </c>
      <c r="G323" s="201" t="s">
        <v>230</v>
      </c>
      <c r="H323" s="202">
        <v>2</v>
      </c>
      <c r="I323" s="203"/>
      <c r="J323" s="202">
        <f t="shared" ref="J323:J329" si="5">ROUND(I323*H323,3)</f>
        <v>0</v>
      </c>
      <c r="K323" s="204"/>
      <c r="L323" s="205"/>
      <c r="M323" s="206" t="s">
        <v>1</v>
      </c>
      <c r="N323" s="207" t="s">
        <v>41</v>
      </c>
      <c r="P323" s="165">
        <f t="shared" ref="P323:P329" si="6">O323*H323</f>
        <v>0</v>
      </c>
      <c r="Q323" s="165">
        <v>1.41E-2</v>
      </c>
      <c r="R323" s="165">
        <f t="shared" ref="R323:R329" si="7">Q323*H323</f>
        <v>2.8199999999999999E-2</v>
      </c>
      <c r="S323" s="165">
        <v>0</v>
      </c>
      <c r="T323" s="166">
        <f t="shared" ref="T323:T329" si="8">S323*H323</f>
        <v>0</v>
      </c>
      <c r="AR323" s="167" t="s">
        <v>401</v>
      </c>
      <c r="AT323" s="167" t="s">
        <v>311</v>
      </c>
      <c r="AU323" s="167" t="s">
        <v>99</v>
      </c>
      <c r="AY323" s="17" t="s">
        <v>224</v>
      </c>
      <c r="BE323" s="168">
        <f t="shared" ref="BE323:BE329" si="9">IF(N323="základná",J323,0)</f>
        <v>0</v>
      </c>
      <c r="BF323" s="168">
        <f t="shared" ref="BF323:BF329" si="10">IF(N323="znížená",J323,0)</f>
        <v>0</v>
      </c>
      <c r="BG323" s="168">
        <f t="shared" ref="BG323:BG329" si="11">IF(N323="zákl. prenesená",J323,0)</f>
        <v>0</v>
      </c>
      <c r="BH323" s="168">
        <f t="shared" ref="BH323:BH329" si="12">IF(N323="zníž. prenesená",J323,0)</f>
        <v>0</v>
      </c>
      <c r="BI323" s="168">
        <f t="shared" ref="BI323:BI329" si="13">IF(N323="nulová",J323,0)</f>
        <v>0</v>
      </c>
      <c r="BJ323" s="17" t="s">
        <v>99</v>
      </c>
      <c r="BK323" s="169">
        <f t="shared" ref="BK323:BK329" si="14">ROUND(I323*H323,3)</f>
        <v>0</v>
      </c>
      <c r="BL323" s="17" t="s">
        <v>321</v>
      </c>
      <c r="BM323" s="167" t="s">
        <v>429</v>
      </c>
    </row>
    <row r="324" spans="2:65" s="1" customFormat="1" ht="21.75" customHeight="1">
      <c r="B324" s="32"/>
      <c r="C324" s="157" t="s">
        <v>430</v>
      </c>
      <c r="D324" s="157" t="s">
        <v>227</v>
      </c>
      <c r="E324" s="158" t="s">
        <v>431</v>
      </c>
      <c r="F324" s="159" t="s">
        <v>432</v>
      </c>
      <c r="G324" s="160" t="s">
        <v>230</v>
      </c>
      <c r="H324" s="161">
        <v>2</v>
      </c>
      <c r="I324" s="162"/>
      <c r="J324" s="161">
        <f t="shared" si="5"/>
        <v>0</v>
      </c>
      <c r="K324" s="163"/>
      <c r="L324" s="32"/>
      <c r="M324" s="164" t="s">
        <v>1</v>
      </c>
      <c r="N324" s="127" t="s">
        <v>41</v>
      </c>
      <c r="P324" s="165">
        <f t="shared" si="6"/>
        <v>0</v>
      </c>
      <c r="Q324" s="165">
        <v>8.0000000000000007E-5</v>
      </c>
      <c r="R324" s="165">
        <f t="shared" si="7"/>
        <v>1.6000000000000001E-4</v>
      </c>
      <c r="S324" s="165">
        <v>0</v>
      </c>
      <c r="T324" s="166">
        <f t="shared" si="8"/>
        <v>0</v>
      </c>
      <c r="AR324" s="167" t="s">
        <v>321</v>
      </c>
      <c r="AT324" s="167" t="s">
        <v>227</v>
      </c>
      <c r="AU324" s="167" t="s">
        <v>99</v>
      </c>
      <c r="AY324" s="17" t="s">
        <v>224</v>
      </c>
      <c r="BE324" s="168">
        <f t="shared" si="9"/>
        <v>0</v>
      </c>
      <c r="BF324" s="168">
        <f t="shared" si="10"/>
        <v>0</v>
      </c>
      <c r="BG324" s="168">
        <f t="shared" si="11"/>
        <v>0</v>
      </c>
      <c r="BH324" s="168">
        <f t="shared" si="12"/>
        <v>0</v>
      </c>
      <c r="BI324" s="168">
        <f t="shared" si="13"/>
        <v>0</v>
      </c>
      <c r="BJ324" s="17" t="s">
        <v>99</v>
      </c>
      <c r="BK324" s="169">
        <f t="shared" si="14"/>
        <v>0</v>
      </c>
      <c r="BL324" s="17" t="s">
        <v>321</v>
      </c>
      <c r="BM324" s="167" t="s">
        <v>433</v>
      </c>
    </row>
    <row r="325" spans="2:65" s="1" customFormat="1" ht="24.25" customHeight="1">
      <c r="B325" s="32"/>
      <c r="C325" s="157" t="s">
        <v>434</v>
      </c>
      <c r="D325" s="157" t="s">
        <v>227</v>
      </c>
      <c r="E325" s="158" t="s">
        <v>435</v>
      </c>
      <c r="F325" s="159" t="s">
        <v>436</v>
      </c>
      <c r="G325" s="160" t="s">
        <v>418</v>
      </c>
      <c r="H325" s="161">
        <v>3</v>
      </c>
      <c r="I325" s="162"/>
      <c r="J325" s="161">
        <f t="shared" si="5"/>
        <v>0</v>
      </c>
      <c r="K325" s="163"/>
      <c r="L325" s="32"/>
      <c r="M325" s="164" t="s">
        <v>1</v>
      </c>
      <c r="N325" s="127" t="s">
        <v>41</v>
      </c>
      <c r="P325" s="165">
        <f t="shared" si="6"/>
        <v>0</v>
      </c>
      <c r="Q325" s="165">
        <v>0</v>
      </c>
      <c r="R325" s="165">
        <f t="shared" si="7"/>
        <v>0</v>
      </c>
      <c r="S325" s="165">
        <v>2.5999999999999999E-3</v>
      </c>
      <c r="T325" s="166">
        <f t="shared" si="8"/>
        <v>7.7999999999999996E-3</v>
      </c>
      <c r="AR325" s="167" t="s">
        <v>321</v>
      </c>
      <c r="AT325" s="167" t="s">
        <v>227</v>
      </c>
      <c r="AU325" s="167" t="s">
        <v>99</v>
      </c>
      <c r="AY325" s="17" t="s">
        <v>224</v>
      </c>
      <c r="BE325" s="168">
        <f t="shared" si="9"/>
        <v>0</v>
      </c>
      <c r="BF325" s="168">
        <f t="shared" si="10"/>
        <v>0</v>
      </c>
      <c r="BG325" s="168">
        <f t="shared" si="11"/>
        <v>0</v>
      </c>
      <c r="BH325" s="168">
        <f t="shared" si="12"/>
        <v>0</v>
      </c>
      <c r="BI325" s="168">
        <f t="shared" si="13"/>
        <v>0</v>
      </c>
      <c r="BJ325" s="17" t="s">
        <v>99</v>
      </c>
      <c r="BK325" s="169">
        <f t="shared" si="14"/>
        <v>0</v>
      </c>
      <c r="BL325" s="17" t="s">
        <v>321</v>
      </c>
      <c r="BM325" s="167" t="s">
        <v>437</v>
      </c>
    </row>
    <row r="326" spans="2:65" s="1" customFormat="1" ht="33" customHeight="1">
      <c r="B326" s="32"/>
      <c r="C326" s="157" t="s">
        <v>438</v>
      </c>
      <c r="D326" s="157" t="s">
        <v>227</v>
      </c>
      <c r="E326" s="158" t="s">
        <v>439</v>
      </c>
      <c r="F326" s="159" t="s">
        <v>440</v>
      </c>
      <c r="G326" s="160" t="s">
        <v>230</v>
      </c>
      <c r="H326" s="161">
        <v>2</v>
      </c>
      <c r="I326" s="162"/>
      <c r="J326" s="161">
        <f t="shared" si="5"/>
        <v>0</v>
      </c>
      <c r="K326" s="163"/>
      <c r="L326" s="32"/>
      <c r="M326" s="164" t="s">
        <v>1</v>
      </c>
      <c r="N326" s="127" t="s">
        <v>41</v>
      </c>
      <c r="P326" s="165">
        <f t="shared" si="6"/>
        <v>0</v>
      </c>
      <c r="Q326" s="165">
        <v>1E-4</v>
      </c>
      <c r="R326" s="165">
        <f t="shared" si="7"/>
        <v>2.0000000000000001E-4</v>
      </c>
      <c r="S326" s="165">
        <v>0</v>
      </c>
      <c r="T326" s="166">
        <f t="shared" si="8"/>
        <v>0</v>
      </c>
      <c r="AR326" s="167" t="s">
        <v>321</v>
      </c>
      <c r="AT326" s="167" t="s">
        <v>227</v>
      </c>
      <c r="AU326" s="167" t="s">
        <v>99</v>
      </c>
      <c r="AY326" s="17" t="s">
        <v>224</v>
      </c>
      <c r="BE326" s="168">
        <f t="shared" si="9"/>
        <v>0</v>
      </c>
      <c r="BF326" s="168">
        <f t="shared" si="10"/>
        <v>0</v>
      </c>
      <c r="BG326" s="168">
        <f t="shared" si="11"/>
        <v>0</v>
      </c>
      <c r="BH326" s="168">
        <f t="shared" si="12"/>
        <v>0</v>
      </c>
      <c r="BI326" s="168">
        <f t="shared" si="13"/>
        <v>0</v>
      </c>
      <c r="BJ326" s="17" t="s">
        <v>99</v>
      </c>
      <c r="BK326" s="169">
        <f t="shared" si="14"/>
        <v>0</v>
      </c>
      <c r="BL326" s="17" t="s">
        <v>321</v>
      </c>
      <c r="BM326" s="167" t="s">
        <v>441</v>
      </c>
    </row>
    <row r="327" spans="2:65" s="1" customFormat="1" ht="16.5" customHeight="1">
      <c r="B327" s="32"/>
      <c r="C327" s="198" t="s">
        <v>442</v>
      </c>
      <c r="D327" s="198" t="s">
        <v>311</v>
      </c>
      <c r="E327" s="199" t="s">
        <v>443</v>
      </c>
      <c r="F327" s="200" t="s">
        <v>444</v>
      </c>
      <c r="G327" s="201" t="s">
        <v>230</v>
      </c>
      <c r="H327" s="202">
        <v>2</v>
      </c>
      <c r="I327" s="203"/>
      <c r="J327" s="202">
        <f t="shared" si="5"/>
        <v>0</v>
      </c>
      <c r="K327" s="204"/>
      <c r="L327" s="205"/>
      <c r="M327" s="206" t="s">
        <v>1</v>
      </c>
      <c r="N327" s="207" t="s">
        <v>41</v>
      </c>
      <c r="P327" s="165">
        <f t="shared" si="6"/>
        <v>0</v>
      </c>
      <c r="Q327" s="165">
        <v>2E-3</v>
      </c>
      <c r="R327" s="165">
        <f t="shared" si="7"/>
        <v>4.0000000000000001E-3</v>
      </c>
      <c r="S327" s="165">
        <v>0</v>
      </c>
      <c r="T327" s="166">
        <f t="shared" si="8"/>
        <v>0</v>
      </c>
      <c r="AR327" s="167" t="s">
        <v>401</v>
      </c>
      <c r="AT327" s="167" t="s">
        <v>311</v>
      </c>
      <c r="AU327" s="167" t="s">
        <v>99</v>
      </c>
      <c r="AY327" s="17" t="s">
        <v>224</v>
      </c>
      <c r="BE327" s="168">
        <f t="shared" si="9"/>
        <v>0</v>
      </c>
      <c r="BF327" s="168">
        <f t="shared" si="10"/>
        <v>0</v>
      </c>
      <c r="BG327" s="168">
        <f t="shared" si="11"/>
        <v>0</v>
      </c>
      <c r="BH327" s="168">
        <f t="shared" si="12"/>
        <v>0</v>
      </c>
      <c r="BI327" s="168">
        <f t="shared" si="13"/>
        <v>0</v>
      </c>
      <c r="BJ327" s="17" t="s">
        <v>99</v>
      </c>
      <c r="BK327" s="169">
        <f t="shared" si="14"/>
        <v>0</v>
      </c>
      <c r="BL327" s="17" t="s">
        <v>321</v>
      </c>
      <c r="BM327" s="167" t="s">
        <v>445</v>
      </c>
    </row>
    <row r="328" spans="2:65" s="1" customFormat="1" ht="37.9" customHeight="1">
      <c r="B328" s="32"/>
      <c r="C328" s="157" t="s">
        <v>446</v>
      </c>
      <c r="D328" s="157" t="s">
        <v>227</v>
      </c>
      <c r="E328" s="158" t="s">
        <v>447</v>
      </c>
      <c r="F328" s="159" t="s">
        <v>448</v>
      </c>
      <c r="G328" s="160" t="s">
        <v>230</v>
      </c>
      <c r="H328" s="161">
        <v>3</v>
      </c>
      <c r="I328" s="162"/>
      <c r="J328" s="161">
        <f t="shared" si="5"/>
        <v>0</v>
      </c>
      <c r="K328" s="163"/>
      <c r="L328" s="32"/>
      <c r="M328" s="164" t="s">
        <v>1</v>
      </c>
      <c r="N328" s="127" t="s">
        <v>41</v>
      </c>
      <c r="P328" s="165">
        <f t="shared" si="6"/>
        <v>0</v>
      </c>
      <c r="Q328" s="165">
        <v>0</v>
      </c>
      <c r="R328" s="165">
        <f t="shared" si="7"/>
        <v>0</v>
      </c>
      <c r="S328" s="165">
        <v>8.4999999999999995E-4</v>
      </c>
      <c r="T328" s="166">
        <f t="shared" si="8"/>
        <v>2.5499999999999997E-3</v>
      </c>
      <c r="AR328" s="167" t="s">
        <v>321</v>
      </c>
      <c r="AT328" s="167" t="s">
        <v>227</v>
      </c>
      <c r="AU328" s="167" t="s">
        <v>99</v>
      </c>
      <c r="AY328" s="17" t="s">
        <v>224</v>
      </c>
      <c r="BE328" s="168">
        <f t="shared" si="9"/>
        <v>0</v>
      </c>
      <c r="BF328" s="168">
        <f t="shared" si="10"/>
        <v>0</v>
      </c>
      <c r="BG328" s="168">
        <f t="shared" si="11"/>
        <v>0</v>
      </c>
      <c r="BH328" s="168">
        <f t="shared" si="12"/>
        <v>0</v>
      </c>
      <c r="BI328" s="168">
        <f t="shared" si="13"/>
        <v>0</v>
      </c>
      <c r="BJ328" s="17" t="s">
        <v>99</v>
      </c>
      <c r="BK328" s="169">
        <f t="shared" si="14"/>
        <v>0</v>
      </c>
      <c r="BL328" s="17" t="s">
        <v>321</v>
      </c>
      <c r="BM328" s="167" t="s">
        <v>449</v>
      </c>
    </row>
    <row r="329" spans="2:65" s="1" customFormat="1" ht="24.25" customHeight="1">
      <c r="B329" s="32"/>
      <c r="C329" s="157" t="s">
        <v>450</v>
      </c>
      <c r="D329" s="157" t="s">
        <v>227</v>
      </c>
      <c r="E329" s="158" t="s">
        <v>451</v>
      </c>
      <c r="F329" s="159" t="s">
        <v>452</v>
      </c>
      <c r="G329" s="160" t="s">
        <v>230</v>
      </c>
      <c r="H329" s="161">
        <v>2</v>
      </c>
      <c r="I329" s="162"/>
      <c r="J329" s="161">
        <f t="shared" si="5"/>
        <v>0</v>
      </c>
      <c r="K329" s="163"/>
      <c r="L329" s="32"/>
      <c r="M329" s="164" t="s">
        <v>1</v>
      </c>
      <c r="N329" s="127" t="s">
        <v>41</v>
      </c>
      <c r="P329" s="165">
        <f t="shared" si="6"/>
        <v>0</v>
      </c>
      <c r="Q329" s="165">
        <v>0</v>
      </c>
      <c r="R329" s="165">
        <f t="shared" si="7"/>
        <v>0</v>
      </c>
      <c r="S329" s="165">
        <v>0</v>
      </c>
      <c r="T329" s="166">
        <f t="shared" si="8"/>
        <v>0</v>
      </c>
      <c r="AR329" s="167" t="s">
        <v>321</v>
      </c>
      <c r="AT329" s="167" t="s">
        <v>227</v>
      </c>
      <c r="AU329" s="167" t="s">
        <v>99</v>
      </c>
      <c r="AY329" s="17" t="s">
        <v>224</v>
      </c>
      <c r="BE329" s="168">
        <f t="shared" si="9"/>
        <v>0</v>
      </c>
      <c r="BF329" s="168">
        <f t="shared" si="10"/>
        <v>0</v>
      </c>
      <c r="BG329" s="168">
        <f t="shared" si="11"/>
        <v>0</v>
      </c>
      <c r="BH329" s="168">
        <f t="shared" si="12"/>
        <v>0</v>
      </c>
      <c r="BI329" s="168">
        <f t="shared" si="13"/>
        <v>0</v>
      </c>
      <c r="BJ329" s="17" t="s">
        <v>99</v>
      </c>
      <c r="BK329" s="169">
        <f t="shared" si="14"/>
        <v>0</v>
      </c>
      <c r="BL329" s="17" t="s">
        <v>321</v>
      </c>
      <c r="BM329" s="167" t="s">
        <v>453</v>
      </c>
    </row>
    <row r="330" spans="2:65" s="12" customFormat="1">
      <c r="B330" s="170"/>
      <c r="D330" s="171" t="s">
        <v>233</v>
      </c>
      <c r="E330" s="172" t="s">
        <v>1</v>
      </c>
      <c r="F330" s="173" t="s">
        <v>425</v>
      </c>
      <c r="H330" s="172" t="s">
        <v>1</v>
      </c>
      <c r="I330" s="174"/>
      <c r="L330" s="170"/>
      <c r="M330" s="175"/>
      <c r="T330" s="176"/>
      <c r="AT330" s="172" t="s">
        <v>233</v>
      </c>
      <c r="AU330" s="172" t="s">
        <v>99</v>
      </c>
      <c r="AV330" s="12" t="s">
        <v>83</v>
      </c>
      <c r="AW330" s="12" t="s">
        <v>30</v>
      </c>
      <c r="AX330" s="12" t="s">
        <v>75</v>
      </c>
      <c r="AY330" s="172" t="s">
        <v>224</v>
      </c>
    </row>
    <row r="331" spans="2:65" s="13" customFormat="1">
      <c r="B331" s="177"/>
      <c r="D331" s="171" t="s">
        <v>233</v>
      </c>
      <c r="E331" s="178" t="s">
        <v>1</v>
      </c>
      <c r="F331" s="179" t="s">
        <v>99</v>
      </c>
      <c r="H331" s="180">
        <v>2</v>
      </c>
      <c r="I331" s="181"/>
      <c r="L331" s="177"/>
      <c r="M331" s="182"/>
      <c r="T331" s="183"/>
      <c r="AT331" s="178" t="s">
        <v>233</v>
      </c>
      <c r="AU331" s="178" t="s">
        <v>99</v>
      </c>
      <c r="AV331" s="13" t="s">
        <v>99</v>
      </c>
      <c r="AW331" s="13" t="s">
        <v>30</v>
      </c>
      <c r="AX331" s="13" t="s">
        <v>83</v>
      </c>
      <c r="AY331" s="178" t="s">
        <v>224</v>
      </c>
    </row>
    <row r="332" spans="2:65" s="1" customFormat="1" ht="21.75" customHeight="1">
      <c r="B332" s="32"/>
      <c r="C332" s="198" t="s">
        <v>454</v>
      </c>
      <c r="D332" s="198" t="s">
        <v>311</v>
      </c>
      <c r="E332" s="199" t="s">
        <v>455</v>
      </c>
      <c r="F332" s="200" t="s">
        <v>456</v>
      </c>
      <c r="G332" s="201" t="s">
        <v>230</v>
      </c>
      <c r="H332" s="202">
        <v>2</v>
      </c>
      <c r="I332" s="203"/>
      <c r="J332" s="202">
        <f>ROUND(I332*H332,3)</f>
        <v>0</v>
      </c>
      <c r="K332" s="204"/>
      <c r="L332" s="205"/>
      <c r="M332" s="206" t="s">
        <v>1</v>
      </c>
      <c r="N332" s="207" t="s">
        <v>41</v>
      </c>
      <c r="P332" s="165">
        <f>O332*H332</f>
        <v>0</v>
      </c>
      <c r="Q332" s="165">
        <v>3.3E-4</v>
      </c>
      <c r="R332" s="165">
        <f>Q332*H332</f>
        <v>6.6E-4</v>
      </c>
      <c r="S332" s="165">
        <v>0</v>
      </c>
      <c r="T332" s="166">
        <f>S332*H332</f>
        <v>0</v>
      </c>
      <c r="AR332" s="167" t="s">
        <v>401</v>
      </c>
      <c r="AT332" s="167" t="s">
        <v>311</v>
      </c>
      <c r="AU332" s="167" t="s">
        <v>99</v>
      </c>
      <c r="AY332" s="17" t="s">
        <v>224</v>
      </c>
      <c r="BE332" s="168">
        <f>IF(N332="základná",J332,0)</f>
        <v>0</v>
      </c>
      <c r="BF332" s="168">
        <f>IF(N332="znížená",J332,0)</f>
        <v>0</v>
      </c>
      <c r="BG332" s="168">
        <f>IF(N332="zákl. prenesená",J332,0)</f>
        <v>0</v>
      </c>
      <c r="BH332" s="168">
        <f>IF(N332="zníž. prenesená",J332,0)</f>
        <v>0</v>
      </c>
      <c r="BI332" s="168">
        <f>IF(N332="nulová",J332,0)</f>
        <v>0</v>
      </c>
      <c r="BJ332" s="17" t="s">
        <v>99</v>
      </c>
      <c r="BK332" s="169">
        <f>ROUND(I332*H332,3)</f>
        <v>0</v>
      </c>
      <c r="BL332" s="17" t="s">
        <v>321</v>
      </c>
      <c r="BM332" s="167" t="s">
        <v>457</v>
      </c>
    </row>
    <row r="333" spans="2:65" s="1" customFormat="1" ht="24.25" customHeight="1">
      <c r="B333" s="32"/>
      <c r="C333" s="157" t="s">
        <v>458</v>
      </c>
      <c r="D333" s="157" t="s">
        <v>227</v>
      </c>
      <c r="E333" s="158" t="s">
        <v>459</v>
      </c>
      <c r="F333" s="159" t="s">
        <v>460</v>
      </c>
      <c r="G333" s="160" t="s">
        <v>461</v>
      </c>
      <c r="H333" s="162"/>
      <c r="I333" s="162"/>
      <c r="J333" s="161">
        <f>ROUND(I333*H333,3)</f>
        <v>0</v>
      </c>
      <c r="K333" s="163"/>
      <c r="L333" s="32"/>
      <c r="M333" s="164" t="s">
        <v>1</v>
      </c>
      <c r="N333" s="127" t="s">
        <v>41</v>
      </c>
      <c r="P333" s="165">
        <f>O333*H333</f>
        <v>0</v>
      </c>
      <c r="Q333" s="165">
        <v>0</v>
      </c>
      <c r="R333" s="165">
        <f>Q333*H333</f>
        <v>0</v>
      </c>
      <c r="S333" s="165">
        <v>0</v>
      </c>
      <c r="T333" s="166">
        <f>S333*H333</f>
        <v>0</v>
      </c>
      <c r="AR333" s="167" t="s">
        <v>321</v>
      </c>
      <c r="AT333" s="167" t="s">
        <v>227</v>
      </c>
      <c r="AU333" s="167" t="s">
        <v>99</v>
      </c>
      <c r="AY333" s="17" t="s">
        <v>224</v>
      </c>
      <c r="BE333" s="168">
        <f>IF(N333="základná",J333,0)</f>
        <v>0</v>
      </c>
      <c r="BF333" s="168">
        <f>IF(N333="znížená",J333,0)</f>
        <v>0</v>
      </c>
      <c r="BG333" s="168">
        <f>IF(N333="zákl. prenesená",J333,0)</f>
        <v>0</v>
      </c>
      <c r="BH333" s="168">
        <f>IF(N333="zníž. prenesená",J333,0)</f>
        <v>0</v>
      </c>
      <c r="BI333" s="168">
        <f>IF(N333="nulová",J333,0)</f>
        <v>0</v>
      </c>
      <c r="BJ333" s="17" t="s">
        <v>99</v>
      </c>
      <c r="BK333" s="169">
        <f>ROUND(I333*H333,3)</f>
        <v>0</v>
      </c>
      <c r="BL333" s="17" t="s">
        <v>321</v>
      </c>
      <c r="BM333" s="167" t="s">
        <v>462</v>
      </c>
    </row>
    <row r="334" spans="2:65" s="11" customFormat="1" ht="22.9" customHeight="1">
      <c r="B334" s="146"/>
      <c r="D334" s="147" t="s">
        <v>74</v>
      </c>
      <c r="E334" s="155" t="s">
        <v>463</v>
      </c>
      <c r="F334" s="155" t="s">
        <v>464</v>
      </c>
      <c r="I334" s="149"/>
      <c r="J334" s="156">
        <f>BK334</f>
        <v>0</v>
      </c>
      <c r="L334" s="146"/>
      <c r="M334" s="150"/>
      <c r="P334" s="151">
        <f>SUM(P335:P361)</f>
        <v>0</v>
      </c>
      <c r="R334" s="151">
        <f>SUM(R335:R361)</f>
        <v>1.45083512</v>
      </c>
      <c r="T334" s="152">
        <f>SUM(T335:T361)</f>
        <v>0.6069</v>
      </c>
      <c r="AR334" s="147" t="s">
        <v>99</v>
      </c>
      <c r="AT334" s="153" t="s">
        <v>74</v>
      </c>
      <c r="AU334" s="153" t="s">
        <v>83</v>
      </c>
      <c r="AY334" s="147" t="s">
        <v>224</v>
      </c>
      <c r="BK334" s="154">
        <f>SUM(BK335:BK361)</f>
        <v>0</v>
      </c>
    </row>
    <row r="335" spans="2:65" s="1" customFormat="1" ht="24.25" customHeight="1">
      <c r="B335" s="32"/>
      <c r="C335" s="157" t="s">
        <v>465</v>
      </c>
      <c r="D335" s="157" t="s">
        <v>227</v>
      </c>
      <c r="E335" s="158" t="s">
        <v>466</v>
      </c>
      <c r="F335" s="159" t="s">
        <v>467</v>
      </c>
      <c r="G335" s="160" t="s">
        <v>230</v>
      </c>
      <c r="H335" s="161">
        <v>24</v>
      </c>
      <c r="I335" s="162"/>
      <c r="J335" s="161">
        <f>ROUND(I335*H335,3)</f>
        <v>0</v>
      </c>
      <c r="K335" s="163"/>
      <c r="L335" s="32"/>
      <c r="M335" s="164" t="s">
        <v>1</v>
      </c>
      <c r="N335" s="127" t="s">
        <v>41</v>
      </c>
      <c r="P335" s="165">
        <f>O335*H335</f>
        <v>0</v>
      </c>
      <c r="Q335" s="165">
        <v>2.5939999999999999E-5</v>
      </c>
      <c r="R335" s="165">
        <f>Q335*H335</f>
        <v>6.2255999999999998E-4</v>
      </c>
      <c r="S335" s="165">
        <v>0</v>
      </c>
      <c r="T335" s="166">
        <f>S335*H335</f>
        <v>0</v>
      </c>
      <c r="AR335" s="167" t="s">
        <v>321</v>
      </c>
      <c r="AT335" s="167" t="s">
        <v>227</v>
      </c>
      <c r="AU335" s="167" t="s">
        <v>99</v>
      </c>
      <c r="AY335" s="17" t="s">
        <v>224</v>
      </c>
      <c r="BE335" s="168">
        <f>IF(N335="základná",J335,0)</f>
        <v>0</v>
      </c>
      <c r="BF335" s="168">
        <f>IF(N335="znížená",J335,0)</f>
        <v>0</v>
      </c>
      <c r="BG335" s="168">
        <f>IF(N335="zákl. prenesená",J335,0)</f>
        <v>0</v>
      </c>
      <c r="BH335" s="168">
        <f>IF(N335="zníž. prenesená",J335,0)</f>
        <v>0</v>
      </c>
      <c r="BI335" s="168">
        <f>IF(N335="nulová",J335,0)</f>
        <v>0</v>
      </c>
      <c r="BJ335" s="17" t="s">
        <v>99</v>
      </c>
      <c r="BK335" s="169">
        <f>ROUND(I335*H335,3)</f>
        <v>0</v>
      </c>
      <c r="BL335" s="17" t="s">
        <v>321</v>
      </c>
      <c r="BM335" s="167" t="s">
        <v>468</v>
      </c>
    </row>
    <row r="336" spans="2:65" s="1" customFormat="1" ht="24.25" customHeight="1">
      <c r="B336" s="32"/>
      <c r="C336" s="157" t="s">
        <v>469</v>
      </c>
      <c r="D336" s="157" t="s">
        <v>227</v>
      </c>
      <c r="E336" s="158" t="s">
        <v>470</v>
      </c>
      <c r="F336" s="159" t="s">
        <v>471</v>
      </c>
      <c r="G336" s="160" t="s">
        <v>245</v>
      </c>
      <c r="H336" s="161">
        <v>25.5</v>
      </c>
      <c r="I336" s="162"/>
      <c r="J336" s="161">
        <f>ROUND(I336*H336,3)</f>
        <v>0</v>
      </c>
      <c r="K336" s="163"/>
      <c r="L336" s="32"/>
      <c r="M336" s="164" t="s">
        <v>1</v>
      </c>
      <c r="N336" s="127" t="s">
        <v>41</v>
      </c>
      <c r="P336" s="165">
        <f>O336*H336</f>
        <v>0</v>
      </c>
      <c r="Q336" s="165">
        <v>0</v>
      </c>
      <c r="R336" s="165">
        <f>Q336*H336</f>
        <v>0</v>
      </c>
      <c r="S336" s="165">
        <v>2.3800000000000002E-2</v>
      </c>
      <c r="T336" s="166">
        <f>S336*H336</f>
        <v>0.6069</v>
      </c>
      <c r="AR336" s="167" t="s">
        <v>321</v>
      </c>
      <c r="AT336" s="167" t="s">
        <v>227</v>
      </c>
      <c r="AU336" s="167" t="s">
        <v>99</v>
      </c>
      <c r="AY336" s="17" t="s">
        <v>224</v>
      </c>
      <c r="BE336" s="168">
        <f>IF(N336="základná",J336,0)</f>
        <v>0</v>
      </c>
      <c r="BF336" s="168">
        <f>IF(N336="znížená",J336,0)</f>
        <v>0</v>
      </c>
      <c r="BG336" s="168">
        <f>IF(N336="zákl. prenesená",J336,0)</f>
        <v>0</v>
      </c>
      <c r="BH336" s="168">
        <f>IF(N336="zníž. prenesená",J336,0)</f>
        <v>0</v>
      </c>
      <c r="BI336" s="168">
        <f>IF(N336="nulová",J336,0)</f>
        <v>0</v>
      </c>
      <c r="BJ336" s="17" t="s">
        <v>99</v>
      </c>
      <c r="BK336" s="169">
        <f>ROUND(I336*H336,3)</f>
        <v>0</v>
      </c>
      <c r="BL336" s="17" t="s">
        <v>321</v>
      </c>
      <c r="BM336" s="167" t="s">
        <v>472</v>
      </c>
    </row>
    <row r="337" spans="2:51" s="12" customFormat="1">
      <c r="B337" s="170"/>
      <c r="D337" s="171" t="s">
        <v>233</v>
      </c>
      <c r="E337" s="172" t="s">
        <v>1</v>
      </c>
      <c r="F337" s="173" t="s">
        <v>473</v>
      </c>
      <c r="H337" s="172" t="s">
        <v>1</v>
      </c>
      <c r="I337" s="174"/>
      <c r="L337" s="170"/>
      <c r="M337" s="175"/>
      <c r="T337" s="176"/>
      <c r="AT337" s="172" t="s">
        <v>233</v>
      </c>
      <c r="AU337" s="172" t="s">
        <v>99</v>
      </c>
      <c r="AV337" s="12" t="s">
        <v>83</v>
      </c>
      <c r="AW337" s="12" t="s">
        <v>30</v>
      </c>
      <c r="AX337" s="12" t="s">
        <v>75</v>
      </c>
      <c r="AY337" s="172" t="s">
        <v>224</v>
      </c>
    </row>
    <row r="338" spans="2:51" s="12" customFormat="1">
      <c r="B338" s="170"/>
      <c r="D338" s="171" t="s">
        <v>233</v>
      </c>
      <c r="E338" s="172" t="s">
        <v>1</v>
      </c>
      <c r="F338" s="173" t="s">
        <v>265</v>
      </c>
      <c r="H338" s="172" t="s">
        <v>1</v>
      </c>
      <c r="I338" s="174"/>
      <c r="L338" s="170"/>
      <c r="M338" s="175"/>
      <c r="T338" s="176"/>
      <c r="AT338" s="172" t="s">
        <v>233</v>
      </c>
      <c r="AU338" s="172" t="s">
        <v>99</v>
      </c>
      <c r="AV338" s="12" t="s">
        <v>83</v>
      </c>
      <c r="AW338" s="12" t="s">
        <v>30</v>
      </c>
      <c r="AX338" s="12" t="s">
        <v>75</v>
      </c>
      <c r="AY338" s="172" t="s">
        <v>224</v>
      </c>
    </row>
    <row r="339" spans="2:51" s="13" customFormat="1">
      <c r="B339" s="177"/>
      <c r="D339" s="171" t="s">
        <v>233</v>
      </c>
      <c r="E339" s="178" t="s">
        <v>1</v>
      </c>
      <c r="F339" s="179" t="s">
        <v>474</v>
      </c>
      <c r="H339" s="180">
        <v>1.5</v>
      </c>
      <c r="I339" s="181"/>
      <c r="L339" s="177"/>
      <c r="M339" s="182"/>
      <c r="T339" s="183"/>
      <c r="AT339" s="178" t="s">
        <v>233</v>
      </c>
      <c r="AU339" s="178" t="s">
        <v>99</v>
      </c>
      <c r="AV339" s="13" t="s">
        <v>99</v>
      </c>
      <c r="AW339" s="13" t="s">
        <v>30</v>
      </c>
      <c r="AX339" s="13" t="s">
        <v>75</v>
      </c>
      <c r="AY339" s="178" t="s">
        <v>224</v>
      </c>
    </row>
    <row r="340" spans="2:51" s="12" customFormat="1">
      <c r="B340" s="170"/>
      <c r="D340" s="171" t="s">
        <v>233</v>
      </c>
      <c r="E340" s="172" t="s">
        <v>1</v>
      </c>
      <c r="F340" s="173" t="s">
        <v>267</v>
      </c>
      <c r="H340" s="172" t="s">
        <v>1</v>
      </c>
      <c r="I340" s="174"/>
      <c r="L340" s="170"/>
      <c r="M340" s="175"/>
      <c r="T340" s="176"/>
      <c r="AT340" s="172" t="s">
        <v>233</v>
      </c>
      <c r="AU340" s="172" t="s">
        <v>99</v>
      </c>
      <c r="AV340" s="12" t="s">
        <v>83</v>
      </c>
      <c r="AW340" s="12" t="s">
        <v>30</v>
      </c>
      <c r="AX340" s="12" t="s">
        <v>75</v>
      </c>
      <c r="AY340" s="172" t="s">
        <v>224</v>
      </c>
    </row>
    <row r="341" spans="2:51" s="13" customFormat="1">
      <c r="B341" s="177"/>
      <c r="D341" s="171" t="s">
        <v>233</v>
      </c>
      <c r="E341" s="178" t="s">
        <v>1</v>
      </c>
      <c r="F341" s="179" t="s">
        <v>241</v>
      </c>
      <c r="H341" s="180">
        <v>6</v>
      </c>
      <c r="I341" s="181"/>
      <c r="L341" s="177"/>
      <c r="M341" s="182"/>
      <c r="T341" s="183"/>
      <c r="AT341" s="178" t="s">
        <v>233</v>
      </c>
      <c r="AU341" s="178" t="s">
        <v>99</v>
      </c>
      <c r="AV341" s="13" t="s">
        <v>99</v>
      </c>
      <c r="AW341" s="13" t="s">
        <v>30</v>
      </c>
      <c r="AX341" s="13" t="s">
        <v>75</v>
      </c>
      <c r="AY341" s="178" t="s">
        <v>224</v>
      </c>
    </row>
    <row r="342" spans="2:51" s="12" customFormat="1">
      <c r="B342" s="170"/>
      <c r="D342" s="171" t="s">
        <v>233</v>
      </c>
      <c r="E342" s="172" t="s">
        <v>1</v>
      </c>
      <c r="F342" s="173" t="s">
        <v>269</v>
      </c>
      <c r="H342" s="172" t="s">
        <v>1</v>
      </c>
      <c r="I342" s="174"/>
      <c r="L342" s="170"/>
      <c r="M342" s="175"/>
      <c r="T342" s="176"/>
      <c r="AT342" s="172" t="s">
        <v>233</v>
      </c>
      <c r="AU342" s="172" t="s">
        <v>99</v>
      </c>
      <c r="AV342" s="12" t="s">
        <v>83</v>
      </c>
      <c r="AW342" s="12" t="s">
        <v>30</v>
      </c>
      <c r="AX342" s="12" t="s">
        <v>75</v>
      </c>
      <c r="AY342" s="172" t="s">
        <v>224</v>
      </c>
    </row>
    <row r="343" spans="2:51" s="13" customFormat="1">
      <c r="B343" s="177"/>
      <c r="D343" s="171" t="s">
        <v>233</v>
      </c>
      <c r="E343" s="178" t="s">
        <v>1</v>
      </c>
      <c r="F343" s="179" t="s">
        <v>225</v>
      </c>
      <c r="H343" s="180">
        <v>3</v>
      </c>
      <c r="I343" s="181"/>
      <c r="L343" s="177"/>
      <c r="M343" s="182"/>
      <c r="T343" s="183"/>
      <c r="AT343" s="178" t="s">
        <v>233</v>
      </c>
      <c r="AU343" s="178" t="s">
        <v>99</v>
      </c>
      <c r="AV343" s="13" t="s">
        <v>99</v>
      </c>
      <c r="AW343" s="13" t="s">
        <v>30</v>
      </c>
      <c r="AX343" s="13" t="s">
        <v>75</v>
      </c>
      <c r="AY343" s="178" t="s">
        <v>224</v>
      </c>
    </row>
    <row r="344" spans="2:51" s="12" customFormat="1">
      <c r="B344" s="170"/>
      <c r="D344" s="171" t="s">
        <v>233</v>
      </c>
      <c r="E344" s="172" t="s">
        <v>1</v>
      </c>
      <c r="F344" s="173" t="s">
        <v>271</v>
      </c>
      <c r="H344" s="172" t="s">
        <v>1</v>
      </c>
      <c r="I344" s="174"/>
      <c r="L344" s="170"/>
      <c r="M344" s="175"/>
      <c r="T344" s="176"/>
      <c r="AT344" s="172" t="s">
        <v>233</v>
      </c>
      <c r="AU344" s="172" t="s">
        <v>99</v>
      </c>
      <c r="AV344" s="12" t="s">
        <v>83</v>
      </c>
      <c r="AW344" s="12" t="s">
        <v>30</v>
      </c>
      <c r="AX344" s="12" t="s">
        <v>75</v>
      </c>
      <c r="AY344" s="172" t="s">
        <v>224</v>
      </c>
    </row>
    <row r="345" spans="2:51" s="13" customFormat="1">
      <c r="B345" s="177"/>
      <c r="D345" s="171" t="s">
        <v>233</v>
      </c>
      <c r="E345" s="178" t="s">
        <v>1</v>
      </c>
      <c r="F345" s="179" t="s">
        <v>241</v>
      </c>
      <c r="H345" s="180">
        <v>6</v>
      </c>
      <c r="I345" s="181"/>
      <c r="L345" s="177"/>
      <c r="M345" s="182"/>
      <c r="T345" s="183"/>
      <c r="AT345" s="178" t="s">
        <v>233</v>
      </c>
      <c r="AU345" s="178" t="s">
        <v>99</v>
      </c>
      <c r="AV345" s="13" t="s">
        <v>99</v>
      </c>
      <c r="AW345" s="13" t="s">
        <v>30</v>
      </c>
      <c r="AX345" s="13" t="s">
        <v>75</v>
      </c>
      <c r="AY345" s="178" t="s">
        <v>224</v>
      </c>
    </row>
    <row r="346" spans="2:51" s="12" customFormat="1">
      <c r="B346" s="170"/>
      <c r="D346" s="171" t="s">
        <v>233</v>
      </c>
      <c r="E346" s="172" t="s">
        <v>1</v>
      </c>
      <c r="F346" s="173" t="s">
        <v>273</v>
      </c>
      <c r="H346" s="172" t="s">
        <v>1</v>
      </c>
      <c r="I346" s="174"/>
      <c r="L346" s="170"/>
      <c r="M346" s="175"/>
      <c r="T346" s="176"/>
      <c r="AT346" s="172" t="s">
        <v>233</v>
      </c>
      <c r="AU346" s="172" t="s">
        <v>99</v>
      </c>
      <c r="AV346" s="12" t="s">
        <v>83</v>
      </c>
      <c r="AW346" s="12" t="s">
        <v>30</v>
      </c>
      <c r="AX346" s="12" t="s">
        <v>75</v>
      </c>
      <c r="AY346" s="172" t="s">
        <v>224</v>
      </c>
    </row>
    <row r="347" spans="2:51" s="13" customFormat="1">
      <c r="B347" s="177"/>
      <c r="D347" s="171" t="s">
        <v>233</v>
      </c>
      <c r="E347" s="178" t="s">
        <v>1</v>
      </c>
      <c r="F347" s="179" t="s">
        <v>83</v>
      </c>
      <c r="H347" s="180">
        <v>1</v>
      </c>
      <c r="I347" s="181"/>
      <c r="L347" s="177"/>
      <c r="M347" s="182"/>
      <c r="T347" s="183"/>
      <c r="AT347" s="178" t="s">
        <v>233</v>
      </c>
      <c r="AU347" s="178" t="s">
        <v>99</v>
      </c>
      <c r="AV347" s="13" t="s">
        <v>99</v>
      </c>
      <c r="AW347" s="13" t="s">
        <v>30</v>
      </c>
      <c r="AX347" s="13" t="s">
        <v>75</v>
      </c>
      <c r="AY347" s="178" t="s">
        <v>224</v>
      </c>
    </row>
    <row r="348" spans="2:51" s="12" customFormat="1">
      <c r="B348" s="170"/>
      <c r="D348" s="171" t="s">
        <v>233</v>
      </c>
      <c r="E348" s="172" t="s">
        <v>1</v>
      </c>
      <c r="F348" s="173" t="s">
        <v>275</v>
      </c>
      <c r="H348" s="172" t="s">
        <v>1</v>
      </c>
      <c r="I348" s="174"/>
      <c r="L348" s="170"/>
      <c r="M348" s="175"/>
      <c r="T348" s="176"/>
      <c r="AT348" s="172" t="s">
        <v>233</v>
      </c>
      <c r="AU348" s="172" t="s">
        <v>99</v>
      </c>
      <c r="AV348" s="12" t="s">
        <v>83</v>
      </c>
      <c r="AW348" s="12" t="s">
        <v>30</v>
      </c>
      <c r="AX348" s="12" t="s">
        <v>75</v>
      </c>
      <c r="AY348" s="172" t="s">
        <v>224</v>
      </c>
    </row>
    <row r="349" spans="2:51" s="13" customFormat="1">
      <c r="B349" s="177"/>
      <c r="D349" s="171" t="s">
        <v>233</v>
      </c>
      <c r="E349" s="178" t="s">
        <v>1</v>
      </c>
      <c r="F349" s="179" t="s">
        <v>252</v>
      </c>
      <c r="H349" s="180">
        <v>5</v>
      </c>
      <c r="I349" s="181"/>
      <c r="L349" s="177"/>
      <c r="M349" s="182"/>
      <c r="T349" s="183"/>
      <c r="AT349" s="178" t="s">
        <v>233</v>
      </c>
      <c r="AU349" s="178" t="s">
        <v>99</v>
      </c>
      <c r="AV349" s="13" t="s">
        <v>99</v>
      </c>
      <c r="AW349" s="13" t="s">
        <v>30</v>
      </c>
      <c r="AX349" s="13" t="s">
        <v>75</v>
      </c>
      <c r="AY349" s="178" t="s">
        <v>224</v>
      </c>
    </row>
    <row r="350" spans="2:51" s="12" customFormat="1">
      <c r="B350" s="170"/>
      <c r="D350" s="171" t="s">
        <v>233</v>
      </c>
      <c r="E350" s="172" t="s">
        <v>1</v>
      </c>
      <c r="F350" s="173" t="s">
        <v>277</v>
      </c>
      <c r="H350" s="172" t="s">
        <v>1</v>
      </c>
      <c r="I350" s="174"/>
      <c r="L350" s="170"/>
      <c r="M350" s="175"/>
      <c r="T350" s="176"/>
      <c r="AT350" s="172" t="s">
        <v>233</v>
      </c>
      <c r="AU350" s="172" t="s">
        <v>99</v>
      </c>
      <c r="AV350" s="12" t="s">
        <v>83</v>
      </c>
      <c r="AW350" s="12" t="s">
        <v>30</v>
      </c>
      <c r="AX350" s="12" t="s">
        <v>75</v>
      </c>
      <c r="AY350" s="172" t="s">
        <v>224</v>
      </c>
    </row>
    <row r="351" spans="2:51" s="13" customFormat="1">
      <c r="B351" s="177"/>
      <c r="D351" s="171" t="s">
        <v>233</v>
      </c>
      <c r="E351" s="178" t="s">
        <v>1</v>
      </c>
      <c r="F351" s="179" t="s">
        <v>225</v>
      </c>
      <c r="H351" s="180">
        <v>3</v>
      </c>
      <c r="I351" s="181"/>
      <c r="L351" s="177"/>
      <c r="M351" s="182"/>
      <c r="T351" s="183"/>
      <c r="AT351" s="178" t="s">
        <v>233</v>
      </c>
      <c r="AU351" s="178" t="s">
        <v>99</v>
      </c>
      <c r="AV351" s="13" t="s">
        <v>99</v>
      </c>
      <c r="AW351" s="13" t="s">
        <v>30</v>
      </c>
      <c r="AX351" s="13" t="s">
        <v>75</v>
      </c>
      <c r="AY351" s="178" t="s">
        <v>224</v>
      </c>
    </row>
    <row r="352" spans="2:51" s="14" customFormat="1">
      <c r="B352" s="184"/>
      <c r="D352" s="171" t="s">
        <v>233</v>
      </c>
      <c r="E352" s="185" t="s">
        <v>1</v>
      </c>
      <c r="F352" s="186" t="s">
        <v>279</v>
      </c>
      <c r="H352" s="187">
        <v>25.5</v>
      </c>
      <c r="I352" s="188"/>
      <c r="L352" s="184"/>
      <c r="M352" s="189"/>
      <c r="T352" s="190"/>
      <c r="AT352" s="185" t="s">
        <v>233</v>
      </c>
      <c r="AU352" s="185" t="s">
        <v>99</v>
      </c>
      <c r="AV352" s="14" t="s">
        <v>231</v>
      </c>
      <c r="AW352" s="14" t="s">
        <v>30</v>
      </c>
      <c r="AX352" s="14" t="s">
        <v>83</v>
      </c>
      <c r="AY352" s="185" t="s">
        <v>224</v>
      </c>
    </row>
    <row r="353" spans="2:65" s="1" customFormat="1" ht="33" customHeight="1">
      <c r="B353" s="32"/>
      <c r="C353" s="157" t="s">
        <v>475</v>
      </c>
      <c r="D353" s="157" t="s">
        <v>227</v>
      </c>
      <c r="E353" s="158" t="s">
        <v>476</v>
      </c>
      <c r="F353" s="159" t="s">
        <v>477</v>
      </c>
      <c r="G353" s="160" t="s">
        <v>230</v>
      </c>
      <c r="H353" s="161">
        <v>23</v>
      </c>
      <c r="I353" s="162"/>
      <c r="J353" s="161">
        <f>ROUND(I353*H353,3)</f>
        <v>0</v>
      </c>
      <c r="K353" s="163"/>
      <c r="L353" s="32"/>
      <c r="M353" s="164" t="s">
        <v>1</v>
      </c>
      <c r="N353" s="127" t="s">
        <v>41</v>
      </c>
      <c r="P353" s="165">
        <f>O353*H353</f>
        <v>0</v>
      </c>
      <c r="Q353" s="165">
        <v>2.5939999999999999E-5</v>
      </c>
      <c r="R353" s="165">
        <f>Q353*H353</f>
        <v>5.9661999999999996E-4</v>
      </c>
      <c r="S353" s="165">
        <v>0</v>
      </c>
      <c r="T353" s="166">
        <f>S353*H353</f>
        <v>0</v>
      </c>
      <c r="AR353" s="167" t="s">
        <v>231</v>
      </c>
      <c r="AT353" s="167" t="s">
        <v>227</v>
      </c>
      <c r="AU353" s="167" t="s">
        <v>99</v>
      </c>
      <c r="AY353" s="17" t="s">
        <v>224</v>
      </c>
      <c r="BE353" s="168">
        <f>IF(N353="základná",J353,0)</f>
        <v>0</v>
      </c>
      <c r="BF353" s="168">
        <f>IF(N353="znížená",J353,0)</f>
        <v>0</v>
      </c>
      <c r="BG353" s="168">
        <f>IF(N353="zákl. prenesená",J353,0)</f>
        <v>0</v>
      </c>
      <c r="BH353" s="168">
        <f>IF(N353="zníž. prenesená",J353,0)</f>
        <v>0</v>
      </c>
      <c r="BI353" s="168">
        <f>IF(N353="nulová",J353,0)</f>
        <v>0</v>
      </c>
      <c r="BJ353" s="17" t="s">
        <v>99</v>
      </c>
      <c r="BK353" s="169">
        <f>ROUND(I353*H353,3)</f>
        <v>0</v>
      </c>
      <c r="BL353" s="17" t="s">
        <v>231</v>
      </c>
      <c r="BM353" s="167" t="s">
        <v>478</v>
      </c>
    </row>
    <row r="354" spans="2:65" s="12" customFormat="1">
      <c r="B354" s="170"/>
      <c r="D354" s="171" t="s">
        <v>233</v>
      </c>
      <c r="E354" s="172" t="s">
        <v>1</v>
      </c>
      <c r="F354" s="173" t="s">
        <v>479</v>
      </c>
      <c r="H354" s="172" t="s">
        <v>1</v>
      </c>
      <c r="I354" s="174"/>
      <c r="L354" s="170"/>
      <c r="M354" s="175"/>
      <c r="T354" s="176"/>
      <c r="AT354" s="172" t="s">
        <v>233</v>
      </c>
      <c r="AU354" s="172" t="s">
        <v>99</v>
      </c>
      <c r="AV354" s="12" t="s">
        <v>83</v>
      </c>
      <c r="AW354" s="12" t="s">
        <v>30</v>
      </c>
      <c r="AX354" s="12" t="s">
        <v>75</v>
      </c>
      <c r="AY354" s="172" t="s">
        <v>224</v>
      </c>
    </row>
    <row r="355" spans="2:65" s="13" customFormat="1">
      <c r="B355" s="177"/>
      <c r="D355" s="171" t="s">
        <v>233</v>
      </c>
      <c r="E355" s="178" t="s">
        <v>1</v>
      </c>
      <c r="F355" s="179" t="s">
        <v>357</v>
      </c>
      <c r="H355" s="180">
        <v>23</v>
      </c>
      <c r="I355" s="181"/>
      <c r="L355" s="177"/>
      <c r="M355" s="182"/>
      <c r="T355" s="183"/>
      <c r="AT355" s="178" t="s">
        <v>233</v>
      </c>
      <c r="AU355" s="178" t="s">
        <v>99</v>
      </c>
      <c r="AV355" s="13" t="s">
        <v>99</v>
      </c>
      <c r="AW355" s="13" t="s">
        <v>30</v>
      </c>
      <c r="AX355" s="13" t="s">
        <v>83</v>
      </c>
      <c r="AY355" s="178" t="s">
        <v>224</v>
      </c>
    </row>
    <row r="356" spans="2:65" s="1" customFormat="1" ht="24.25" customHeight="1">
      <c r="B356" s="32"/>
      <c r="C356" s="198" t="s">
        <v>480</v>
      </c>
      <c r="D356" s="198" t="s">
        <v>311</v>
      </c>
      <c r="E356" s="199" t="s">
        <v>481</v>
      </c>
      <c r="F356" s="200" t="s">
        <v>482</v>
      </c>
      <c r="G356" s="201" t="s">
        <v>230</v>
      </c>
      <c r="H356" s="202">
        <v>23</v>
      </c>
      <c r="I356" s="203"/>
      <c r="J356" s="202">
        <f>ROUND(I356*H356,3)</f>
        <v>0</v>
      </c>
      <c r="K356" s="204"/>
      <c r="L356" s="205"/>
      <c r="M356" s="206" t="s">
        <v>1</v>
      </c>
      <c r="N356" s="207" t="s">
        <v>41</v>
      </c>
      <c r="P356" s="165">
        <f>O356*H356</f>
        <v>0</v>
      </c>
      <c r="Q356" s="165">
        <v>5.9130000000000002E-2</v>
      </c>
      <c r="R356" s="165">
        <f>Q356*H356</f>
        <v>1.35999</v>
      </c>
      <c r="S356" s="165">
        <v>0</v>
      </c>
      <c r="T356" s="166">
        <f>S356*H356</f>
        <v>0</v>
      </c>
      <c r="AR356" s="167" t="s">
        <v>280</v>
      </c>
      <c r="AT356" s="167" t="s">
        <v>311</v>
      </c>
      <c r="AU356" s="167" t="s">
        <v>99</v>
      </c>
      <c r="AY356" s="17" t="s">
        <v>224</v>
      </c>
      <c r="BE356" s="168">
        <f>IF(N356="základná",J356,0)</f>
        <v>0</v>
      </c>
      <c r="BF356" s="168">
        <f>IF(N356="znížená",J356,0)</f>
        <v>0</v>
      </c>
      <c r="BG356" s="168">
        <f>IF(N356="zákl. prenesená",J356,0)</f>
        <v>0</v>
      </c>
      <c r="BH356" s="168">
        <f>IF(N356="zníž. prenesená",J356,0)</f>
        <v>0</v>
      </c>
      <c r="BI356" s="168">
        <f>IF(N356="nulová",J356,0)</f>
        <v>0</v>
      </c>
      <c r="BJ356" s="17" t="s">
        <v>99</v>
      </c>
      <c r="BK356" s="169">
        <f>ROUND(I356*H356,3)</f>
        <v>0</v>
      </c>
      <c r="BL356" s="17" t="s">
        <v>231</v>
      </c>
      <c r="BM356" s="167" t="s">
        <v>483</v>
      </c>
    </row>
    <row r="357" spans="2:65" s="1" customFormat="1" ht="33" customHeight="1">
      <c r="B357" s="32"/>
      <c r="C357" s="157" t="s">
        <v>484</v>
      </c>
      <c r="D357" s="157" t="s">
        <v>227</v>
      </c>
      <c r="E357" s="158" t="s">
        <v>485</v>
      </c>
      <c r="F357" s="159" t="s">
        <v>486</v>
      </c>
      <c r="G357" s="160" t="s">
        <v>230</v>
      </c>
      <c r="H357" s="161">
        <v>1</v>
      </c>
      <c r="I357" s="162"/>
      <c r="J357" s="161">
        <f>ROUND(I357*H357,3)</f>
        <v>0</v>
      </c>
      <c r="K357" s="163"/>
      <c r="L357" s="32"/>
      <c r="M357" s="164" t="s">
        <v>1</v>
      </c>
      <c r="N357" s="127" t="s">
        <v>41</v>
      </c>
      <c r="P357" s="165">
        <f>O357*H357</f>
        <v>0</v>
      </c>
      <c r="Q357" s="165">
        <v>2.5939999999999999E-5</v>
      </c>
      <c r="R357" s="165">
        <f>Q357*H357</f>
        <v>2.5939999999999999E-5</v>
      </c>
      <c r="S357" s="165">
        <v>0</v>
      </c>
      <c r="T357" s="166">
        <f>S357*H357</f>
        <v>0</v>
      </c>
      <c r="AR357" s="167" t="s">
        <v>321</v>
      </c>
      <c r="AT357" s="167" t="s">
        <v>227</v>
      </c>
      <c r="AU357" s="167" t="s">
        <v>99</v>
      </c>
      <c r="AY357" s="17" t="s">
        <v>224</v>
      </c>
      <c r="BE357" s="168">
        <f>IF(N357="základná",J357,0)</f>
        <v>0</v>
      </c>
      <c r="BF357" s="168">
        <f>IF(N357="znížená",J357,0)</f>
        <v>0</v>
      </c>
      <c r="BG357" s="168">
        <f>IF(N357="zákl. prenesená",J357,0)</f>
        <v>0</v>
      </c>
      <c r="BH357" s="168">
        <f>IF(N357="zníž. prenesená",J357,0)</f>
        <v>0</v>
      </c>
      <c r="BI357" s="168">
        <f>IF(N357="nulová",J357,0)</f>
        <v>0</v>
      </c>
      <c r="BJ357" s="17" t="s">
        <v>99</v>
      </c>
      <c r="BK357" s="169">
        <f>ROUND(I357*H357,3)</f>
        <v>0</v>
      </c>
      <c r="BL357" s="17" t="s">
        <v>321</v>
      </c>
      <c r="BM357" s="167" t="s">
        <v>487</v>
      </c>
    </row>
    <row r="358" spans="2:65" s="12" customFormat="1">
      <c r="B358" s="170"/>
      <c r="D358" s="171" t="s">
        <v>233</v>
      </c>
      <c r="E358" s="172" t="s">
        <v>1</v>
      </c>
      <c r="F358" s="173" t="s">
        <v>479</v>
      </c>
      <c r="H358" s="172" t="s">
        <v>1</v>
      </c>
      <c r="I358" s="174"/>
      <c r="L358" s="170"/>
      <c r="M358" s="175"/>
      <c r="T358" s="176"/>
      <c r="AT358" s="172" t="s">
        <v>233</v>
      </c>
      <c r="AU358" s="172" t="s">
        <v>99</v>
      </c>
      <c r="AV358" s="12" t="s">
        <v>83</v>
      </c>
      <c r="AW358" s="12" t="s">
        <v>30</v>
      </c>
      <c r="AX358" s="12" t="s">
        <v>75</v>
      </c>
      <c r="AY358" s="172" t="s">
        <v>224</v>
      </c>
    </row>
    <row r="359" spans="2:65" s="13" customFormat="1">
      <c r="B359" s="177"/>
      <c r="D359" s="171" t="s">
        <v>233</v>
      </c>
      <c r="E359" s="178" t="s">
        <v>1</v>
      </c>
      <c r="F359" s="179" t="s">
        <v>83</v>
      </c>
      <c r="H359" s="180">
        <v>1</v>
      </c>
      <c r="I359" s="181"/>
      <c r="L359" s="177"/>
      <c r="M359" s="182"/>
      <c r="T359" s="183"/>
      <c r="AT359" s="178" t="s">
        <v>233</v>
      </c>
      <c r="AU359" s="178" t="s">
        <v>99</v>
      </c>
      <c r="AV359" s="13" t="s">
        <v>99</v>
      </c>
      <c r="AW359" s="13" t="s">
        <v>30</v>
      </c>
      <c r="AX359" s="13" t="s">
        <v>83</v>
      </c>
      <c r="AY359" s="178" t="s">
        <v>224</v>
      </c>
    </row>
    <row r="360" spans="2:65" s="1" customFormat="1" ht="33" customHeight="1">
      <c r="B360" s="32"/>
      <c r="C360" s="198" t="s">
        <v>488</v>
      </c>
      <c r="D360" s="198" t="s">
        <v>311</v>
      </c>
      <c r="E360" s="199" t="s">
        <v>489</v>
      </c>
      <c r="F360" s="200" t="s">
        <v>490</v>
      </c>
      <c r="G360" s="201" t="s">
        <v>230</v>
      </c>
      <c r="H360" s="202">
        <v>1</v>
      </c>
      <c r="I360" s="203"/>
      <c r="J360" s="202">
        <f>ROUND(I360*H360,3)</f>
        <v>0</v>
      </c>
      <c r="K360" s="204"/>
      <c r="L360" s="205"/>
      <c r="M360" s="206" t="s">
        <v>1</v>
      </c>
      <c r="N360" s="207" t="s">
        <v>41</v>
      </c>
      <c r="P360" s="165">
        <f>O360*H360</f>
        <v>0</v>
      </c>
      <c r="Q360" s="165">
        <v>8.9599999999999999E-2</v>
      </c>
      <c r="R360" s="165">
        <f>Q360*H360</f>
        <v>8.9599999999999999E-2</v>
      </c>
      <c r="S360" s="165">
        <v>0</v>
      </c>
      <c r="T360" s="166">
        <f>S360*H360</f>
        <v>0</v>
      </c>
      <c r="AR360" s="167" t="s">
        <v>401</v>
      </c>
      <c r="AT360" s="167" t="s">
        <v>311</v>
      </c>
      <c r="AU360" s="167" t="s">
        <v>99</v>
      </c>
      <c r="AY360" s="17" t="s">
        <v>224</v>
      </c>
      <c r="BE360" s="168">
        <f>IF(N360="základná",J360,0)</f>
        <v>0</v>
      </c>
      <c r="BF360" s="168">
        <f>IF(N360="znížená",J360,0)</f>
        <v>0</v>
      </c>
      <c r="BG360" s="168">
        <f>IF(N360="zákl. prenesená",J360,0)</f>
        <v>0</v>
      </c>
      <c r="BH360" s="168">
        <f>IF(N360="zníž. prenesená",J360,0)</f>
        <v>0</v>
      </c>
      <c r="BI360" s="168">
        <f>IF(N360="nulová",J360,0)</f>
        <v>0</v>
      </c>
      <c r="BJ360" s="17" t="s">
        <v>99</v>
      </c>
      <c r="BK360" s="169">
        <f>ROUND(I360*H360,3)</f>
        <v>0</v>
      </c>
      <c r="BL360" s="17" t="s">
        <v>321</v>
      </c>
      <c r="BM360" s="167" t="s">
        <v>491</v>
      </c>
    </row>
    <row r="361" spans="2:65" s="1" customFormat="1" ht="24.25" customHeight="1">
      <c r="B361" s="32"/>
      <c r="C361" s="157" t="s">
        <v>492</v>
      </c>
      <c r="D361" s="157" t="s">
        <v>227</v>
      </c>
      <c r="E361" s="158" t="s">
        <v>493</v>
      </c>
      <c r="F361" s="159" t="s">
        <v>494</v>
      </c>
      <c r="G361" s="160" t="s">
        <v>461</v>
      </c>
      <c r="H361" s="162"/>
      <c r="I361" s="162"/>
      <c r="J361" s="161">
        <f>ROUND(I361*H361,3)</f>
        <v>0</v>
      </c>
      <c r="K361" s="163"/>
      <c r="L361" s="32"/>
      <c r="M361" s="164" t="s">
        <v>1</v>
      </c>
      <c r="N361" s="127" t="s">
        <v>41</v>
      </c>
      <c r="P361" s="165">
        <f>O361*H361</f>
        <v>0</v>
      </c>
      <c r="Q361" s="165">
        <v>0</v>
      </c>
      <c r="R361" s="165">
        <f>Q361*H361</f>
        <v>0</v>
      </c>
      <c r="S361" s="165">
        <v>0</v>
      </c>
      <c r="T361" s="166">
        <f>S361*H361</f>
        <v>0</v>
      </c>
      <c r="AR361" s="167" t="s">
        <v>321</v>
      </c>
      <c r="AT361" s="167" t="s">
        <v>227</v>
      </c>
      <c r="AU361" s="167" t="s">
        <v>99</v>
      </c>
      <c r="AY361" s="17" t="s">
        <v>224</v>
      </c>
      <c r="BE361" s="168">
        <f>IF(N361="základná",J361,0)</f>
        <v>0</v>
      </c>
      <c r="BF361" s="168">
        <f>IF(N361="znížená",J361,0)</f>
        <v>0</v>
      </c>
      <c r="BG361" s="168">
        <f>IF(N361="zákl. prenesená",J361,0)</f>
        <v>0</v>
      </c>
      <c r="BH361" s="168">
        <f>IF(N361="zníž. prenesená",J361,0)</f>
        <v>0</v>
      </c>
      <c r="BI361" s="168">
        <f>IF(N361="nulová",J361,0)</f>
        <v>0</v>
      </c>
      <c r="BJ361" s="17" t="s">
        <v>99</v>
      </c>
      <c r="BK361" s="169">
        <f>ROUND(I361*H361,3)</f>
        <v>0</v>
      </c>
      <c r="BL361" s="17" t="s">
        <v>321</v>
      </c>
      <c r="BM361" s="167" t="s">
        <v>495</v>
      </c>
    </row>
    <row r="362" spans="2:65" s="11" customFormat="1" ht="22.9" customHeight="1">
      <c r="B362" s="146"/>
      <c r="D362" s="147" t="s">
        <v>74</v>
      </c>
      <c r="E362" s="155" t="s">
        <v>496</v>
      </c>
      <c r="F362" s="155" t="s">
        <v>497</v>
      </c>
      <c r="I362" s="149"/>
      <c r="J362" s="156">
        <f>BK362</f>
        <v>0</v>
      </c>
      <c r="L362" s="146"/>
      <c r="M362" s="150"/>
      <c r="P362" s="151">
        <f>SUM(P363:P366)</f>
        <v>0</v>
      </c>
      <c r="R362" s="151">
        <f>SUM(R363:R366)</f>
        <v>0</v>
      </c>
      <c r="T362" s="152">
        <f>SUM(T363:T366)</f>
        <v>1.9527000000000001</v>
      </c>
      <c r="AR362" s="147" t="s">
        <v>99</v>
      </c>
      <c r="AT362" s="153" t="s">
        <v>74</v>
      </c>
      <c r="AU362" s="153" t="s">
        <v>83</v>
      </c>
      <c r="AY362" s="147" t="s">
        <v>224</v>
      </c>
      <c r="BK362" s="154">
        <f>SUM(BK363:BK366)</f>
        <v>0</v>
      </c>
    </row>
    <row r="363" spans="2:65" s="1" customFormat="1" ht="24.25" customHeight="1">
      <c r="B363" s="32"/>
      <c r="C363" s="157" t="s">
        <v>498</v>
      </c>
      <c r="D363" s="157" t="s">
        <v>227</v>
      </c>
      <c r="E363" s="158" t="s">
        <v>499</v>
      </c>
      <c r="F363" s="159" t="s">
        <v>500</v>
      </c>
      <c r="G363" s="160" t="s">
        <v>245</v>
      </c>
      <c r="H363" s="161">
        <v>65.09</v>
      </c>
      <c r="I363" s="162"/>
      <c r="J363" s="161">
        <f>ROUND(I363*H363,3)</f>
        <v>0</v>
      </c>
      <c r="K363" s="163"/>
      <c r="L363" s="32"/>
      <c r="M363" s="164" t="s">
        <v>1</v>
      </c>
      <c r="N363" s="127" t="s">
        <v>41</v>
      </c>
      <c r="P363" s="165">
        <f>O363*H363</f>
        <v>0</v>
      </c>
      <c r="Q363" s="165">
        <v>0</v>
      </c>
      <c r="R363" s="165">
        <f>Q363*H363</f>
        <v>0</v>
      </c>
      <c r="S363" s="165">
        <v>0.03</v>
      </c>
      <c r="T363" s="166">
        <f>S363*H363</f>
        <v>1.9527000000000001</v>
      </c>
      <c r="AR363" s="167" t="s">
        <v>321</v>
      </c>
      <c r="AT363" s="167" t="s">
        <v>227</v>
      </c>
      <c r="AU363" s="167" t="s">
        <v>99</v>
      </c>
      <c r="AY363" s="17" t="s">
        <v>224</v>
      </c>
      <c r="BE363" s="168">
        <f>IF(N363="základná",J363,0)</f>
        <v>0</v>
      </c>
      <c r="BF363" s="168">
        <f>IF(N363="znížená",J363,0)</f>
        <v>0</v>
      </c>
      <c r="BG363" s="168">
        <f>IF(N363="zákl. prenesená",J363,0)</f>
        <v>0</v>
      </c>
      <c r="BH363" s="168">
        <f>IF(N363="zníž. prenesená",J363,0)</f>
        <v>0</v>
      </c>
      <c r="BI363" s="168">
        <f>IF(N363="nulová",J363,0)</f>
        <v>0</v>
      </c>
      <c r="BJ363" s="17" t="s">
        <v>99</v>
      </c>
      <c r="BK363" s="169">
        <f>ROUND(I363*H363,3)</f>
        <v>0</v>
      </c>
      <c r="BL363" s="17" t="s">
        <v>321</v>
      </c>
      <c r="BM363" s="167" t="s">
        <v>501</v>
      </c>
    </row>
    <row r="364" spans="2:65" s="12" customFormat="1">
      <c r="B364" s="170"/>
      <c r="D364" s="171" t="s">
        <v>233</v>
      </c>
      <c r="E364" s="172" t="s">
        <v>1</v>
      </c>
      <c r="F364" s="173" t="s">
        <v>502</v>
      </c>
      <c r="H364" s="172" t="s">
        <v>1</v>
      </c>
      <c r="I364" s="174"/>
      <c r="L364" s="170"/>
      <c r="M364" s="175"/>
      <c r="T364" s="176"/>
      <c r="AT364" s="172" t="s">
        <v>233</v>
      </c>
      <c r="AU364" s="172" t="s">
        <v>99</v>
      </c>
      <c r="AV364" s="12" t="s">
        <v>83</v>
      </c>
      <c r="AW364" s="12" t="s">
        <v>30</v>
      </c>
      <c r="AX364" s="12" t="s">
        <v>75</v>
      </c>
      <c r="AY364" s="172" t="s">
        <v>224</v>
      </c>
    </row>
    <row r="365" spans="2:65" s="13" customFormat="1">
      <c r="B365" s="177"/>
      <c r="D365" s="171" t="s">
        <v>233</v>
      </c>
      <c r="E365" s="178" t="s">
        <v>1</v>
      </c>
      <c r="F365" s="179" t="s">
        <v>503</v>
      </c>
      <c r="H365" s="180">
        <v>65.09</v>
      </c>
      <c r="I365" s="181"/>
      <c r="L365" s="177"/>
      <c r="M365" s="182"/>
      <c r="T365" s="183"/>
      <c r="AT365" s="178" t="s">
        <v>233</v>
      </c>
      <c r="AU365" s="178" t="s">
        <v>99</v>
      </c>
      <c r="AV365" s="13" t="s">
        <v>99</v>
      </c>
      <c r="AW365" s="13" t="s">
        <v>30</v>
      </c>
      <c r="AX365" s="13" t="s">
        <v>83</v>
      </c>
      <c r="AY365" s="178" t="s">
        <v>224</v>
      </c>
    </row>
    <row r="366" spans="2:65" s="1" customFormat="1" ht="24.25" customHeight="1">
      <c r="B366" s="32"/>
      <c r="C366" s="157" t="s">
        <v>504</v>
      </c>
      <c r="D366" s="157" t="s">
        <v>227</v>
      </c>
      <c r="E366" s="158" t="s">
        <v>505</v>
      </c>
      <c r="F366" s="159" t="s">
        <v>506</v>
      </c>
      <c r="G366" s="160" t="s">
        <v>461</v>
      </c>
      <c r="H366" s="162"/>
      <c r="I366" s="162"/>
      <c r="J366" s="161">
        <f>ROUND(I366*H366,3)</f>
        <v>0</v>
      </c>
      <c r="K366" s="163"/>
      <c r="L366" s="32"/>
      <c r="M366" s="164" t="s">
        <v>1</v>
      </c>
      <c r="N366" s="127" t="s">
        <v>41</v>
      </c>
      <c r="P366" s="165">
        <f>O366*H366</f>
        <v>0</v>
      </c>
      <c r="Q366" s="165">
        <v>0</v>
      </c>
      <c r="R366" s="165">
        <f>Q366*H366</f>
        <v>0</v>
      </c>
      <c r="S366" s="165">
        <v>0</v>
      </c>
      <c r="T366" s="166">
        <f>S366*H366</f>
        <v>0</v>
      </c>
      <c r="AR366" s="167" t="s">
        <v>321</v>
      </c>
      <c r="AT366" s="167" t="s">
        <v>227</v>
      </c>
      <c r="AU366" s="167" t="s">
        <v>99</v>
      </c>
      <c r="AY366" s="17" t="s">
        <v>224</v>
      </c>
      <c r="BE366" s="168">
        <f>IF(N366="základná",J366,0)</f>
        <v>0</v>
      </c>
      <c r="BF366" s="168">
        <f>IF(N366="znížená",J366,0)</f>
        <v>0</v>
      </c>
      <c r="BG366" s="168">
        <f>IF(N366="zákl. prenesená",J366,0)</f>
        <v>0</v>
      </c>
      <c r="BH366" s="168">
        <f>IF(N366="zníž. prenesená",J366,0)</f>
        <v>0</v>
      </c>
      <c r="BI366" s="168">
        <f>IF(N366="nulová",J366,0)</f>
        <v>0</v>
      </c>
      <c r="BJ366" s="17" t="s">
        <v>99</v>
      </c>
      <c r="BK366" s="169">
        <f>ROUND(I366*H366,3)</f>
        <v>0</v>
      </c>
      <c r="BL366" s="17" t="s">
        <v>321</v>
      </c>
      <c r="BM366" s="167" t="s">
        <v>507</v>
      </c>
    </row>
    <row r="367" spans="2:65" s="11" customFormat="1" ht="22.9" customHeight="1">
      <c r="B367" s="146"/>
      <c r="D367" s="147" t="s">
        <v>74</v>
      </c>
      <c r="E367" s="155" t="s">
        <v>508</v>
      </c>
      <c r="F367" s="155" t="s">
        <v>509</v>
      </c>
      <c r="I367" s="149"/>
      <c r="J367" s="156">
        <f>BK367</f>
        <v>0</v>
      </c>
      <c r="L367" s="146"/>
      <c r="M367" s="150"/>
      <c r="P367" s="151">
        <f>SUM(P368:P393)</f>
        <v>0</v>
      </c>
      <c r="R367" s="151">
        <f>SUM(R368:R393)</f>
        <v>0.20822000000000002</v>
      </c>
      <c r="T367" s="152">
        <f>SUM(T368:T393)</f>
        <v>6.2444480999999996</v>
      </c>
      <c r="AR367" s="147" t="s">
        <v>99</v>
      </c>
      <c r="AT367" s="153" t="s">
        <v>74</v>
      </c>
      <c r="AU367" s="153" t="s">
        <v>83</v>
      </c>
      <c r="AY367" s="147" t="s">
        <v>224</v>
      </c>
      <c r="BK367" s="154">
        <f>SUM(BK368:BK393)</f>
        <v>0</v>
      </c>
    </row>
    <row r="368" spans="2:65" s="1" customFormat="1" ht="24.25" customHeight="1">
      <c r="B368" s="32"/>
      <c r="C368" s="157" t="s">
        <v>510</v>
      </c>
      <c r="D368" s="157" t="s">
        <v>227</v>
      </c>
      <c r="E368" s="158" t="s">
        <v>511</v>
      </c>
      <c r="F368" s="159" t="s">
        <v>512</v>
      </c>
      <c r="G368" s="160" t="s">
        <v>245</v>
      </c>
      <c r="H368" s="161">
        <v>110.34399999999999</v>
      </c>
      <c r="I368" s="162"/>
      <c r="J368" s="161">
        <f>ROUND(I368*H368,3)</f>
        <v>0</v>
      </c>
      <c r="K368" s="163"/>
      <c r="L368" s="32"/>
      <c r="M368" s="164" t="s">
        <v>1</v>
      </c>
      <c r="N368" s="127" t="s">
        <v>41</v>
      </c>
      <c r="P368" s="165">
        <f>O368*H368</f>
        <v>0</v>
      </c>
      <c r="Q368" s="165">
        <v>0</v>
      </c>
      <c r="R368" s="165">
        <f>Q368*H368</f>
        <v>0</v>
      </c>
      <c r="S368" s="165">
        <v>2.4649999999999998E-2</v>
      </c>
      <c r="T368" s="166">
        <f>S368*H368</f>
        <v>2.7199795999999998</v>
      </c>
      <c r="AR368" s="167" t="s">
        <v>321</v>
      </c>
      <c r="AT368" s="167" t="s">
        <v>227</v>
      </c>
      <c r="AU368" s="167" t="s">
        <v>99</v>
      </c>
      <c r="AY368" s="17" t="s">
        <v>224</v>
      </c>
      <c r="BE368" s="168">
        <f>IF(N368="základná",J368,0)</f>
        <v>0</v>
      </c>
      <c r="BF368" s="168">
        <f>IF(N368="znížená",J368,0)</f>
        <v>0</v>
      </c>
      <c r="BG368" s="168">
        <f>IF(N368="zákl. prenesená",J368,0)</f>
        <v>0</v>
      </c>
      <c r="BH368" s="168">
        <f>IF(N368="zníž. prenesená",J368,0)</f>
        <v>0</v>
      </c>
      <c r="BI368" s="168">
        <f>IF(N368="nulová",J368,0)</f>
        <v>0</v>
      </c>
      <c r="BJ368" s="17" t="s">
        <v>99</v>
      </c>
      <c r="BK368" s="169">
        <f>ROUND(I368*H368,3)</f>
        <v>0</v>
      </c>
      <c r="BL368" s="17" t="s">
        <v>321</v>
      </c>
      <c r="BM368" s="167" t="s">
        <v>513</v>
      </c>
    </row>
    <row r="369" spans="2:65" s="12" customFormat="1">
      <c r="B369" s="170"/>
      <c r="D369" s="171" t="s">
        <v>233</v>
      </c>
      <c r="E369" s="172" t="s">
        <v>1</v>
      </c>
      <c r="F369" s="173" t="s">
        <v>502</v>
      </c>
      <c r="H369" s="172" t="s">
        <v>1</v>
      </c>
      <c r="I369" s="174"/>
      <c r="L369" s="170"/>
      <c r="M369" s="175"/>
      <c r="T369" s="176"/>
      <c r="AT369" s="172" t="s">
        <v>233</v>
      </c>
      <c r="AU369" s="172" t="s">
        <v>99</v>
      </c>
      <c r="AV369" s="12" t="s">
        <v>83</v>
      </c>
      <c r="AW369" s="12" t="s">
        <v>30</v>
      </c>
      <c r="AX369" s="12" t="s">
        <v>75</v>
      </c>
      <c r="AY369" s="172" t="s">
        <v>224</v>
      </c>
    </row>
    <row r="370" spans="2:65" s="13" customFormat="1" ht="20">
      <c r="B370" s="177"/>
      <c r="D370" s="171" t="s">
        <v>233</v>
      </c>
      <c r="E370" s="178" t="s">
        <v>1</v>
      </c>
      <c r="F370" s="179" t="s">
        <v>514</v>
      </c>
      <c r="H370" s="180">
        <v>110.34399999999999</v>
      </c>
      <c r="I370" s="181"/>
      <c r="L370" s="177"/>
      <c r="M370" s="182"/>
      <c r="T370" s="183"/>
      <c r="AT370" s="178" t="s">
        <v>233</v>
      </c>
      <c r="AU370" s="178" t="s">
        <v>99</v>
      </c>
      <c r="AV370" s="13" t="s">
        <v>99</v>
      </c>
      <c r="AW370" s="13" t="s">
        <v>30</v>
      </c>
      <c r="AX370" s="13" t="s">
        <v>83</v>
      </c>
      <c r="AY370" s="178" t="s">
        <v>224</v>
      </c>
    </row>
    <row r="371" spans="2:65" s="1" customFormat="1" ht="24.25" customHeight="1">
      <c r="B371" s="32"/>
      <c r="C371" s="157" t="s">
        <v>515</v>
      </c>
      <c r="D371" s="157" t="s">
        <v>227</v>
      </c>
      <c r="E371" s="158" t="s">
        <v>516</v>
      </c>
      <c r="F371" s="159" t="s">
        <v>517</v>
      </c>
      <c r="G371" s="160" t="s">
        <v>230</v>
      </c>
      <c r="H371" s="161">
        <v>9</v>
      </c>
      <c r="I371" s="162"/>
      <c r="J371" s="161">
        <f>ROUND(I371*H371,3)</f>
        <v>0</v>
      </c>
      <c r="K371" s="163"/>
      <c r="L371" s="32"/>
      <c r="M371" s="164" t="s">
        <v>1</v>
      </c>
      <c r="N371" s="127" t="s">
        <v>41</v>
      </c>
      <c r="P371" s="165">
        <f>O371*H371</f>
        <v>0</v>
      </c>
      <c r="Q371" s="165">
        <v>0</v>
      </c>
      <c r="R371" s="165">
        <f>Q371*H371</f>
        <v>0</v>
      </c>
      <c r="S371" s="165">
        <v>0.03</v>
      </c>
      <c r="T371" s="166">
        <f>S371*H371</f>
        <v>0.27</v>
      </c>
      <c r="AR371" s="167" t="s">
        <v>321</v>
      </c>
      <c r="AT371" s="167" t="s">
        <v>227</v>
      </c>
      <c r="AU371" s="167" t="s">
        <v>99</v>
      </c>
      <c r="AY371" s="17" t="s">
        <v>224</v>
      </c>
      <c r="BE371" s="168">
        <f>IF(N371="základná",J371,0)</f>
        <v>0</v>
      </c>
      <c r="BF371" s="168">
        <f>IF(N371="znížená",J371,0)</f>
        <v>0</v>
      </c>
      <c r="BG371" s="168">
        <f>IF(N371="zákl. prenesená",J371,0)</f>
        <v>0</v>
      </c>
      <c r="BH371" s="168">
        <f>IF(N371="zníž. prenesená",J371,0)</f>
        <v>0</v>
      </c>
      <c r="BI371" s="168">
        <f>IF(N371="nulová",J371,0)</f>
        <v>0</v>
      </c>
      <c r="BJ371" s="17" t="s">
        <v>99</v>
      </c>
      <c r="BK371" s="169">
        <f>ROUND(I371*H371,3)</f>
        <v>0</v>
      </c>
      <c r="BL371" s="17" t="s">
        <v>321</v>
      </c>
      <c r="BM371" s="167" t="s">
        <v>518</v>
      </c>
    </row>
    <row r="372" spans="2:65" s="12" customFormat="1">
      <c r="B372" s="170"/>
      <c r="D372" s="171" t="s">
        <v>233</v>
      </c>
      <c r="E372" s="172" t="s">
        <v>1</v>
      </c>
      <c r="F372" s="173" t="s">
        <v>519</v>
      </c>
      <c r="H372" s="172" t="s">
        <v>1</v>
      </c>
      <c r="I372" s="174"/>
      <c r="L372" s="170"/>
      <c r="M372" s="175"/>
      <c r="T372" s="176"/>
      <c r="AT372" s="172" t="s">
        <v>233</v>
      </c>
      <c r="AU372" s="172" t="s">
        <v>99</v>
      </c>
      <c r="AV372" s="12" t="s">
        <v>83</v>
      </c>
      <c r="AW372" s="12" t="s">
        <v>30</v>
      </c>
      <c r="AX372" s="12" t="s">
        <v>75</v>
      </c>
      <c r="AY372" s="172" t="s">
        <v>224</v>
      </c>
    </row>
    <row r="373" spans="2:65" s="12" customFormat="1">
      <c r="B373" s="170"/>
      <c r="D373" s="171" t="s">
        <v>233</v>
      </c>
      <c r="E373" s="172" t="s">
        <v>1</v>
      </c>
      <c r="F373" s="173" t="s">
        <v>271</v>
      </c>
      <c r="H373" s="172" t="s">
        <v>1</v>
      </c>
      <c r="I373" s="174"/>
      <c r="L373" s="170"/>
      <c r="M373" s="175"/>
      <c r="T373" s="176"/>
      <c r="AT373" s="172" t="s">
        <v>233</v>
      </c>
      <c r="AU373" s="172" t="s">
        <v>99</v>
      </c>
      <c r="AV373" s="12" t="s">
        <v>83</v>
      </c>
      <c r="AW373" s="12" t="s">
        <v>30</v>
      </c>
      <c r="AX373" s="12" t="s">
        <v>75</v>
      </c>
      <c r="AY373" s="172" t="s">
        <v>224</v>
      </c>
    </row>
    <row r="374" spans="2:65" s="13" customFormat="1">
      <c r="B374" s="177"/>
      <c r="D374" s="171" t="s">
        <v>233</v>
      </c>
      <c r="E374" s="178" t="s">
        <v>1</v>
      </c>
      <c r="F374" s="179" t="s">
        <v>231</v>
      </c>
      <c r="H374" s="180">
        <v>4</v>
      </c>
      <c r="I374" s="181"/>
      <c r="L374" s="177"/>
      <c r="M374" s="182"/>
      <c r="T374" s="183"/>
      <c r="AT374" s="178" t="s">
        <v>233</v>
      </c>
      <c r="AU374" s="178" t="s">
        <v>99</v>
      </c>
      <c r="AV374" s="13" t="s">
        <v>99</v>
      </c>
      <c r="AW374" s="13" t="s">
        <v>30</v>
      </c>
      <c r="AX374" s="13" t="s">
        <v>75</v>
      </c>
      <c r="AY374" s="178" t="s">
        <v>224</v>
      </c>
    </row>
    <row r="375" spans="2:65" s="12" customFormat="1">
      <c r="B375" s="170"/>
      <c r="D375" s="171" t="s">
        <v>233</v>
      </c>
      <c r="E375" s="172" t="s">
        <v>1</v>
      </c>
      <c r="F375" s="173" t="s">
        <v>275</v>
      </c>
      <c r="H375" s="172" t="s">
        <v>1</v>
      </c>
      <c r="I375" s="174"/>
      <c r="L375" s="170"/>
      <c r="M375" s="175"/>
      <c r="T375" s="176"/>
      <c r="AT375" s="172" t="s">
        <v>233</v>
      </c>
      <c r="AU375" s="172" t="s">
        <v>99</v>
      </c>
      <c r="AV375" s="12" t="s">
        <v>83</v>
      </c>
      <c r="AW375" s="12" t="s">
        <v>30</v>
      </c>
      <c r="AX375" s="12" t="s">
        <v>75</v>
      </c>
      <c r="AY375" s="172" t="s">
        <v>224</v>
      </c>
    </row>
    <row r="376" spans="2:65" s="13" customFormat="1">
      <c r="B376" s="177"/>
      <c r="D376" s="171" t="s">
        <v>233</v>
      </c>
      <c r="E376" s="178" t="s">
        <v>1</v>
      </c>
      <c r="F376" s="179" t="s">
        <v>252</v>
      </c>
      <c r="H376" s="180">
        <v>5</v>
      </c>
      <c r="I376" s="181"/>
      <c r="L376" s="177"/>
      <c r="M376" s="182"/>
      <c r="T376" s="183"/>
      <c r="AT376" s="178" t="s">
        <v>233</v>
      </c>
      <c r="AU376" s="178" t="s">
        <v>99</v>
      </c>
      <c r="AV376" s="13" t="s">
        <v>99</v>
      </c>
      <c r="AW376" s="13" t="s">
        <v>30</v>
      </c>
      <c r="AX376" s="13" t="s">
        <v>75</v>
      </c>
      <c r="AY376" s="178" t="s">
        <v>224</v>
      </c>
    </row>
    <row r="377" spans="2:65" s="14" customFormat="1">
      <c r="B377" s="184"/>
      <c r="D377" s="171" t="s">
        <v>233</v>
      </c>
      <c r="E377" s="185" t="s">
        <v>1</v>
      </c>
      <c r="F377" s="186" t="s">
        <v>279</v>
      </c>
      <c r="H377" s="187">
        <v>9</v>
      </c>
      <c r="I377" s="188"/>
      <c r="L377" s="184"/>
      <c r="M377" s="189"/>
      <c r="T377" s="190"/>
      <c r="AT377" s="185" t="s">
        <v>233</v>
      </c>
      <c r="AU377" s="185" t="s">
        <v>99</v>
      </c>
      <c r="AV377" s="14" t="s">
        <v>231</v>
      </c>
      <c r="AW377" s="14" t="s">
        <v>30</v>
      </c>
      <c r="AX377" s="14" t="s">
        <v>83</v>
      </c>
      <c r="AY377" s="185" t="s">
        <v>224</v>
      </c>
    </row>
    <row r="378" spans="2:65" s="1" customFormat="1" ht="24.25" customHeight="1">
      <c r="B378" s="32"/>
      <c r="C378" s="157" t="s">
        <v>520</v>
      </c>
      <c r="D378" s="157" t="s">
        <v>227</v>
      </c>
      <c r="E378" s="158" t="s">
        <v>521</v>
      </c>
      <c r="F378" s="159" t="s">
        <v>522</v>
      </c>
      <c r="G378" s="160" t="s">
        <v>245</v>
      </c>
      <c r="H378" s="161">
        <v>65.09</v>
      </c>
      <c r="I378" s="162"/>
      <c r="J378" s="161">
        <f>ROUND(I378*H378,3)</f>
        <v>0</v>
      </c>
      <c r="K378" s="163"/>
      <c r="L378" s="32"/>
      <c r="M378" s="164" t="s">
        <v>1</v>
      </c>
      <c r="N378" s="127" t="s">
        <v>41</v>
      </c>
      <c r="P378" s="165">
        <f>O378*H378</f>
        <v>0</v>
      </c>
      <c r="Q378" s="165">
        <v>0</v>
      </c>
      <c r="R378" s="165">
        <f>Q378*H378</f>
        <v>0</v>
      </c>
      <c r="S378" s="165">
        <v>2.4649999999999998E-2</v>
      </c>
      <c r="T378" s="166">
        <f>S378*H378</f>
        <v>1.6044685000000001</v>
      </c>
      <c r="AR378" s="167" t="s">
        <v>321</v>
      </c>
      <c r="AT378" s="167" t="s">
        <v>227</v>
      </c>
      <c r="AU378" s="167" t="s">
        <v>99</v>
      </c>
      <c r="AY378" s="17" t="s">
        <v>224</v>
      </c>
      <c r="BE378" s="168">
        <f>IF(N378="základná",J378,0)</f>
        <v>0</v>
      </c>
      <c r="BF378" s="168">
        <f>IF(N378="znížená",J378,0)</f>
        <v>0</v>
      </c>
      <c r="BG378" s="168">
        <f>IF(N378="zákl. prenesená",J378,0)</f>
        <v>0</v>
      </c>
      <c r="BH378" s="168">
        <f>IF(N378="zníž. prenesená",J378,0)</f>
        <v>0</v>
      </c>
      <c r="BI378" s="168">
        <f>IF(N378="nulová",J378,0)</f>
        <v>0</v>
      </c>
      <c r="BJ378" s="17" t="s">
        <v>99</v>
      </c>
      <c r="BK378" s="169">
        <f>ROUND(I378*H378,3)</f>
        <v>0</v>
      </c>
      <c r="BL378" s="17" t="s">
        <v>321</v>
      </c>
      <c r="BM378" s="167" t="s">
        <v>523</v>
      </c>
    </row>
    <row r="379" spans="2:65" s="12" customFormat="1">
      <c r="B379" s="170"/>
      <c r="D379" s="171" t="s">
        <v>233</v>
      </c>
      <c r="E379" s="172" t="s">
        <v>1</v>
      </c>
      <c r="F379" s="173" t="s">
        <v>502</v>
      </c>
      <c r="H379" s="172" t="s">
        <v>1</v>
      </c>
      <c r="I379" s="174"/>
      <c r="L379" s="170"/>
      <c r="M379" s="175"/>
      <c r="T379" s="176"/>
      <c r="AT379" s="172" t="s">
        <v>233</v>
      </c>
      <c r="AU379" s="172" t="s">
        <v>99</v>
      </c>
      <c r="AV379" s="12" t="s">
        <v>83</v>
      </c>
      <c r="AW379" s="12" t="s">
        <v>30</v>
      </c>
      <c r="AX379" s="12" t="s">
        <v>75</v>
      </c>
      <c r="AY379" s="172" t="s">
        <v>224</v>
      </c>
    </row>
    <row r="380" spans="2:65" s="13" customFormat="1">
      <c r="B380" s="177"/>
      <c r="D380" s="171" t="s">
        <v>233</v>
      </c>
      <c r="E380" s="178" t="s">
        <v>1</v>
      </c>
      <c r="F380" s="179" t="s">
        <v>503</v>
      </c>
      <c r="H380" s="180">
        <v>65.09</v>
      </c>
      <c r="I380" s="181"/>
      <c r="L380" s="177"/>
      <c r="M380" s="182"/>
      <c r="T380" s="183"/>
      <c r="AT380" s="178" t="s">
        <v>233</v>
      </c>
      <c r="AU380" s="178" t="s">
        <v>99</v>
      </c>
      <c r="AV380" s="13" t="s">
        <v>99</v>
      </c>
      <c r="AW380" s="13" t="s">
        <v>30</v>
      </c>
      <c r="AX380" s="13" t="s">
        <v>83</v>
      </c>
      <c r="AY380" s="178" t="s">
        <v>224</v>
      </c>
    </row>
    <row r="381" spans="2:65" s="1" customFormat="1" ht="24.25" customHeight="1">
      <c r="B381" s="32"/>
      <c r="C381" s="157" t="s">
        <v>524</v>
      </c>
      <c r="D381" s="157" t="s">
        <v>227</v>
      </c>
      <c r="E381" s="158" t="s">
        <v>525</v>
      </c>
      <c r="F381" s="159" t="s">
        <v>526</v>
      </c>
      <c r="G381" s="160" t="s">
        <v>230</v>
      </c>
      <c r="H381" s="161">
        <v>1</v>
      </c>
      <c r="I381" s="162"/>
      <c r="J381" s="161">
        <f>ROUND(I381*H381,3)</f>
        <v>0</v>
      </c>
      <c r="K381" s="163"/>
      <c r="L381" s="32"/>
      <c r="M381" s="164" t="s">
        <v>1</v>
      </c>
      <c r="N381" s="127" t="s">
        <v>41</v>
      </c>
      <c r="P381" s="165">
        <f>O381*H381</f>
        <v>0</v>
      </c>
      <c r="Q381" s="165">
        <v>2.2000000000000001E-4</v>
      </c>
      <c r="R381" s="165">
        <f>Q381*H381</f>
        <v>2.2000000000000001E-4</v>
      </c>
      <c r="S381" s="165">
        <v>0</v>
      </c>
      <c r="T381" s="166">
        <f>S381*H381</f>
        <v>0</v>
      </c>
      <c r="AR381" s="167" t="s">
        <v>321</v>
      </c>
      <c r="AT381" s="167" t="s">
        <v>227</v>
      </c>
      <c r="AU381" s="167" t="s">
        <v>99</v>
      </c>
      <c r="AY381" s="17" t="s">
        <v>224</v>
      </c>
      <c r="BE381" s="168">
        <f>IF(N381="základná",J381,0)</f>
        <v>0</v>
      </c>
      <c r="BF381" s="168">
        <f>IF(N381="znížená",J381,0)</f>
        <v>0</v>
      </c>
      <c r="BG381" s="168">
        <f>IF(N381="zákl. prenesená",J381,0)</f>
        <v>0</v>
      </c>
      <c r="BH381" s="168">
        <f>IF(N381="zníž. prenesená",J381,0)</f>
        <v>0</v>
      </c>
      <c r="BI381" s="168">
        <f>IF(N381="nulová",J381,0)</f>
        <v>0</v>
      </c>
      <c r="BJ381" s="17" t="s">
        <v>99</v>
      </c>
      <c r="BK381" s="169">
        <f>ROUND(I381*H381,3)</f>
        <v>0</v>
      </c>
      <c r="BL381" s="17" t="s">
        <v>321</v>
      </c>
      <c r="BM381" s="167" t="s">
        <v>527</v>
      </c>
    </row>
    <row r="382" spans="2:65" s="12" customFormat="1">
      <c r="B382" s="170"/>
      <c r="D382" s="171" t="s">
        <v>233</v>
      </c>
      <c r="E382" s="172" t="s">
        <v>1</v>
      </c>
      <c r="F382" s="173" t="s">
        <v>528</v>
      </c>
      <c r="H382" s="172" t="s">
        <v>1</v>
      </c>
      <c r="I382" s="174"/>
      <c r="L382" s="170"/>
      <c r="M382" s="175"/>
      <c r="T382" s="176"/>
      <c r="AT382" s="172" t="s">
        <v>233</v>
      </c>
      <c r="AU382" s="172" t="s">
        <v>99</v>
      </c>
      <c r="AV382" s="12" t="s">
        <v>83</v>
      </c>
      <c r="AW382" s="12" t="s">
        <v>30</v>
      </c>
      <c r="AX382" s="12" t="s">
        <v>75</v>
      </c>
      <c r="AY382" s="172" t="s">
        <v>224</v>
      </c>
    </row>
    <row r="383" spans="2:65" s="13" customFormat="1">
      <c r="B383" s="177"/>
      <c r="D383" s="171" t="s">
        <v>233</v>
      </c>
      <c r="E383" s="178" t="s">
        <v>1</v>
      </c>
      <c r="F383" s="179" t="s">
        <v>83</v>
      </c>
      <c r="H383" s="180">
        <v>1</v>
      </c>
      <c r="I383" s="181"/>
      <c r="L383" s="177"/>
      <c r="M383" s="182"/>
      <c r="T383" s="183"/>
      <c r="AT383" s="178" t="s">
        <v>233</v>
      </c>
      <c r="AU383" s="178" t="s">
        <v>99</v>
      </c>
      <c r="AV383" s="13" t="s">
        <v>99</v>
      </c>
      <c r="AW383" s="13" t="s">
        <v>30</v>
      </c>
      <c r="AX383" s="13" t="s">
        <v>83</v>
      </c>
      <c r="AY383" s="178" t="s">
        <v>224</v>
      </c>
    </row>
    <row r="384" spans="2:65" s="1" customFormat="1" ht="33" customHeight="1">
      <c r="B384" s="32"/>
      <c r="C384" s="157" t="s">
        <v>529</v>
      </c>
      <c r="D384" s="157" t="s">
        <v>227</v>
      </c>
      <c r="E384" s="158" t="s">
        <v>530</v>
      </c>
      <c r="F384" s="159" t="s">
        <v>531</v>
      </c>
      <c r="G384" s="160" t="s">
        <v>230</v>
      </c>
      <c r="H384" s="161">
        <v>8</v>
      </c>
      <c r="I384" s="162"/>
      <c r="J384" s="161">
        <f>ROUND(I384*H384,3)</f>
        <v>0</v>
      </c>
      <c r="K384" s="163"/>
      <c r="L384" s="32"/>
      <c r="M384" s="164" t="s">
        <v>1</v>
      </c>
      <c r="N384" s="127" t="s">
        <v>41</v>
      </c>
      <c r="P384" s="165">
        <f>O384*H384</f>
        <v>0</v>
      </c>
      <c r="Q384" s="165">
        <v>0</v>
      </c>
      <c r="R384" s="165">
        <f>Q384*H384</f>
        <v>0</v>
      </c>
      <c r="S384" s="165">
        <v>0</v>
      </c>
      <c r="T384" s="166">
        <f>S384*H384</f>
        <v>0</v>
      </c>
      <c r="AR384" s="167" t="s">
        <v>321</v>
      </c>
      <c r="AT384" s="167" t="s">
        <v>227</v>
      </c>
      <c r="AU384" s="167" t="s">
        <v>99</v>
      </c>
      <c r="AY384" s="17" t="s">
        <v>224</v>
      </c>
      <c r="BE384" s="168">
        <f>IF(N384="základná",J384,0)</f>
        <v>0</v>
      </c>
      <c r="BF384" s="168">
        <f>IF(N384="znížená",J384,0)</f>
        <v>0</v>
      </c>
      <c r="BG384" s="168">
        <f>IF(N384="zákl. prenesená",J384,0)</f>
        <v>0</v>
      </c>
      <c r="BH384" s="168">
        <f>IF(N384="zníž. prenesená",J384,0)</f>
        <v>0</v>
      </c>
      <c r="BI384" s="168">
        <f>IF(N384="nulová",J384,0)</f>
        <v>0</v>
      </c>
      <c r="BJ384" s="17" t="s">
        <v>99</v>
      </c>
      <c r="BK384" s="169">
        <f>ROUND(I384*H384,3)</f>
        <v>0</v>
      </c>
      <c r="BL384" s="17" t="s">
        <v>321</v>
      </c>
      <c r="BM384" s="167" t="s">
        <v>532</v>
      </c>
    </row>
    <row r="385" spans="2:65" s="12" customFormat="1">
      <c r="B385" s="170"/>
      <c r="D385" s="171" t="s">
        <v>233</v>
      </c>
      <c r="E385" s="172" t="s">
        <v>1</v>
      </c>
      <c r="F385" s="173" t="s">
        <v>309</v>
      </c>
      <c r="H385" s="172" t="s">
        <v>1</v>
      </c>
      <c r="I385" s="174"/>
      <c r="L385" s="170"/>
      <c r="M385" s="175"/>
      <c r="T385" s="176"/>
      <c r="AT385" s="172" t="s">
        <v>233</v>
      </c>
      <c r="AU385" s="172" t="s">
        <v>99</v>
      </c>
      <c r="AV385" s="12" t="s">
        <v>83</v>
      </c>
      <c r="AW385" s="12" t="s">
        <v>30</v>
      </c>
      <c r="AX385" s="12" t="s">
        <v>75</v>
      </c>
      <c r="AY385" s="172" t="s">
        <v>224</v>
      </c>
    </row>
    <row r="386" spans="2:65" s="13" customFormat="1">
      <c r="B386" s="177"/>
      <c r="D386" s="171" t="s">
        <v>233</v>
      </c>
      <c r="E386" s="178" t="s">
        <v>1</v>
      </c>
      <c r="F386" s="179" t="s">
        <v>252</v>
      </c>
      <c r="H386" s="180">
        <v>5</v>
      </c>
      <c r="I386" s="181"/>
      <c r="L386" s="177"/>
      <c r="M386" s="182"/>
      <c r="T386" s="183"/>
      <c r="AT386" s="178" t="s">
        <v>233</v>
      </c>
      <c r="AU386" s="178" t="s">
        <v>99</v>
      </c>
      <c r="AV386" s="13" t="s">
        <v>99</v>
      </c>
      <c r="AW386" s="13" t="s">
        <v>30</v>
      </c>
      <c r="AX386" s="13" t="s">
        <v>75</v>
      </c>
      <c r="AY386" s="178" t="s">
        <v>224</v>
      </c>
    </row>
    <row r="387" spans="2:65" s="12" customFormat="1">
      <c r="B387" s="170"/>
      <c r="D387" s="171" t="s">
        <v>233</v>
      </c>
      <c r="E387" s="172" t="s">
        <v>1</v>
      </c>
      <c r="F387" s="173" t="s">
        <v>533</v>
      </c>
      <c r="H387" s="172" t="s">
        <v>1</v>
      </c>
      <c r="I387" s="174"/>
      <c r="L387" s="170"/>
      <c r="M387" s="175"/>
      <c r="T387" s="176"/>
      <c r="AT387" s="172" t="s">
        <v>233</v>
      </c>
      <c r="AU387" s="172" t="s">
        <v>99</v>
      </c>
      <c r="AV387" s="12" t="s">
        <v>83</v>
      </c>
      <c r="AW387" s="12" t="s">
        <v>30</v>
      </c>
      <c r="AX387" s="12" t="s">
        <v>75</v>
      </c>
      <c r="AY387" s="172" t="s">
        <v>224</v>
      </c>
    </row>
    <row r="388" spans="2:65" s="13" customFormat="1">
      <c r="B388" s="177"/>
      <c r="D388" s="171" t="s">
        <v>233</v>
      </c>
      <c r="E388" s="178" t="s">
        <v>1</v>
      </c>
      <c r="F388" s="179" t="s">
        <v>225</v>
      </c>
      <c r="H388" s="180">
        <v>3</v>
      </c>
      <c r="I388" s="181"/>
      <c r="L388" s="177"/>
      <c r="M388" s="182"/>
      <c r="T388" s="183"/>
      <c r="AT388" s="178" t="s">
        <v>233</v>
      </c>
      <c r="AU388" s="178" t="s">
        <v>99</v>
      </c>
      <c r="AV388" s="13" t="s">
        <v>99</v>
      </c>
      <c r="AW388" s="13" t="s">
        <v>30</v>
      </c>
      <c r="AX388" s="13" t="s">
        <v>75</v>
      </c>
      <c r="AY388" s="178" t="s">
        <v>224</v>
      </c>
    </row>
    <row r="389" spans="2:65" s="14" customFormat="1">
      <c r="B389" s="184"/>
      <c r="D389" s="171" t="s">
        <v>233</v>
      </c>
      <c r="E389" s="185" t="s">
        <v>1</v>
      </c>
      <c r="F389" s="186" t="s">
        <v>279</v>
      </c>
      <c r="H389" s="187">
        <v>8</v>
      </c>
      <c r="I389" s="188"/>
      <c r="L389" s="184"/>
      <c r="M389" s="189"/>
      <c r="T389" s="190"/>
      <c r="AT389" s="185" t="s">
        <v>233</v>
      </c>
      <c r="AU389" s="185" t="s">
        <v>99</v>
      </c>
      <c r="AV389" s="14" t="s">
        <v>231</v>
      </c>
      <c r="AW389" s="14" t="s">
        <v>30</v>
      </c>
      <c r="AX389" s="14" t="s">
        <v>83</v>
      </c>
      <c r="AY389" s="185" t="s">
        <v>224</v>
      </c>
    </row>
    <row r="390" spans="2:65" s="1" customFormat="1" ht="24.25" customHeight="1">
      <c r="B390" s="32"/>
      <c r="C390" s="198" t="s">
        <v>534</v>
      </c>
      <c r="D390" s="198" t="s">
        <v>311</v>
      </c>
      <c r="E390" s="199" t="s">
        <v>535</v>
      </c>
      <c r="F390" s="200" t="s">
        <v>536</v>
      </c>
      <c r="G390" s="201" t="s">
        <v>230</v>
      </c>
      <c r="H390" s="202">
        <v>8</v>
      </c>
      <c r="I390" s="203"/>
      <c r="J390" s="202">
        <f>ROUND(I390*H390,3)</f>
        <v>0</v>
      </c>
      <c r="K390" s="204"/>
      <c r="L390" s="205"/>
      <c r="M390" s="206" t="s">
        <v>1</v>
      </c>
      <c r="N390" s="207" t="s">
        <v>41</v>
      </c>
      <c r="P390" s="165">
        <f>O390*H390</f>
        <v>0</v>
      </c>
      <c r="Q390" s="165">
        <v>1E-3</v>
      </c>
      <c r="R390" s="165">
        <f>Q390*H390</f>
        <v>8.0000000000000002E-3</v>
      </c>
      <c r="S390" s="165">
        <v>0</v>
      </c>
      <c r="T390" s="166">
        <f>S390*H390</f>
        <v>0</v>
      </c>
      <c r="AR390" s="167" t="s">
        <v>401</v>
      </c>
      <c r="AT390" s="167" t="s">
        <v>311</v>
      </c>
      <c r="AU390" s="167" t="s">
        <v>99</v>
      </c>
      <c r="AY390" s="17" t="s">
        <v>224</v>
      </c>
      <c r="BE390" s="168">
        <f>IF(N390="základná",J390,0)</f>
        <v>0</v>
      </c>
      <c r="BF390" s="168">
        <f>IF(N390="znížená",J390,0)</f>
        <v>0</v>
      </c>
      <c r="BG390" s="168">
        <f>IF(N390="zákl. prenesená",J390,0)</f>
        <v>0</v>
      </c>
      <c r="BH390" s="168">
        <f>IF(N390="zníž. prenesená",J390,0)</f>
        <v>0</v>
      </c>
      <c r="BI390" s="168">
        <f>IF(N390="nulová",J390,0)</f>
        <v>0</v>
      </c>
      <c r="BJ390" s="17" t="s">
        <v>99</v>
      </c>
      <c r="BK390" s="169">
        <f>ROUND(I390*H390,3)</f>
        <v>0</v>
      </c>
      <c r="BL390" s="17" t="s">
        <v>321</v>
      </c>
      <c r="BM390" s="167" t="s">
        <v>537</v>
      </c>
    </row>
    <row r="391" spans="2:65" s="1" customFormat="1" ht="24.25" customHeight="1">
      <c r="B391" s="32"/>
      <c r="C391" s="198" t="s">
        <v>538</v>
      </c>
      <c r="D391" s="198" t="s">
        <v>311</v>
      </c>
      <c r="E391" s="199" t="s">
        <v>539</v>
      </c>
      <c r="F391" s="200" t="s">
        <v>540</v>
      </c>
      <c r="G391" s="201" t="s">
        <v>230</v>
      </c>
      <c r="H391" s="202">
        <v>8</v>
      </c>
      <c r="I391" s="203"/>
      <c r="J391" s="202">
        <f>ROUND(I391*H391,3)</f>
        <v>0</v>
      </c>
      <c r="K391" s="204"/>
      <c r="L391" s="205"/>
      <c r="M391" s="206" t="s">
        <v>1</v>
      </c>
      <c r="N391" s="207" t="s">
        <v>41</v>
      </c>
      <c r="P391" s="165">
        <f>O391*H391</f>
        <v>0</v>
      </c>
      <c r="Q391" s="165">
        <v>2.5000000000000001E-2</v>
      </c>
      <c r="R391" s="165">
        <f>Q391*H391</f>
        <v>0.2</v>
      </c>
      <c r="S391" s="165">
        <v>0</v>
      </c>
      <c r="T391" s="166">
        <f>S391*H391</f>
        <v>0</v>
      </c>
      <c r="AR391" s="167" t="s">
        <v>401</v>
      </c>
      <c r="AT391" s="167" t="s">
        <v>311</v>
      </c>
      <c r="AU391" s="167" t="s">
        <v>99</v>
      </c>
      <c r="AY391" s="17" t="s">
        <v>224</v>
      </c>
      <c r="BE391" s="168">
        <f>IF(N391="základná",J391,0)</f>
        <v>0</v>
      </c>
      <c r="BF391" s="168">
        <f>IF(N391="znížená",J391,0)</f>
        <v>0</v>
      </c>
      <c r="BG391" s="168">
        <f>IF(N391="zákl. prenesená",J391,0)</f>
        <v>0</v>
      </c>
      <c r="BH391" s="168">
        <f>IF(N391="zníž. prenesená",J391,0)</f>
        <v>0</v>
      </c>
      <c r="BI391" s="168">
        <f>IF(N391="nulová",J391,0)</f>
        <v>0</v>
      </c>
      <c r="BJ391" s="17" t="s">
        <v>99</v>
      </c>
      <c r="BK391" s="169">
        <f>ROUND(I391*H391,3)</f>
        <v>0</v>
      </c>
      <c r="BL391" s="17" t="s">
        <v>321</v>
      </c>
      <c r="BM391" s="167" t="s">
        <v>541</v>
      </c>
    </row>
    <row r="392" spans="2:65" s="1" customFormat="1" ht="24.25" customHeight="1">
      <c r="B392" s="32"/>
      <c r="C392" s="157" t="s">
        <v>542</v>
      </c>
      <c r="D392" s="157" t="s">
        <v>227</v>
      </c>
      <c r="E392" s="158" t="s">
        <v>543</v>
      </c>
      <c r="F392" s="159" t="s">
        <v>544</v>
      </c>
      <c r="G392" s="160" t="s">
        <v>230</v>
      </c>
      <c r="H392" s="161">
        <v>15</v>
      </c>
      <c r="I392" s="162"/>
      <c r="J392" s="161">
        <f>ROUND(I392*H392,3)</f>
        <v>0</v>
      </c>
      <c r="K392" s="163"/>
      <c r="L392" s="32"/>
      <c r="M392" s="164" t="s">
        <v>1</v>
      </c>
      <c r="N392" s="127" t="s">
        <v>41</v>
      </c>
      <c r="P392" s="165">
        <f>O392*H392</f>
        <v>0</v>
      </c>
      <c r="Q392" s="165">
        <v>0</v>
      </c>
      <c r="R392" s="165">
        <f>Q392*H392</f>
        <v>0</v>
      </c>
      <c r="S392" s="165">
        <v>0.11</v>
      </c>
      <c r="T392" s="166">
        <f>S392*H392</f>
        <v>1.65</v>
      </c>
      <c r="AR392" s="167" t="s">
        <v>321</v>
      </c>
      <c r="AT392" s="167" t="s">
        <v>227</v>
      </c>
      <c r="AU392" s="167" t="s">
        <v>99</v>
      </c>
      <c r="AY392" s="17" t="s">
        <v>224</v>
      </c>
      <c r="BE392" s="168">
        <f>IF(N392="základná",J392,0)</f>
        <v>0</v>
      </c>
      <c r="BF392" s="168">
        <f>IF(N392="znížená",J392,0)</f>
        <v>0</v>
      </c>
      <c r="BG392" s="168">
        <f>IF(N392="zákl. prenesená",J392,0)</f>
        <v>0</v>
      </c>
      <c r="BH392" s="168">
        <f>IF(N392="zníž. prenesená",J392,0)</f>
        <v>0</v>
      </c>
      <c r="BI392" s="168">
        <f>IF(N392="nulová",J392,0)</f>
        <v>0</v>
      </c>
      <c r="BJ392" s="17" t="s">
        <v>99</v>
      </c>
      <c r="BK392" s="169">
        <f>ROUND(I392*H392,3)</f>
        <v>0</v>
      </c>
      <c r="BL392" s="17" t="s">
        <v>321</v>
      </c>
      <c r="BM392" s="167" t="s">
        <v>545</v>
      </c>
    </row>
    <row r="393" spans="2:65" s="1" customFormat="1" ht="24.25" customHeight="1">
      <c r="B393" s="32"/>
      <c r="C393" s="157" t="s">
        <v>546</v>
      </c>
      <c r="D393" s="157" t="s">
        <v>227</v>
      </c>
      <c r="E393" s="158" t="s">
        <v>547</v>
      </c>
      <c r="F393" s="159" t="s">
        <v>548</v>
      </c>
      <c r="G393" s="160" t="s">
        <v>461</v>
      </c>
      <c r="H393" s="162"/>
      <c r="I393" s="162"/>
      <c r="J393" s="161">
        <f>ROUND(I393*H393,3)</f>
        <v>0</v>
      </c>
      <c r="K393" s="163"/>
      <c r="L393" s="32"/>
      <c r="M393" s="164" t="s">
        <v>1</v>
      </c>
      <c r="N393" s="127" t="s">
        <v>41</v>
      </c>
      <c r="P393" s="165">
        <f>O393*H393</f>
        <v>0</v>
      </c>
      <c r="Q393" s="165">
        <v>0</v>
      </c>
      <c r="R393" s="165">
        <f>Q393*H393</f>
        <v>0</v>
      </c>
      <c r="S393" s="165">
        <v>0</v>
      </c>
      <c r="T393" s="166">
        <f>S393*H393</f>
        <v>0</v>
      </c>
      <c r="AR393" s="167" t="s">
        <v>321</v>
      </c>
      <c r="AT393" s="167" t="s">
        <v>227</v>
      </c>
      <c r="AU393" s="167" t="s">
        <v>99</v>
      </c>
      <c r="AY393" s="17" t="s">
        <v>224</v>
      </c>
      <c r="BE393" s="168">
        <f>IF(N393="základná",J393,0)</f>
        <v>0</v>
      </c>
      <c r="BF393" s="168">
        <f>IF(N393="znížená",J393,0)</f>
        <v>0</v>
      </c>
      <c r="BG393" s="168">
        <f>IF(N393="zákl. prenesená",J393,0)</f>
        <v>0</v>
      </c>
      <c r="BH393" s="168">
        <f>IF(N393="zníž. prenesená",J393,0)</f>
        <v>0</v>
      </c>
      <c r="BI393" s="168">
        <f>IF(N393="nulová",J393,0)</f>
        <v>0</v>
      </c>
      <c r="BJ393" s="17" t="s">
        <v>99</v>
      </c>
      <c r="BK393" s="169">
        <f>ROUND(I393*H393,3)</f>
        <v>0</v>
      </c>
      <c r="BL393" s="17" t="s">
        <v>321</v>
      </c>
      <c r="BM393" s="167" t="s">
        <v>549</v>
      </c>
    </row>
    <row r="394" spans="2:65" s="11" customFormat="1" ht="22.9" customHeight="1">
      <c r="B394" s="146"/>
      <c r="D394" s="147" t="s">
        <v>74</v>
      </c>
      <c r="E394" s="155" t="s">
        <v>550</v>
      </c>
      <c r="F394" s="155" t="s">
        <v>551</v>
      </c>
      <c r="I394" s="149"/>
      <c r="J394" s="156">
        <f>BK394</f>
        <v>0</v>
      </c>
      <c r="L394" s="146"/>
      <c r="M394" s="150"/>
      <c r="P394" s="151">
        <f>SUM(P395:P402)</f>
        <v>0</v>
      </c>
      <c r="R394" s="151">
        <f>SUM(R395:R402)</f>
        <v>8.028550000000001E-2</v>
      </c>
      <c r="T394" s="152">
        <f>SUM(T395:T402)</f>
        <v>0.02</v>
      </c>
      <c r="AR394" s="147" t="s">
        <v>99</v>
      </c>
      <c r="AT394" s="153" t="s">
        <v>74</v>
      </c>
      <c r="AU394" s="153" t="s">
        <v>83</v>
      </c>
      <c r="AY394" s="147" t="s">
        <v>224</v>
      </c>
      <c r="BK394" s="154">
        <f>SUM(BK395:BK402)</f>
        <v>0</v>
      </c>
    </row>
    <row r="395" spans="2:65" s="1" customFormat="1" ht="24.25" customHeight="1">
      <c r="B395" s="32"/>
      <c r="C395" s="157" t="s">
        <v>552</v>
      </c>
      <c r="D395" s="157" t="s">
        <v>227</v>
      </c>
      <c r="E395" s="158" t="s">
        <v>553</v>
      </c>
      <c r="F395" s="159" t="s">
        <v>554</v>
      </c>
      <c r="G395" s="160" t="s">
        <v>245</v>
      </c>
      <c r="H395" s="161">
        <v>37.755000000000003</v>
      </c>
      <c r="I395" s="162"/>
      <c r="J395" s="161">
        <f>ROUND(I395*H395,3)</f>
        <v>0</v>
      </c>
      <c r="K395" s="163"/>
      <c r="L395" s="32"/>
      <c r="M395" s="164" t="s">
        <v>1</v>
      </c>
      <c r="N395" s="127" t="s">
        <v>41</v>
      </c>
      <c r="P395" s="165">
        <f>O395*H395</f>
        <v>0</v>
      </c>
      <c r="Q395" s="165">
        <v>1E-4</v>
      </c>
      <c r="R395" s="165">
        <f>Q395*H395</f>
        <v>3.7755000000000006E-3</v>
      </c>
      <c r="S395" s="165">
        <v>0</v>
      </c>
      <c r="T395" s="166">
        <f>S395*H395</f>
        <v>0</v>
      </c>
      <c r="AR395" s="167" t="s">
        <v>321</v>
      </c>
      <c r="AT395" s="167" t="s">
        <v>227</v>
      </c>
      <c r="AU395" s="167" t="s">
        <v>99</v>
      </c>
      <c r="AY395" s="17" t="s">
        <v>224</v>
      </c>
      <c r="BE395" s="168">
        <f>IF(N395="základná",J395,0)</f>
        <v>0</v>
      </c>
      <c r="BF395" s="168">
        <f>IF(N395="znížená",J395,0)</f>
        <v>0</v>
      </c>
      <c r="BG395" s="168">
        <f>IF(N395="zákl. prenesená",J395,0)</f>
        <v>0</v>
      </c>
      <c r="BH395" s="168">
        <f>IF(N395="zníž. prenesená",J395,0)</f>
        <v>0</v>
      </c>
      <c r="BI395" s="168">
        <f>IF(N395="nulová",J395,0)</f>
        <v>0</v>
      </c>
      <c r="BJ395" s="17" t="s">
        <v>99</v>
      </c>
      <c r="BK395" s="169">
        <f>ROUND(I395*H395,3)</f>
        <v>0</v>
      </c>
      <c r="BL395" s="17" t="s">
        <v>321</v>
      </c>
      <c r="BM395" s="167" t="s">
        <v>555</v>
      </c>
    </row>
    <row r="396" spans="2:65" s="12" customFormat="1">
      <c r="B396" s="170"/>
      <c r="D396" s="171" t="s">
        <v>233</v>
      </c>
      <c r="E396" s="172" t="s">
        <v>1</v>
      </c>
      <c r="F396" s="173" t="s">
        <v>556</v>
      </c>
      <c r="H396" s="172" t="s">
        <v>1</v>
      </c>
      <c r="I396" s="174"/>
      <c r="L396" s="170"/>
      <c r="M396" s="175"/>
      <c r="T396" s="176"/>
      <c r="AT396" s="172" t="s">
        <v>233</v>
      </c>
      <c r="AU396" s="172" t="s">
        <v>99</v>
      </c>
      <c r="AV396" s="12" t="s">
        <v>83</v>
      </c>
      <c r="AW396" s="12" t="s">
        <v>30</v>
      </c>
      <c r="AX396" s="12" t="s">
        <v>75</v>
      </c>
      <c r="AY396" s="172" t="s">
        <v>224</v>
      </c>
    </row>
    <row r="397" spans="2:65" s="13" customFormat="1" ht="20">
      <c r="B397" s="177"/>
      <c r="D397" s="171" t="s">
        <v>233</v>
      </c>
      <c r="E397" s="178" t="s">
        <v>1</v>
      </c>
      <c r="F397" s="179" t="s">
        <v>557</v>
      </c>
      <c r="H397" s="180">
        <v>37.755000000000003</v>
      </c>
      <c r="I397" s="181"/>
      <c r="L397" s="177"/>
      <c r="M397" s="182"/>
      <c r="T397" s="183"/>
      <c r="AT397" s="178" t="s">
        <v>233</v>
      </c>
      <c r="AU397" s="178" t="s">
        <v>99</v>
      </c>
      <c r="AV397" s="13" t="s">
        <v>99</v>
      </c>
      <c r="AW397" s="13" t="s">
        <v>30</v>
      </c>
      <c r="AX397" s="13" t="s">
        <v>83</v>
      </c>
      <c r="AY397" s="178" t="s">
        <v>224</v>
      </c>
    </row>
    <row r="398" spans="2:65" s="1" customFormat="1" ht="21.75" customHeight="1">
      <c r="B398" s="32"/>
      <c r="C398" s="198" t="s">
        <v>558</v>
      </c>
      <c r="D398" s="198" t="s">
        <v>311</v>
      </c>
      <c r="E398" s="199" t="s">
        <v>559</v>
      </c>
      <c r="F398" s="200" t="s">
        <v>560</v>
      </c>
      <c r="G398" s="201" t="s">
        <v>245</v>
      </c>
      <c r="H398" s="202">
        <v>37.755000000000003</v>
      </c>
      <c r="I398" s="203"/>
      <c r="J398" s="202">
        <f>ROUND(I398*H398,3)</f>
        <v>0</v>
      </c>
      <c r="K398" s="204"/>
      <c r="L398" s="205"/>
      <c r="M398" s="206" t="s">
        <v>1</v>
      </c>
      <c r="N398" s="207" t="s">
        <v>41</v>
      </c>
      <c r="P398" s="165">
        <f>O398*H398</f>
        <v>0</v>
      </c>
      <c r="Q398" s="165">
        <v>2E-3</v>
      </c>
      <c r="R398" s="165">
        <f>Q398*H398</f>
        <v>7.5510000000000008E-2</v>
      </c>
      <c r="S398" s="165">
        <v>0</v>
      </c>
      <c r="T398" s="166">
        <f>S398*H398</f>
        <v>0</v>
      </c>
      <c r="AR398" s="167" t="s">
        <v>401</v>
      </c>
      <c r="AT398" s="167" t="s">
        <v>311</v>
      </c>
      <c r="AU398" s="167" t="s">
        <v>99</v>
      </c>
      <c r="AY398" s="17" t="s">
        <v>224</v>
      </c>
      <c r="BE398" s="168">
        <f>IF(N398="základná",J398,0)</f>
        <v>0</v>
      </c>
      <c r="BF398" s="168">
        <f>IF(N398="znížená",J398,0)</f>
        <v>0</v>
      </c>
      <c r="BG398" s="168">
        <f>IF(N398="zákl. prenesená",J398,0)</f>
        <v>0</v>
      </c>
      <c r="BH398" s="168">
        <f>IF(N398="zníž. prenesená",J398,0)</f>
        <v>0</v>
      </c>
      <c r="BI398" s="168">
        <f>IF(N398="nulová",J398,0)</f>
        <v>0</v>
      </c>
      <c r="BJ398" s="17" t="s">
        <v>99</v>
      </c>
      <c r="BK398" s="169">
        <f>ROUND(I398*H398,3)</f>
        <v>0</v>
      </c>
      <c r="BL398" s="17" t="s">
        <v>321</v>
      </c>
      <c r="BM398" s="167" t="s">
        <v>561</v>
      </c>
    </row>
    <row r="399" spans="2:65" s="1" customFormat="1" ht="33" customHeight="1">
      <c r="B399" s="32"/>
      <c r="C399" s="157" t="s">
        <v>562</v>
      </c>
      <c r="D399" s="157" t="s">
        <v>227</v>
      </c>
      <c r="E399" s="158" t="s">
        <v>563</v>
      </c>
      <c r="F399" s="159" t="s">
        <v>564</v>
      </c>
      <c r="G399" s="160" t="s">
        <v>565</v>
      </c>
      <c r="H399" s="161">
        <v>20</v>
      </c>
      <c r="I399" s="162"/>
      <c r="J399" s="161">
        <f>ROUND(I399*H399,3)</f>
        <v>0</v>
      </c>
      <c r="K399" s="163"/>
      <c r="L399" s="32"/>
      <c r="M399" s="164" t="s">
        <v>1</v>
      </c>
      <c r="N399" s="127" t="s">
        <v>41</v>
      </c>
      <c r="P399" s="165">
        <f>O399*H399</f>
        <v>0</v>
      </c>
      <c r="Q399" s="165">
        <v>5.0000000000000002E-5</v>
      </c>
      <c r="R399" s="165">
        <f>Q399*H399</f>
        <v>1E-3</v>
      </c>
      <c r="S399" s="165">
        <v>1E-3</v>
      </c>
      <c r="T399" s="166">
        <f>S399*H399</f>
        <v>0.02</v>
      </c>
      <c r="AR399" s="167" t="s">
        <v>321</v>
      </c>
      <c r="AT399" s="167" t="s">
        <v>227</v>
      </c>
      <c r="AU399" s="167" t="s">
        <v>99</v>
      </c>
      <c r="AY399" s="17" t="s">
        <v>224</v>
      </c>
      <c r="BE399" s="168">
        <f>IF(N399="základná",J399,0)</f>
        <v>0</v>
      </c>
      <c r="BF399" s="168">
        <f>IF(N399="znížená",J399,0)</f>
        <v>0</v>
      </c>
      <c r="BG399" s="168">
        <f>IF(N399="zákl. prenesená",J399,0)</f>
        <v>0</v>
      </c>
      <c r="BH399" s="168">
        <f>IF(N399="zníž. prenesená",J399,0)</f>
        <v>0</v>
      </c>
      <c r="BI399" s="168">
        <f>IF(N399="nulová",J399,0)</f>
        <v>0</v>
      </c>
      <c r="BJ399" s="17" t="s">
        <v>99</v>
      </c>
      <c r="BK399" s="169">
        <f>ROUND(I399*H399,3)</f>
        <v>0</v>
      </c>
      <c r="BL399" s="17" t="s">
        <v>321</v>
      </c>
      <c r="BM399" s="167" t="s">
        <v>566</v>
      </c>
    </row>
    <row r="400" spans="2:65" s="12" customFormat="1">
      <c r="B400" s="170"/>
      <c r="D400" s="171" t="s">
        <v>233</v>
      </c>
      <c r="E400" s="172" t="s">
        <v>1</v>
      </c>
      <c r="F400" s="173" t="s">
        <v>567</v>
      </c>
      <c r="H400" s="172" t="s">
        <v>1</v>
      </c>
      <c r="I400" s="174"/>
      <c r="L400" s="170"/>
      <c r="M400" s="175"/>
      <c r="T400" s="176"/>
      <c r="AT400" s="172" t="s">
        <v>233</v>
      </c>
      <c r="AU400" s="172" t="s">
        <v>99</v>
      </c>
      <c r="AV400" s="12" t="s">
        <v>83</v>
      </c>
      <c r="AW400" s="12" t="s">
        <v>30</v>
      </c>
      <c r="AX400" s="12" t="s">
        <v>75</v>
      </c>
      <c r="AY400" s="172" t="s">
        <v>224</v>
      </c>
    </row>
    <row r="401" spans="2:65" s="13" customFormat="1">
      <c r="B401" s="177"/>
      <c r="D401" s="171" t="s">
        <v>233</v>
      </c>
      <c r="E401" s="178" t="s">
        <v>1</v>
      </c>
      <c r="F401" s="179" t="s">
        <v>568</v>
      </c>
      <c r="H401" s="180">
        <v>20</v>
      </c>
      <c r="I401" s="181"/>
      <c r="L401" s="177"/>
      <c r="M401" s="182"/>
      <c r="T401" s="183"/>
      <c r="AT401" s="178" t="s">
        <v>233</v>
      </c>
      <c r="AU401" s="178" t="s">
        <v>99</v>
      </c>
      <c r="AV401" s="13" t="s">
        <v>99</v>
      </c>
      <c r="AW401" s="13" t="s">
        <v>30</v>
      </c>
      <c r="AX401" s="13" t="s">
        <v>83</v>
      </c>
      <c r="AY401" s="178" t="s">
        <v>224</v>
      </c>
    </row>
    <row r="402" spans="2:65" s="1" customFormat="1" ht="24.25" customHeight="1">
      <c r="B402" s="32"/>
      <c r="C402" s="157" t="s">
        <v>569</v>
      </c>
      <c r="D402" s="157" t="s">
        <v>227</v>
      </c>
      <c r="E402" s="158" t="s">
        <v>570</v>
      </c>
      <c r="F402" s="159" t="s">
        <v>571</v>
      </c>
      <c r="G402" s="160" t="s">
        <v>461</v>
      </c>
      <c r="H402" s="162"/>
      <c r="I402" s="162"/>
      <c r="J402" s="161">
        <f>ROUND(I402*H402,3)</f>
        <v>0</v>
      </c>
      <c r="K402" s="163"/>
      <c r="L402" s="32"/>
      <c r="M402" s="164" t="s">
        <v>1</v>
      </c>
      <c r="N402" s="127" t="s">
        <v>41</v>
      </c>
      <c r="P402" s="165">
        <f>O402*H402</f>
        <v>0</v>
      </c>
      <c r="Q402" s="165">
        <v>0</v>
      </c>
      <c r="R402" s="165">
        <f>Q402*H402</f>
        <v>0</v>
      </c>
      <c r="S402" s="165">
        <v>0</v>
      </c>
      <c r="T402" s="166">
        <f>S402*H402</f>
        <v>0</v>
      </c>
      <c r="AR402" s="167" t="s">
        <v>321</v>
      </c>
      <c r="AT402" s="167" t="s">
        <v>227</v>
      </c>
      <c r="AU402" s="167" t="s">
        <v>99</v>
      </c>
      <c r="AY402" s="17" t="s">
        <v>224</v>
      </c>
      <c r="BE402" s="168">
        <f>IF(N402="základná",J402,0)</f>
        <v>0</v>
      </c>
      <c r="BF402" s="168">
        <f>IF(N402="znížená",J402,0)</f>
        <v>0</v>
      </c>
      <c r="BG402" s="168">
        <f>IF(N402="zákl. prenesená",J402,0)</f>
        <v>0</v>
      </c>
      <c r="BH402" s="168">
        <f>IF(N402="zníž. prenesená",J402,0)</f>
        <v>0</v>
      </c>
      <c r="BI402" s="168">
        <f>IF(N402="nulová",J402,0)</f>
        <v>0</v>
      </c>
      <c r="BJ402" s="17" t="s">
        <v>99</v>
      </c>
      <c r="BK402" s="169">
        <f>ROUND(I402*H402,3)</f>
        <v>0</v>
      </c>
      <c r="BL402" s="17" t="s">
        <v>321</v>
      </c>
      <c r="BM402" s="167" t="s">
        <v>572</v>
      </c>
    </row>
    <row r="403" spans="2:65" s="11" customFormat="1" ht="22.9" customHeight="1">
      <c r="B403" s="146"/>
      <c r="D403" s="147" t="s">
        <v>74</v>
      </c>
      <c r="E403" s="155" t="s">
        <v>573</v>
      </c>
      <c r="F403" s="155" t="s">
        <v>574</v>
      </c>
      <c r="I403" s="149"/>
      <c r="J403" s="156">
        <f>BK403</f>
        <v>0</v>
      </c>
      <c r="L403" s="146"/>
      <c r="M403" s="150"/>
      <c r="P403" s="151">
        <f>SUM(P404:P414)</f>
        <v>0</v>
      </c>
      <c r="R403" s="151">
        <f>SUM(R404:R414)</f>
        <v>2.2063940659999997</v>
      </c>
      <c r="T403" s="152">
        <f>SUM(T404:T414)</f>
        <v>0</v>
      </c>
      <c r="AR403" s="147" t="s">
        <v>99</v>
      </c>
      <c r="AT403" s="153" t="s">
        <v>74</v>
      </c>
      <c r="AU403" s="153" t="s">
        <v>83</v>
      </c>
      <c r="AY403" s="147" t="s">
        <v>224</v>
      </c>
      <c r="BK403" s="154">
        <f>SUM(BK404:BK414)</f>
        <v>0</v>
      </c>
    </row>
    <row r="404" spans="2:65" s="1" customFormat="1" ht="24.25" customHeight="1">
      <c r="B404" s="32"/>
      <c r="C404" s="157" t="s">
        <v>575</v>
      </c>
      <c r="D404" s="157" t="s">
        <v>227</v>
      </c>
      <c r="E404" s="158" t="s">
        <v>576</v>
      </c>
      <c r="F404" s="159" t="s">
        <v>577</v>
      </c>
      <c r="G404" s="160" t="s">
        <v>237</v>
      </c>
      <c r="H404" s="161">
        <v>64.84</v>
      </c>
      <c r="I404" s="162"/>
      <c r="J404" s="161">
        <f>ROUND(I404*H404,3)</f>
        <v>0</v>
      </c>
      <c r="K404" s="163"/>
      <c r="L404" s="32"/>
      <c r="M404" s="164" t="s">
        <v>1</v>
      </c>
      <c r="N404" s="127" t="s">
        <v>41</v>
      </c>
      <c r="P404" s="165">
        <f>O404*H404</f>
        <v>0</v>
      </c>
      <c r="Q404" s="165">
        <v>3.1174000000000002E-3</v>
      </c>
      <c r="R404" s="165">
        <f>Q404*H404</f>
        <v>0.20213221600000003</v>
      </c>
      <c r="S404" s="165">
        <v>0</v>
      </c>
      <c r="T404" s="166">
        <f>S404*H404</f>
        <v>0</v>
      </c>
      <c r="AR404" s="167" t="s">
        <v>321</v>
      </c>
      <c r="AT404" s="167" t="s">
        <v>227</v>
      </c>
      <c r="AU404" s="167" t="s">
        <v>99</v>
      </c>
      <c r="AY404" s="17" t="s">
        <v>224</v>
      </c>
      <c r="BE404" s="168">
        <f>IF(N404="základná",J404,0)</f>
        <v>0</v>
      </c>
      <c r="BF404" s="168">
        <f>IF(N404="znížená",J404,0)</f>
        <v>0</v>
      </c>
      <c r="BG404" s="168">
        <f>IF(N404="zákl. prenesená",J404,0)</f>
        <v>0</v>
      </c>
      <c r="BH404" s="168">
        <f>IF(N404="zníž. prenesená",J404,0)</f>
        <v>0</v>
      </c>
      <c r="BI404" s="168">
        <f>IF(N404="nulová",J404,0)</f>
        <v>0</v>
      </c>
      <c r="BJ404" s="17" t="s">
        <v>99</v>
      </c>
      <c r="BK404" s="169">
        <f>ROUND(I404*H404,3)</f>
        <v>0</v>
      </c>
      <c r="BL404" s="17" t="s">
        <v>321</v>
      </c>
      <c r="BM404" s="167" t="s">
        <v>578</v>
      </c>
    </row>
    <row r="405" spans="2:65" s="12" customFormat="1">
      <c r="B405" s="170"/>
      <c r="D405" s="171" t="s">
        <v>233</v>
      </c>
      <c r="E405" s="172" t="s">
        <v>1</v>
      </c>
      <c r="F405" s="173" t="s">
        <v>579</v>
      </c>
      <c r="H405" s="172" t="s">
        <v>1</v>
      </c>
      <c r="I405" s="174"/>
      <c r="L405" s="170"/>
      <c r="M405" s="175"/>
      <c r="T405" s="176"/>
      <c r="AT405" s="172" t="s">
        <v>233</v>
      </c>
      <c r="AU405" s="172" t="s">
        <v>99</v>
      </c>
      <c r="AV405" s="12" t="s">
        <v>83</v>
      </c>
      <c r="AW405" s="12" t="s">
        <v>30</v>
      </c>
      <c r="AX405" s="12" t="s">
        <v>75</v>
      </c>
      <c r="AY405" s="172" t="s">
        <v>224</v>
      </c>
    </row>
    <row r="406" spans="2:65" s="13" customFormat="1">
      <c r="B406" s="177"/>
      <c r="D406" s="171" t="s">
        <v>233</v>
      </c>
      <c r="E406" s="178" t="s">
        <v>1</v>
      </c>
      <c r="F406" s="179" t="s">
        <v>580</v>
      </c>
      <c r="H406" s="180">
        <v>64.84</v>
      </c>
      <c r="I406" s="181"/>
      <c r="L406" s="177"/>
      <c r="M406" s="182"/>
      <c r="T406" s="183"/>
      <c r="AT406" s="178" t="s">
        <v>233</v>
      </c>
      <c r="AU406" s="178" t="s">
        <v>99</v>
      </c>
      <c r="AV406" s="13" t="s">
        <v>99</v>
      </c>
      <c r="AW406" s="13" t="s">
        <v>30</v>
      </c>
      <c r="AX406" s="13" t="s">
        <v>83</v>
      </c>
      <c r="AY406" s="178" t="s">
        <v>224</v>
      </c>
    </row>
    <row r="407" spans="2:65" s="1" customFormat="1" ht="16.5" customHeight="1">
      <c r="B407" s="32"/>
      <c r="C407" s="198" t="s">
        <v>581</v>
      </c>
      <c r="D407" s="198" t="s">
        <v>311</v>
      </c>
      <c r="E407" s="199" t="s">
        <v>582</v>
      </c>
      <c r="F407" s="200" t="s">
        <v>583</v>
      </c>
      <c r="G407" s="201" t="s">
        <v>230</v>
      </c>
      <c r="H407" s="202">
        <v>224.8</v>
      </c>
      <c r="I407" s="203"/>
      <c r="J407" s="202">
        <f>ROUND(I407*H407,3)</f>
        <v>0</v>
      </c>
      <c r="K407" s="204"/>
      <c r="L407" s="205"/>
      <c r="M407" s="206" t="s">
        <v>1</v>
      </c>
      <c r="N407" s="207" t="s">
        <v>41</v>
      </c>
      <c r="P407" s="165">
        <f>O407*H407</f>
        <v>0</v>
      </c>
      <c r="Q407" s="165">
        <v>4.4999999999999999E-4</v>
      </c>
      <c r="R407" s="165">
        <f>Q407*H407</f>
        <v>0.10116</v>
      </c>
      <c r="S407" s="165">
        <v>0</v>
      </c>
      <c r="T407" s="166">
        <f>S407*H407</f>
        <v>0</v>
      </c>
      <c r="AR407" s="167" t="s">
        <v>401</v>
      </c>
      <c r="AT407" s="167" t="s">
        <v>311</v>
      </c>
      <c r="AU407" s="167" t="s">
        <v>99</v>
      </c>
      <c r="AY407" s="17" t="s">
        <v>224</v>
      </c>
      <c r="BE407" s="168">
        <f>IF(N407="základná",J407,0)</f>
        <v>0</v>
      </c>
      <c r="BF407" s="168">
        <f>IF(N407="znížená",J407,0)</f>
        <v>0</v>
      </c>
      <c r="BG407" s="168">
        <f>IF(N407="zákl. prenesená",J407,0)</f>
        <v>0</v>
      </c>
      <c r="BH407" s="168">
        <f>IF(N407="zníž. prenesená",J407,0)</f>
        <v>0</v>
      </c>
      <c r="BI407" s="168">
        <f>IF(N407="nulová",J407,0)</f>
        <v>0</v>
      </c>
      <c r="BJ407" s="17" t="s">
        <v>99</v>
      </c>
      <c r="BK407" s="169">
        <f>ROUND(I407*H407,3)</f>
        <v>0</v>
      </c>
      <c r="BL407" s="17" t="s">
        <v>321</v>
      </c>
      <c r="BM407" s="167" t="s">
        <v>584</v>
      </c>
    </row>
    <row r="408" spans="2:65" s="13" customFormat="1">
      <c r="B408" s="177"/>
      <c r="D408" s="171" t="s">
        <v>233</v>
      </c>
      <c r="F408" s="179" t="s">
        <v>585</v>
      </c>
      <c r="H408" s="180">
        <v>224.8</v>
      </c>
      <c r="I408" s="181"/>
      <c r="L408" s="177"/>
      <c r="M408" s="182"/>
      <c r="T408" s="183"/>
      <c r="AT408" s="178" t="s">
        <v>233</v>
      </c>
      <c r="AU408" s="178" t="s">
        <v>99</v>
      </c>
      <c r="AV408" s="13" t="s">
        <v>99</v>
      </c>
      <c r="AW408" s="13" t="s">
        <v>4</v>
      </c>
      <c r="AX408" s="13" t="s">
        <v>83</v>
      </c>
      <c r="AY408" s="178" t="s">
        <v>224</v>
      </c>
    </row>
    <row r="409" spans="2:65" s="1" customFormat="1" ht="24.25" customHeight="1">
      <c r="B409" s="32"/>
      <c r="C409" s="157" t="s">
        <v>586</v>
      </c>
      <c r="D409" s="157" t="s">
        <v>227</v>
      </c>
      <c r="E409" s="158" t="s">
        <v>587</v>
      </c>
      <c r="F409" s="159" t="s">
        <v>588</v>
      </c>
      <c r="G409" s="160" t="s">
        <v>245</v>
      </c>
      <c r="H409" s="161">
        <v>70.849999999999994</v>
      </c>
      <c r="I409" s="162"/>
      <c r="J409" s="161">
        <f>ROUND(I409*H409,3)</f>
        <v>0</v>
      </c>
      <c r="K409" s="163"/>
      <c r="L409" s="32"/>
      <c r="M409" s="164" t="s">
        <v>1</v>
      </c>
      <c r="N409" s="127" t="s">
        <v>41</v>
      </c>
      <c r="P409" s="165">
        <f>O409*H409</f>
        <v>0</v>
      </c>
      <c r="Q409" s="165">
        <v>3.6470000000000001E-3</v>
      </c>
      <c r="R409" s="165">
        <f>Q409*H409</f>
        <v>0.25838994999999998</v>
      </c>
      <c r="S409" s="165">
        <v>0</v>
      </c>
      <c r="T409" s="166">
        <f>S409*H409</f>
        <v>0</v>
      </c>
      <c r="AR409" s="167" t="s">
        <v>321</v>
      </c>
      <c r="AT409" s="167" t="s">
        <v>227</v>
      </c>
      <c r="AU409" s="167" t="s">
        <v>99</v>
      </c>
      <c r="AY409" s="17" t="s">
        <v>224</v>
      </c>
      <c r="BE409" s="168">
        <f>IF(N409="základná",J409,0)</f>
        <v>0</v>
      </c>
      <c r="BF409" s="168">
        <f>IF(N409="znížená",J409,0)</f>
        <v>0</v>
      </c>
      <c r="BG409" s="168">
        <f>IF(N409="zákl. prenesená",J409,0)</f>
        <v>0</v>
      </c>
      <c r="BH409" s="168">
        <f>IF(N409="zníž. prenesená",J409,0)</f>
        <v>0</v>
      </c>
      <c r="BI409" s="168">
        <f>IF(N409="nulová",J409,0)</f>
        <v>0</v>
      </c>
      <c r="BJ409" s="17" t="s">
        <v>99</v>
      </c>
      <c r="BK409" s="169">
        <f>ROUND(I409*H409,3)</f>
        <v>0</v>
      </c>
      <c r="BL409" s="17" t="s">
        <v>321</v>
      </c>
      <c r="BM409" s="167" t="s">
        <v>589</v>
      </c>
    </row>
    <row r="410" spans="2:65" s="12" customFormat="1">
      <c r="B410" s="170"/>
      <c r="D410" s="171" t="s">
        <v>233</v>
      </c>
      <c r="E410" s="172" t="s">
        <v>1</v>
      </c>
      <c r="F410" s="173" t="s">
        <v>579</v>
      </c>
      <c r="H410" s="172" t="s">
        <v>1</v>
      </c>
      <c r="I410" s="174"/>
      <c r="L410" s="170"/>
      <c r="M410" s="175"/>
      <c r="T410" s="176"/>
      <c r="AT410" s="172" t="s">
        <v>233</v>
      </c>
      <c r="AU410" s="172" t="s">
        <v>99</v>
      </c>
      <c r="AV410" s="12" t="s">
        <v>83</v>
      </c>
      <c r="AW410" s="12" t="s">
        <v>30</v>
      </c>
      <c r="AX410" s="12" t="s">
        <v>75</v>
      </c>
      <c r="AY410" s="172" t="s">
        <v>224</v>
      </c>
    </row>
    <row r="411" spans="2:65" s="13" customFormat="1">
      <c r="B411" s="177"/>
      <c r="D411" s="171" t="s">
        <v>233</v>
      </c>
      <c r="E411" s="178" t="s">
        <v>1</v>
      </c>
      <c r="F411" s="179" t="s">
        <v>590</v>
      </c>
      <c r="H411" s="180">
        <v>70.849999999999994</v>
      </c>
      <c r="I411" s="181"/>
      <c r="L411" s="177"/>
      <c r="M411" s="182"/>
      <c r="T411" s="183"/>
      <c r="AT411" s="178" t="s">
        <v>233</v>
      </c>
      <c r="AU411" s="178" t="s">
        <v>99</v>
      </c>
      <c r="AV411" s="13" t="s">
        <v>99</v>
      </c>
      <c r="AW411" s="13" t="s">
        <v>30</v>
      </c>
      <c r="AX411" s="13" t="s">
        <v>83</v>
      </c>
      <c r="AY411" s="178" t="s">
        <v>224</v>
      </c>
    </row>
    <row r="412" spans="2:65" s="1" customFormat="1" ht="16.5" customHeight="1">
      <c r="B412" s="32"/>
      <c r="C412" s="198" t="s">
        <v>591</v>
      </c>
      <c r="D412" s="198" t="s">
        <v>311</v>
      </c>
      <c r="E412" s="199" t="s">
        <v>592</v>
      </c>
      <c r="F412" s="200" t="s">
        <v>593</v>
      </c>
      <c r="G412" s="201" t="s">
        <v>245</v>
      </c>
      <c r="H412" s="202">
        <v>75.100999999999999</v>
      </c>
      <c r="I412" s="203"/>
      <c r="J412" s="202">
        <f>ROUND(I412*H412,3)</f>
        <v>0</v>
      </c>
      <c r="K412" s="204"/>
      <c r="L412" s="205"/>
      <c r="M412" s="206" t="s">
        <v>1</v>
      </c>
      <c r="N412" s="207" t="s">
        <v>41</v>
      </c>
      <c r="P412" s="165">
        <f>O412*H412</f>
        <v>0</v>
      </c>
      <c r="Q412" s="165">
        <v>2.1899999999999999E-2</v>
      </c>
      <c r="R412" s="165">
        <f>Q412*H412</f>
        <v>1.6447118999999999</v>
      </c>
      <c r="S412" s="165">
        <v>0</v>
      </c>
      <c r="T412" s="166">
        <f>S412*H412</f>
        <v>0</v>
      </c>
      <c r="AR412" s="167" t="s">
        <v>401</v>
      </c>
      <c r="AT412" s="167" t="s">
        <v>311</v>
      </c>
      <c r="AU412" s="167" t="s">
        <v>99</v>
      </c>
      <c r="AY412" s="17" t="s">
        <v>224</v>
      </c>
      <c r="BE412" s="168">
        <f>IF(N412="základná",J412,0)</f>
        <v>0</v>
      </c>
      <c r="BF412" s="168">
        <f>IF(N412="znížená",J412,0)</f>
        <v>0</v>
      </c>
      <c r="BG412" s="168">
        <f>IF(N412="zákl. prenesená",J412,0)</f>
        <v>0</v>
      </c>
      <c r="BH412" s="168">
        <f>IF(N412="zníž. prenesená",J412,0)</f>
        <v>0</v>
      </c>
      <c r="BI412" s="168">
        <f>IF(N412="nulová",J412,0)</f>
        <v>0</v>
      </c>
      <c r="BJ412" s="17" t="s">
        <v>99</v>
      </c>
      <c r="BK412" s="169">
        <f>ROUND(I412*H412,3)</f>
        <v>0</v>
      </c>
      <c r="BL412" s="17" t="s">
        <v>321</v>
      </c>
      <c r="BM412" s="167" t="s">
        <v>594</v>
      </c>
    </row>
    <row r="413" spans="2:65" s="13" customFormat="1">
      <c r="B413" s="177"/>
      <c r="D413" s="171" t="s">
        <v>233</v>
      </c>
      <c r="F413" s="179" t="s">
        <v>595</v>
      </c>
      <c r="H413" s="180">
        <v>75.100999999999999</v>
      </c>
      <c r="I413" s="181"/>
      <c r="L413" s="177"/>
      <c r="M413" s="182"/>
      <c r="T413" s="183"/>
      <c r="AT413" s="178" t="s">
        <v>233</v>
      </c>
      <c r="AU413" s="178" t="s">
        <v>99</v>
      </c>
      <c r="AV413" s="13" t="s">
        <v>99</v>
      </c>
      <c r="AW413" s="13" t="s">
        <v>4</v>
      </c>
      <c r="AX413" s="13" t="s">
        <v>83</v>
      </c>
      <c r="AY413" s="178" t="s">
        <v>224</v>
      </c>
    </row>
    <row r="414" spans="2:65" s="1" customFormat="1" ht="24.25" customHeight="1">
      <c r="B414" s="32"/>
      <c r="C414" s="157" t="s">
        <v>596</v>
      </c>
      <c r="D414" s="157" t="s">
        <v>227</v>
      </c>
      <c r="E414" s="158" t="s">
        <v>597</v>
      </c>
      <c r="F414" s="159" t="s">
        <v>598</v>
      </c>
      <c r="G414" s="160" t="s">
        <v>461</v>
      </c>
      <c r="H414" s="162"/>
      <c r="I414" s="162"/>
      <c r="J414" s="161">
        <f>ROUND(I414*H414,3)</f>
        <v>0</v>
      </c>
      <c r="K414" s="163"/>
      <c r="L414" s="32"/>
      <c r="M414" s="164" t="s">
        <v>1</v>
      </c>
      <c r="N414" s="127" t="s">
        <v>41</v>
      </c>
      <c r="P414" s="165">
        <f>O414*H414</f>
        <v>0</v>
      </c>
      <c r="Q414" s="165">
        <v>0</v>
      </c>
      <c r="R414" s="165">
        <f>Q414*H414</f>
        <v>0</v>
      </c>
      <c r="S414" s="165">
        <v>0</v>
      </c>
      <c r="T414" s="166">
        <f>S414*H414</f>
        <v>0</v>
      </c>
      <c r="AR414" s="167" t="s">
        <v>321</v>
      </c>
      <c r="AT414" s="167" t="s">
        <v>227</v>
      </c>
      <c r="AU414" s="167" t="s">
        <v>99</v>
      </c>
      <c r="AY414" s="17" t="s">
        <v>224</v>
      </c>
      <c r="BE414" s="168">
        <f>IF(N414="základná",J414,0)</f>
        <v>0</v>
      </c>
      <c r="BF414" s="168">
        <f>IF(N414="znížená",J414,0)</f>
        <v>0</v>
      </c>
      <c r="BG414" s="168">
        <f>IF(N414="zákl. prenesená",J414,0)</f>
        <v>0</v>
      </c>
      <c r="BH414" s="168">
        <f>IF(N414="zníž. prenesená",J414,0)</f>
        <v>0</v>
      </c>
      <c r="BI414" s="168">
        <f>IF(N414="nulová",J414,0)</f>
        <v>0</v>
      </c>
      <c r="BJ414" s="17" t="s">
        <v>99</v>
      </c>
      <c r="BK414" s="169">
        <f>ROUND(I414*H414,3)</f>
        <v>0</v>
      </c>
      <c r="BL414" s="17" t="s">
        <v>321</v>
      </c>
      <c r="BM414" s="167" t="s">
        <v>599</v>
      </c>
    </row>
    <row r="415" spans="2:65" s="11" customFormat="1" ht="22.9" customHeight="1">
      <c r="B415" s="146"/>
      <c r="D415" s="147" t="s">
        <v>74</v>
      </c>
      <c r="E415" s="155" t="s">
        <v>600</v>
      </c>
      <c r="F415" s="155" t="s">
        <v>601</v>
      </c>
      <c r="I415" s="149"/>
      <c r="J415" s="156">
        <f>BK415</f>
        <v>0</v>
      </c>
      <c r="L415" s="146"/>
      <c r="M415" s="150"/>
      <c r="P415" s="151">
        <f>SUM(P416:P451)</f>
        <v>0</v>
      </c>
      <c r="R415" s="151">
        <f>SUM(R416:R451)</f>
        <v>1.8034816500000002</v>
      </c>
      <c r="T415" s="152">
        <f>SUM(T416:T451)</f>
        <v>0.50883</v>
      </c>
      <c r="AR415" s="147" t="s">
        <v>99</v>
      </c>
      <c r="AT415" s="153" t="s">
        <v>74</v>
      </c>
      <c r="AU415" s="153" t="s">
        <v>83</v>
      </c>
      <c r="AY415" s="147" t="s">
        <v>224</v>
      </c>
      <c r="BK415" s="154">
        <f>SUM(BK416:BK451)</f>
        <v>0</v>
      </c>
    </row>
    <row r="416" spans="2:65" s="1" customFormat="1" ht="16.5" customHeight="1">
      <c r="B416" s="32"/>
      <c r="C416" s="157" t="s">
        <v>602</v>
      </c>
      <c r="D416" s="157" t="s">
        <v>227</v>
      </c>
      <c r="E416" s="158" t="s">
        <v>603</v>
      </c>
      <c r="F416" s="159" t="s">
        <v>604</v>
      </c>
      <c r="G416" s="160" t="s">
        <v>237</v>
      </c>
      <c r="H416" s="161">
        <v>250</v>
      </c>
      <c r="I416" s="162"/>
      <c r="J416" s="161">
        <f>ROUND(I416*H416,3)</f>
        <v>0</v>
      </c>
      <c r="K416" s="163"/>
      <c r="L416" s="32"/>
      <c r="M416" s="164" t="s">
        <v>1</v>
      </c>
      <c r="N416" s="127" t="s">
        <v>41</v>
      </c>
      <c r="P416" s="165">
        <f>O416*H416</f>
        <v>0</v>
      </c>
      <c r="Q416" s="165">
        <v>0</v>
      </c>
      <c r="R416" s="165">
        <f>Q416*H416</f>
        <v>0</v>
      </c>
      <c r="S416" s="165">
        <v>1E-3</v>
      </c>
      <c r="T416" s="166">
        <f>S416*H416</f>
        <v>0.25</v>
      </c>
      <c r="AR416" s="167" t="s">
        <v>321</v>
      </c>
      <c r="AT416" s="167" t="s">
        <v>227</v>
      </c>
      <c r="AU416" s="167" t="s">
        <v>99</v>
      </c>
      <c r="AY416" s="17" t="s">
        <v>224</v>
      </c>
      <c r="BE416" s="168">
        <f>IF(N416="základná",J416,0)</f>
        <v>0</v>
      </c>
      <c r="BF416" s="168">
        <f>IF(N416="znížená",J416,0)</f>
        <v>0</v>
      </c>
      <c r="BG416" s="168">
        <f>IF(N416="zákl. prenesená",J416,0)</f>
        <v>0</v>
      </c>
      <c r="BH416" s="168">
        <f>IF(N416="zníž. prenesená",J416,0)</f>
        <v>0</v>
      </c>
      <c r="BI416" s="168">
        <f>IF(N416="nulová",J416,0)</f>
        <v>0</v>
      </c>
      <c r="BJ416" s="17" t="s">
        <v>99</v>
      </c>
      <c r="BK416" s="169">
        <f>ROUND(I416*H416,3)</f>
        <v>0</v>
      </c>
      <c r="BL416" s="17" t="s">
        <v>321</v>
      </c>
      <c r="BM416" s="167" t="s">
        <v>605</v>
      </c>
    </row>
    <row r="417" spans="2:65" s="1" customFormat="1" ht="16.5" customHeight="1">
      <c r="B417" s="32"/>
      <c r="C417" s="157" t="s">
        <v>606</v>
      </c>
      <c r="D417" s="157" t="s">
        <v>227</v>
      </c>
      <c r="E417" s="158" t="s">
        <v>607</v>
      </c>
      <c r="F417" s="159" t="s">
        <v>608</v>
      </c>
      <c r="G417" s="160" t="s">
        <v>237</v>
      </c>
      <c r="H417" s="161">
        <v>173.06</v>
      </c>
      <c r="I417" s="162"/>
      <c r="J417" s="161">
        <f>ROUND(I417*H417,3)</f>
        <v>0</v>
      </c>
      <c r="K417" s="163"/>
      <c r="L417" s="32"/>
      <c r="M417" s="164" t="s">
        <v>1</v>
      </c>
      <c r="N417" s="127" t="s">
        <v>41</v>
      </c>
      <c r="P417" s="165">
        <f>O417*H417</f>
        <v>0</v>
      </c>
      <c r="Q417" s="165">
        <v>4.5000000000000003E-5</v>
      </c>
      <c r="R417" s="165">
        <f>Q417*H417</f>
        <v>7.7877000000000007E-3</v>
      </c>
      <c r="S417" s="165">
        <v>0</v>
      </c>
      <c r="T417" s="166">
        <f>S417*H417</f>
        <v>0</v>
      </c>
      <c r="AR417" s="167" t="s">
        <v>321</v>
      </c>
      <c r="AT417" s="167" t="s">
        <v>227</v>
      </c>
      <c r="AU417" s="167" t="s">
        <v>99</v>
      </c>
      <c r="AY417" s="17" t="s">
        <v>224</v>
      </c>
      <c r="BE417" s="168">
        <f>IF(N417="základná",J417,0)</f>
        <v>0</v>
      </c>
      <c r="BF417" s="168">
        <f>IF(N417="znížená",J417,0)</f>
        <v>0</v>
      </c>
      <c r="BG417" s="168">
        <f>IF(N417="zákl. prenesená",J417,0)</f>
        <v>0</v>
      </c>
      <c r="BH417" s="168">
        <f>IF(N417="zníž. prenesená",J417,0)</f>
        <v>0</v>
      </c>
      <c r="BI417" s="168">
        <f>IF(N417="nulová",J417,0)</f>
        <v>0</v>
      </c>
      <c r="BJ417" s="17" t="s">
        <v>99</v>
      </c>
      <c r="BK417" s="169">
        <f>ROUND(I417*H417,3)</f>
        <v>0</v>
      </c>
      <c r="BL417" s="17" t="s">
        <v>321</v>
      </c>
      <c r="BM417" s="167" t="s">
        <v>609</v>
      </c>
    </row>
    <row r="418" spans="2:65" s="12" customFormat="1">
      <c r="B418" s="170"/>
      <c r="D418" s="171" t="s">
        <v>233</v>
      </c>
      <c r="E418" s="172" t="s">
        <v>1</v>
      </c>
      <c r="F418" s="173" t="s">
        <v>610</v>
      </c>
      <c r="H418" s="172" t="s">
        <v>1</v>
      </c>
      <c r="I418" s="174"/>
      <c r="L418" s="170"/>
      <c r="M418" s="175"/>
      <c r="T418" s="176"/>
      <c r="AT418" s="172" t="s">
        <v>233</v>
      </c>
      <c r="AU418" s="172" t="s">
        <v>99</v>
      </c>
      <c r="AV418" s="12" t="s">
        <v>83</v>
      </c>
      <c r="AW418" s="12" t="s">
        <v>30</v>
      </c>
      <c r="AX418" s="12" t="s">
        <v>75</v>
      </c>
      <c r="AY418" s="172" t="s">
        <v>224</v>
      </c>
    </row>
    <row r="419" spans="2:65" s="13" customFormat="1">
      <c r="B419" s="177"/>
      <c r="D419" s="171" t="s">
        <v>233</v>
      </c>
      <c r="E419" s="178" t="s">
        <v>1</v>
      </c>
      <c r="F419" s="179" t="s">
        <v>611</v>
      </c>
      <c r="H419" s="180">
        <v>33.32</v>
      </c>
      <c r="I419" s="181"/>
      <c r="L419" s="177"/>
      <c r="M419" s="182"/>
      <c r="T419" s="183"/>
      <c r="AT419" s="178" t="s">
        <v>233</v>
      </c>
      <c r="AU419" s="178" t="s">
        <v>99</v>
      </c>
      <c r="AV419" s="13" t="s">
        <v>99</v>
      </c>
      <c r="AW419" s="13" t="s">
        <v>30</v>
      </c>
      <c r="AX419" s="13" t="s">
        <v>75</v>
      </c>
      <c r="AY419" s="178" t="s">
        <v>224</v>
      </c>
    </row>
    <row r="420" spans="2:65" s="13" customFormat="1">
      <c r="B420" s="177"/>
      <c r="D420" s="171" t="s">
        <v>233</v>
      </c>
      <c r="E420" s="178" t="s">
        <v>1</v>
      </c>
      <c r="F420" s="179" t="s">
        <v>612</v>
      </c>
      <c r="H420" s="180">
        <v>20.04</v>
      </c>
      <c r="I420" s="181"/>
      <c r="L420" s="177"/>
      <c r="M420" s="182"/>
      <c r="T420" s="183"/>
      <c r="AT420" s="178" t="s">
        <v>233</v>
      </c>
      <c r="AU420" s="178" t="s">
        <v>99</v>
      </c>
      <c r="AV420" s="13" t="s">
        <v>99</v>
      </c>
      <c r="AW420" s="13" t="s">
        <v>30</v>
      </c>
      <c r="AX420" s="13" t="s">
        <v>75</v>
      </c>
      <c r="AY420" s="178" t="s">
        <v>224</v>
      </c>
    </row>
    <row r="421" spans="2:65" s="13" customFormat="1" ht="20">
      <c r="B421" s="177"/>
      <c r="D421" s="171" t="s">
        <v>233</v>
      </c>
      <c r="E421" s="178" t="s">
        <v>1</v>
      </c>
      <c r="F421" s="179" t="s">
        <v>613</v>
      </c>
      <c r="H421" s="180">
        <v>42.6</v>
      </c>
      <c r="I421" s="181"/>
      <c r="L421" s="177"/>
      <c r="M421" s="182"/>
      <c r="T421" s="183"/>
      <c r="AT421" s="178" t="s">
        <v>233</v>
      </c>
      <c r="AU421" s="178" t="s">
        <v>99</v>
      </c>
      <c r="AV421" s="13" t="s">
        <v>99</v>
      </c>
      <c r="AW421" s="13" t="s">
        <v>30</v>
      </c>
      <c r="AX421" s="13" t="s">
        <v>75</v>
      </c>
      <c r="AY421" s="178" t="s">
        <v>224</v>
      </c>
    </row>
    <row r="422" spans="2:65" s="13" customFormat="1">
      <c r="B422" s="177"/>
      <c r="D422" s="171" t="s">
        <v>233</v>
      </c>
      <c r="E422" s="178" t="s">
        <v>1</v>
      </c>
      <c r="F422" s="179" t="s">
        <v>614</v>
      </c>
      <c r="H422" s="180">
        <v>18.8</v>
      </c>
      <c r="I422" s="181"/>
      <c r="L422" s="177"/>
      <c r="M422" s="182"/>
      <c r="T422" s="183"/>
      <c r="AT422" s="178" t="s">
        <v>233</v>
      </c>
      <c r="AU422" s="178" t="s">
        <v>99</v>
      </c>
      <c r="AV422" s="13" t="s">
        <v>99</v>
      </c>
      <c r="AW422" s="13" t="s">
        <v>30</v>
      </c>
      <c r="AX422" s="13" t="s">
        <v>75</v>
      </c>
      <c r="AY422" s="178" t="s">
        <v>224</v>
      </c>
    </row>
    <row r="423" spans="2:65" s="13" customFormat="1">
      <c r="B423" s="177"/>
      <c r="D423" s="171" t="s">
        <v>233</v>
      </c>
      <c r="E423" s="178" t="s">
        <v>1</v>
      </c>
      <c r="F423" s="179" t="s">
        <v>615</v>
      </c>
      <c r="H423" s="180">
        <v>30.9</v>
      </c>
      <c r="I423" s="181"/>
      <c r="L423" s="177"/>
      <c r="M423" s="182"/>
      <c r="T423" s="183"/>
      <c r="AT423" s="178" t="s">
        <v>233</v>
      </c>
      <c r="AU423" s="178" t="s">
        <v>99</v>
      </c>
      <c r="AV423" s="13" t="s">
        <v>99</v>
      </c>
      <c r="AW423" s="13" t="s">
        <v>30</v>
      </c>
      <c r="AX423" s="13" t="s">
        <v>75</v>
      </c>
      <c r="AY423" s="178" t="s">
        <v>224</v>
      </c>
    </row>
    <row r="424" spans="2:65" s="13" customFormat="1">
      <c r="B424" s="177"/>
      <c r="D424" s="171" t="s">
        <v>233</v>
      </c>
      <c r="E424" s="178" t="s">
        <v>1</v>
      </c>
      <c r="F424" s="179" t="s">
        <v>616</v>
      </c>
      <c r="H424" s="180">
        <v>27.4</v>
      </c>
      <c r="I424" s="181"/>
      <c r="L424" s="177"/>
      <c r="M424" s="182"/>
      <c r="T424" s="183"/>
      <c r="AT424" s="178" t="s">
        <v>233</v>
      </c>
      <c r="AU424" s="178" t="s">
        <v>99</v>
      </c>
      <c r="AV424" s="13" t="s">
        <v>99</v>
      </c>
      <c r="AW424" s="13" t="s">
        <v>30</v>
      </c>
      <c r="AX424" s="13" t="s">
        <v>75</v>
      </c>
      <c r="AY424" s="178" t="s">
        <v>224</v>
      </c>
    </row>
    <row r="425" spans="2:65" s="14" customFormat="1">
      <c r="B425" s="184"/>
      <c r="D425" s="171" t="s">
        <v>233</v>
      </c>
      <c r="E425" s="185" t="s">
        <v>1</v>
      </c>
      <c r="F425" s="186" t="s">
        <v>279</v>
      </c>
      <c r="H425" s="187">
        <v>173.06</v>
      </c>
      <c r="I425" s="188"/>
      <c r="L425" s="184"/>
      <c r="M425" s="189"/>
      <c r="T425" s="190"/>
      <c r="AT425" s="185" t="s">
        <v>233</v>
      </c>
      <c r="AU425" s="185" t="s">
        <v>99</v>
      </c>
      <c r="AV425" s="14" t="s">
        <v>231</v>
      </c>
      <c r="AW425" s="14" t="s">
        <v>30</v>
      </c>
      <c r="AX425" s="14" t="s">
        <v>83</v>
      </c>
      <c r="AY425" s="185" t="s">
        <v>224</v>
      </c>
    </row>
    <row r="426" spans="2:65" s="1" customFormat="1" ht="16.5" customHeight="1">
      <c r="B426" s="32"/>
      <c r="C426" s="198" t="s">
        <v>617</v>
      </c>
      <c r="D426" s="198" t="s">
        <v>311</v>
      </c>
      <c r="E426" s="199" t="s">
        <v>618</v>
      </c>
      <c r="F426" s="200" t="s">
        <v>619</v>
      </c>
      <c r="G426" s="201" t="s">
        <v>245</v>
      </c>
      <c r="H426" s="202">
        <v>17.652000000000001</v>
      </c>
      <c r="I426" s="203"/>
      <c r="J426" s="202">
        <f>ROUND(I426*H426,3)</f>
        <v>0</v>
      </c>
      <c r="K426" s="204"/>
      <c r="L426" s="205"/>
      <c r="M426" s="206" t="s">
        <v>1</v>
      </c>
      <c r="N426" s="207" t="s">
        <v>41</v>
      </c>
      <c r="P426" s="165">
        <f>O426*H426</f>
        <v>0</v>
      </c>
      <c r="Q426" s="165">
        <v>3.0000000000000001E-3</v>
      </c>
      <c r="R426" s="165">
        <f>Q426*H426</f>
        <v>5.2956000000000003E-2</v>
      </c>
      <c r="S426" s="165">
        <v>0</v>
      </c>
      <c r="T426" s="166">
        <f>S426*H426</f>
        <v>0</v>
      </c>
      <c r="AR426" s="167" t="s">
        <v>401</v>
      </c>
      <c r="AT426" s="167" t="s">
        <v>311</v>
      </c>
      <c r="AU426" s="167" t="s">
        <v>99</v>
      </c>
      <c r="AY426" s="17" t="s">
        <v>224</v>
      </c>
      <c r="BE426" s="168">
        <f>IF(N426="základná",J426,0)</f>
        <v>0</v>
      </c>
      <c r="BF426" s="168">
        <f>IF(N426="znížená",J426,0)</f>
        <v>0</v>
      </c>
      <c r="BG426" s="168">
        <f>IF(N426="zákl. prenesená",J426,0)</f>
        <v>0</v>
      </c>
      <c r="BH426" s="168">
        <f>IF(N426="zníž. prenesená",J426,0)</f>
        <v>0</v>
      </c>
      <c r="BI426" s="168">
        <f>IF(N426="nulová",J426,0)</f>
        <v>0</v>
      </c>
      <c r="BJ426" s="17" t="s">
        <v>99</v>
      </c>
      <c r="BK426" s="169">
        <f>ROUND(I426*H426,3)</f>
        <v>0</v>
      </c>
      <c r="BL426" s="17" t="s">
        <v>321</v>
      </c>
      <c r="BM426" s="167" t="s">
        <v>620</v>
      </c>
    </row>
    <row r="427" spans="2:65" s="13" customFormat="1">
      <c r="B427" s="177"/>
      <c r="D427" s="171" t="s">
        <v>233</v>
      </c>
      <c r="F427" s="179" t="s">
        <v>621</v>
      </c>
      <c r="H427" s="180">
        <v>17.652000000000001</v>
      </c>
      <c r="I427" s="181"/>
      <c r="L427" s="177"/>
      <c r="M427" s="182"/>
      <c r="T427" s="183"/>
      <c r="AT427" s="178" t="s">
        <v>233</v>
      </c>
      <c r="AU427" s="178" t="s">
        <v>99</v>
      </c>
      <c r="AV427" s="13" t="s">
        <v>99</v>
      </c>
      <c r="AW427" s="13" t="s">
        <v>4</v>
      </c>
      <c r="AX427" s="13" t="s">
        <v>83</v>
      </c>
      <c r="AY427" s="178" t="s">
        <v>224</v>
      </c>
    </row>
    <row r="428" spans="2:65" s="1" customFormat="1" ht="24.25" customHeight="1">
      <c r="B428" s="32"/>
      <c r="C428" s="157" t="s">
        <v>622</v>
      </c>
      <c r="D428" s="157" t="s">
        <v>227</v>
      </c>
      <c r="E428" s="158" t="s">
        <v>623</v>
      </c>
      <c r="F428" s="159" t="s">
        <v>624</v>
      </c>
      <c r="G428" s="160" t="s">
        <v>245</v>
      </c>
      <c r="H428" s="161">
        <v>258.83</v>
      </c>
      <c r="I428" s="162"/>
      <c r="J428" s="161">
        <f>ROUND(I428*H428,3)</f>
        <v>0</v>
      </c>
      <c r="K428" s="163"/>
      <c r="L428" s="32"/>
      <c r="M428" s="164" t="s">
        <v>1</v>
      </c>
      <c r="N428" s="127" t="s">
        <v>41</v>
      </c>
      <c r="P428" s="165">
        <f>O428*H428</f>
        <v>0</v>
      </c>
      <c r="Q428" s="165">
        <v>0</v>
      </c>
      <c r="R428" s="165">
        <f>Q428*H428</f>
        <v>0</v>
      </c>
      <c r="S428" s="165">
        <v>1E-3</v>
      </c>
      <c r="T428" s="166">
        <f>S428*H428</f>
        <v>0.25883</v>
      </c>
      <c r="AR428" s="167" t="s">
        <v>321</v>
      </c>
      <c r="AT428" s="167" t="s">
        <v>227</v>
      </c>
      <c r="AU428" s="167" t="s">
        <v>99</v>
      </c>
      <c r="AY428" s="17" t="s">
        <v>224</v>
      </c>
      <c r="BE428" s="168">
        <f>IF(N428="základná",J428,0)</f>
        <v>0</v>
      </c>
      <c r="BF428" s="168">
        <f>IF(N428="znížená",J428,0)</f>
        <v>0</v>
      </c>
      <c r="BG428" s="168">
        <f>IF(N428="zákl. prenesená",J428,0)</f>
        <v>0</v>
      </c>
      <c r="BH428" s="168">
        <f>IF(N428="zníž. prenesená",J428,0)</f>
        <v>0</v>
      </c>
      <c r="BI428" s="168">
        <f>IF(N428="nulová",J428,0)</f>
        <v>0</v>
      </c>
      <c r="BJ428" s="17" t="s">
        <v>99</v>
      </c>
      <c r="BK428" s="169">
        <f>ROUND(I428*H428,3)</f>
        <v>0</v>
      </c>
      <c r="BL428" s="17" t="s">
        <v>321</v>
      </c>
      <c r="BM428" s="167" t="s">
        <v>625</v>
      </c>
    </row>
    <row r="429" spans="2:65" s="12" customFormat="1">
      <c r="B429" s="170"/>
      <c r="D429" s="171" t="s">
        <v>233</v>
      </c>
      <c r="E429" s="172" t="s">
        <v>1</v>
      </c>
      <c r="F429" s="173" t="s">
        <v>626</v>
      </c>
      <c r="H429" s="172" t="s">
        <v>1</v>
      </c>
      <c r="I429" s="174"/>
      <c r="L429" s="170"/>
      <c r="M429" s="175"/>
      <c r="T429" s="176"/>
      <c r="AT429" s="172" t="s">
        <v>233</v>
      </c>
      <c r="AU429" s="172" t="s">
        <v>99</v>
      </c>
      <c r="AV429" s="12" t="s">
        <v>83</v>
      </c>
      <c r="AW429" s="12" t="s">
        <v>30</v>
      </c>
      <c r="AX429" s="12" t="s">
        <v>75</v>
      </c>
      <c r="AY429" s="172" t="s">
        <v>224</v>
      </c>
    </row>
    <row r="430" spans="2:65" s="13" customFormat="1">
      <c r="B430" s="177"/>
      <c r="D430" s="171" t="s">
        <v>233</v>
      </c>
      <c r="E430" s="178" t="s">
        <v>1</v>
      </c>
      <c r="F430" s="179" t="s">
        <v>627</v>
      </c>
      <c r="H430" s="180">
        <v>258.83</v>
      </c>
      <c r="I430" s="181"/>
      <c r="L430" s="177"/>
      <c r="M430" s="182"/>
      <c r="T430" s="183"/>
      <c r="AT430" s="178" t="s">
        <v>233</v>
      </c>
      <c r="AU430" s="178" t="s">
        <v>99</v>
      </c>
      <c r="AV430" s="13" t="s">
        <v>99</v>
      </c>
      <c r="AW430" s="13" t="s">
        <v>30</v>
      </c>
      <c r="AX430" s="13" t="s">
        <v>83</v>
      </c>
      <c r="AY430" s="178" t="s">
        <v>224</v>
      </c>
    </row>
    <row r="431" spans="2:65" s="1" customFormat="1" ht="16.5" customHeight="1">
      <c r="B431" s="32"/>
      <c r="C431" s="157" t="s">
        <v>628</v>
      </c>
      <c r="D431" s="157" t="s">
        <v>227</v>
      </c>
      <c r="E431" s="158" t="s">
        <v>629</v>
      </c>
      <c r="F431" s="159" t="s">
        <v>630</v>
      </c>
      <c r="G431" s="160" t="s">
        <v>245</v>
      </c>
      <c r="H431" s="161">
        <v>258.83</v>
      </c>
      <c r="I431" s="162"/>
      <c r="J431" s="161">
        <f>ROUND(I431*H431,3)</f>
        <v>0</v>
      </c>
      <c r="K431" s="163"/>
      <c r="L431" s="32"/>
      <c r="M431" s="164" t="s">
        <v>1</v>
      </c>
      <c r="N431" s="127" t="s">
        <v>41</v>
      </c>
      <c r="P431" s="165">
        <f>O431*H431</f>
        <v>0</v>
      </c>
      <c r="Q431" s="165">
        <v>2.9999999999999997E-4</v>
      </c>
      <c r="R431" s="165">
        <f>Q431*H431</f>
        <v>7.7648999999999982E-2</v>
      </c>
      <c r="S431" s="165">
        <v>0</v>
      </c>
      <c r="T431" s="166">
        <f>S431*H431</f>
        <v>0</v>
      </c>
      <c r="AR431" s="167" t="s">
        <v>321</v>
      </c>
      <c r="AT431" s="167" t="s">
        <v>227</v>
      </c>
      <c r="AU431" s="167" t="s">
        <v>99</v>
      </c>
      <c r="AY431" s="17" t="s">
        <v>224</v>
      </c>
      <c r="BE431" s="168">
        <f>IF(N431="základná",J431,0)</f>
        <v>0</v>
      </c>
      <c r="BF431" s="168">
        <f>IF(N431="znížená",J431,0)</f>
        <v>0</v>
      </c>
      <c r="BG431" s="168">
        <f>IF(N431="zákl. prenesená",J431,0)</f>
        <v>0</v>
      </c>
      <c r="BH431" s="168">
        <f>IF(N431="zníž. prenesená",J431,0)</f>
        <v>0</v>
      </c>
      <c r="BI431" s="168">
        <f>IF(N431="nulová",J431,0)</f>
        <v>0</v>
      </c>
      <c r="BJ431" s="17" t="s">
        <v>99</v>
      </c>
      <c r="BK431" s="169">
        <f>ROUND(I431*H431,3)</f>
        <v>0</v>
      </c>
      <c r="BL431" s="17" t="s">
        <v>321</v>
      </c>
      <c r="BM431" s="167" t="s">
        <v>631</v>
      </c>
    </row>
    <row r="432" spans="2:65" s="12" customFormat="1">
      <c r="B432" s="170"/>
      <c r="D432" s="171" t="s">
        <v>233</v>
      </c>
      <c r="E432" s="172" t="s">
        <v>1</v>
      </c>
      <c r="F432" s="173" t="s">
        <v>610</v>
      </c>
      <c r="H432" s="172" t="s">
        <v>1</v>
      </c>
      <c r="I432" s="174"/>
      <c r="L432" s="170"/>
      <c r="M432" s="175"/>
      <c r="T432" s="176"/>
      <c r="AT432" s="172" t="s">
        <v>233</v>
      </c>
      <c r="AU432" s="172" t="s">
        <v>99</v>
      </c>
      <c r="AV432" s="12" t="s">
        <v>83</v>
      </c>
      <c r="AW432" s="12" t="s">
        <v>30</v>
      </c>
      <c r="AX432" s="12" t="s">
        <v>75</v>
      </c>
      <c r="AY432" s="172" t="s">
        <v>224</v>
      </c>
    </row>
    <row r="433" spans="2:65" s="13" customFormat="1">
      <c r="B433" s="177"/>
      <c r="D433" s="171" t="s">
        <v>233</v>
      </c>
      <c r="E433" s="178" t="s">
        <v>1</v>
      </c>
      <c r="F433" s="179" t="s">
        <v>627</v>
      </c>
      <c r="H433" s="180">
        <v>258.83</v>
      </c>
      <c r="I433" s="181"/>
      <c r="L433" s="177"/>
      <c r="M433" s="182"/>
      <c r="T433" s="183"/>
      <c r="AT433" s="178" t="s">
        <v>233</v>
      </c>
      <c r="AU433" s="178" t="s">
        <v>99</v>
      </c>
      <c r="AV433" s="13" t="s">
        <v>99</v>
      </c>
      <c r="AW433" s="13" t="s">
        <v>30</v>
      </c>
      <c r="AX433" s="13" t="s">
        <v>83</v>
      </c>
      <c r="AY433" s="178" t="s">
        <v>224</v>
      </c>
    </row>
    <row r="434" spans="2:65" s="1" customFormat="1" ht="16.5" customHeight="1">
      <c r="B434" s="32"/>
      <c r="C434" s="198" t="s">
        <v>632</v>
      </c>
      <c r="D434" s="198" t="s">
        <v>311</v>
      </c>
      <c r="E434" s="199" t="s">
        <v>633</v>
      </c>
      <c r="F434" s="200" t="s">
        <v>634</v>
      </c>
      <c r="G434" s="201" t="s">
        <v>245</v>
      </c>
      <c r="H434" s="202">
        <v>266.59500000000003</v>
      </c>
      <c r="I434" s="203"/>
      <c r="J434" s="202">
        <f>ROUND(I434*H434,3)</f>
        <v>0</v>
      </c>
      <c r="K434" s="204"/>
      <c r="L434" s="205"/>
      <c r="M434" s="206" t="s">
        <v>1</v>
      </c>
      <c r="N434" s="207" t="s">
        <v>41</v>
      </c>
      <c r="P434" s="165">
        <f>O434*H434</f>
        <v>0</v>
      </c>
      <c r="Q434" s="165">
        <v>3.9500000000000004E-3</v>
      </c>
      <c r="R434" s="165">
        <f>Q434*H434</f>
        <v>1.0530502500000003</v>
      </c>
      <c r="S434" s="165">
        <v>0</v>
      </c>
      <c r="T434" s="166">
        <f>S434*H434</f>
        <v>0</v>
      </c>
      <c r="AR434" s="167" t="s">
        <v>401</v>
      </c>
      <c r="AT434" s="167" t="s">
        <v>311</v>
      </c>
      <c r="AU434" s="167" t="s">
        <v>99</v>
      </c>
      <c r="AY434" s="17" t="s">
        <v>224</v>
      </c>
      <c r="BE434" s="168">
        <f>IF(N434="základná",J434,0)</f>
        <v>0</v>
      </c>
      <c r="BF434" s="168">
        <f>IF(N434="znížená",J434,0)</f>
        <v>0</v>
      </c>
      <c r="BG434" s="168">
        <f>IF(N434="zákl. prenesená",J434,0)</f>
        <v>0</v>
      </c>
      <c r="BH434" s="168">
        <f>IF(N434="zníž. prenesená",J434,0)</f>
        <v>0</v>
      </c>
      <c r="BI434" s="168">
        <f>IF(N434="nulová",J434,0)</f>
        <v>0</v>
      </c>
      <c r="BJ434" s="17" t="s">
        <v>99</v>
      </c>
      <c r="BK434" s="169">
        <f>ROUND(I434*H434,3)</f>
        <v>0</v>
      </c>
      <c r="BL434" s="17" t="s">
        <v>321</v>
      </c>
      <c r="BM434" s="167" t="s">
        <v>635</v>
      </c>
    </row>
    <row r="435" spans="2:65" s="13" customFormat="1">
      <c r="B435" s="177"/>
      <c r="D435" s="171" t="s">
        <v>233</v>
      </c>
      <c r="F435" s="179" t="s">
        <v>636</v>
      </c>
      <c r="H435" s="180">
        <v>266.59500000000003</v>
      </c>
      <c r="I435" s="181"/>
      <c r="L435" s="177"/>
      <c r="M435" s="182"/>
      <c r="T435" s="183"/>
      <c r="AT435" s="178" t="s">
        <v>233</v>
      </c>
      <c r="AU435" s="178" t="s">
        <v>99</v>
      </c>
      <c r="AV435" s="13" t="s">
        <v>99</v>
      </c>
      <c r="AW435" s="13" t="s">
        <v>4</v>
      </c>
      <c r="AX435" s="13" t="s">
        <v>83</v>
      </c>
      <c r="AY435" s="178" t="s">
        <v>224</v>
      </c>
    </row>
    <row r="436" spans="2:65" s="1" customFormat="1" ht="24.25" customHeight="1">
      <c r="B436" s="32"/>
      <c r="C436" s="157" t="s">
        <v>637</v>
      </c>
      <c r="D436" s="157" t="s">
        <v>227</v>
      </c>
      <c r="E436" s="158" t="s">
        <v>638</v>
      </c>
      <c r="F436" s="159" t="s">
        <v>639</v>
      </c>
      <c r="G436" s="160" t="s">
        <v>245</v>
      </c>
      <c r="H436" s="161">
        <v>329.68</v>
      </c>
      <c r="I436" s="162"/>
      <c r="J436" s="161">
        <f>ROUND(I436*H436,3)</f>
        <v>0</v>
      </c>
      <c r="K436" s="163"/>
      <c r="L436" s="32"/>
      <c r="M436" s="164" t="s">
        <v>1</v>
      </c>
      <c r="N436" s="127" t="s">
        <v>41</v>
      </c>
      <c r="P436" s="165">
        <f>O436*H436</f>
        <v>0</v>
      </c>
      <c r="Q436" s="165">
        <v>9.0000000000000006E-5</v>
      </c>
      <c r="R436" s="165">
        <f>Q436*H436</f>
        <v>2.9671200000000002E-2</v>
      </c>
      <c r="S436" s="165">
        <v>0</v>
      </c>
      <c r="T436" s="166">
        <f>S436*H436</f>
        <v>0</v>
      </c>
      <c r="AR436" s="167" t="s">
        <v>321</v>
      </c>
      <c r="AT436" s="167" t="s">
        <v>227</v>
      </c>
      <c r="AU436" s="167" t="s">
        <v>99</v>
      </c>
      <c r="AY436" s="17" t="s">
        <v>224</v>
      </c>
      <c r="BE436" s="168">
        <f>IF(N436="základná",J436,0)</f>
        <v>0</v>
      </c>
      <c r="BF436" s="168">
        <f>IF(N436="znížená",J436,0)</f>
        <v>0</v>
      </c>
      <c r="BG436" s="168">
        <f>IF(N436="zákl. prenesená",J436,0)</f>
        <v>0</v>
      </c>
      <c r="BH436" s="168">
        <f>IF(N436="zníž. prenesená",J436,0)</f>
        <v>0</v>
      </c>
      <c r="BI436" s="168">
        <f>IF(N436="nulová",J436,0)</f>
        <v>0</v>
      </c>
      <c r="BJ436" s="17" t="s">
        <v>99</v>
      </c>
      <c r="BK436" s="169">
        <f>ROUND(I436*H436,3)</f>
        <v>0</v>
      </c>
      <c r="BL436" s="17" t="s">
        <v>321</v>
      </c>
      <c r="BM436" s="167" t="s">
        <v>640</v>
      </c>
    </row>
    <row r="437" spans="2:65" s="12" customFormat="1">
      <c r="B437" s="170"/>
      <c r="D437" s="171" t="s">
        <v>233</v>
      </c>
      <c r="E437" s="172" t="s">
        <v>1</v>
      </c>
      <c r="F437" s="173" t="s">
        <v>610</v>
      </c>
      <c r="H437" s="172" t="s">
        <v>1</v>
      </c>
      <c r="I437" s="174"/>
      <c r="L437" s="170"/>
      <c r="M437" s="175"/>
      <c r="T437" s="176"/>
      <c r="AT437" s="172" t="s">
        <v>233</v>
      </c>
      <c r="AU437" s="172" t="s">
        <v>99</v>
      </c>
      <c r="AV437" s="12" t="s">
        <v>83</v>
      </c>
      <c r="AW437" s="12" t="s">
        <v>30</v>
      </c>
      <c r="AX437" s="12" t="s">
        <v>75</v>
      </c>
      <c r="AY437" s="172" t="s">
        <v>224</v>
      </c>
    </row>
    <row r="438" spans="2:65" s="13" customFormat="1">
      <c r="B438" s="177"/>
      <c r="D438" s="171" t="s">
        <v>233</v>
      </c>
      <c r="E438" s="178" t="s">
        <v>1</v>
      </c>
      <c r="F438" s="179" t="s">
        <v>627</v>
      </c>
      <c r="H438" s="180">
        <v>258.83</v>
      </c>
      <c r="I438" s="181"/>
      <c r="L438" s="177"/>
      <c r="M438" s="182"/>
      <c r="T438" s="183"/>
      <c r="AT438" s="178" t="s">
        <v>233</v>
      </c>
      <c r="AU438" s="178" t="s">
        <v>99</v>
      </c>
      <c r="AV438" s="13" t="s">
        <v>99</v>
      </c>
      <c r="AW438" s="13" t="s">
        <v>30</v>
      </c>
      <c r="AX438" s="13" t="s">
        <v>75</v>
      </c>
      <c r="AY438" s="178" t="s">
        <v>224</v>
      </c>
    </row>
    <row r="439" spans="2:65" s="12" customFormat="1">
      <c r="B439" s="170"/>
      <c r="D439" s="171" t="s">
        <v>233</v>
      </c>
      <c r="E439" s="172" t="s">
        <v>1</v>
      </c>
      <c r="F439" s="173" t="s">
        <v>579</v>
      </c>
      <c r="H439" s="172" t="s">
        <v>1</v>
      </c>
      <c r="I439" s="174"/>
      <c r="L439" s="170"/>
      <c r="M439" s="175"/>
      <c r="T439" s="176"/>
      <c r="AT439" s="172" t="s">
        <v>233</v>
      </c>
      <c r="AU439" s="172" t="s">
        <v>99</v>
      </c>
      <c r="AV439" s="12" t="s">
        <v>83</v>
      </c>
      <c r="AW439" s="12" t="s">
        <v>30</v>
      </c>
      <c r="AX439" s="12" t="s">
        <v>75</v>
      </c>
      <c r="AY439" s="172" t="s">
        <v>224</v>
      </c>
    </row>
    <row r="440" spans="2:65" s="13" customFormat="1">
      <c r="B440" s="177"/>
      <c r="D440" s="171" t="s">
        <v>233</v>
      </c>
      <c r="E440" s="178" t="s">
        <v>1</v>
      </c>
      <c r="F440" s="179" t="s">
        <v>590</v>
      </c>
      <c r="H440" s="180">
        <v>70.849999999999994</v>
      </c>
      <c r="I440" s="181"/>
      <c r="L440" s="177"/>
      <c r="M440" s="182"/>
      <c r="T440" s="183"/>
      <c r="AT440" s="178" t="s">
        <v>233</v>
      </c>
      <c r="AU440" s="178" t="s">
        <v>99</v>
      </c>
      <c r="AV440" s="13" t="s">
        <v>99</v>
      </c>
      <c r="AW440" s="13" t="s">
        <v>30</v>
      </c>
      <c r="AX440" s="13" t="s">
        <v>75</v>
      </c>
      <c r="AY440" s="178" t="s">
        <v>224</v>
      </c>
    </row>
    <row r="441" spans="2:65" s="14" customFormat="1">
      <c r="B441" s="184"/>
      <c r="D441" s="171" t="s">
        <v>233</v>
      </c>
      <c r="E441" s="185" t="s">
        <v>1</v>
      </c>
      <c r="F441" s="186" t="s">
        <v>279</v>
      </c>
      <c r="H441" s="187">
        <v>329.67999999999995</v>
      </c>
      <c r="I441" s="188"/>
      <c r="L441" s="184"/>
      <c r="M441" s="189"/>
      <c r="T441" s="190"/>
      <c r="AT441" s="185" t="s">
        <v>233</v>
      </c>
      <c r="AU441" s="185" t="s">
        <v>99</v>
      </c>
      <c r="AV441" s="14" t="s">
        <v>231</v>
      </c>
      <c r="AW441" s="14" t="s">
        <v>30</v>
      </c>
      <c r="AX441" s="14" t="s">
        <v>83</v>
      </c>
      <c r="AY441" s="185" t="s">
        <v>224</v>
      </c>
    </row>
    <row r="442" spans="2:65" s="1" customFormat="1" ht="21.75" customHeight="1">
      <c r="B442" s="32"/>
      <c r="C442" s="157" t="s">
        <v>641</v>
      </c>
      <c r="D442" s="157" t="s">
        <v>227</v>
      </c>
      <c r="E442" s="158" t="s">
        <v>642</v>
      </c>
      <c r="F442" s="159" t="s">
        <v>643</v>
      </c>
      <c r="G442" s="160" t="s">
        <v>245</v>
      </c>
      <c r="H442" s="161">
        <v>77.649000000000001</v>
      </c>
      <c r="I442" s="162"/>
      <c r="J442" s="161">
        <f>ROUND(I442*H442,3)</f>
        <v>0</v>
      </c>
      <c r="K442" s="163"/>
      <c r="L442" s="32"/>
      <c r="M442" s="164" t="s">
        <v>1</v>
      </c>
      <c r="N442" s="127" t="s">
        <v>41</v>
      </c>
      <c r="P442" s="165">
        <f>O442*H442</f>
        <v>0</v>
      </c>
      <c r="Q442" s="165">
        <v>7.4999999999999997E-3</v>
      </c>
      <c r="R442" s="165">
        <f>Q442*H442</f>
        <v>0.58236750000000004</v>
      </c>
      <c r="S442" s="165">
        <v>0</v>
      </c>
      <c r="T442" s="166">
        <f>S442*H442</f>
        <v>0</v>
      </c>
      <c r="AR442" s="167" t="s">
        <v>321</v>
      </c>
      <c r="AT442" s="167" t="s">
        <v>227</v>
      </c>
      <c r="AU442" s="167" t="s">
        <v>99</v>
      </c>
      <c r="AY442" s="17" t="s">
        <v>224</v>
      </c>
      <c r="BE442" s="168">
        <f>IF(N442="základná",J442,0)</f>
        <v>0</v>
      </c>
      <c r="BF442" s="168">
        <f>IF(N442="znížená",J442,0)</f>
        <v>0</v>
      </c>
      <c r="BG442" s="168">
        <f>IF(N442="zákl. prenesená",J442,0)</f>
        <v>0</v>
      </c>
      <c r="BH442" s="168">
        <f>IF(N442="zníž. prenesená",J442,0)</f>
        <v>0</v>
      </c>
      <c r="BI442" s="168">
        <f>IF(N442="nulová",J442,0)</f>
        <v>0</v>
      </c>
      <c r="BJ442" s="17" t="s">
        <v>99</v>
      </c>
      <c r="BK442" s="169">
        <f>ROUND(I442*H442,3)</f>
        <v>0</v>
      </c>
      <c r="BL442" s="17" t="s">
        <v>321</v>
      </c>
      <c r="BM442" s="167" t="s">
        <v>644</v>
      </c>
    </row>
    <row r="443" spans="2:65" s="12" customFormat="1">
      <c r="B443" s="170"/>
      <c r="D443" s="171" t="s">
        <v>233</v>
      </c>
      <c r="E443" s="172" t="s">
        <v>1</v>
      </c>
      <c r="F443" s="173" t="s">
        <v>610</v>
      </c>
      <c r="H443" s="172" t="s">
        <v>1</v>
      </c>
      <c r="I443" s="174"/>
      <c r="L443" s="170"/>
      <c r="M443" s="175"/>
      <c r="T443" s="176"/>
      <c r="AT443" s="172" t="s">
        <v>233</v>
      </c>
      <c r="AU443" s="172" t="s">
        <v>99</v>
      </c>
      <c r="AV443" s="12" t="s">
        <v>83</v>
      </c>
      <c r="AW443" s="12" t="s">
        <v>30</v>
      </c>
      <c r="AX443" s="12" t="s">
        <v>75</v>
      </c>
      <c r="AY443" s="172" t="s">
        <v>224</v>
      </c>
    </row>
    <row r="444" spans="2:65" s="13" customFormat="1">
      <c r="B444" s="177"/>
      <c r="D444" s="171" t="s">
        <v>233</v>
      </c>
      <c r="E444" s="178" t="s">
        <v>1</v>
      </c>
      <c r="F444" s="179" t="s">
        <v>645</v>
      </c>
      <c r="H444" s="180">
        <v>77.649000000000001</v>
      </c>
      <c r="I444" s="181"/>
      <c r="L444" s="177"/>
      <c r="M444" s="182"/>
      <c r="T444" s="183"/>
      <c r="AT444" s="178" t="s">
        <v>233</v>
      </c>
      <c r="AU444" s="178" t="s">
        <v>99</v>
      </c>
      <c r="AV444" s="13" t="s">
        <v>99</v>
      </c>
      <c r="AW444" s="13" t="s">
        <v>30</v>
      </c>
      <c r="AX444" s="13" t="s">
        <v>83</v>
      </c>
      <c r="AY444" s="178" t="s">
        <v>224</v>
      </c>
    </row>
    <row r="445" spans="2:65" s="1" customFormat="1" ht="24.25" customHeight="1">
      <c r="B445" s="32"/>
      <c r="C445" s="157" t="s">
        <v>646</v>
      </c>
      <c r="D445" s="157" t="s">
        <v>227</v>
      </c>
      <c r="E445" s="158" t="s">
        <v>647</v>
      </c>
      <c r="F445" s="159" t="s">
        <v>648</v>
      </c>
      <c r="G445" s="160" t="s">
        <v>245</v>
      </c>
      <c r="H445" s="161">
        <v>329.68</v>
      </c>
      <c r="I445" s="162"/>
      <c r="J445" s="161">
        <f>ROUND(I445*H445,3)</f>
        <v>0</v>
      </c>
      <c r="K445" s="163"/>
      <c r="L445" s="32"/>
      <c r="M445" s="164" t="s">
        <v>1</v>
      </c>
      <c r="N445" s="127" t="s">
        <v>41</v>
      </c>
      <c r="P445" s="165">
        <f>O445*H445</f>
        <v>0</v>
      </c>
      <c r="Q445" s="165">
        <v>0</v>
      </c>
      <c r="R445" s="165">
        <f>Q445*H445</f>
        <v>0</v>
      </c>
      <c r="S445" s="165">
        <v>0</v>
      </c>
      <c r="T445" s="166">
        <f>S445*H445</f>
        <v>0</v>
      </c>
      <c r="AR445" s="167" t="s">
        <v>321</v>
      </c>
      <c r="AT445" s="167" t="s">
        <v>227</v>
      </c>
      <c r="AU445" s="167" t="s">
        <v>99</v>
      </c>
      <c r="AY445" s="17" t="s">
        <v>224</v>
      </c>
      <c r="BE445" s="168">
        <f>IF(N445="základná",J445,0)</f>
        <v>0</v>
      </c>
      <c r="BF445" s="168">
        <f>IF(N445="znížená",J445,0)</f>
        <v>0</v>
      </c>
      <c r="BG445" s="168">
        <f>IF(N445="zákl. prenesená",J445,0)</f>
        <v>0</v>
      </c>
      <c r="BH445" s="168">
        <f>IF(N445="zníž. prenesená",J445,0)</f>
        <v>0</v>
      </c>
      <c r="BI445" s="168">
        <f>IF(N445="nulová",J445,0)</f>
        <v>0</v>
      </c>
      <c r="BJ445" s="17" t="s">
        <v>99</v>
      </c>
      <c r="BK445" s="169">
        <f>ROUND(I445*H445,3)</f>
        <v>0</v>
      </c>
      <c r="BL445" s="17" t="s">
        <v>321</v>
      </c>
      <c r="BM445" s="167" t="s">
        <v>649</v>
      </c>
    </row>
    <row r="446" spans="2:65" s="12" customFormat="1">
      <c r="B446" s="170"/>
      <c r="D446" s="171" t="s">
        <v>233</v>
      </c>
      <c r="E446" s="172" t="s">
        <v>1</v>
      </c>
      <c r="F446" s="173" t="s">
        <v>626</v>
      </c>
      <c r="H446" s="172" t="s">
        <v>1</v>
      </c>
      <c r="I446" s="174"/>
      <c r="L446" s="170"/>
      <c r="M446" s="175"/>
      <c r="T446" s="176"/>
      <c r="AT446" s="172" t="s">
        <v>233</v>
      </c>
      <c r="AU446" s="172" t="s">
        <v>99</v>
      </c>
      <c r="AV446" s="12" t="s">
        <v>83</v>
      </c>
      <c r="AW446" s="12" t="s">
        <v>30</v>
      </c>
      <c r="AX446" s="12" t="s">
        <v>75</v>
      </c>
      <c r="AY446" s="172" t="s">
        <v>224</v>
      </c>
    </row>
    <row r="447" spans="2:65" s="13" customFormat="1">
      <c r="B447" s="177"/>
      <c r="D447" s="171" t="s">
        <v>233</v>
      </c>
      <c r="E447" s="178" t="s">
        <v>1</v>
      </c>
      <c r="F447" s="179" t="s">
        <v>627</v>
      </c>
      <c r="H447" s="180">
        <v>258.83</v>
      </c>
      <c r="I447" s="181"/>
      <c r="L447" s="177"/>
      <c r="M447" s="182"/>
      <c r="T447" s="183"/>
      <c r="AT447" s="178" t="s">
        <v>233</v>
      </c>
      <c r="AU447" s="178" t="s">
        <v>99</v>
      </c>
      <c r="AV447" s="13" t="s">
        <v>99</v>
      </c>
      <c r="AW447" s="13" t="s">
        <v>30</v>
      </c>
      <c r="AX447" s="13" t="s">
        <v>75</v>
      </c>
      <c r="AY447" s="178" t="s">
        <v>224</v>
      </c>
    </row>
    <row r="448" spans="2:65" s="12" customFormat="1">
      <c r="B448" s="170"/>
      <c r="D448" s="171" t="s">
        <v>233</v>
      </c>
      <c r="E448" s="172" t="s">
        <v>1</v>
      </c>
      <c r="F448" s="173" t="s">
        <v>340</v>
      </c>
      <c r="H448" s="172" t="s">
        <v>1</v>
      </c>
      <c r="I448" s="174"/>
      <c r="L448" s="170"/>
      <c r="M448" s="175"/>
      <c r="T448" s="176"/>
      <c r="AT448" s="172" t="s">
        <v>233</v>
      </c>
      <c r="AU448" s="172" t="s">
        <v>99</v>
      </c>
      <c r="AV448" s="12" t="s">
        <v>83</v>
      </c>
      <c r="AW448" s="12" t="s">
        <v>30</v>
      </c>
      <c r="AX448" s="12" t="s">
        <v>75</v>
      </c>
      <c r="AY448" s="172" t="s">
        <v>224</v>
      </c>
    </row>
    <row r="449" spans="2:65" s="13" customFormat="1">
      <c r="B449" s="177"/>
      <c r="D449" s="171" t="s">
        <v>233</v>
      </c>
      <c r="E449" s="178" t="s">
        <v>1</v>
      </c>
      <c r="F449" s="179" t="s">
        <v>590</v>
      </c>
      <c r="H449" s="180">
        <v>70.849999999999994</v>
      </c>
      <c r="I449" s="181"/>
      <c r="L449" s="177"/>
      <c r="M449" s="182"/>
      <c r="T449" s="183"/>
      <c r="AT449" s="178" t="s">
        <v>233</v>
      </c>
      <c r="AU449" s="178" t="s">
        <v>99</v>
      </c>
      <c r="AV449" s="13" t="s">
        <v>99</v>
      </c>
      <c r="AW449" s="13" t="s">
        <v>30</v>
      </c>
      <c r="AX449" s="13" t="s">
        <v>75</v>
      </c>
      <c r="AY449" s="178" t="s">
        <v>224</v>
      </c>
    </row>
    <row r="450" spans="2:65" s="14" customFormat="1">
      <c r="B450" s="184"/>
      <c r="D450" s="171" t="s">
        <v>233</v>
      </c>
      <c r="E450" s="185" t="s">
        <v>1</v>
      </c>
      <c r="F450" s="186" t="s">
        <v>279</v>
      </c>
      <c r="H450" s="187">
        <v>329.67999999999995</v>
      </c>
      <c r="I450" s="188"/>
      <c r="L450" s="184"/>
      <c r="M450" s="189"/>
      <c r="T450" s="190"/>
      <c r="AT450" s="185" t="s">
        <v>233</v>
      </c>
      <c r="AU450" s="185" t="s">
        <v>99</v>
      </c>
      <c r="AV450" s="14" t="s">
        <v>231</v>
      </c>
      <c r="AW450" s="14" t="s">
        <v>30</v>
      </c>
      <c r="AX450" s="14" t="s">
        <v>83</v>
      </c>
      <c r="AY450" s="185" t="s">
        <v>224</v>
      </c>
    </row>
    <row r="451" spans="2:65" s="1" customFormat="1" ht="24.25" customHeight="1">
      <c r="B451" s="32"/>
      <c r="C451" s="157" t="s">
        <v>650</v>
      </c>
      <c r="D451" s="157" t="s">
        <v>227</v>
      </c>
      <c r="E451" s="158" t="s">
        <v>651</v>
      </c>
      <c r="F451" s="159" t="s">
        <v>652</v>
      </c>
      <c r="G451" s="160" t="s">
        <v>461</v>
      </c>
      <c r="H451" s="162"/>
      <c r="I451" s="162"/>
      <c r="J451" s="161">
        <f>ROUND(I451*H451,3)</f>
        <v>0</v>
      </c>
      <c r="K451" s="163"/>
      <c r="L451" s="32"/>
      <c r="M451" s="164" t="s">
        <v>1</v>
      </c>
      <c r="N451" s="127" t="s">
        <v>41</v>
      </c>
      <c r="P451" s="165">
        <f>O451*H451</f>
        <v>0</v>
      </c>
      <c r="Q451" s="165">
        <v>0</v>
      </c>
      <c r="R451" s="165">
        <f>Q451*H451</f>
        <v>0</v>
      </c>
      <c r="S451" s="165">
        <v>0</v>
      </c>
      <c r="T451" s="166">
        <f>S451*H451</f>
        <v>0</v>
      </c>
      <c r="AR451" s="167" t="s">
        <v>321</v>
      </c>
      <c r="AT451" s="167" t="s">
        <v>227</v>
      </c>
      <c r="AU451" s="167" t="s">
        <v>99</v>
      </c>
      <c r="AY451" s="17" t="s">
        <v>224</v>
      </c>
      <c r="BE451" s="168">
        <f>IF(N451="základná",J451,0)</f>
        <v>0</v>
      </c>
      <c r="BF451" s="168">
        <f>IF(N451="znížená",J451,0)</f>
        <v>0</v>
      </c>
      <c r="BG451" s="168">
        <f>IF(N451="zákl. prenesená",J451,0)</f>
        <v>0</v>
      </c>
      <c r="BH451" s="168">
        <f>IF(N451="zníž. prenesená",J451,0)</f>
        <v>0</v>
      </c>
      <c r="BI451" s="168">
        <f>IF(N451="nulová",J451,0)</f>
        <v>0</v>
      </c>
      <c r="BJ451" s="17" t="s">
        <v>99</v>
      </c>
      <c r="BK451" s="169">
        <f>ROUND(I451*H451,3)</f>
        <v>0</v>
      </c>
      <c r="BL451" s="17" t="s">
        <v>321</v>
      </c>
      <c r="BM451" s="167" t="s">
        <v>653</v>
      </c>
    </row>
    <row r="452" spans="2:65" s="11" customFormat="1" ht="22.9" customHeight="1">
      <c r="B452" s="146"/>
      <c r="D452" s="147" t="s">
        <v>74</v>
      </c>
      <c r="E452" s="155" t="s">
        <v>654</v>
      </c>
      <c r="F452" s="155" t="s">
        <v>655</v>
      </c>
      <c r="I452" s="149"/>
      <c r="J452" s="156">
        <f>BK452</f>
        <v>0</v>
      </c>
      <c r="L452" s="146"/>
      <c r="M452" s="150"/>
      <c r="P452" s="151">
        <f>SUM(P453:P460)</f>
        <v>0</v>
      </c>
      <c r="R452" s="151">
        <f>SUM(R453:R460)</f>
        <v>9.4421194999999999E-2</v>
      </c>
      <c r="T452" s="152">
        <f>SUM(T453:T460)</f>
        <v>0</v>
      </c>
      <c r="AR452" s="147" t="s">
        <v>99</v>
      </c>
      <c r="AT452" s="153" t="s">
        <v>74</v>
      </c>
      <c r="AU452" s="153" t="s">
        <v>83</v>
      </c>
      <c r="AY452" s="147" t="s">
        <v>224</v>
      </c>
      <c r="BK452" s="154">
        <f>SUM(BK453:BK460)</f>
        <v>0</v>
      </c>
    </row>
    <row r="453" spans="2:65" s="1" customFormat="1" ht="24.25" customHeight="1">
      <c r="B453" s="32"/>
      <c r="C453" s="157" t="s">
        <v>656</v>
      </c>
      <c r="D453" s="157" t="s">
        <v>227</v>
      </c>
      <c r="E453" s="158" t="s">
        <v>657</v>
      </c>
      <c r="F453" s="159" t="s">
        <v>658</v>
      </c>
      <c r="G453" s="160" t="s">
        <v>245</v>
      </c>
      <c r="H453" s="161">
        <v>4.1449999999999996</v>
      </c>
      <c r="I453" s="162"/>
      <c r="J453" s="161">
        <f>ROUND(I453*H453,3)</f>
        <v>0</v>
      </c>
      <c r="K453" s="163"/>
      <c r="L453" s="32"/>
      <c r="M453" s="164" t="s">
        <v>1</v>
      </c>
      <c r="N453" s="127" t="s">
        <v>41</v>
      </c>
      <c r="P453" s="165">
        <f>O453*H453</f>
        <v>0</v>
      </c>
      <c r="Q453" s="165">
        <v>3.1470000000000001E-3</v>
      </c>
      <c r="R453" s="165">
        <f>Q453*H453</f>
        <v>1.3044314999999999E-2</v>
      </c>
      <c r="S453" s="165">
        <v>0</v>
      </c>
      <c r="T453" s="166">
        <f>S453*H453</f>
        <v>0</v>
      </c>
      <c r="AR453" s="167" t="s">
        <v>321</v>
      </c>
      <c r="AT453" s="167" t="s">
        <v>227</v>
      </c>
      <c r="AU453" s="167" t="s">
        <v>99</v>
      </c>
      <c r="AY453" s="17" t="s">
        <v>224</v>
      </c>
      <c r="BE453" s="168">
        <f>IF(N453="základná",J453,0)</f>
        <v>0</v>
      </c>
      <c r="BF453" s="168">
        <f>IF(N453="znížená",J453,0)</f>
        <v>0</v>
      </c>
      <c r="BG453" s="168">
        <f>IF(N453="zákl. prenesená",J453,0)</f>
        <v>0</v>
      </c>
      <c r="BH453" s="168">
        <f>IF(N453="zníž. prenesená",J453,0)</f>
        <v>0</v>
      </c>
      <c r="BI453" s="168">
        <f>IF(N453="nulová",J453,0)</f>
        <v>0</v>
      </c>
      <c r="BJ453" s="17" t="s">
        <v>99</v>
      </c>
      <c r="BK453" s="169">
        <f>ROUND(I453*H453,3)</f>
        <v>0</v>
      </c>
      <c r="BL453" s="17" t="s">
        <v>321</v>
      </c>
      <c r="BM453" s="167" t="s">
        <v>659</v>
      </c>
    </row>
    <row r="454" spans="2:65" s="12" customFormat="1">
      <c r="B454" s="170"/>
      <c r="D454" s="171" t="s">
        <v>233</v>
      </c>
      <c r="E454" s="172" t="s">
        <v>1</v>
      </c>
      <c r="F454" s="173" t="s">
        <v>660</v>
      </c>
      <c r="H454" s="172" t="s">
        <v>1</v>
      </c>
      <c r="I454" s="174"/>
      <c r="L454" s="170"/>
      <c r="M454" s="175"/>
      <c r="T454" s="176"/>
      <c r="AT454" s="172" t="s">
        <v>233</v>
      </c>
      <c r="AU454" s="172" t="s">
        <v>99</v>
      </c>
      <c r="AV454" s="12" t="s">
        <v>83</v>
      </c>
      <c r="AW454" s="12" t="s">
        <v>30</v>
      </c>
      <c r="AX454" s="12" t="s">
        <v>75</v>
      </c>
      <c r="AY454" s="172" t="s">
        <v>224</v>
      </c>
    </row>
    <row r="455" spans="2:65" s="13" customFormat="1">
      <c r="B455" s="177"/>
      <c r="D455" s="171" t="s">
        <v>233</v>
      </c>
      <c r="E455" s="178" t="s">
        <v>1</v>
      </c>
      <c r="F455" s="179" t="s">
        <v>661</v>
      </c>
      <c r="H455" s="180">
        <v>3.0510000000000002</v>
      </c>
      <c r="I455" s="181"/>
      <c r="L455" s="177"/>
      <c r="M455" s="182"/>
      <c r="T455" s="183"/>
      <c r="AT455" s="178" t="s">
        <v>233</v>
      </c>
      <c r="AU455" s="178" t="s">
        <v>99</v>
      </c>
      <c r="AV455" s="13" t="s">
        <v>99</v>
      </c>
      <c r="AW455" s="13" t="s">
        <v>30</v>
      </c>
      <c r="AX455" s="13" t="s">
        <v>75</v>
      </c>
      <c r="AY455" s="178" t="s">
        <v>224</v>
      </c>
    </row>
    <row r="456" spans="2:65" s="13" customFormat="1">
      <c r="B456" s="177"/>
      <c r="D456" s="171" t="s">
        <v>233</v>
      </c>
      <c r="E456" s="178" t="s">
        <v>1</v>
      </c>
      <c r="F456" s="179" t="s">
        <v>662</v>
      </c>
      <c r="H456" s="180">
        <v>1.0940000000000001</v>
      </c>
      <c r="I456" s="181"/>
      <c r="L456" s="177"/>
      <c r="M456" s="182"/>
      <c r="T456" s="183"/>
      <c r="AT456" s="178" t="s">
        <v>233</v>
      </c>
      <c r="AU456" s="178" t="s">
        <v>99</v>
      </c>
      <c r="AV456" s="13" t="s">
        <v>99</v>
      </c>
      <c r="AW456" s="13" t="s">
        <v>30</v>
      </c>
      <c r="AX456" s="13" t="s">
        <v>75</v>
      </c>
      <c r="AY456" s="178" t="s">
        <v>224</v>
      </c>
    </row>
    <row r="457" spans="2:65" s="14" customFormat="1">
      <c r="B457" s="184"/>
      <c r="D457" s="171" t="s">
        <v>233</v>
      </c>
      <c r="E457" s="185" t="s">
        <v>1</v>
      </c>
      <c r="F457" s="186" t="s">
        <v>279</v>
      </c>
      <c r="H457" s="187">
        <v>4.1450000000000005</v>
      </c>
      <c r="I457" s="188"/>
      <c r="L457" s="184"/>
      <c r="M457" s="189"/>
      <c r="T457" s="190"/>
      <c r="AT457" s="185" t="s">
        <v>233</v>
      </c>
      <c r="AU457" s="185" t="s">
        <v>99</v>
      </c>
      <c r="AV457" s="14" t="s">
        <v>231</v>
      </c>
      <c r="AW457" s="14" t="s">
        <v>30</v>
      </c>
      <c r="AX457" s="14" t="s">
        <v>83</v>
      </c>
      <c r="AY457" s="185" t="s">
        <v>224</v>
      </c>
    </row>
    <row r="458" spans="2:65" s="1" customFormat="1" ht="16.5" customHeight="1">
      <c r="B458" s="32"/>
      <c r="C458" s="198" t="s">
        <v>663</v>
      </c>
      <c r="D458" s="198" t="s">
        <v>311</v>
      </c>
      <c r="E458" s="199" t="s">
        <v>664</v>
      </c>
      <c r="F458" s="200" t="s">
        <v>665</v>
      </c>
      <c r="G458" s="201" t="s">
        <v>245</v>
      </c>
      <c r="H458" s="202">
        <v>4.3940000000000001</v>
      </c>
      <c r="I458" s="203"/>
      <c r="J458" s="202">
        <f>ROUND(I458*H458,3)</f>
        <v>0</v>
      </c>
      <c r="K458" s="204"/>
      <c r="L458" s="205"/>
      <c r="M458" s="206" t="s">
        <v>1</v>
      </c>
      <c r="N458" s="207" t="s">
        <v>41</v>
      </c>
      <c r="P458" s="165">
        <f>O458*H458</f>
        <v>0</v>
      </c>
      <c r="Q458" s="165">
        <v>1.8519999999999998E-2</v>
      </c>
      <c r="R458" s="165">
        <f>Q458*H458</f>
        <v>8.1376879999999999E-2</v>
      </c>
      <c r="S458" s="165">
        <v>0</v>
      </c>
      <c r="T458" s="166">
        <f>S458*H458</f>
        <v>0</v>
      </c>
      <c r="AR458" s="167" t="s">
        <v>401</v>
      </c>
      <c r="AT458" s="167" t="s">
        <v>311</v>
      </c>
      <c r="AU458" s="167" t="s">
        <v>99</v>
      </c>
      <c r="AY458" s="17" t="s">
        <v>224</v>
      </c>
      <c r="BE458" s="168">
        <f>IF(N458="základná",J458,0)</f>
        <v>0</v>
      </c>
      <c r="BF458" s="168">
        <f>IF(N458="znížená",J458,0)</f>
        <v>0</v>
      </c>
      <c r="BG458" s="168">
        <f>IF(N458="zákl. prenesená",J458,0)</f>
        <v>0</v>
      </c>
      <c r="BH458" s="168">
        <f>IF(N458="zníž. prenesená",J458,0)</f>
        <v>0</v>
      </c>
      <c r="BI458" s="168">
        <f>IF(N458="nulová",J458,0)</f>
        <v>0</v>
      </c>
      <c r="BJ458" s="17" t="s">
        <v>99</v>
      </c>
      <c r="BK458" s="169">
        <f>ROUND(I458*H458,3)</f>
        <v>0</v>
      </c>
      <c r="BL458" s="17" t="s">
        <v>321</v>
      </c>
      <c r="BM458" s="167" t="s">
        <v>666</v>
      </c>
    </row>
    <row r="459" spans="2:65" s="13" customFormat="1">
      <c r="B459" s="177"/>
      <c r="D459" s="171" t="s">
        <v>233</v>
      </c>
      <c r="F459" s="179" t="s">
        <v>667</v>
      </c>
      <c r="H459" s="180">
        <v>4.3940000000000001</v>
      </c>
      <c r="I459" s="181"/>
      <c r="L459" s="177"/>
      <c r="M459" s="182"/>
      <c r="T459" s="183"/>
      <c r="AT459" s="178" t="s">
        <v>233</v>
      </c>
      <c r="AU459" s="178" t="s">
        <v>99</v>
      </c>
      <c r="AV459" s="13" t="s">
        <v>99</v>
      </c>
      <c r="AW459" s="13" t="s">
        <v>4</v>
      </c>
      <c r="AX459" s="13" t="s">
        <v>83</v>
      </c>
      <c r="AY459" s="178" t="s">
        <v>224</v>
      </c>
    </row>
    <row r="460" spans="2:65" s="1" customFormat="1" ht="24.25" customHeight="1">
      <c r="B460" s="32"/>
      <c r="C460" s="157" t="s">
        <v>668</v>
      </c>
      <c r="D460" s="157" t="s">
        <v>227</v>
      </c>
      <c r="E460" s="158" t="s">
        <v>669</v>
      </c>
      <c r="F460" s="159" t="s">
        <v>670</v>
      </c>
      <c r="G460" s="160" t="s">
        <v>461</v>
      </c>
      <c r="H460" s="162"/>
      <c r="I460" s="162"/>
      <c r="J460" s="161">
        <f>ROUND(I460*H460,3)</f>
        <v>0</v>
      </c>
      <c r="K460" s="163"/>
      <c r="L460" s="32"/>
      <c r="M460" s="164" t="s">
        <v>1</v>
      </c>
      <c r="N460" s="127" t="s">
        <v>41</v>
      </c>
      <c r="P460" s="165">
        <f>O460*H460</f>
        <v>0</v>
      </c>
      <c r="Q460" s="165">
        <v>0</v>
      </c>
      <c r="R460" s="165">
        <f>Q460*H460</f>
        <v>0</v>
      </c>
      <c r="S460" s="165">
        <v>0</v>
      </c>
      <c r="T460" s="166">
        <f>S460*H460</f>
        <v>0</v>
      </c>
      <c r="AR460" s="167" t="s">
        <v>321</v>
      </c>
      <c r="AT460" s="167" t="s">
        <v>227</v>
      </c>
      <c r="AU460" s="167" t="s">
        <v>99</v>
      </c>
      <c r="AY460" s="17" t="s">
        <v>224</v>
      </c>
      <c r="BE460" s="168">
        <f>IF(N460="základná",J460,0)</f>
        <v>0</v>
      </c>
      <c r="BF460" s="168">
        <f>IF(N460="znížená",J460,0)</f>
        <v>0</v>
      </c>
      <c r="BG460" s="168">
        <f>IF(N460="zákl. prenesená",J460,0)</f>
        <v>0</v>
      </c>
      <c r="BH460" s="168">
        <f>IF(N460="zníž. prenesená",J460,0)</f>
        <v>0</v>
      </c>
      <c r="BI460" s="168">
        <f>IF(N460="nulová",J460,0)</f>
        <v>0</v>
      </c>
      <c r="BJ460" s="17" t="s">
        <v>99</v>
      </c>
      <c r="BK460" s="169">
        <f>ROUND(I460*H460,3)</f>
        <v>0</v>
      </c>
      <c r="BL460" s="17" t="s">
        <v>321</v>
      </c>
      <c r="BM460" s="167" t="s">
        <v>671</v>
      </c>
    </row>
    <row r="461" spans="2:65" s="11" customFormat="1" ht="22.9" customHeight="1">
      <c r="B461" s="146"/>
      <c r="D461" s="147" t="s">
        <v>74</v>
      </c>
      <c r="E461" s="155" t="s">
        <v>672</v>
      </c>
      <c r="F461" s="155" t="s">
        <v>673</v>
      </c>
      <c r="I461" s="149"/>
      <c r="J461" s="156">
        <f>BK461</f>
        <v>0</v>
      </c>
      <c r="L461" s="146"/>
      <c r="M461" s="150"/>
      <c r="P461" s="151">
        <f>SUM(P462:P464)</f>
        <v>0</v>
      </c>
      <c r="R461" s="151">
        <f>SUM(R462:R464)</f>
        <v>6.9914880000000008E-4</v>
      </c>
      <c r="T461" s="152">
        <f>SUM(T462:T464)</f>
        <v>0</v>
      </c>
      <c r="AR461" s="147" t="s">
        <v>99</v>
      </c>
      <c r="AT461" s="153" t="s">
        <v>74</v>
      </c>
      <c r="AU461" s="153" t="s">
        <v>83</v>
      </c>
      <c r="AY461" s="147" t="s">
        <v>224</v>
      </c>
      <c r="BK461" s="154">
        <f>SUM(BK462:BK464)</f>
        <v>0</v>
      </c>
    </row>
    <row r="462" spans="2:65" s="1" customFormat="1" ht="24.25" customHeight="1">
      <c r="B462" s="32"/>
      <c r="C462" s="157" t="s">
        <v>674</v>
      </c>
      <c r="D462" s="157" t="s">
        <v>227</v>
      </c>
      <c r="E462" s="158" t="s">
        <v>675</v>
      </c>
      <c r="F462" s="159" t="s">
        <v>676</v>
      </c>
      <c r="G462" s="160" t="s">
        <v>245</v>
      </c>
      <c r="H462" s="161">
        <v>4.32</v>
      </c>
      <c r="I462" s="162"/>
      <c r="J462" s="161">
        <f>ROUND(I462*H462,3)</f>
        <v>0</v>
      </c>
      <c r="K462" s="163"/>
      <c r="L462" s="32"/>
      <c r="M462" s="164" t="s">
        <v>1</v>
      </c>
      <c r="N462" s="127" t="s">
        <v>41</v>
      </c>
      <c r="P462" s="165">
        <f>O462*H462</f>
        <v>0</v>
      </c>
      <c r="Q462" s="165">
        <v>1.6184000000000001E-4</v>
      </c>
      <c r="R462" s="165">
        <f>Q462*H462</f>
        <v>6.9914880000000008E-4</v>
      </c>
      <c r="S462" s="165">
        <v>0</v>
      </c>
      <c r="T462" s="166">
        <f>S462*H462</f>
        <v>0</v>
      </c>
      <c r="AR462" s="167" t="s">
        <v>321</v>
      </c>
      <c r="AT462" s="167" t="s">
        <v>227</v>
      </c>
      <c r="AU462" s="167" t="s">
        <v>99</v>
      </c>
      <c r="AY462" s="17" t="s">
        <v>224</v>
      </c>
      <c r="BE462" s="168">
        <f>IF(N462="základná",J462,0)</f>
        <v>0</v>
      </c>
      <c r="BF462" s="168">
        <f>IF(N462="znížená",J462,0)</f>
        <v>0</v>
      </c>
      <c r="BG462" s="168">
        <f>IF(N462="zákl. prenesená",J462,0)</f>
        <v>0</v>
      </c>
      <c r="BH462" s="168">
        <f>IF(N462="zníž. prenesená",J462,0)</f>
        <v>0</v>
      </c>
      <c r="BI462" s="168">
        <f>IF(N462="nulová",J462,0)</f>
        <v>0</v>
      </c>
      <c r="BJ462" s="17" t="s">
        <v>99</v>
      </c>
      <c r="BK462" s="169">
        <f>ROUND(I462*H462,3)</f>
        <v>0</v>
      </c>
      <c r="BL462" s="17" t="s">
        <v>321</v>
      </c>
      <c r="BM462" s="167" t="s">
        <v>677</v>
      </c>
    </row>
    <row r="463" spans="2:65" s="12" customFormat="1">
      <c r="B463" s="170"/>
      <c r="D463" s="171" t="s">
        <v>233</v>
      </c>
      <c r="E463" s="172" t="s">
        <v>1</v>
      </c>
      <c r="F463" s="173" t="s">
        <v>533</v>
      </c>
      <c r="H463" s="172" t="s">
        <v>1</v>
      </c>
      <c r="I463" s="174"/>
      <c r="L463" s="170"/>
      <c r="M463" s="175"/>
      <c r="T463" s="176"/>
      <c r="AT463" s="172" t="s">
        <v>233</v>
      </c>
      <c r="AU463" s="172" t="s">
        <v>99</v>
      </c>
      <c r="AV463" s="12" t="s">
        <v>83</v>
      </c>
      <c r="AW463" s="12" t="s">
        <v>30</v>
      </c>
      <c r="AX463" s="12" t="s">
        <v>75</v>
      </c>
      <c r="AY463" s="172" t="s">
        <v>224</v>
      </c>
    </row>
    <row r="464" spans="2:65" s="13" customFormat="1">
      <c r="B464" s="177"/>
      <c r="D464" s="171" t="s">
        <v>233</v>
      </c>
      <c r="E464" s="178" t="s">
        <v>1</v>
      </c>
      <c r="F464" s="179" t="s">
        <v>678</v>
      </c>
      <c r="H464" s="180">
        <v>4.32</v>
      </c>
      <c r="I464" s="181"/>
      <c r="L464" s="177"/>
      <c r="M464" s="182"/>
      <c r="T464" s="183"/>
      <c r="AT464" s="178" t="s">
        <v>233</v>
      </c>
      <c r="AU464" s="178" t="s">
        <v>99</v>
      </c>
      <c r="AV464" s="13" t="s">
        <v>99</v>
      </c>
      <c r="AW464" s="13" t="s">
        <v>30</v>
      </c>
      <c r="AX464" s="13" t="s">
        <v>83</v>
      </c>
      <c r="AY464" s="178" t="s">
        <v>224</v>
      </c>
    </row>
    <row r="465" spans="2:65" s="11" customFormat="1" ht="22.9" customHeight="1">
      <c r="B465" s="146"/>
      <c r="D465" s="147" t="s">
        <v>74</v>
      </c>
      <c r="E465" s="155" t="s">
        <v>679</v>
      </c>
      <c r="F465" s="155" t="s">
        <v>680</v>
      </c>
      <c r="I465" s="149"/>
      <c r="J465" s="156">
        <f>BK465</f>
        <v>0</v>
      </c>
      <c r="L465" s="146"/>
      <c r="M465" s="150"/>
      <c r="P465" s="151">
        <f>SUM(P466:P484)</f>
        <v>0</v>
      </c>
      <c r="R465" s="151">
        <f>SUM(R466:R484)</f>
        <v>0.41843698000000001</v>
      </c>
      <c r="T465" s="152">
        <f>SUM(T466:T484)</f>
        <v>0</v>
      </c>
      <c r="AR465" s="147" t="s">
        <v>99</v>
      </c>
      <c r="AT465" s="153" t="s">
        <v>74</v>
      </c>
      <c r="AU465" s="153" t="s">
        <v>83</v>
      </c>
      <c r="AY465" s="147" t="s">
        <v>224</v>
      </c>
      <c r="BK465" s="154">
        <f>SUM(BK466:BK484)</f>
        <v>0</v>
      </c>
    </row>
    <row r="466" spans="2:65" s="1" customFormat="1" ht="33" customHeight="1">
      <c r="B466" s="32"/>
      <c r="C466" s="157" t="s">
        <v>681</v>
      </c>
      <c r="D466" s="157" t="s">
        <v>227</v>
      </c>
      <c r="E466" s="158" t="s">
        <v>682</v>
      </c>
      <c r="F466" s="159" t="s">
        <v>683</v>
      </c>
      <c r="G466" s="160" t="s">
        <v>245</v>
      </c>
      <c r="H466" s="161">
        <v>294.98399999999998</v>
      </c>
      <c r="I466" s="162"/>
      <c r="J466" s="161">
        <f>ROUND(I466*H466,3)</f>
        <v>0</v>
      </c>
      <c r="K466" s="163"/>
      <c r="L466" s="32"/>
      <c r="M466" s="164" t="s">
        <v>1</v>
      </c>
      <c r="N466" s="127" t="s">
        <v>41</v>
      </c>
      <c r="P466" s="165">
        <f>O466*H466</f>
        <v>0</v>
      </c>
      <c r="Q466" s="165">
        <v>4.8000000000000001E-4</v>
      </c>
      <c r="R466" s="165">
        <f>Q466*H466</f>
        <v>0.14159231999999999</v>
      </c>
      <c r="S466" s="165">
        <v>0</v>
      </c>
      <c r="T466" s="166">
        <f>S466*H466</f>
        <v>0</v>
      </c>
      <c r="AR466" s="167" t="s">
        <v>321</v>
      </c>
      <c r="AT466" s="167" t="s">
        <v>227</v>
      </c>
      <c r="AU466" s="167" t="s">
        <v>99</v>
      </c>
      <c r="AY466" s="17" t="s">
        <v>224</v>
      </c>
      <c r="BE466" s="168">
        <f>IF(N466="základná",J466,0)</f>
        <v>0</v>
      </c>
      <c r="BF466" s="168">
        <f>IF(N466="znížená",J466,0)</f>
        <v>0</v>
      </c>
      <c r="BG466" s="168">
        <f>IF(N466="zákl. prenesená",J466,0)</f>
        <v>0</v>
      </c>
      <c r="BH466" s="168">
        <f>IF(N466="zníž. prenesená",J466,0)</f>
        <v>0</v>
      </c>
      <c r="BI466" s="168">
        <f>IF(N466="nulová",J466,0)</f>
        <v>0</v>
      </c>
      <c r="BJ466" s="17" t="s">
        <v>99</v>
      </c>
      <c r="BK466" s="169">
        <f>ROUND(I466*H466,3)</f>
        <v>0</v>
      </c>
      <c r="BL466" s="17" t="s">
        <v>321</v>
      </c>
      <c r="BM466" s="167" t="s">
        <v>684</v>
      </c>
    </row>
    <row r="467" spans="2:65" s="12" customFormat="1">
      <c r="B467" s="170"/>
      <c r="D467" s="171" t="s">
        <v>233</v>
      </c>
      <c r="E467" s="172" t="s">
        <v>1</v>
      </c>
      <c r="F467" s="173" t="s">
        <v>264</v>
      </c>
      <c r="H467" s="172" t="s">
        <v>1</v>
      </c>
      <c r="I467" s="174"/>
      <c r="L467" s="170"/>
      <c r="M467" s="175"/>
      <c r="T467" s="176"/>
      <c r="AT467" s="172" t="s">
        <v>233</v>
      </c>
      <c r="AU467" s="172" t="s">
        <v>99</v>
      </c>
      <c r="AV467" s="12" t="s">
        <v>83</v>
      </c>
      <c r="AW467" s="12" t="s">
        <v>30</v>
      </c>
      <c r="AX467" s="12" t="s">
        <v>75</v>
      </c>
      <c r="AY467" s="172" t="s">
        <v>224</v>
      </c>
    </row>
    <row r="468" spans="2:65" s="12" customFormat="1">
      <c r="B468" s="170"/>
      <c r="D468" s="171" t="s">
        <v>233</v>
      </c>
      <c r="E468" s="172" t="s">
        <v>1</v>
      </c>
      <c r="F468" s="173" t="s">
        <v>265</v>
      </c>
      <c r="H468" s="172" t="s">
        <v>1</v>
      </c>
      <c r="I468" s="174"/>
      <c r="L468" s="170"/>
      <c r="M468" s="175"/>
      <c r="T468" s="176"/>
      <c r="AT468" s="172" t="s">
        <v>233</v>
      </c>
      <c r="AU468" s="172" t="s">
        <v>99</v>
      </c>
      <c r="AV468" s="12" t="s">
        <v>83</v>
      </c>
      <c r="AW468" s="12" t="s">
        <v>30</v>
      </c>
      <c r="AX468" s="12" t="s">
        <v>75</v>
      </c>
      <c r="AY468" s="172" t="s">
        <v>224</v>
      </c>
    </row>
    <row r="469" spans="2:65" s="13" customFormat="1">
      <c r="B469" s="177"/>
      <c r="D469" s="171" t="s">
        <v>233</v>
      </c>
      <c r="E469" s="178" t="s">
        <v>1</v>
      </c>
      <c r="F469" s="179" t="s">
        <v>685</v>
      </c>
      <c r="H469" s="180">
        <v>80.388000000000005</v>
      </c>
      <c r="I469" s="181"/>
      <c r="L469" s="177"/>
      <c r="M469" s="182"/>
      <c r="T469" s="183"/>
      <c r="AT469" s="178" t="s">
        <v>233</v>
      </c>
      <c r="AU469" s="178" t="s">
        <v>99</v>
      </c>
      <c r="AV469" s="13" t="s">
        <v>99</v>
      </c>
      <c r="AW469" s="13" t="s">
        <v>30</v>
      </c>
      <c r="AX469" s="13" t="s">
        <v>75</v>
      </c>
      <c r="AY469" s="178" t="s">
        <v>224</v>
      </c>
    </row>
    <row r="470" spans="2:65" s="12" customFormat="1">
      <c r="B470" s="170"/>
      <c r="D470" s="171" t="s">
        <v>233</v>
      </c>
      <c r="E470" s="172" t="s">
        <v>1</v>
      </c>
      <c r="F470" s="173" t="s">
        <v>267</v>
      </c>
      <c r="H470" s="172" t="s">
        <v>1</v>
      </c>
      <c r="I470" s="174"/>
      <c r="L470" s="170"/>
      <c r="M470" s="175"/>
      <c r="T470" s="176"/>
      <c r="AT470" s="172" t="s">
        <v>233</v>
      </c>
      <c r="AU470" s="172" t="s">
        <v>99</v>
      </c>
      <c r="AV470" s="12" t="s">
        <v>83</v>
      </c>
      <c r="AW470" s="12" t="s">
        <v>30</v>
      </c>
      <c r="AX470" s="12" t="s">
        <v>75</v>
      </c>
      <c r="AY470" s="172" t="s">
        <v>224</v>
      </c>
    </row>
    <row r="471" spans="2:65" s="13" customFormat="1">
      <c r="B471" s="177"/>
      <c r="D471" s="171" t="s">
        <v>233</v>
      </c>
      <c r="E471" s="178" t="s">
        <v>1</v>
      </c>
      <c r="F471" s="179" t="s">
        <v>686</v>
      </c>
      <c r="H471" s="180">
        <v>42.84</v>
      </c>
      <c r="I471" s="181"/>
      <c r="L471" s="177"/>
      <c r="M471" s="182"/>
      <c r="T471" s="183"/>
      <c r="AT471" s="178" t="s">
        <v>233</v>
      </c>
      <c r="AU471" s="178" t="s">
        <v>99</v>
      </c>
      <c r="AV471" s="13" t="s">
        <v>99</v>
      </c>
      <c r="AW471" s="13" t="s">
        <v>30</v>
      </c>
      <c r="AX471" s="13" t="s">
        <v>75</v>
      </c>
      <c r="AY471" s="178" t="s">
        <v>224</v>
      </c>
    </row>
    <row r="472" spans="2:65" s="12" customFormat="1">
      <c r="B472" s="170"/>
      <c r="D472" s="171" t="s">
        <v>233</v>
      </c>
      <c r="E472" s="172" t="s">
        <v>1</v>
      </c>
      <c r="F472" s="173" t="s">
        <v>269</v>
      </c>
      <c r="H472" s="172" t="s">
        <v>1</v>
      </c>
      <c r="I472" s="174"/>
      <c r="L472" s="170"/>
      <c r="M472" s="175"/>
      <c r="T472" s="176"/>
      <c r="AT472" s="172" t="s">
        <v>233</v>
      </c>
      <c r="AU472" s="172" t="s">
        <v>99</v>
      </c>
      <c r="AV472" s="12" t="s">
        <v>83</v>
      </c>
      <c r="AW472" s="12" t="s">
        <v>30</v>
      </c>
      <c r="AX472" s="12" t="s">
        <v>75</v>
      </c>
      <c r="AY472" s="172" t="s">
        <v>224</v>
      </c>
    </row>
    <row r="473" spans="2:65" s="13" customFormat="1">
      <c r="B473" s="177"/>
      <c r="D473" s="171" t="s">
        <v>233</v>
      </c>
      <c r="E473" s="178" t="s">
        <v>1</v>
      </c>
      <c r="F473" s="179" t="s">
        <v>687</v>
      </c>
      <c r="H473" s="180">
        <v>24.167999999999999</v>
      </c>
      <c r="I473" s="181"/>
      <c r="L473" s="177"/>
      <c r="M473" s="182"/>
      <c r="T473" s="183"/>
      <c r="AT473" s="178" t="s">
        <v>233</v>
      </c>
      <c r="AU473" s="178" t="s">
        <v>99</v>
      </c>
      <c r="AV473" s="13" t="s">
        <v>99</v>
      </c>
      <c r="AW473" s="13" t="s">
        <v>30</v>
      </c>
      <c r="AX473" s="13" t="s">
        <v>75</v>
      </c>
      <c r="AY473" s="178" t="s">
        <v>224</v>
      </c>
    </row>
    <row r="474" spans="2:65" s="12" customFormat="1">
      <c r="B474" s="170"/>
      <c r="D474" s="171" t="s">
        <v>233</v>
      </c>
      <c r="E474" s="172" t="s">
        <v>1</v>
      </c>
      <c r="F474" s="173" t="s">
        <v>271</v>
      </c>
      <c r="H474" s="172" t="s">
        <v>1</v>
      </c>
      <c r="I474" s="174"/>
      <c r="L474" s="170"/>
      <c r="M474" s="175"/>
      <c r="T474" s="176"/>
      <c r="AT474" s="172" t="s">
        <v>233</v>
      </c>
      <c r="AU474" s="172" t="s">
        <v>99</v>
      </c>
      <c r="AV474" s="12" t="s">
        <v>83</v>
      </c>
      <c r="AW474" s="12" t="s">
        <v>30</v>
      </c>
      <c r="AX474" s="12" t="s">
        <v>75</v>
      </c>
      <c r="AY474" s="172" t="s">
        <v>224</v>
      </c>
    </row>
    <row r="475" spans="2:65" s="13" customFormat="1">
      <c r="B475" s="177"/>
      <c r="D475" s="171" t="s">
        <v>233</v>
      </c>
      <c r="E475" s="178" t="s">
        <v>1</v>
      </c>
      <c r="F475" s="179" t="s">
        <v>688</v>
      </c>
      <c r="H475" s="180">
        <v>50.375999999999998</v>
      </c>
      <c r="I475" s="181"/>
      <c r="L475" s="177"/>
      <c r="M475" s="182"/>
      <c r="T475" s="183"/>
      <c r="AT475" s="178" t="s">
        <v>233</v>
      </c>
      <c r="AU475" s="178" t="s">
        <v>99</v>
      </c>
      <c r="AV475" s="13" t="s">
        <v>99</v>
      </c>
      <c r="AW475" s="13" t="s">
        <v>30</v>
      </c>
      <c r="AX475" s="13" t="s">
        <v>75</v>
      </c>
      <c r="AY475" s="178" t="s">
        <v>224</v>
      </c>
    </row>
    <row r="476" spans="2:65" s="12" customFormat="1">
      <c r="B476" s="170"/>
      <c r="D476" s="171" t="s">
        <v>233</v>
      </c>
      <c r="E476" s="172" t="s">
        <v>1</v>
      </c>
      <c r="F476" s="173" t="s">
        <v>273</v>
      </c>
      <c r="H476" s="172" t="s">
        <v>1</v>
      </c>
      <c r="I476" s="174"/>
      <c r="L476" s="170"/>
      <c r="M476" s="175"/>
      <c r="T476" s="176"/>
      <c r="AT476" s="172" t="s">
        <v>233</v>
      </c>
      <c r="AU476" s="172" t="s">
        <v>99</v>
      </c>
      <c r="AV476" s="12" t="s">
        <v>83</v>
      </c>
      <c r="AW476" s="12" t="s">
        <v>30</v>
      </c>
      <c r="AX476" s="12" t="s">
        <v>75</v>
      </c>
      <c r="AY476" s="172" t="s">
        <v>224</v>
      </c>
    </row>
    <row r="477" spans="2:65" s="13" customFormat="1">
      <c r="B477" s="177"/>
      <c r="D477" s="171" t="s">
        <v>233</v>
      </c>
      <c r="E477" s="178" t="s">
        <v>1</v>
      </c>
      <c r="F477" s="179" t="s">
        <v>689</v>
      </c>
      <c r="H477" s="180">
        <v>22.56</v>
      </c>
      <c r="I477" s="181"/>
      <c r="L477" s="177"/>
      <c r="M477" s="182"/>
      <c r="T477" s="183"/>
      <c r="AT477" s="178" t="s">
        <v>233</v>
      </c>
      <c r="AU477" s="178" t="s">
        <v>99</v>
      </c>
      <c r="AV477" s="13" t="s">
        <v>99</v>
      </c>
      <c r="AW477" s="13" t="s">
        <v>30</v>
      </c>
      <c r="AX477" s="13" t="s">
        <v>75</v>
      </c>
      <c r="AY477" s="178" t="s">
        <v>224</v>
      </c>
    </row>
    <row r="478" spans="2:65" s="12" customFormat="1">
      <c r="B478" s="170"/>
      <c r="D478" s="171" t="s">
        <v>233</v>
      </c>
      <c r="E478" s="172" t="s">
        <v>1</v>
      </c>
      <c r="F478" s="173" t="s">
        <v>275</v>
      </c>
      <c r="H478" s="172" t="s">
        <v>1</v>
      </c>
      <c r="I478" s="174"/>
      <c r="L478" s="170"/>
      <c r="M478" s="175"/>
      <c r="T478" s="176"/>
      <c r="AT478" s="172" t="s">
        <v>233</v>
      </c>
      <c r="AU478" s="172" t="s">
        <v>99</v>
      </c>
      <c r="AV478" s="12" t="s">
        <v>83</v>
      </c>
      <c r="AW478" s="12" t="s">
        <v>30</v>
      </c>
      <c r="AX478" s="12" t="s">
        <v>75</v>
      </c>
      <c r="AY478" s="172" t="s">
        <v>224</v>
      </c>
    </row>
    <row r="479" spans="2:65" s="13" customFormat="1">
      <c r="B479" s="177"/>
      <c r="D479" s="171" t="s">
        <v>233</v>
      </c>
      <c r="E479" s="178" t="s">
        <v>1</v>
      </c>
      <c r="F479" s="179" t="s">
        <v>690</v>
      </c>
      <c r="H479" s="180">
        <v>41.771999999999998</v>
      </c>
      <c r="I479" s="181"/>
      <c r="L479" s="177"/>
      <c r="M479" s="182"/>
      <c r="T479" s="183"/>
      <c r="AT479" s="178" t="s">
        <v>233</v>
      </c>
      <c r="AU479" s="178" t="s">
        <v>99</v>
      </c>
      <c r="AV479" s="13" t="s">
        <v>99</v>
      </c>
      <c r="AW479" s="13" t="s">
        <v>30</v>
      </c>
      <c r="AX479" s="13" t="s">
        <v>75</v>
      </c>
      <c r="AY479" s="178" t="s">
        <v>224</v>
      </c>
    </row>
    <row r="480" spans="2:65" s="12" customFormat="1">
      <c r="B480" s="170"/>
      <c r="D480" s="171" t="s">
        <v>233</v>
      </c>
      <c r="E480" s="172" t="s">
        <v>1</v>
      </c>
      <c r="F480" s="173" t="s">
        <v>277</v>
      </c>
      <c r="H480" s="172" t="s">
        <v>1</v>
      </c>
      <c r="I480" s="174"/>
      <c r="L480" s="170"/>
      <c r="M480" s="175"/>
      <c r="T480" s="176"/>
      <c r="AT480" s="172" t="s">
        <v>233</v>
      </c>
      <c r="AU480" s="172" t="s">
        <v>99</v>
      </c>
      <c r="AV480" s="12" t="s">
        <v>83</v>
      </c>
      <c r="AW480" s="12" t="s">
        <v>30</v>
      </c>
      <c r="AX480" s="12" t="s">
        <v>75</v>
      </c>
      <c r="AY480" s="172" t="s">
        <v>224</v>
      </c>
    </row>
    <row r="481" spans="2:65" s="13" customFormat="1">
      <c r="B481" s="177"/>
      <c r="D481" s="171" t="s">
        <v>233</v>
      </c>
      <c r="E481" s="178" t="s">
        <v>1</v>
      </c>
      <c r="F481" s="179" t="s">
        <v>691</v>
      </c>
      <c r="H481" s="180">
        <v>32.880000000000003</v>
      </c>
      <c r="I481" s="181"/>
      <c r="L481" s="177"/>
      <c r="M481" s="182"/>
      <c r="T481" s="183"/>
      <c r="AT481" s="178" t="s">
        <v>233</v>
      </c>
      <c r="AU481" s="178" t="s">
        <v>99</v>
      </c>
      <c r="AV481" s="13" t="s">
        <v>99</v>
      </c>
      <c r="AW481" s="13" t="s">
        <v>30</v>
      </c>
      <c r="AX481" s="13" t="s">
        <v>75</v>
      </c>
      <c r="AY481" s="178" t="s">
        <v>224</v>
      </c>
    </row>
    <row r="482" spans="2:65" s="14" customFormat="1">
      <c r="B482" s="184"/>
      <c r="D482" s="171" t="s">
        <v>233</v>
      </c>
      <c r="E482" s="185" t="s">
        <v>1</v>
      </c>
      <c r="F482" s="186" t="s">
        <v>279</v>
      </c>
      <c r="H482" s="187">
        <v>294.98400000000004</v>
      </c>
      <c r="I482" s="188"/>
      <c r="L482" s="184"/>
      <c r="M482" s="189"/>
      <c r="T482" s="190"/>
      <c r="AT482" s="185" t="s">
        <v>233</v>
      </c>
      <c r="AU482" s="185" t="s">
        <v>99</v>
      </c>
      <c r="AV482" s="14" t="s">
        <v>231</v>
      </c>
      <c r="AW482" s="14" t="s">
        <v>30</v>
      </c>
      <c r="AX482" s="14" t="s">
        <v>83</v>
      </c>
      <c r="AY482" s="185" t="s">
        <v>224</v>
      </c>
    </row>
    <row r="483" spans="2:65" s="1" customFormat="1" ht="37.9" customHeight="1">
      <c r="B483" s="32"/>
      <c r="C483" s="157" t="s">
        <v>692</v>
      </c>
      <c r="D483" s="157" t="s">
        <v>227</v>
      </c>
      <c r="E483" s="158" t="s">
        <v>693</v>
      </c>
      <c r="F483" s="159" t="s">
        <v>694</v>
      </c>
      <c r="G483" s="160" t="s">
        <v>245</v>
      </c>
      <c r="H483" s="161">
        <v>814.24900000000002</v>
      </c>
      <c r="I483" s="162"/>
      <c r="J483" s="161">
        <f>ROUND(I483*H483,3)</f>
        <v>0</v>
      </c>
      <c r="K483" s="163"/>
      <c r="L483" s="32"/>
      <c r="M483" s="164" t="s">
        <v>1</v>
      </c>
      <c r="N483" s="127" t="s">
        <v>41</v>
      </c>
      <c r="P483" s="165">
        <f>O483*H483</f>
        <v>0</v>
      </c>
      <c r="Q483" s="165">
        <v>3.4000000000000002E-4</v>
      </c>
      <c r="R483" s="165">
        <f>Q483*H483</f>
        <v>0.27684466000000002</v>
      </c>
      <c r="S483" s="165">
        <v>0</v>
      </c>
      <c r="T483" s="166">
        <f>S483*H483</f>
        <v>0</v>
      </c>
      <c r="AR483" s="167" t="s">
        <v>321</v>
      </c>
      <c r="AT483" s="167" t="s">
        <v>227</v>
      </c>
      <c r="AU483" s="167" t="s">
        <v>99</v>
      </c>
      <c r="AY483" s="17" t="s">
        <v>224</v>
      </c>
      <c r="BE483" s="168">
        <f>IF(N483="základná",J483,0)</f>
        <v>0</v>
      </c>
      <c r="BF483" s="168">
        <f>IF(N483="znížená",J483,0)</f>
        <v>0</v>
      </c>
      <c r="BG483" s="168">
        <f>IF(N483="zákl. prenesená",J483,0)</f>
        <v>0</v>
      </c>
      <c r="BH483" s="168">
        <f>IF(N483="zníž. prenesená",J483,0)</f>
        <v>0</v>
      </c>
      <c r="BI483" s="168">
        <f>IF(N483="nulová",J483,0)</f>
        <v>0</v>
      </c>
      <c r="BJ483" s="17" t="s">
        <v>99</v>
      </c>
      <c r="BK483" s="169">
        <f>ROUND(I483*H483,3)</f>
        <v>0</v>
      </c>
      <c r="BL483" s="17" t="s">
        <v>321</v>
      </c>
      <c r="BM483" s="167" t="s">
        <v>695</v>
      </c>
    </row>
    <row r="484" spans="2:65" s="13" customFormat="1">
      <c r="B484" s="177"/>
      <c r="D484" s="171" t="s">
        <v>233</v>
      </c>
      <c r="E484" s="178" t="s">
        <v>1</v>
      </c>
      <c r="F484" s="179" t="s">
        <v>696</v>
      </c>
      <c r="H484" s="180">
        <v>814.24900000000002</v>
      </c>
      <c r="I484" s="181"/>
      <c r="L484" s="177"/>
      <c r="M484" s="182"/>
      <c r="T484" s="183"/>
      <c r="AT484" s="178" t="s">
        <v>233</v>
      </c>
      <c r="AU484" s="178" t="s">
        <v>99</v>
      </c>
      <c r="AV484" s="13" t="s">
        <v>99</v>
      </c>
      <c r="AW484" s="13" t="s">
        <v>30</v>
      </c>
      <c r="AX484" s="13" t="s">
        <v>83</v>
      </c>
      <c r="AY484" s="178" t="s">
        <v>224</v>
      </c>
    </row>
    <row r="485" spans="2:65" s="11" customFormat="1" ht="25.9" customHeight="1">
      <c r="B485" s="146"/>
      <c r="D485" s="147" t="s">
        <v>74</v>
      </c>
      <c r="E485" s="148" t="s">
        <v>311</v>
      </c>
      <c r="F485" s="148" t="s">
        <v>697</v>
      </c>
      <c r="I485" s="149"/>
      <c r="J485" s="125">
        <f>BK485</f>
        <v>0</v>
      </c>
      <c r="L485" s="146"/>
      <c r="M485" s="150"/>
      <c r="P485" s="151">
        <f>P486+P493</f>
        <v>0</v>
      </c>
      <c r="R485" s="151">
        <f>R486+R493</f>
        <v>0</v>
      </c>
      <c r="T485" s="152">
        <f>T486+T493</f>
        <v>0.628</v>
      </c>
      <c r="AR485" s="147" t="s">
        <v>225</v>
      </c>
      <c r="AT485" s="153" t="s">
        <v>74</v>
      </c>
      <c r="AU485" s="153" t="s">
        <v>75</v>
      </c>
      <c r="AY485" s="147" t="s">
        <v>224</v>
      </c>
      <c r="BK485" s="154">
        <f>BK486+BK493</f>
        <v>0</v>
      </c>
    </row>
    <row r="486" spans="2:65" s="11" customFormat="1" ht="22.9" customHeight="1">
      <c r="B486" s="146"/>
      <c r="D486" s="147" t="s">
        <v>74</v>
      </c>
      <c r="E486" s="155" t="s">
        <v>698</v>
      </c>
      <c r="F486" s="155" t="s">
        <v>699</v>
      </c>
      <c r="I486" s="149"/>
      <c r="J486" s="156">
        <f>BK486</f>
        <v>0</v>
      </c>
      <c r="L486" s="146"/>
      <c r="M486" s="150"/>
      <c r="P486" s="151">
        <f>SUM(P487:P492)</f>
        <v>0</v>
      </c>
      <c r="R486" s="151">
        <f>SUM(R487:R492)</f>
        <v>0</v>
      </c>
      <c r="T486" s="152">
        <f>SUM(T487:T492)</f>
        <v>0.128</v>
      </c>
      <c r="AR486" s="147" t="s">
        <v>225</v>
      </c>
      <c r="AT486" s="153" t="s">
        <v>74</v>
      </c>
      <c r="AU486" s="153" t="s">
        <v>83</v>
      </c>
      <c r="AY486" s="147" t="s">
        <v>224</v>
      </c>
      <c r="BK486" s="154">
        <f>SUM(BK487:BK492)</f>
        <v>0</v>
      </c>
    </row>
    <row r="487" spans="2:65" s="1" customFormat="1" ht="24.25" customHeight="1">
      <c r="B487" s="32"/>
      <c r="C487" s="157" t="s">
        <v>700</v>
      </c>
      <c r="D487" s="157" t="s">
        <v>227</v>
      </c>
      <c r="E487" s="158" t="s">
        <v>701</v>
      </c>
      <c r="F487" s="159" t="s">
        <v>702</v>
      </c>
      <c r="G487" s="160" t="s">
        <v>230</v>
      </c>
      <c r="H487" s="161">
        <v>44</v>
      </c>
      <c r="I487" s="162"/>
      <c r="J487" s="161">
        <f>ROUND(I487*H487,3)</f>
        <v>0</v>
      </c>
      <c r="K487" s="163"/>
      <c r="L487" s="32"/>
      <c r="M487" s="164" t="s">
        <v>1</v>
      </c>
      <c r="N487" s="127" t="s">
        <v>41</v>
      </c>
      <c r="P487" s="165">
        <f>O487*H487</f>
        <v>0</v>
      </c>
      <c r="Q487" s="165">
        <v>0</v>
      </c>
      <c r="R487" s="165">
        <f>Q487*H487</f>
        <v>0</v>
      </c>
      <c r="S487" s="165">
        <v>2E-3</v>
      </c>
      <c r="T487" s="166">
        <f>S487*H487</f>
        <v>8.7999999999999995E-2</v>
      </c>
      <c r="AR487" s="167" t="s">
        <v>558</v>
      </c>
      <c r="AT487" s="167" t="s">
        <v>227</v>
      </c>
      <c r="AU487" s="167" t="s">
        <v>99</v>
      </c>
      <c r="AY487" s="17" t="s">
        <v>224</v>
      </c>
      <c r="BE487" s="168">
        <f>IF(N487="základná",J487,0)</f>
        <v>0</v>
      </c>
      <c r="BF487" s="168">
        <f>IF(N487="znížená",J487,0)</f>
        <v>0</v>
      </c>
      <c r="BG487" s="168">
        <f>IF(N487="zákl. prenesená",J487,0)</f>
        <v>0</v>
      </c>
      <c r="BH487" s="168">
        <f>IF(N487="zníž. prenesená",J487,0)</f>
        <v>0</v>
      </c>
      <c r="BI487" s="168">
        <f>IF(N487="nulová",J487,0)</f>
        <v>0</v>
      </c>
      <c r="BJ487" s="17" t="s">
        <v>99</v>
      </c>
      <c r="BK487" s="169">
        <f>ROUND(I487*H487,3)</f>
        <v>0</v>
      </c>
      <c r="BL487" s="17" t="s">
        <v>558</v>
      </c>
      <c r="BM487" s="167" t="s">
        <v>703</v>
      </c>
    </row>
    <row r="488" spans="2:65" s="12" customFormat="1">
      <c r="B488" s="170"/>
      <c r="D488" s="171" t="s">
        <v>233</v>
      </c>
      <c r="E488" s="172" t="s">
        <v>1</v>
      </c>
      <c r="F488" s="173" t="s">
        <v>704</v>
      </c>
      <c r="H488" s="172" t="s">
        <v>1</v>
      </c>
      <c r="I488" s="174"/>
      <c r="L488" s="170"/>
      <c r="M488" s="175"/>
      <c r="T488" s="176"/>
      <c r="AT488" s="172" t="s">
        <v>233</v>
      </c>
      <c r="AU488" s="172" t="s">
        <v>99</v>
      </c>
      <c r="AV488" s="12" t="s">
        <v>83</v>
      </c>
      <c r="AW488" s="12" t="s">
        <v>30</v>
      </c>
      <c r="AX488" s="12" t="s">
        <v>75</v>
      </c>
      <c r="AY488" s="172" t="s">
        <v>224</v>
      </c>
    </row>
    <row r="489" spans="2:65" s="13" customFormat="1">
      <c r="B489" s="177"/>
      <c r="D489" s="171" t="s">
        <v>233</v>
      </c>
      <c r="E489" s="178" t="s">
        <v>1</v>
      </c>
      <c r="F489" s="179" t="s">
        <v>705</v>
      </c>
      <c r="H489" s="180">
        <v>44</v>
      </c>
      <c r="I489" s="181"/>
      <c r="L489" s="177"/>
      <c r="M489" s="182"/>
      <c r="T489" s="183"/>
      <c r="AT489" s="178" t="s">
        <v>233</v>
      </c>
      <c r="AU489" s="178" t="s">
        <v>99</v>
      </c>
      <c r="AV489" s="13" t="s">
        <v>99</v>
      </c>
      <c r="AW489" s="13" t="s">
        <v>30</v>
      </c>
      <c r="AX489" s="13" t="s">
        <v>83</v>
      </c>
      <c r="AY489" s="178" t="s">
        <v>224</v>
      </c>
    </row>
    <row r="490" spans="2:65" s="1" customFormat="1" ht="24.25" customHeight="1">
      <c r="B490" s="32"/>
      <c r="C490" s="157" t="s">
        <v>706</v>
      </c>
      <c r="D490" s="157" t="s">
        <v>227</v>
      </c>
      <c r="E490" s="158" t="s">
        <v>707</v>
      </c>
      <c r="F490" s="159" t="s">
        <v>708</v>
      </c>
      <c r="G490" s="160" t="s">
        <v>230</v>
      </c>
      <c r="H490" s="161">
        <v>8</v>
      </c>
      <c r="I490" s="162"/>
      <c r="J490" s="161">
        <f>ROUND(I490*H490,3)</f>
        <v>0</v>
      </c>
      <c r="K490" s="163"/>
      <c r="L490" s="32"/>
      <c r="M490" s="164" t="s">
        <v>1</v>
      </c>
      <c r="N490" s="127" t="s">
        <v>41</v>
      </c>
      <c r="P490" s="165">
        <f>O490*H490</f>
        <v>0</v>
      </c>
      <c r="Q490" s="165">
        <v>0</v>
      </c>
      <c r="R490" s="165">
        <f>Q490*H490</f>
        <v>0</v>
      </c>
      <c r="S490" s="165">
        <v>5.0000000000000001E-3</v>
      </c>
      <c r="T490" s="166">
        <f>S490*H490</f>
        <v>0.04</v>
      </c>
      <c r="AR490" s="167" t="s">
        <v>558</v>
      </c>
      <c r="AT490" s="167" t="s">
        <v>227</v>
      </c>
      <c r="AU490" s="167" t="s">
        <v>99</v>
      </c>
      <c r="AY490" s="17" t="s">
        <v>224</v>
      </c>
      <c r="BE490" s="168">
        <f>IF(N490="základná",J490,0)</f>
        <v>0</v>
      </c>
      <c r="BF490" s="168">
        <f>IF(N490="znížená",J490,0)</f>
        <v>0</v>
      </c>
      <c r="BG490" s="168">
        <f>IF(N490="zákl. prenesená",J490,0)</f>
        <v>0</v>
      </c>
      <c r="BH490" s="168">
        <f>IF(N490="zníž. prenesená",J490,0)</f>
        <v>0</v>
      </c>
      <c r="BI490" s="168">
        <f>IF(N490="nulová",J490,0)</f>
        <v>0</v>
      </c>
      <c r="BJ490" s="17" t="s">
        <v>99</v>
      </c>
      <c r="BK490" s="169">
        <f>ROUND(I490*H490,3)</f>
        <v>0</v>
      </c>
      <c r="BL490" s="17" t="s">
        <v>558</v>
      </c>
      <c r="BM490" s="167" t="s">
        <v>709</v>
      </c>
    </row>
    <row r="491" spans="2:65" s="12" customFormat="1">
      <c r="B491" s="170"/>
      <c r="D491" s="171" t="s">
        <v>233</v>
      </c>
      <c r="E491" s="172" t="s">
        <v>1</v>
      </c>
      <c r="F491" s="173" t="s">
        <v>704</v>
      </c>
      <c r="H491" s="172" t="s">
        <v>1</v>
      </c>
      <c r="I491" s="174"/>
      <c r="L491" s="170"/>
      <c r="M491" s="175"/>
      <c r="T491" s="176"/>
      <c r="AT491" s="172" t="s">
        <v>233</v>
      </c>
      <c r="AU491" s="172" t="s">
        <v>99</v>
      </c>
      <c r="AV491" s="12" t="s">
        <v>83</v>
      </c>
      <c r="AW491" s="12" t="s">
        <v>30</v>
      </c>
      <c r="AX491" s="12" t="s">
        <v>75</v>
      </c>
      <c r="AY491" s="172" t="s">
        <v>224</v>
      </c>
    </row>
    <row r="492" spans="2:65" s="13" customFormat="1">
      <c r="B492" s="177"/>
      <c r="D492" s="171" t="s">
        <v>233</v>
      </c>
      <c r="E492" s="178" t="s">
        <v>1</v>
      </c>
      <c r="F492" s="179" t="s">
        <v>710</v>
      </c>
      <c r="H492" s="180">
        <v>8</v>
      </c>
      <c r="I492" s="181"/>
      <c r="L492" s="177"/>
      <c r="M492" s="182"/>
      <c r="T492" s="183"/>
      <c r="AT492" s="178" t="s">
        <v>233</v>
      </c>
      <c r="AU492" s="178" t="s">
        <v>99</v>
      </c>
      <c r="AV492" s="13" t="s">
        <v>99</v>
      </c>
      <c r="AW492" s="13" t="s">
        <v>30</v>
      </c>
      <c r="AX492" s="13" t="s">
        <v>83</v>
      </c>
      <c r="AY492" s="178" t="s">
        <v>224</v>
      </c>
    </row>
    <row r="493" spans="2:65" s="11" customFormat="1" ht="22.9" customHeight="1">
      <c r="B493" s="146"/>
      <c r="D493" s="147" t="s">
        <v>74</v>
      </c>
      <c r="E493" s="155" t="s">
        <v>711</v>
      </c>
      <c r="F493" s="155" t="s">
        <v>712</v>
      </c>
      <c r="I493" s="149"/>
      <c r="J493" s="156">
        <f>BK493</f>
        <v>0</v>
      </c>
      <c r="L493" s="146"/>
      <c r="M493" s="150"/>
      <c r="P493" s="151">
        <f>P494</f>
        <v>0</v>
      </c>
      <c r="R493" s="151">
        <f>R494</f>
        <v>0</v>
      </c>
      <c r="T493" s="152">
        <f>T494</f>
        <v>0.5</v>
      </c>
      <c r="AR493" s="147" t="s">
        <v>225</v>
      </c>
      <c r="AT493" s="153" t="s">
        <v>74</v>
      </c>
      <c r="AU493" s="153" t="s">
        <v>83</v>
      </c>
      <c r="AY493" s="147" t="s">
        <v>224</v>
      </c>
      <c r="BK493" s="154">
        <f>BK494</f>
        <v>0</v>
      </c>
    </row>
    <row r="494" spans="2:65" s="1" customFormat="1" ht="24.25" customHeight="1">
      <c r="B494" s="32"/>
      <c r="C494" s="157" t="s">
        <v>713</v>
      </c>
      <c r="D494" s="157" t="s">
        <v>227</v>
      </c>
      <c r="E494" s="158" t="s">
        <v>714</v>
      </c>
      <c r="F494" s="159" t="s">
        <v>715</v>
      </c>
      <c r="G494" s="160" t="s">
        <v>716</v>
      </c>
      <c r="H494" s="161">
        <v>1</v>
      </c>
      <c r="I494" s="162"/>
      <c r="J494" s="161">
        <f>ROUND(I494*H494,3)</f>
        <v>0</v>
      </c>
      <c r="K494" s="163"/>
      <c r="L494" s="32"/>
      <c r="M494" s="164" t="s">
        <v>1</v>
      </c>
      <c r="N494" s="127" t="s">
        <v>41</v>
      </c>
      <c r="P494" s="165">
        <f>O494*H494</f>
        <v>0</v>
      </c>
      <c r="Q494" s="165">
        <v>0</v>
      </c>
      <c r="R494" s="165">
        <f>Q494*H494</f>
        <v>0</v>
      </c>
      <c r="S494" s="165">
        <v>0.5</v>
      </c>
      <c r="T494" s="166">
        <f>S494*H494</f>
        <v>0.5</v>
      </c>
      <c r="AR494" s="167" t="s">
        <v>558</v>
      </c>
      <c r="AT494" s="167" t="s">
        <v>227</v>
      </c>
      <c r="AU494" s="167" t="s">
        <v>99</v>
      </c>
      <c r="AY494" s="17" t="s">
        <v>224</v>
      </c>
      <c r="BE494" s="168">
        <f>IF(N494="základná",J494,0)</f>
        <v>0</v>
      </c>
      <c r="BF494" s="168">
        <f>IF(N494="znížená",J494,0)</f>
        <v>0</v>
      </c>
      <c r="BG494" s="168">
        <f>IF(N494="zákl. prenesená",J494,0)</f>
        <v>0</v>
      </c>
      <c r="BH494" s="168">
        <f>IF(N494="zníž. prenesená",J494,0)</f>
        <v>0</v>
      </c>
      <c r="BI494" s="168">
        <f>IF(N494="nulová",J494,0)</f>
        <v>0</v>
      </c>
      <c r="BJ494" s="17" t="s">
        <v>99</v>
      </c>
      <c r="BK494" s="169">
        <f>ROUND(I494*H494,3)</f>
        <v>0</v>
      </c>
      <c r="BL494" s="17" t="s">
        <v>558</v>
      </c>
      <c r="BM494" s="167" t="s">
        <v>717</v>
      </c>
    </row>
    <row r="495" spans="2:65" s="11" customFormat="1" ht="25.9" customHeight="1">
      <c r="B495" s="146"/>
      <c r="D495" s="147" t="s">
        <v>74</v>
      </c>
      <c r="E495" s="148" t="s">
        <v>718</v>
      </c>
      <c r="F495" s="148" t="s">
        <v>719</v>
      </c>
      <c r="I495" s="149"/>
      <c r="J495" s="125">
        <f>BK495</f>
        <v>0</v>
      </c>
      <c r="L495" s="146"/>
      <c r="M495" s="150"/>
      <c r="P495" s="151">
        <f>SUM(P496:P498)</f>
        <v>0</v>
      </c>
      <c r="R495" s="151">
        <f>SUM(R496:R498)</f>
        <v>0</v>
      </c>
      <c r="T495" s="152">
        <f>SUM(T496:T498)</f>
        <v>0</v>
      </c>
      <c r="AR495" s="147" t="s">
        <v>231</v>
      </c>
      <c r="AT495" s="153" t="s">
        <v>74</v>
      </c>
      <c r="AU495" s="153" t="s">
        <v>75</v>
      </c>
      <c r="AY495" s="147" t="s">
        <v>224</v>
      </c>
      <c r="BK495" s="154">
        <f>SUM(BK496:BK498)</f>
        <v>0</v>
      </c>
    </row>
    <row r="496" spans="2:65" s="1" customFormat="1" ht="33" customHeight="1">
      <c r="B496" s="32"/>
      <c r="C496" s="157" t="s">
        <v>720</v>
      </c>
      <c r="D496" s="157" t="s">
        <v>227</v>
      </c>
      <c r="E496" s="158" t="s">
        <v>721</v>
      </c>
      <c r="F496" s="159" t="s">
        <v>722</v>
      </c>
      <c r="G496" s="160" t="s">
        <v>723</v>
      </c>
      <c r="H496" s="161">
        <v>20</v>
      </c>
      <c r="I496" s="162"/>
      <c r="J496" s="161">
        <f>ROUND(I496*H496,3)</f>
        <v>0</v>
      </c>
      <c r="K496" s="163"/>
      <c r="L496" s="32"/>
      <c r="M496" s="164" t="s">
        <v>1</v>
      </c>
      <c r="N496" s="127" t="s">
        <v>41</v>
      </c>
      <c r="P496" s="165">
        <f>O496*H496</f>
        <v>0</v>
      </c>
      <c r="Q496" s="165">
        <v>0</v>
      </c>
      <c r="R496" s="165">
        <f>Q496*H496</f>
        <v>0</v>
      </c>
      <c r="S496" s="165">
        <v>0</v>
      </c>
      <c r="T496" s="166">
        <f>S496*H496</f>
        <v>0</v>
      </c>
      <c r="AR496" s="167" t="s">
        <v>724</v>
      </c>
      <c r="AT496" s="167" t="s">
        <v>227</v>
      </c>
      <c r="AU496" s="167" t="s">
        <v>83</v>
      </c>
      <c r="AY496" s="17" t="s">
        <v>224</v>
      </c>
      <c r="BE496" s="168">
        <f>IF(N496="základná",J496,0)</f>
        <v>0</v>
      </c>
      <c r="BF496" s="168">
        <f>IF(N496="znížená",J496,0)</f>
        <v>0</v>
      </c>
      <c r="BG496" s="168">
        <f>IF(N496="zákl. prenesená",J496,0)</f>
        <v>0</v>
      </c>
      <c r="BH496" s="168">
        <f>IF(N496="zníž. prenesená",J496,0)</f>
        <v>0</v>
      </c>
      <c r="BI496" s="168">
        <f>IF(N496="nulová",J496,0)</f>
        <v>0</v>
      </c>
      <c r="BJ496" s="17" t="s">
        <v>99</v>
      </c>
      <c r="BK496" s="169">
        <f>ROUND(I496*H496,3)</f>
        <v>0</v>
      </c>
      <c r="BL496" s="17" t="s">
        <v>724</v>
      </c>
      <c r="BM496" s="167" t="s">
        <v>725</v>
      </c>
    </row>
    <row r="497" spans="2:63" s="12" customFormat="1">
      <c r="B497" s="170"/>
      <c r="D497" s="171" t="s">
        <v>233</v>
      </c>
      <c r="E497" s="172" t="s">
        <v>1</v>
      </c>
      <c r="F497" s="173" t="s">
        <v>726</v>
      </c>
      <c r="H497" s="172" t="s">
        <v>1</v>
      </c>
      <c r="I497" s="174"/>
      <c r="L497" s="170"/>
      <c r="M497" s="175"/>
      <c r="T497" s="176"/>
      <c r="AT497" s="172" t="s">
        <v>233</v>
      </c>
      <c r="AU497" s="172" t="s">
        <v>83</v>
      </c>
      <c r="AV497" s="12" t="s">
        <v>83</v>
      </c>
      <c r="AW497" s="12" t="s">
        <v>30</v>
      </c>
      <c r="AX497" s="12" t="s">
        <v>75</v>
      </c>
      <c r="AY497" s="172" t="s">
        <v>224</v>
      </c>
    </row>
    <row r="498" spans="2:63" s="13" customFormat="1">
      <c r="B498" s="177"/>
      <c r="D498" s="171" t="s">
        <v>233</v>
      </c>
      <c r="E498" s="178" t="s">
        <v>1</v>
      </c>
      <c r="F498" s="179" t="s">
        <v>568</v>
      </c>
      <c r="H498" s="180">
        <v>20</v>
      </c>
      <c r="I498" s="181"/>
      <c r="L498" s="177"/>
      <c r="M498" s="182"/>
      <c r="T498" s="183"/>
      <c r="AT498" s="178" t="s">
        <v>233</v>
      </c>
      <c r="AU498" s="178" t="s">
        <v>83</v>
      </c>
      <c r="AV498" s="13" t="s">
        <v>99</v>
      </c>
      <c r="AW498" s="13" t="s">
        <v>30</v>
      </c>
      <c r="AX498" s="13" t="s">
        <v>83</v>
      </c>
      <c r="AY498" s="178" t="s">
        <v>224</v>
      </c>
    </row>
    <row r="499" spans="2:63" s="1" customFormat="1" ht="49.9" customHeight="1">
      <c r="B499" s="32"/>
      <c r="E499" s="148" t="s">
        <v>727</v>
      </c>
      <c r="F499" s="148" t="s">
        <v>728</v>
      </c>
      <c r="J499" s="125">
        <f t="shared" ref="J499:J504" si="15">BK499</f>
        <v>0</v>
      </c>
      <c r="L499" s="32"/>
      <c r="M499" s="208"/>
      <c r="T499" s="59"/>
      <c r="AT499" s="17" t="s">
        <v>74</v>
      </c>
      <c r="AU499" s="17" t="s">
        <v>75</v>
      </c>
      <c r="AY499" s="17" t="s">
        <v>729</v>
      </c>
      <c r="BK499" s="169">
        <f>SUM(BK500:BK504)</f>
        <v>0</v>
      </c>
    </row>
    <row r="500" spans="2:63" s="1" customFormat="1" ht="16.399999999999999" customHeight="1">
      <c r="B500" s="32"/>
      <c r="C500" s="209" t="s">
        <v>1</v>
      </c>
      <c r="D500" s="209" t="s">
        <v>227</v>
      </c>
      <c r="E500" s="210" t="s">
        <v>1</v>
      </c>
      <c r="F500" s="211" t="s">
        <v>1</v>
      </c>
      <c r="G500" s="212" t="s">
        <v>1</v>
      </c>
      <c r="H500" s="213"/>
      <c r="I500" s="213"/>
      <c r="J500" s="214">
        <f t="shared" si="15"/>
        <v>0</v>
      </c>
      <c r="K500" s="163"/>
      <c r="L500" s="32"/>
      <c r="M500" s="215" t="s">
        <v>1</v>
      </c>
      <c r="N500" s="216" t="s">
        <v>41</v>
      </c>
      <c r="T500" s="59"/>
      <c r="AT500" s="17" t="s">
        <v>729</v>
      </c>
      <c r="AU500" s="17" t="s">
        <v>83</v>
      </c>
      <c r="AY500" s="17" t="s">
        <v>729</v>
      </c>
      <c r="BE500" s="168">
        <f>IF(N500="základná",J500,0)</f>
        <v>0</v>
      </c>
      <c r="BF500" s="168">
        <f>IF(N500="znížená",J500,0)</f>
        <v>0</v>
      </c>
      <c r="BG500" s="168">
        <f>IF(N500="zákl. prenesená",J500,0)</f>
        <v>0</v>
      </c>
      <c r="BH500" s="168">
        <f>IF(N500="zníž. prenesená",J500,0)</f>
        <v>0</v>
      </c>
      <c r="BI500" s="168">
        <f>IF(N500="nulová",J500,0)</f>
        <v>0</v>
      </c>
      <c r="BJ500" s="17" t="s">
        <v>99</v>
      </c>
      <c r="BK500" s="169">
        <f>I500*H500</f>
        <v>0</v>
      </c>
    </row>
    <row r="501" spans="2:63" s="1" customFormat="1" ht="16.399999999999999" customHeight="1">
      <c r="B501" s="32"/>
      <c r="C501" s="209" t="s">
        <v>1</v>
      </c>
      <c r="D501" s="209" t="s">
        <v>227</v>
      </c>
      <c r="E501" s="210" t="s">
        <v>1</v>
      </c>
      <c r="F501" s="211" t="s">
        <v>1</v>
      </c>
      <c r="G501" s="212" t="s">
        <v>1</v>
      </c>
      <c r="H501" s="213"/>
      <c r="I501" s="213"/>
      <c r="J501" s="214">
        <f t="shared" si="15"/>
        <v>0</v>
      </c>
      <c r="K501" s="163"/>
      <c r="L501" s="32"/>
      <c r="M501" s="215" t="s">
        <v>1</v>
      </c>
      <c r="N501" s="216" t="s">
        <v>41</v>
      </c>
      <c r="T501" s="59"/>
      <c r="AT501" s="17" t="s">
        <v>729</v>
      </c>
      <c r="AU501" s="17" t="s">
        <v>83</v>
      </c>
      <c r="AY501" s="17" t="s">
        <v>729</v>
      </c>
      <c r="BE501" s="168">
        <f>IF(N501="základná",J501,0)</f>
        <v>0</v>
      </c>
      <c r="BF501" s="168">
        <f>IF(N501="znížená",J501,0)</f>
        <v>0</v>
      </c>
      <c r="BG501" s="168">
        <f>IF(N501="zákl. prenesená",J501,0)</f>
        <v>0</v>
      </c>
      <c r="BH501" s="168">
        <f>IF(N501="zníž. prenesená",J501,0)</f>
        <v>0</v>
      </c>
      <c r="BI501" s="168">
        <f>IF(N501="nulová",J501,0)</f>
        <v>0</v>
      </c>
      <c r="BJ501" s="17" t="s">
        <v>99</v>
      </c>
      <c r="BK501" s="169">
        <f>I501*H501</f>
        <v>0</v>
      </c>
    </row>
    <row r="502" spans="2:63" s="1" customFormat="1" ht="16.399999999999999" customHeight="1">
      <c r="B502" s="32"/>
      <c r="C502" s="209" t="s">
        <v>1</v>
      </c>
      <c r="D502" s="209" t="s">
        <v>227</v>
      </c>
      <c r="E502" s="210" t="s">
        <v>1</v>
      </c>
      <c r="F502" s="211" t="s">
        <v>1</v>
      </c>
      <c r="G502" s="212" t="s">
        <v>1</v>
      </c>
      <c r="H502" s="213"/>
      <c r="I502" s="213"/>
      <c r="J502" s="214">
        <f t="shared" si="15"/>
        <v>0</v>
      </c>
      <c r="K502" s="163"/>
      <c r="L502" s="32"/>
      <c r="M502" s="215" t="s">
        <v>1</v>
      </c>
      <c r="N502" s="216" t="s">
        <v>41</v>
      </c>
      <c r="T502" s="59"/>
      <c r="AT502" s="17" t="s">
        <v>729</v>
      </c>
      <c r="AU502" s="17" t="s">
        <v>83</v>
      </c>
      <c r="AY502" s="17" t="s">
        <v>729</v>
      </c>
      <c r="BE502" s="168">
        <f>IF(N502="základná",J502,0)</f>
        <v>0</v>
      </c>
      <c r="BF502" s="168">
        <f>IF(N502="znížená",J502,0)</f>
        <v>0</v>
      </c>
      <c r="BG502" s="168">
        <f>IF(N502="zákl. prenesená",J502,0)</f>
        <v>0</v>
      </c>
      <c r="BH502" s="168">
        <f>IF(N502="zníž. prenesená",J502,0)</f>
        <v>0</v>
      </c>
      <c r="BI502" s="168">
        <f>IF(N502="nulová",J502,0)</f>
        <v>0</v>
      </c>
      <c r="BJ502" s="17" t="s">
        <v>99</v>
      </c>
      <c r="BK502" s="169">
        <f>I502*H502</f>
        <v>0</v>
      </c>
    </row>
    <row r="503" spans="2:63" s="1" customFormat="1" ht="16.399999999999999" customHeight="1">
      <c r="B503" s="32"/>
      <c r="C503" s="209" t="s">
        <v>1</v>
      </c>
      <c r="D503" s="209" t="s">
        <v>227</v>
      </c>
      <c r="E503" s="210" t="s">
        <v>1</v>
      </c>
      <c r="F503" s="211" t="s">
        <v>1</v>
      </c>
      <c r="G503" s="212" t="s">
        <v>1</v>
      </c>
      <c r="H503" s="213"/>
      <c r="I503" s="213"/>
      <c r="J503" s="214">
        <f t="shared" si="15"/>
        <v>0</v>
      </c>
      <c r="K503" s="163"/>
      <c r="L503" s="32"/>
      <c r="M503" s="215" t="s">
        <v>1</v>
      </c>
      <c r="N503" s="216" t="s">
        <v>41</v>
      </c>
      <c r="T503" s="59"/>
      <c r="AT503" s="17" t="s">
        <v>729</v>
      </c>
      <c r="AU503" s="17" t="s">
        <v>83</v>
      </c>
      <c r="AY503" s="17" t="s">
        <v>729</v>
      </c>
      <c r="BE503" s="168">
        <f>IF(N503="základná",J503,0)</f>
        <v>0</v>
      </c>
      <c r="BF503" s="168">
        <f>IF(N503="znížená",J503,0)</f>
        <v>0</v>
      </c>
      <c r="BG503" s="168">
        <f>IF(N503="zákl. prenesená",J503,0)</f>
        <v>0</v>
      </c>
      <c r="BH503" s="168">
        <f>IF(N503="zníž. prenesená",J503,0)</f>
        <v>0</v>
      </c>
      <c r="BI503" s="168">
        <f>IF(N503="nulová",J503,0)</f>
        <v>0</v>
      </c>
      <c r="BJ503" s="17" t="s">
        <v>99</v>
      </c>
      <c r="BK503" s="169">
        <f>I503*H503</f>
        <v>0</v>
      </c>
    </row>
    <row r="504" spans="2:63" s="1" customFormat="1" ht="16.399999999999999" customHeight="1">
      <c r="B504" s="32"/>
      <c r="C504" s="209" t="s">
        <v>1</v>
      </c>
      <c r="D504" s="209" t="s">
        <v>227</v>
      </c>
      <c r="E504" s="210" t="s">
        <v>1</v>
      </c>
      <c r="F504" s="211" t="s">
        <v>1</v>
      </c>
      <c r="G504" s="212" t="s">
        <v>1</v>
      </c>
      <c r="H504" s="213"/>
      <c r="I504" s="213"/>
      <c r="J504" s="214">
        <f t="shared" si="15"/>
        <v>0</v>
      </c>
      <c r="K504" s="163"/>
      <c r="L504" s="32"/>
      <c r="M504" s="215" t="s">
        <v>1</v>
      </c>
      <c r="N504" s="216" t="s">
        <v>41</v>
      </c>
      <c r="O504" s="217"/>
      <c r="P504" s="217"/>
      <c r="Q504" s="217"/>
      <c r="R504" s="217"/>
      <c r="S504" s="217"/>
      <c r="T504" s="218"/>
      <c r="AT504" s="17" t="s">
        <v>729</v>
      </c>
      <c r="AU504" s="17" t="s">
        <v>83</v>
      </c>
      <c r="AY504" s="17" t="s">
        <v>729</v>
      </c>
      <c r="BE504" s="168">
        <f>IF(N504="základná",J504,0)</f>
        <v>0</v>
      </c>
      <c r="BF504" s="168">
        <f>IF(N504="znížená",J504,0)</f>
        <v>0</v>
      </c>
      <c r="BG504" s="168">
        <f>IF(N504="zákl. prenesená",J504,0)</f>
        <v>0</v>
      </c>
      <c r="BH504" s="168">
        <f>IF(N504="zníž. prenesená",J504,0)</f>
        <v>0</v>
      </c>
      <c r="BI504" s="168">
        <f>IF(N504="nulová",J504,0)</f>
        <v>0</v>
      </c>
      <c r="BJ504" s="17" t="s">
        <v>99</v>
      </c>
      <c r="BK504" s="169">
        <f>I504*H504</f>
        <v>0</v>
      </c>
    </row>
    <row r="505" spans="2:63" s="1" customFormat="1" ht="7" customHeight="1">
      <c r="B505" s="47"/>
      <c r="C505" s="48"/>
      <c r="D505" s="48"/>
      <c r="E505" s="48"/>
      <c r="F505" s="48"/>
      <c r="G505" s="48"/>
      <c r="H505" s="48"/>
      <c r="I505" s="48"/>
      <c r="J505" s="48"/>
      <c r="K505" s="48"/>
      <c r="L505" s="32"/>
    </row>
  </sheetData>
  <sheetProtection algorithmName="SHA-512" hashValue="uDdsXD9onRPpEB3u6Atx5afPfzd0Knh3KT3MOeAlk2MojKNZy4s0VWrA+uFyVx+AOIr0L9PUIVIwMwFmEW8rtQ==" saltValue="EOedec1AJxvjVJ9CtIw90XAGY168wiYNDe+lXZt6zYXascNFG7dXDy+bjSnt692YAgfjm/6m0BuWL0bg3ZzgLQ==" spinCount="100000" sheet="1" objects="1" scenarios="1" formatColumns="0" formatRows="0" autoFilter="0"/>
  <autoFilter ref="C146:K504" xr:uid="{00000000-0009-0000-0000-000001000000}"/>
  <mergeCells count="14">
    <mergeCell ref="D125:F125"/>
    <mergeCell ref="E137:H137"/>
    <mergeCell ref="E139:H139"/>
    <mergeCell ref="L2:V2"/>
    <mergeCell ref="E87:H87"/>
    <mergeCell ref="D121:F121"/>
    <mergeCell ref="D122:F122"/>
    <mergeCell ref="D123:F123"/>
    <mergeCell ref="D124:F124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500:D505" xr:uid="{00000000-0002-0000-0100-000000000000}">
      <formula1>"K, M"</formula1>
    </dataValidation>
    <dataValidation type="list" allowBlank="1" showInputMessage="1" showErrorMessage="1" error="Povolené sú hodnoty základná, znížená, nulová." sqref="N500:N505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73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1472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SUM(BE136:BE166)),  2) + SUM(BE168:BE172)), 2)</f>
        <v>0</v>
      </c>
      <c r="G37" s="102"/>
      <c r="H37" s="102"/>
      <c r="I37" s="103">
        <v>0.2</v>
      </c>
      <c r="J37" s="101">
        <f>ROUND((ROUND(((SUM(BE107:BE114) + SUM(BE136:BE166))*I37),  2) + (SUM(BE168:BE172)*I37)),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SUM(BF136:BF166)),  2) + SUM(BF168:BF172)), 2)</f>
        <v>0</v>
      </c>
      <c r="G38" s="102"/>
      <c r="H38" s="102"/>
      <c r="I38" s="103">
        <v>0.2</v>
      </c>
      <c r="J38" s="101">
        <f>ROUND((ROUND(((SUM(BF107:BF114) + SUM(BF136:BF166))*I38),  2) + (SUM(BF168:BF172)*I38)),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SUM(BG136:BG166)),  2) + SUM(BG168:BG172)),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SUM(BH136:BH166)),  2) + SUM(BH168:BH172)),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SUM(BI136:BI166)),  2) + SUM(BI168:BI172)),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02-cc - Rozvádzač R02-1 Cvičnej kuchyne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1473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J161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J162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J165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J167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02-cc - Rozvádzač R02-1 Cvičnej kuchyne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P137+P161+P167</f>
        <v>0</v>
      </c>
      <c r="Q136" s="56"/>
      <c r="R136" s="143">
        <f>R137+R161+R167</f>
        <v>0</v>
      </c>
      <c r="S136" s="56"/>
      <c r="T136" s="144">
        <f>T137+T161+T167</f>
        <v>0</v>
      </c>
      <c r="AT136" s="17" t="s">
        <v>74</v>
      </c>
      <c r="AU136" s="17" t="s">
        <v>178</v>
      </c>
      <c r="BK136" s="145">
        <f>BK137+BK161+BK167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1476</v>
      </c>
      <c r="I138" s="149"/>
      <c r="J138" s="156">
        <f>BK138</f>
        <v>0</v>
      </c>
      <c r="L138" s="146"/>
      <c r="M138" s="150"/>
      <c r="P138" s="151">
        <f>SUM(P139:P160)</f>
        <v>0</v>
      </c>
      <c r="R138" s="151">
        <f>SUM(R139:R160)</f>
        <v>0</v>
      </c>
      <c r="T138" s="152">
        <f>SUM(T139:T160)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SUM(BK139:BK160)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31</v>
      </c>
      <c r="I139" s="162"/>
      <c r="J139" s="161">
        <f t="shared" ref="J139:J160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60" si="6">O139*H139</f>
        <v>0</v>
      </c>
      <c r="Q139" s="165">
        <v>0</v>
      </c>
      <c r="R139" s="165">
        <f t="shared" ref="R139:R160" si="7">Q139*H139</f>
        <v>0</v>
      </c>
      <c r="S139" s="165">
        <v>0</v>
      </c>
      <c r="T139" s="166">
        <f t="shared" ref="T139:T160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60" si="9">IF(N139="základná",J139,0)</f>
        <v>0</v>
      </c>
      <c r="BF139" s="168">
        <f t="shared" ref="BF139:BF160" si="10">IF(N139="znížená",J139,0)</f>
        <v>0</v>
      </c>
      <c r="BG139" s="168">
        <f t="shared" ref="BG139:BG160" si="11">IF(N139="zákl. prenesená",J139,0)</f>
        <v>0</v>
      </c>
      <c r="BH139" s="168">
        <f t="shared" ref="BH139:BH160" si="12">IF(N139="zníž. prenesená",J139,0)</f>
        <v>0</v>
      </c>
      <c r="BI139" s="168">
        <f t="shared" ref="BI139:BI160" si="13">IF(N139="nulová",J139,0)</f>
        <v>0</v>
      </c>
      <c r="BJ139" s="17" t="s">
        <v>99</v>
      </c>
      <c r="BK139" s="169">
        <f t="shared" ref="BK139:BK160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1479</v>
      </c>
      <c r="F140" s="200" t="s">
        <v>1480</v>
      </c>
      <c r="G140" s="201" t="s">
        <v>230</v>
      </c>
      <c r="H140" s="202">
        <v>2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1481</v>
      </c>
      <c r="F141" s="200" t="s">
        <v>1482</v>
      </c>
      <c r="G141" s="201" t="s">
        <v>230</v>
      </c>
      <c r="H141" s="202">
        <v>22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379</v>
      </c>
      <c r="D142" s="198" t="s">
        <v>311</v>
      </c>
      <c r="E142" s="199" t="s">
        <v>1483</v>
      </c>
      <c r="F142" s="200" t="s">
        <v>1484</v>
      </c>
      <c r="G142" s="201" t="s">
        <v>230</v>
      </c>
      <c r="H142" s="202">
        <v>5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24.25" customHeight="1">
      <c r="B143" s="32"/>
      <c r="C143" s="198" t="s">
        <v>231</v>
      </c>
      <c r="D143" s="198" t="s">
        <v>311</v>
      </c>
      <c r="E143" s="199" t="s">
        <v>1485</v>
      </c>
      <c r="F143" s="200" t="s">
        <v>1486</v>
      </c>
      <c r="G143" s="201" t="s">
        <v>230</v>
      </c>
      <c r="H143" s="202">
        <v>2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24.25" customHeight="1">
      <c r="B144" s="32"/>
      <c r="C144" s="198" t="s">
        <v>252</v>
      </c>
      <c r="D144" s="198" t="s">
        <v>311</v>
      </c>
      <c r="E144" s="199" t="s">
        <v>1487</v>
      </c>
      <c r="F144" s="200" t="s">
        <v>1488</v>
      </c>
      <c r="G144" s="201" t="s">
        <v>230</v>
      </c>
      <c r="H144" s="202">
        <v>3</v>
      </c>
      <c r="I144" s="203"/>
      <c r="J144" s="202">
        <f t="shared" si="5"/>
        <v>0</v>
      </c>
      <c r="K144" s="204"/>
      <c r="L144" s="205"/>
      <c r="M144" s="206" t="s">
        <v>1</v>
      </c>
      <c r="N144" s="20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280</v>
      </c>
      <c r="AT144" s="167" t="s">
        <v>311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16.5" customHeight="1">
      <c r="B145" s="32"/>
      <c r="C145" s="157" t="s">
        <v>241</v>
      </c>
      <c r="D145" s="157" t="s">
        <v>227</v>
      </c>
      <c r="E145" s="158" t="s">
        <v>1282</v>
      </c>
      <c r="F145" s="159" t="s">
        <v>1266</v>
      </c>
      <c r="G145" s="160" t="s">
        <v>230</v>
      </c>
      <c r="H145" s="161">
        <v>4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231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21.75" customHeight="1">
      <c r="B146" s="32"/>
      <c r="C146" s="198" t="s">
        <v>383</v>
      </c>
      <c r="D146" s="198" t="s">
        <v>311</v>
      </c>
      <c r="E146" s="199" t="s">
        <v>1489</v>
      </c>
      <c r="F146" s="200" t="s">
        <v>1490</v>
      </c>
      <c r="G146" s="201" t="s">
        <v>230</v>
      </c>
      <c r="H146" s="202">
        <v>1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388</v>
      </c>
      <c r="D147" s="198" t="s">
        <v>311</v>
      </c>
      <c r="E147" s="199" t="s">
        <v>1491</v>
      </c>
      <c r="F147" s="200" t="s">
        <v>1492</v>
      </c>
      <c r="G147" s="201" t="s">
        <v>230</v>
      </c>
      <c r="H147" s="202">
        <v>1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24.25" customHeight="1">
      <c r="B148" s="32"/>
      <c r="C148" s="198" t="s">
        <v>295</v>
      </c>
      <c r="D148" s="198" t="s">
        <v>311</v>
      </c>
      <c r="E148" s="199" t="s">
        <v>1493</v>
      </c>
      <c r="F148" s="200" t="s">
        <v>1494</v>
      </c>
      <c r="G148" s="201" t="s">
        <v>230</v>
      </c>
      <c r="H148" s="202">
        <v>1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24.25" customHeight="1">
      <c r="B149" s="32"/>
      <c r="C149" s="198" t="s">
        <v>300</v>
      </c>
      <c r="D149" s="198" t="s">
        <v>311</v>
      </c>
      <c r="E149" s="199" t="s">
        <v>1267</v>
      </c>
      <c r="F149" s="200" t="s">
        <v>1268</v>
      </c>
      <c r="G149" s="201" t="s">
        <v>230</v>
      </c>
      <c r="H149" s="202">
        <v>2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" customFormat="1" ht="16.5" customHeight="1">
      <c r="B150" s="32"/>
      <c r="C150" s="198" t="s">
        <v>305</v>
      </c>
      <c r="D150" s="198" t="s">
        <v>311</v>
      </c>
      <c r="E150" s="199" t="s">
        <v>1287</v>
      </c>
      <c r="F150" s="200" t="s">
        <v>1288</v>
      </c>
      <c r="G150" s="201" t="s">
        <v>230</v>
      </c>
      <c r="H150" s="202">
        <v>1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57" t="s">
        <v>310</v>
      </c>
      <c r="D151" s="157" t="s">
        <v>227</v>
      </c>
      <c r="E151" s="158" t="s">
        <v>1289</v>
      </c>
      <c r="F151" s="159" t="s">
        <v>1290</v>
      </c>
      <c r="G151" s="160" t="s">
        <v>230</v>
      </c>
      <c r="H151" s="161">
        <v>5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375</v>
      </c>
    </row>
    <row r="152" spans="2:65" s="1" customFormat="1" ht="24.25" customHeight="1">
      <c r="B152" s="32"/>
      <c r="C152" s="198" t="s">
        <v>392</v>
      </c>
      <c r="D152" s="198" t="s">
        <v>311</v>
      </c>
      <c r="E152" s="199" t="s">
        <v>1495</v>
      </c>
      <c r="F152" s="200" t="s">
        <v>1496</v>
      </c>
      <c r="G152" s="201" t="s">
        <v>230</v>
      </c>
      <c r="H152" s="202">
        <v>5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383</v>
      </c>
    </row>
    <row r="153" spans="2:65" s="1" customFormat="1" ht="16.5" customHeight="1">
      <c r="B153" s="32"/>
      <c r="C153" s="157" t="s">
        <v>321</v>
      </c>
      <c r="D153" s="157" t="s">
        <v>227</v>
      </c>
      <c r="E153" s="158" t="s">
        <v>1497</v>
      </c>
      <c r="F153" s="159" t="s">
        <v>1498</v>
      </c>
      <c r="G153" s="160" t="s">
        <v>230</v>
      </c>
      <c r="H153" s="161">
        <v>2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392</v>
      </c>
    </row>
    <row r="154" spans="2:65" s="1" customFormat="1" ht="16.5" customHeight="1">
      <c r="B154" s="32"/>
      <c r="C154" s="198" t="s">
        <v>325</v>
      </c>
      <c r="D154" s="198" t="s">
        <v>311</v>
      </c>
      <c r="E154" s="199" t="s">
        <v>1499</v>
      </c>
      <c r="F154" s="200" t="s">
        <v>1500</v>
      </c>
      <c r="G154" s="201" t="s">
        <v>230</v>
      </c>
      <c r="H154" s="202">
        <v>2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401</v>
      </c>
    </row>
    <row r="155" spans="2:65" s="1" customFormat="1" ht="24.25" customHeight="1">
      <c r="B155" s="32"/>
      <c r="C155" s="157" t="s">
        <v>331</v>
      </c>
      <c r="D155" s="157" t="s">
        <v>227</v>
      </c>
      <c r="E155" s="158" t="s">
        <v>1501</v>
      </c>
      <c r="F155" s="159" t="s">
        <v>1502</v>
      </c>
      <c r="G155" s="160" t="s">
        <v>230</v>
      </c>
      <c r="H155" s="161">
        <v>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415</v>
      </c>
    </row>
    <row r="156" spans="2:65" s="1" customFormat="1" ht="37.9" customHeight="1">
      <c r="B156" s="32"/>
      <c r="C156" s="198" t="s">
        <v>336</v>
      </c>
      <c r="D156" s="198" t="s">
        <v>311</v>
      </c>
      <c r="E156" s="199" t="s">
        <v>1503</v>
      </c>
      <c r="F156" s="200" t="s">
        <v>1504</v>
      </c>
      <c r="G156" s="201" t="s">
        <v>230</v>
      </c>
      <c r="H156" s="202">
        <v>1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426</v>
      </c>
    </row>
    <row r="157" spans="2:65" s="1" customFormat="1" ht="16.5" customHeight="1">
      <c r="B157" s="32"/>
      <c r="C157" s="157" t="s">
        <v>7</v>
      </c>
      <c r="D157" s="157" t="s">
        <v>227</v>
      </c>
      <c r="E157" s="158" t="s">
        <v>1505</v>
      </c>
      <c r="F157" s="159" t="s">
        <v>1506</v>
      </c>
      <c r="G157" s="160" t="s">
        <v>230</v>
      </c>
      <c r="H157" s="161">
        <v>1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434</v>
      </c>
    </row>
    <row r="158" spans="2:65" s="1" customFormat="1" ht="24.25" customHeight="1">
      <c r="B158" s="32"/>
      <c r="C158" s="198" t="s">
        <v>346</v>
      </c>
      <c r="D158" s="198" t="s">
        <v>311</v>
      </c>
      <c r="E158" s="199" t="s">
        <v>1507</v>
      </c>
      <c r="F158" s="200" t="s">
        <v>1508</v>
      </c>
      <c r="G158" s="201" t="s">
        <v>230</v>
      </c>
      <c r="H158" s="202">
        <v>1</v>
      </c>
      <c r="I158" s="203"/>
      <c r="J158" s="202">
        <f t="shared" si="5"/>
        <v>0</v>
      </c>
      <c r="K158" s="204"/>
      <c r="L158" s="205"/>
      <c r="M158" s="206" t="s">
        <v>1</v>
      </c>
      <c r="N158" s="20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231</v>
      </c>
      <c r="BM158" s="167" t="s">
        <v>442</v>
      </c>
    </row>
    <row r="159" spans="2:65" s="1" customFormat="1" ht="24.25" customHeight="1">
      <c r="B159" s="32"/>
      <c r="C159" s="157" t="s">
        <v>352</v>
      </c>
      <c r="D159" s="157" t="s">
        <v>227</v>
      </c>
      <c r="E159" s="158" t="s">
        <v>1509</v>
      </c>
      <c r="F159" s="159" t="s">
        <v>1510</v>
      </c>
      <c r="G159" s="160" t="s">
        <v>230</v>
      </c>
      <c r="H159" s="161">
        <v>1</v>
      </c>
      <c r="I159" s="162"/>
      <c r="J159" s="161">
        <f t="shared" si="5"/>
        <v>0</v>
      </c>
      <c r="K159" s="163"/>
      <c r="L159" s="32"/>
      <c r="M159" s="164" t="s">
        <v>1</v>
      </c>
      <c r="N159" s="127" t="s">
        <v>41</v>
      </c>
      <c r="P159" s="165">
        <f t="shared" si="6"/>
        <v>0</v>
      </c>
      <c r="Q159" s="165">
        <v>0</v>
      </c>
      <c r="R159" s="165">
        <f t="shared" si="7"/>
        <v>0</v>
      </c>
      <c r="S159" s="165">
        <v>0</v>
      </c>
      <c r="T159" s="166">
        <f t="shared" si="8"/>
        <v>0</v>
      </c>
      <c r="AR159" s="167" t="s">
        <v>231</v>
      </c>
      <c r="AT159" s="167" t="s">
        <v>227</v>
      </c>
      <c r="AU159" s="167" t="s">
        <v>99</v>
      </c>
      <c r="AY159" s="17" t="s">
        <v>224</v>
      </c>
      <c r="BE159" s="168">
        <f t="shared" si="9"/>
        <v>0</v>
      </c>
      <c r="BF159" s="168">
        <f t="shared" si="10"/>
        <v>0</v>
      </c>
      <c r="BG159" s="168">
        <f t="shared" si="11"/>
        <v>0</v>
      </c>
      <c r="BH159" s="168">
        <f t="shared" si="12"/>
        <v>0</v>
      </c>
      <c r="BI159" s="168">
        <f t="shared" si="13"/>
        <v>0</v>
      </c>
      <c r="BJ159" s="17" t="s">
        <v>99</v>
      </c>
      <c r="BK159" s="169">
        <f t="shared" si="14"/>
        <v>0</v>
      </c>
      <c r="BL159" s="17" t="s">
        <v>231</v>
      </c>
      <c r="BM159" s="167" t="s">
        <v>450</v>
      </c>
    </row>
    <row r="160" spans="2:65" s="1" customFormat="1" ht="24.25" customHeight="1">
      <c r="B160" s="32"/>
      <c r="C160" s="198" t="s">
        <v>357</v>
      </c>
      <c r="D160" s="198" t="s">
        <v>311</v>
      </c>
      <c r="E160" s="199" t="s">
        <v>1511</v>
      </c>
      <c r="F160" s="200" t="s">
        <v>1512</v>
      </c>
      <c r="G160" s="201" t="s">
        <v>230</v>
      </c>
      <c r="H160" s="202">
        <v>1</v>
      </c>
      <c r="I160" s="203"/>
      <c r="J160" s="202">
        <f t="shared" si="5"/>
        <v>0</v>
      </c>
      <c r="K160" s="204"/>
      <c r="L160" s="205"/>
      <c r="M160" s="206" t="s">
        <v>1</v>
      </c>
      <c r="N160" s="207" t="s">
        <v>41</v>
      </c>
      <c r="P160" s="165">
        <f t="shared" si="6"/>
        <v>0</v>
      </c>
      <c r="Q160" s="165">
        <v>0</v>
      </c>
      <c r="R160" s="165">
        <f t="shared" si="7"/>
        <v>0</v>
      </c>
      <c r="S160" s="165">
        <v>0</v>
      </c>
      <c r="T160" s="166">
        <f t="shared" si="8"/>
        <v>0</v>
      </c>
      <c r="AR160" s="167" t="s">
        <v>280</v>
      </c>
      <c r="AT160" s="167" t="s">
        <v>311</v>
      </c>
      <c r="AU160" s="167" t="s">
        <v>99</v>
      </c>
      <c r="AY160" s="17" t="s">
        <v>224</v>
      </c>
      <c r="BE160" s="168">
        <f t="shared" si="9"/>
        <v>0</v>
      </c>
      <c r="BF160" s="168">
        <f t="shared" si="10"/>
        <v>0</v>
      </c>
      <c r="BG160" s="168">
        <f t="shared" si="11"/>
        <v>0</v>
      </c>
      <c r="BH160" s="168">
        <f t="shared" si="12"/>
        <v>0</v>
      </c>
      <c r="BI160" s="168">
        <f t="shared" si="13"/>
        <v>0</v>
      </c>
      <c r="BJ160" s="17" t="s">
        <v>99</v>
      </c>
      <c r="BK160" s="169">
        <f t="shared" si="14"/>
        <v>0</v>
      </c>
      <c r="BL160" s="17" t="s">
        <v>231</v>
      </c>
      <c r="BM160" s="167" t="s">
        <v>458</v>
      </c>
    </row>
    <row r="161" spans="2:65" s="11" customFormat="1" ht="25.9" customHeight="1">
      <c r="B161" s="146"/>
      <c r="D161" s="147" t="s">
        <v>74</v>
      </c>
      <c r="E161" s="148" t="s">
        <v>311</v>
      </c>
      <c r="F161" s="148" t="s">
        <v>1513</v>
      </c>
      <c r="I161" s="149"/>
      <c r="J161" s="125">
        <f>BK161</f>
        <v>0</v>
      </c>
      <c r="L161" s="146"/>
      <c r="M161" s="150"/>
      <c r="P161" s="151">
        <f>P162+P165</f>
        <v>0</v>
      </c>
      <c r="R161" s="151">
        <f>R162+R165</f>
        <v>0</v>
      </c>
      <c r="T161" s="152">
        <f>T162+T165</f>
        <v>0</v>
      </c>
      <c r="AR161" s="147" t="s">
        <v>225</v>
      </c>
      <c r="AT161" s="153" t="s">
        <v>74</v>
      </c>
      <c r="AU161" s="153" t="s">
        <v>75</v>
      </c>
      <c r="AY161" s="147" t="s">
        <v>224</v>
      </c>
      <c r="BK161" s="154">
        <f>BK162+BK165</f>
        <v>0</v>
      </c>
    </row>
    <row r="162" spans="2:65" s="11" customFormat="1" ht="22.9" customHeight="1">
      <c r="B162" s="146"/>
      <c r="D162" s="147" t="s">
        <v>74</v>
      </c>
      <c r="E162" s="155" t="s">
        <v>698</v>
      </c>
      <c r="F162" s="155" t="s">
        <v>699</v>
      </c>
      <c r="I162" s="149"/>
      <c r="J162" s="156">
        <f>BK162</f>
        <v>0</v>
      </c>
      <c r="L162" s="146"/>
      <c r="M162" s="150"/>
      <c r="P162" s="151">
        <f>SUM(P163:P164)</f>
        <v>0</v>
      </c>
      <c r="R162" s="151">
        <f>SUM(R163:R164)</f>
        <v>0</v>
      </c>
      <c r="T162" s="152">
        <f>SUM(T163:T164)</f>
        <v>0</v>
      </c>
      <c r="AR162" s="147" t="s">
        <v>225</v>
      </c>
      <c r="AT162" s="153" t="s">
        <v>74</v>
      </c>
      <c r="AU162" s="153" t="s">
        <v>83</v>
      </c>
      <c r="AY162" s="147" t="s">
        <v>224</v>
      </c>
      <c r="BK162" s="154">
        <f>SUM(BK163:BK164)</f>
        <v>0</v>
      </c>
    </row>
    <row r="163" spans="2:65" s="1" customFormat="1" ht="16.5" customHeight="1">
      <c r="B163" s="32"/>
      <c r="C163" s="157" t="s">
        <v>362</v>
      </c>
      <c r="D163" s="157" t="s">
        <v>227</v>
      </c>
      <c r="E163" s="158" t="s">
        <v>1514</v>
      </c>
      <c r="F163" s="159" t="s">
        <v>1515</v>
      </c>
      <c r="G163" s="160" t="s">
        <v>461</v>
      </c>
      <c r="H163" s="162"/>
      <c r="I163" s="162"/>
      <c r="J163" s="161">
        <f>ROUND(I163*H163,3)</f>
        <v>0</v>
      </c>
      <c r="K163" s="163"/>
      <c r="L163" s="32"/>
      <c r="M163" s="164" t="s">
        <v>1</v>
      </c>
      <c r="N163" s="127" t="s">
        <v>41</v>
      </c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AR163" s="167" t="s">
        <v>558</v>
      </c>
      <c r="AT163" s="167" t="s">
        <v>227</v>
      </c>
      <c r="AU163" s="167" t="s">
        <v>99</v>
      </c>
      <c r="AY163" s="17" t="s">
        <v>224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7" t="s">
        <v>99</v>
      </c>
      <c r="BK163" s="169">
        <f>ROUND(I163*H163,3)</f>
        <v>0</v>
      </c>
      <c r="BL163" s="17" t="s">
        <v>558</v>
      </c>
      <c r="BM163" s="167" t="s">
        <v>469</v>
      </c>
    </row>
    <row r="164" spans="2:65" s="1" customFormat="1" ht="16.5" customHeight="1">
      <c r="B164" s="32"/>
      <c r="C164" s="157" t="s">
        <v>370</v>
      </c>
      <c r="D164" s="157" t="s">
        <v>227</v>
      </c>
      <c r="E164" s="158" t="s">
        <v>1516</v>
      </c>
      <c r="F164" s="159" t="s">
        <v>1517</v>
      </c>
      <c r="G164" s="160" t="s">
        <v>461</v>
      </c>
      <c r="H164" s="162"/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558</v>
      </c>
      <c r="BM164" s="167" t="s">
        <v>480</v>
      </c>
    </row>
    <row r="165" spans="2:65" s="11" customFormat="1" ht="22.9" customHeight="1">
      <c r="B165" s="146"/>
      <c r="D165" s="147" t="s">
        <v>74</v>
      </c>
      <c r="E165" s="155" t="s">
        <v>1518</v>
      </c>
      <c r="F165" s="155" t="s">
        <v>1519</v>
      </c>
      <c r="I165" s="149"/>
      <c r="J165" s="156">
        <f>BK165</f>
        <v>0</v>
      </c>
      <c r="L165" s="146"/>
      <c r="M165" s="150"/>
      <c r="P165" s="151">
        <f>P166</f>
        <v>0</v>
      </c>
      <c r="R165" s="151">
        <f>R166</f>
        <v>0</v>
      </c>
      <c r="T165" s="152">
        <f>T166</f>
        <v>0</v>
      </c>
      <c r="AR165" s="147" t="s">
        <v>225</v>
      </c>
      <c r="AT165" s="153" t="s">
        <v>74</v>
      </c>
      <c r="AU165" s="153" t="s">
        <v>83</v>
      </c>
      <c r="AY165" s="147" t="s">
        <v>224</v>
      </c>
      <c r="BK165" s="154">
        <f>BK166</f>
        <v>0</v>
      </c>
    </row>
    <row r="166" spans="2:65" s="1" customFormat="1" ht="21.75" customHeight="1">
      <c r="B166" s="32"/>
      <c r="C166" s="157" t="s">
        <v>375</v>
      </c>
      <c r="D166" s="157" t="s">
        <v>227</v>
      </c>
      <c r="E166" s="158" t="s">
        <v>1520</v>
      </c>
      <c r="F166" s="159" t="s">
        <v>1521</v>
      </c>
      <c r="G166" s="160" t="s">
        <v>230</v>
      </c>
      <c r="H166" s="161">
        <v>1</v>
      </c>
      <c r="I166" s="162"/>
      <c r="J166" s="161">
        <f>ROUND(I166*H166,3)</f>
        <v>0</v>
      </c>
      <c r="K166" s="163"/>
      <c r="L166" s="32"/>
      <c r="M166" s="164" t="s">
        <v>1</v>
      </c>
      <c r="N166" s="127" t="s">
        <v>41</v>
      </c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AR166" s="167" t="s">
        <v>558</v>
      </c>
      <c r="AT166" s="167" t="s">
        <v>227</v>
      </c>
      <c r="AU166" s="167" t="s">
        <v>99</v>
      </c>
      <c r="AY166" s="17" t="s">
        <v>224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ROUND(I166*H166,3)</f>
        <v>0</v>
      </c>
      <c r="BL166" s="17" t="s">
        <v>558</v>
      </c>
      <c r="BM166" s="167" t="s">
        <v>488</v>
      </c>
    </row>
    <row r="167" spans="2:65" s="1" customFormat="1" ht="49.9" customHeight="1">
      <c r="B167" s="32"/>
      <c r="E167" s="148" t="s">
        <v>727</v>
      </c>
      <c r="F167" s="148" t="s">
        <v>728</v>
      </c>
      <c r="J167" s="125">
        <f t="shared" ref="J167:J172" si="15">BK167</f>
        <v>0</v>
      </c>
      <c r="L167" s="32"/>
      <c r="M167" s="208"/>
      <c r="T167" s="59"/>
      <c r="AT167" s="17" t="s">
        <v>74</v>
      </c>
      <c r="AU167" s="17" t="s">
        <v>75</v>
      </c>
      <c r="AY167" s="17" t="s">
        <v>729</v>
      </c>
      <c r="BK167" s="169">
        <f>SUM(BK168:BK172)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1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1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15"/>
        <v>0</v>
      </c>
      <c r="K170" s="163"/>
      <c r="L170" s="32"/>
      <c r="M170" s="215" t="s">
        <v>1</v>
      </c>
      <c r="N170" s="216" t="s">
        <v>41</v>
      </c>
      <c r="T170" s="59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16.399999999999999" customHeight="1">
      <c r="B171" s="32"/>
      <c r="C171" s="209" t="s">
        <v>1</v>
      </c>
      <c r="D171" s="209" t="s">
        <v>227</v>
      </c>
      <c r="E171" s="210" t="s">
        <v>1</v>
      </c>
      <c r="F171" s="211" t="s">
        <v>1</v>
      </c>
      <c r="G171" s="212" t="s">
        <v>1</v>
      </c>
      <c r="H171" s="213"/>
      <c r="I171" s="213"/>
      <c r="J171" s="214">
        <f t="shared" si="15"/>
        <v>0</v>
      </c>
      <c r="K171" s="163"/>
      <c r="L171" s="32"/>
      <c r="M171" s="215" t="s">
        <v>1</v>
      </c>
      <c r="N171" s="216" t="s">
        <v>41</v>
      </c>
      <c r="T171" s="59"/>
      <c r="AT171" s="17" t="s">
        <v>729</v>
      </c>
      <c r="AU171" s="17" t="s">
        <v>83</v>
      </c>
      <c r="AY171" s="17" t="s">
        <v>729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7" t="s">
        <v>99</v>
      </c>
      <c r="BK171" s="169">
        <f>I171*H171</f>
        <v>0</v>
      </c>
    </row>
    <row r="172" spans="2:65" s="1" customFormat="1" ht="16.399999999999999" customHeight="1">
      <c r="B172" s="32"/>
      <c r="C172" s="209" t="s">
        <v>1</v>
      </c>
      <c r="D172" s="209" t="s">
        <v>227</v>
      </c>
      <c r="E172" s="210" t="s">
        <v>1</v>
      </c>
      <c r="F172" s="211" t="s">
        <v>1</v>
      </c>
      <c r="G172" s="212" t="s">
        <v>1</v>
      </c>
      <c r="H172" s="213"/>
      <c r="I172" s="213"/>
      <c r="J172" s="214">
        <f t="shared" si="15"/>
        <v>0</v>
      </c>
      <c r="K172" s="163"/>
      <c r="L172" s="32"/>
      <c r="M172" s="215" t="s">
        <v>1</v>
      </c>
      <c r="N172" s="216" t="s">
        <v>41</v>
      </c>
      <c r="O172" s="217"/>
      <c r="P172" s="217"/>
      <c r="Q172" s="217"/>
      <c r="R172" s="217"/>
      <c r="S172" s="217"/>
      <c r="T172" s="218"/>
      <c r="AT172" s="17" t="s">
        <v>729</v>
      </c>
      <c r="AU172" s="17" t="s">
        <v>83</v>
      </c>
      <c r="AY172" s="17" t="s">
        <v>729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7" t="s">
        <v>99</v>
      </c>
      <c r="BK172" s="169">
        <f>I172*H172</f>
        <v>0</v>
      </c>
    </row>
    <row r="173" spans="2:65" s="1" customFormat="1" ht="7" customHeight="1"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2"/>
    </row>
  </sheetData>
  <sheetProtection algorithmName="SHA-512" hashValue="2+Gj/Lo6EeBcmKqauMRgzdUKgfrxOVZqm2kF6dyYwu4glZYb+ar+xHDC9FD5/0tTVMP/SHxmVtPOS0baJ3eHAw==" saltValue="gpxBfW2N/C04rE6yZCastLjMblCK1zrM02d6aWZUwOlZhKPaDzFvj3F1dCS28eg7x59mSpBlokHObscK69HgZQ==" spinCount="100000" sheet="1" objects="1" scenarios="1" formatColumns="0" formatRows="0" autoFilter="0"/>
  <autoFilter ref="C135:K172" xr:uid="{00000000-0009-0000-0000-000013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8:D173" xr:uid="{00000000-0002-0000-1300-000000000000}">
      <formula1>"K, M"</formula1>
    </dataValidation>
    <dataValidation type="list" allowBlank="1" showInputMessage="1" showErrorMessage="1" error="Povolené sú hodnoty základná, znížená, nulová." sqref="N168:N173" xr:uid="{00000000-0002-0000-1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5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1522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SUM(BE135:BE149)),  2) + SUM(BE151:BE155)), 2)</f>
        <v>0</v>
      </c>
      <c r="G37" s="102"/>
      <c r="H37" s="102"/>
      <c r="I37" s="103">
        <v>0.2</v>
      </c>
      <c r="J37" s="101">
        <f>ROUND((ROUND(((SUM(BE106:BE113) + SUM(BE135:BE149))*I37),  2) + (SUM(BE151:BE155)*I37)),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SUM(BF135:BF149)),  2) + SUM(BF151:BF155)), 2)</f>
        <v>0</v>
      </c>
      <c r="G38" s="102"/>
      <c r="H38" s="102"/>
      <c r="I38" s="103">
        <v>0.2</v>
      </c>
      <c r="J38" s="101">
        <f>ROUND((ROUND(((SUM(BF106:BF113) + SUM(BF135:BF149))*I38),  2) + (SUM(BF151:BF155)*I38)),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SUM(BG135:BG149)),  2) + SUM(BG151:BG155)),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SUM(BH135:BH149)),  2) + SUM(BH151:BH155)),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SUM(BI135:BI149)),  2) + SUM(BI151:BI155)),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03-aa - Zasuvková inštalácia WC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1255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J143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J144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J150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16.5" customHeight="1">
      <c r="B127" s="32"/>
      <c r="E127" s="261" t="str">
        <f>E11</f>
        <v>03-aa - Zasuvková inštalácia WC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P136+P143+P150</f>
        <v>0</v>
      </c>
      <c r="Q135" s="56"/>
      <c r="R135" s="143">
        <f>R136+R143+R150</f>
        <v>0</v>
      </c>
      <c r="S135" s="56"/>
      <c r="T135" s="144">
        <f>T136+T143+T150</f>
        <v>0</v>
      </c>
      <c r="AT135" s="17" t="s">
        <v>74</v>
      </c>
      <c r="AU135" s="17" t="s">
        <v>178</v>
      </c>
      <c r="BK135" s="145">
        <f>BK136+BK143+BK150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1258</v>
      </c>
      <c r="I136" s="149"/>
      <c r="J136" s="125">
        <f>BK136</f>
        <v>0</v>
      </c>
      <c r="L136" s="146"/>
      <c r="M136" s="150"/>
      <c r="P136" s="151">
        <f>P137</f>
        <v>0</v>
      </c>
      <c r="R136" s="151">
        <f>R137</f>
        <v>0</v>
      </c>
      <c r="T136" s="152">
        <f>T137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</f>
        <v>0</v>
      </c>
    </row>
    <row r="137" spans="2:65" s="11" customFormat="1" ht="22.9" customHeight="1">
      <c r="B137" s="146"/>
      <c r="D137" s="147" t="s">
        <v>74</v>
      </c>
      <c r="E137" s="155" t="s">
        <v>1259</v>
      </c>
      <c r="F137" s="155" t="s">
        <v>1260</v>
      </c>
      <c r="I137" s="149"/>
      <c r="J137" s="156">
        <f>BK137</f>
        <v>0</v>
      </c>
      <c r="L137" s="146"/>
      <c r="M137" s="150"/>
      <c r="P137" s="151">
        <f>SUM(P138:P142)</f>
        <v>0</v>
      </c>
      <c r="R137" s="151">
        <f>SUM(R138:R142)</f>
        <v>0</v>
      </c>
      <c r="T137" s="152">
        <f>SUM(T138:T142)</f>
        <v>0</v>
      </c>
      <c r="AR137" s="147" t="s">
        <v>83</v>
      </c>
      <c r="AT137" s="153" t="s">
        <v>74</v>
      </c>
      <c r="AU137" s="153" t="s">
        <v>83</v>
      </c>
      <c r="AY137" s="147" t="s">
        <v>224</v>
      </c>
      <c r="BK137" s="154">
        <f>SUM(BK138:BK142)</f>
        <v>0</v>
      </c>
    </row>
    <row r="138" spans="2:65" s="1" customFormat="1" ht="24.25" customHeight="1">
      <c r="B138" s="32"/>
      <c r="C138" s="157" t="s">
        <v>83</v>
      </c>
      <c r="D138" s="157" t="s">
        <v>227</v>
      </c>
      <c r="E138" s="158" t="s">
        <v>1323</v>
      </c>
      <c r="F138" s="159" t="s">
        <v>1324</v>
      </c>
      <c r="G138" s="160" t="s">
        <v>237</v>
      </c>
      <c r="H138" s="161">
        <v>20</v>
      </c>
      <c r="I138" s="162"/>
      <c r="J138" s="161">
        <f>ROUND(I138*H138,3)</f>
        <v>0</v>
      </c>
      <c r="K138" s="163"/>
      <c r="L138" s="32"/>
      <c r="M138" s="164" t="s">
        <v>1</v>
      </c>
      <c r="N138" s="127" t="s">
        <v>41</v>
      </c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7" t="s">
        <v>99</v>
      </c>
      <c r="BK138" s="169">
        <f>ROUND(I138*H138,3)</f>
        <v>0</v>
      </c>
      <c r="BL138" s="17" t="s">
        <v>231</v>
      </c>
      <c r="BM138" s="167" t="s">
        <v>99</v>
      </c>
    </row>
    <row r="139" spans="2:65" s="1" customFormat="1" ht="16.5" customHeight="1">
      <c r="B139" s="32"/>
      <c r="C139" s="198" t="s">
        <v>99</v>
      </c>
      <c r="D139" s="198" t="s">
        <v>311</v>
      </c>
      <c r="E139" s="199" t="s">
        <v>1325</v>
      </c>
      <c r="F139" s="200" t="s">
        <v>1326</v>
      </c>
      <c r="G139" s="201" t="s">
        <v>237</v>
      </c>
      <c r="H139" s="202">
        <v>20</v>
      </c>
      <c r="I139" s="203"/>
      <c r="J139" s="202">
        <f>ROUND(I139*H139,3)</f>
        <v>0</v>
      </c>
      <c r="K139" s="204"/>
      <c r="L139" s="205"/>
      <c r="M139" s="206" t="s">
        <v>1</v>
      </c>
      <c r="N139" s="207" t="s">
        <v>41</v>
      </c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7" t="s">
        <v>99</v>
      </c>
      <c r="BK139" s="169">
        <f>ROUND(I139*H139,3)</f>
        <v>0</v>
      </c>
      <c r="BL139" s="17" t="s">
        <v>231</v>
      </c>
      <c r="BM139" s="167" t="s">
        <v>231</v>
      </c>
    </row>
    <row r="140" spans="2:65" s="1" customFormat="1" ht="24.25" customHeight="1">
      <c r="B140" s="32"/>
      <c r="C140" s="157" t="s">
        <v>225</v>
      </c>
      <c r="D140" s="157" t="s">
        <v>227</v>
      </c>
      <c r="E140" s="158" t="s">
        <v>1327</v>
      </c>
      <c r="F140" s="159" t="s">
        <v>1328</v>
      </c>
      <c r="G140" s="160" t="s">
        <v>230</v>
      </c>
      <c r="H140" s="161">
        <v>3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241</v>
      </c>
    </row>
    <row r="141" spans="2:65" s="1" customFormat="1" ht="16.5" customHeight="1">
      <c r="B141" s="32"/>
      <c r="C141" s="198" t="s">
        <v>231</v>
      </c>
      <c r="D141" s="198" t="s">
        <v>311</v>
      </c>
      <c r="E141" s="199" t="s">
        <v>1329</v>
      </c>
      <c r="F141" s="200" t="s">
        <v>1330</v>
      </c>
      <c r="G141" s="201" t="s">
        <v>230</v>
      </c>
      <c r="H141" s="202">
        <v>3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231</v>
      </c>
      <c r="BM141" s="167" t="s">
        <v>280</v>
      </c>
    </row>
    <row r="142" spans="2:65" s="1" customFormat="1" ht="24.25" customHeight="1">
      <c r="B142" s="32"/>
      <c r="C142" s="198" t="s">
        <v>252</v>
      </c>
      <c r="D142" s="198" t="s">
        <v>311</v>
      </c>
      <c r="E142" s="199" t="s">
        <v>1331</v>
      </c>
      <c r="F142" s="200" t="s">
        <v>1332</v>
      </c>
      <c r="G142" s="201" t="s">
        <v>565</v>
      </c>
      <c r="H142" s="202">
        <v>5</v>
      </c>
      <c r="I142" s="203"/>
      <c r="J142" s="202">
        <f>ROUND(I142*H142,3)</f>
        <v>0</v>
      </c>
      <c r="K142" s="204"/>
      <c r="L142" s="205"/>
      <c r="M142" s="206" t="s">
        <v>1</v>
      </c>
      <c r="N142" s="20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231</v>
      </c>
      <c r="BM142" s="167" t="s">
        <v>288</v>
      </c>
    </row>
    <row r="143" spans="2:65" s="11" customFormat="1" ht="25.9" customHeight="1">
      <c r="B143" s="146"/>
      <c r="D143" s="147" t="s">
        <v>74</v>
      </c>
      <c r="E143" s="148" t="s">
        <v>1273</v>
      </c>
      <c r="F143" s="148" t="s">
        <v>699</v>
      </c>
      <c r="I143" s="149"/>
      <c r="J143" s="125">
        <f>BK143</f>
        <v>0</v>
      </c>
      <c r="L143" s="146"/>
      <c r="M143" s="150"/>
      <c r="P143" s="151">
        <f>P144</f>
        <v>0</v>
      </c>
      <c r="R143" s="151">
        <f>R144</f>
        <v>0</v>
      </c>
      <c r="T143" s="152">
        <f>T144</f>
        <v>0</v>
      </c>
      <c r="AR143" s="147" t="s">
        <v>83</v>
      </c>
      <c r="AT143" s="153" t="s">
        <v>74</v>
      </c>
      <c r="AU143" s="153" t="s">
        <v>75</v>
      </c>
      <c r="AY143" s="147" t="s">
        <v>224</v>
      </c>
      <c r="BK143" s="154">
        <f>BK144</f>
        <v>0</v>
      </c>
    </row>
    <row r="144" spans="2:65" s="11" customFormat="1" ht="22.9" customHeight="1">
      <c r="B144" s="146"/>
      <c r="D144" s="147" t="s">
        <v>74</v>
      </c>
      <c r="E144" s="155" t="s">
        <v>698</v>
      </c>
      <c r="F144" s="155" t="s">
        <v>699</v>
      </c>
      <c r="I144" s="149"/>
      <c r="J144" s="156">
        <f>BK144</f>
        <v>0</v>
      </c>
      <c r="L144" s="146"/>
      <c r="M144" s="150"/>
      <c r="P144" s="151">
        <f>SUM(P145:P149)</f>
        <v>0</v>
      </c>
      <c r="R144" s="151">
        <f>SUM(R145:R149)</f>
        <v>0</v>
      </c>
      <c r="T144" s="152">
        <f>SUM(T145:T149)</f>
        <v>0</v>
      </c>
      <c r="AR144" s="147" t="s">
        <v>225</v>
      </c>
      <c r="AT144" s="153" t="s">
        <v>74</v>
      </c>
      <c r="AU144" s="153" t="s">
        <v>83</v>
      </c>
      <c r="AY144" s="147" t="s">
        <v>224</v>
      </c>
      <c r="BK144" s="154">
        <f>SUM(BK145:BK149)</f>
        <v>0</v>
      </c>
    </row>
    <row r="145" spans="2:65" s="1" customFormat="1" ht="24.25" customHeight="1">
      <c r="B145" s="32"/>
      <c r="C145" s="157" t="s">
        <v>288</v>
      </c>
      <c r="D145" s="157" t="s">
        <v>227</v>
      </c>
      <c r="E145" s="158" t="s">
        <v>1351</v>
      </c>
      <c r="F145" s="159" t="s">
        <v>1352</v>
      </c>
      <c r="G145" s="160" t="s">
        <v>230</v>
      </c>
      <c r="H145" s="161">
        <v>3</v>
      </c>
      <c r="I145" s="162"/>
      <c r="J145" s="161">
        <f>ROUND(I145*H145,3)</f>
        <v>0</v>
      </c>
      <c r="K145" s="163"/>
      <c r="L145" s="32"/>
      <c r="M145" s="164" t="s">
        <v>1</v>
      </c>
      <c r="N145" s="127" t="s">
        <v>41</v>
      </c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AR145" s="167" t="s">
        <v>558</v>
      </c>
      <c r="AT145" s="167" t="s">
        <v>227</v>
      </c>
      <c r="AU145" s="167" t="s">
        <v>99</v>
      </c>
      <c r="AY145" s="17" t="s">
        <v>224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7" t="s">
        <v>99</v>
      </c>
      <c r="BK145" s="169">
        <f>ROUND(I145*H145,3)</f>
        <v>0</v>
      </c>
      <c r="BL145" s="17" t="s">
        <v>558</v>
      </c>
      <c r="BM145" s="167" t="s">
        <v>300</v>
      </c>
    </row>
    <row r="146" spans="2:65" s="1" customFormat="1" ht="24.25" customHeight="1">
      <c r="B146" s="32"/>
      <c r="C146" s="198" t="s">
        <v>300</v>
      </c>
      <c r="D146" s="198" t="s">
        <v>311</v>
      </c>
      <c r="E146" s="199" t="s">
        <v>1463</v>
      </c>
      <c r="F146" s="200" t="s">
        <v>1464</v>
      </c>
      <c r="G146" s="201" t="s">
        <v>230</v>
      </c>
      <c r="H146" s="202">
        <v>3</v>
      </c>
      <c r="I146" s="203"/>
      <c r="J146" s="202">
        <f>ROUND(I146*H146,3)</f>
        <v>0</v>
      </c>
      <c r="K146" s="204"/>
      <c r="L146" s="205"/>
      <c r="M146" s="206" t="s">
        <v>1</v>
      </c>
      <c r="N146" s="207" t="s">
        <v>41</v>
      </c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AR146" s="167" t="s">
        <v>1300</v>
      </c>
      <c r="AT146" s="167" t="s">
        <v>311</v>
      </c>
      <c r="AU146" s="167" t="s">
        <v>99</v>
      </c>
      <c r="AY146" s="17" t="s">
        <v>224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7" t="s">
        <v>99</v>
      </c>
      <c r="BK146" s="169">
        <f>ROUND(I146*H146,3)</f>
        <v>0</v>
      </c>
      <c r="BL146" s="17" t="s">
        <v>558</v>
      </c>
      <c r="BM146" s="167" t="s">
        <v>310</v>
      </c>
    </row>
    <row r="147" spans="2:65" s="1" customFormat="1" ht="16.5" customHeight="1">
      <c r="B147" s="32"/>
      <c r="C147" s="157" t="s">
        <v>280</v>
      </c>
      <c r="D147" s="157" t="s">
        <v>227</v>
      </c>
      <c r="E147" s="158" t="s">
        <v>1359</v>
      </c>
      <c r="F147" s="159" t="s">
        <v>1360</v>
      </c>
      <c r="G147" s="160" t="s">
        <v>237</v>
      </c>
      <c r="H147" s="161">
        <v>20</v>
      </c>
      <c r="I147" s="162"/>
      <c r="J147" s="161">
        <f>ROUND(I147*H147,3)</f>
        <v>0</v>
      </c>
      <c r="K147" s="163"/>
      <c r="L147" s="32"/>
      <c r="M147" s="164" t="s">
        <v>1</v>
      </c>
      <c r="N147" s="127" t="s">
        <v>41</v>
      </c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AR147" s="167" t="s">
        <v>558</v>
      </c>
      <c r="AT147" s="167" t="s">
        <v>227</v>
      </c>
      <c r="AU147" s="167" t="s">
        <v>99</v>
      </c>
      <c r="AY147" s="17" t="s">
        <v>224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7" t="s">
        <v>99</v>
      </c>
      <c r="BK147" s="169">
        <f>ROUND(I147*H147,3)</f>
        <v>0</v>
      </c>
      <c r="BL147" s="17" t="s">
        <v>558</v>
      </c>
      <c r="BM147" s="167" t="s">
        <v>321</v>
      </c>
    </row>
    <row r="148" spans="2:65" s="1" customFormat="1" ht="16.5" customHeight="1">
      <c r="B148" s="32"/>
      <c r="C148" s="198" t="s">
        <v>284</v>
      </c>
      <c r="D148" s="198" t="s">
        <v>311</v>
      </c>
      <c r="E148" s="199" t="s">
        <v>1361</v>
      </c>
      <c r="F148" s="200" t="s">
        <v>1362</v>
      </c>
      <c r="G148" s="201" t="s">
        <v>237</v>
      </c>
      <c r="H148" s="202">
        <v>20</v>
      </c>
      <c r="I148" s="203"/>
      <c r="J148" s="202">
        <f>ROUND(I148*H148,3)</f>
        <v>0</v>
      </c>
      <c r="K148" s="204"/>
      <c r="L148" s="205"/>
      <c r="M148" s="206" t="s">
        <v>1</v>
      </c>
      <c r="N148" s="207" t="s">
        <v>41</v>
      </c>
      <c r="P148" s="165">
        <f>O148*H148</f>
        <v>0</v>
      </c>
      <c r="Q148" s="165">
        <v>0</v>
      </c>
      <c r="R148" s="165">
        <f>Q148*H148</f>
        <v>0</v>
      </c>
      <c r="S148" s="165">
        <v>0</v>
      </c>
      <c r="T148" s="166">
        <f>S148*H148</f>
        <v>0</v>
      </c>
      <c r="AR148" s="167" t="s">
        <v>1300</v>
      </c>
      <c r="AT148" s="167" t="s">
        <v>311</v>
      </c>
      <c r="AU148" s="167" t="s">
        <v>99</v>
      </c>
      <c r="AY148" s="17" t="s">
        <v>224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7" t="s">
        <v>99</v>
      </c>
      <c r="BK148" s="169">
        <f>ROUND(I148*H148,3)</f>
        <v>0</v>
      </c>
      <c r="BL148" s="17" t="s">
        <v>558</v>
      </c>
      <c r="BM148" s="167" t="s">
        <v>331</v>
      </c>
    </row>
    <row r="149" spans="2:65" s="1" customFormat="1" ht="37.9" customHeight="1">
      <c r="B149" s="32"/>
      <c r="C149" s="157" t="s">
        <v>305</v>
      </c>
      <c r="D149" s="157" t="s">
        <v>227</v>
      </c>
      <c r="E149" s="158" t="s">
        <v>1274</v>
      </c>
      <c r="F149" s="159" t="s">
        <v>1275</v>
      </c>
      <c r="G149" s="160" t="s">
        <v>237</v>
      </c>
      <c r="H149" s="161">
        <v>10</v>
      </c>
      <c r="I149" s="162"/>
      <c r="J149" s="161">
        <f>ROUND(I149*H149,3)</f>
        <v>0</v>
      </c>
      <c r="K149" s="163"/>
      <c r="L149" s="32"/>
      <c r="M149" s="164" t="s">
        <v>1</v>
      </c>
      <c r="N149" s="127" t="s">
        <v>41</v>
      </c>
      <c r="P149" s="165">
        <f>O149*H149</f>
        <v>0</v>
      </c>
      <c r="Q149" s="165">
        <v>0</v>
      </c>
      <c r="R149" s="165">
        <f>Q149*H149</f>
        <v>0</v>
      </c>
      <c r="S149" s="165">
        <v>0</v>
      </c>
      <c r="T149" s="166">
        <f>S149*H149</f>
        <v>0</v>
      </c>
      <c r="AR149" s="167" t="s">
        <v>558</v>
      </c>
      <c r="AT149" s="167" t="s">
        <v>227</v>
      </c>
      <c r="AU149" s="167" t="s">
        <v>99</v>
      </c>
      <c r="AY149" s="17" t="s">
        <v>224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7" t="s">
        <v>99</v>
      </c>
      <c r="BK149" s="169">
        <f>ROUND(I149*H149,3)</f>
        <v>0</v>
      </c>
      <c r="BL149" s="17" t="s">
        <v>558</v>
      </c>
      <c r="BM149" s="167" t="s">
        <v>7</v>
      </c>
    </row>
    <row r="150" spans="2:65" s="1" customFormat="1" ht="49.9" customHeight="1">
      <c r="B150" s="32"/>
      <c r="E150" s="148" t="s">
        <v>727</v>
      </c>
      <c r="F150" s="148" t="s">
        <v>728</v>
      </c>
      <c r="J150" s="125">
        <f t="shared" ref="J150:J155" si="5">BK150</f>
        <v>0</v>
      </c>
      <c r="L150" s="32"/>
      <c r="M150" s="208"/>
      <c r="T150" s="59"/>
      <c r="AT150" s="17" t="s">
        <v>74</v>
      </c>
      <c r="AU150" s="17" t="s">
        <v>75</v>
      </c>
      <c r="AY150" s="17" t="s">
        <v>729</v>
      </c>
      <c r="BK150" s="169">
        <f>SUM(BK151:BK155)</f>
        <v>0</v>
      </c>
    </row>
    <row r="151" spans="2:65" s="1" customFormat="1" ht="16.399999999999999" customHeight="1">
      <c r="B151" s="32"/>
      <c r="C151" s="209" t="s">
        <v>1</v>
      </c>
      <c r="D151" s="209" t="s">
        <v>227</v>
      </c>
      <c r="E151" s="210" t="s">
        <v>1</v>
      </c>
      <c r="F151" s="211" t="s">
        <v>1</v>
      </c>
      <c r="G151" s="212" t="s">
        <v>1</v>
      </c>
      <c r="H151" s="213"/>
      <c r="I151" s="213"/>
      <c r="J151" s="214">
        <f t="shared" si="5"/>
        <v>0</v>
      </c>
      <c r="K151" s="163"/>
      <c r="L151" s="32"/>
      <c r="M151" s="215" t="s">
        <v>1</v>
      </c>
      <c r="N151" s="216" t="s">
        <v>41</v>
      </c>
      <c r="T151" s="59"/>
      <c r="AT151" s="17" t="s">
        <v>729</v>
      </c>
      <c r="AU151" s="17" t="s">
        <v>83</v>
      </c>
      <c r="AY151" s="17" t="s">
        <v>729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7" t="s">
        <v>99</v>
      </c>
      <c r="BK151" s="169">
        <f>I151*H151</f>
        <v>0</v>
      </c>
    </row>
    <row r="152" spans="2:65" s="1" customFormat="1" ht="16.399999999999999" customHeight="1">
      <c r="B152" s="32"/>
      <c r="C152" s="209" t="s">
        <v>1</v>
      </c>
      <c r="D152" s="209" t="s">
        <v>227</v>
      </c>
      <c r="E152" s="210" t="s">
        <v>1</v>
      </c>
      <c r="F152" s="211" t="s">
        <v>1</v>
      </c>
      <c r="G152" s="212" t="s">
        <v>1</v>
      </c>
      <c r="H152" s="213"/>
      <c r="I152" s="213"/>
      <c r="J152" s="214">
        <f t="shared" si="5"/>
        <v>0</v>
      </c>
      <c r="K152" s="163"/>
      <c r="L152" s="32"/>
      <c r="M152" s="215" t="s">
        <v>1</v>
      </c>
      <c r="N152" s="216" t="s">
        <v>41</v>
      </c>
      <c r="T152" s="59"/>
      <c r="AT152" s="17" t="s">
        <v>729</v>
      </c>
      <c r="AU152" s="17" t="s">
        <v>83</v>
      </c>
      <c r="AY152" s="17" t="s">
        <v>729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7" t="s">
        <v>99</v>
      </c>
      <c r="BK152" s="169">
        <f>I152*H152</f>
        <v>0</v>
      </c>
    </row>
    <row r="153" spans="2:65" s="1" customFormat="1" ht="16.399999999999999" customHeight="1">
      <c r="B153" s="32"/>
      <c r="C153" s="209" t="s">
        <v>1</v>
      </c>
      <c r="D153" s="209" t="s">
        <v>227</v>
      </c>
      <c r="E153" s="210" t="s">
        <v>1</v>
      </c>
      <c r="F153" s="211" t="s">
        <v>1</v>
      </c>
      <c r="G153" s="212" t="s">
        <v>1</v>
      </c>
      <c r="H153" s="213"/>
      <c r="I153" s="213"/>
      <c r="J153" s="214">
        <f t="shared" si="5"/>
        <v>0</v>
      </c>
      <c r="K153" s="163"/>
      <c r="L153" s="32"/>
      <c r="M153" s="215" t="s">
        <v>1</v>
      </c>
      <c r="N153" s="216" t="s">
        <v>41</v>
      </c>
      <c r="T153" s="59"/>
      <c r="AT153" s="17" t="s">
        <v>729</v>
      </c>
      <c r="AU153" s="17" t="s">
        <v>83</v>
      </c>
      <c r="AY153" s="17" t="s">
        <v>729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I153*H153</f>
        <v>0</v>
      </c>
    </row>
    <row r="154" spans="2:65" s="1" customFormat="1" ht="16.399999999999999" customHeight="1">
      <c r="B154" s="32"/>
      <c r="C154" s="209" t="s">
        <v>1</v>
      </c>
      <c r="D154" s="209" t="s">
        <v>227</v>
      </c>
      <c r="E154" s="210" t="s">
        <v>1</v>
      </c>
      <c r="F154" s="211" t="s">
        <v>1</v>
      </c>
      <c r="G154" s="212" t="s">
        <v>1</v>
      </c>
      <c r="H154" s="213"/>
      <c r="I154" s="213"/>
      <c r="J154" s="214">
        <f t="shared" si="5"/>
        <v>0</v>
      </c>
      <c r="K154" s="163"/>
      <c r="L154" s="32"/>
      <c r="M154" s="215" t="s">
        <v>1</v>
      </c>
      <c r="N154" s="216" t="s">
        <v>41</v>
      </c>
      <c r="T154" s="59"/>
      <c r="AT154" s="17" t="s">
        <v>729</v>
      </c>
      <c r="AU154" s="17" t="s">
        <v>83</v>
      </c>
      <c r="AY154" s="17" t="s">
        <v>729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7" t="s">
        <v>99</v>
      </c>
      <c r="BK154" s="169">
        <f>I154*H154</f>
        <v>0</v>
      </c>
    </row>
    <row r="155" spans="2:65" s="1" customFormat="1" ht="16.399999999999999" customHeight="1">
      <c r="B155" s="32"/>
      <c r="C155" s="209" t="s">
        <v>1</v>
      </c>
      <c r="D155" s="209" t="s">
        <v>227</v>
      </c>
      <c r="E155" s="210" t="s">
        <v>1</v>
      </c>
      <c r="F155" s="211" t="s">
        <v>1</v>
      </c>
      <c r="G155" s="212" t="s">
        <v>1</v>
      </c>
      <c r="H155" s="213"/>
      <c r="I155" s="213"/>
      <c r="J155" s="214">
        <f t="shared" si="5"/>
        <v>0</v>
      </c>
      <c r="K155" s="163"/>
      <c r="L155" s="32"/>
      <c r="M155" s="215" t="s">
        <v>1</v>
      </c>
      <c r="N155" s="216" t="s">
        <v>41</v>
      </c>
      <c r="O155" s="217"/>
      <c r="P155" s="217"/>
      <c r="Q155" s="217"/>
      <c r="R155" s="217"/>
      <c r="S155" s="217"/>
      <c r="T155" s="218"/>
      <c r="AT155" s="17" t="s">
        <v>729</v>
      </c>
      <c r="AU155" s="17" t="s">
        <v>83</v>
      </c>
      <c r="AY155" s="17" t="s">
        <v>729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7" t="s">
        <v>99</v>
      </c>
      <c r="BK155" s="169">
        <f>I155*H155</f>
        <v>0</v>
      </c>
    </row>
    <row r="156" spans="2:65" s="1" customFormat="1" ht="7" customHeight="1">
      <c r="B156" s="47"/>
      <c r="C156" s="48"/>
      <c r="D156" s="48"/>
      <c r="E156" s="48"/>
      <c r="F156" s="48"/>
      <c r="G156" s="48"/>
      <c r="H156" s="48"/>
      <c r="I156" s="48"/>
      <c r="J156" s="48"/>
      <c r="K156" s="48"/>
      <c r="L156" s="32"/>
    </row>
  </sheetData>
  <sheetProtection algorithmName="SHA-512" hashValue="W1RhoXuiFnU20ziwzZzs9GFEqaAiR0qNaQr0WBoF5936lPGoRMaREmQ8jvjHTsPNbc4VMC/HYbTk+8pT0fty0Q==" saltValue="aD9WY7Tj1oOc4p0SMIjeMCegpvQ8zowkz/RG9jM5WYiHpfiACX/rNLAv19MXAhgkeFNZLBmRQecM/eH+hjBrEQ==" spinCount="100000" sheet="1" objects="1" scenarios="1" formatColumns="0" formatRows="0" autoFilter="0"/>
  <autoFilter ref="C134:K155" xr:uid="{00000000-0009-0000-0000-000014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51:D156" xr:uid="{00000000-0002-0000-1400-000000000000}">
      <formula1>"K, M"</formula1>
    </dataValidation>
    <dataValidation type="list" allowBlank="1" showInputMessage="1" showErrorMessage="1" error="Povolené sú hodnoty základná, znížená, nulová." sqref="N151:N156" xr:uid="{00000000-0002-0000-1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63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150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1523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SUM(BE135:BE156)),  2) + SUM(BE158:BE162)), 2)</f>
        <v>0</v>
      </c>
      <c r="G37" s="102"/>
      <c r="H37" s="102"/>
      <c r="I37" s="103">
        <v>0.2</v>
      </c>
      <c r="J37" s="101">
        <f>ROUND((ROUND(((SUM(BE106:BE113) + SUM(BE135:BE156))*I37),  2) + (SUM(BE158:BE162)*I37)),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SUM(BF135:BF156)),  2) + SUM(BF158:BF162)), 2)</f>
        <v>0</v>
      </c>
      <c r="G38" s="102"/>
      <c r="H38" s="102"/>
      <c r="I38" s="103">
        <v>0.2</v>
      </c>
      <c r="J38" s="101">
        <f>ROUND((ROUND(((SUM(BF106:BF113) + SUM(BF135:BF156))*I38),  2) + (SUM(BF158:BF162)*I38)),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SUM(BG135:BG156)),  2) + SUM(BG158:BG162)),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SUM(BH135:BH156)),  2) + SUM(BH158:BH162)),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SUM(BI135:BI156)),  2) + SUM(BI158:BI162)),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03-bb - Svetelná inštalácia WC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1255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J151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J152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J157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16.5" customHeight="1">
      <c r="B127" s="32"/>
      <c r="E127" s="261" t="str">
        <f>E11</f>
        <v>03-bb - Svetelná inštalácia WC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P136+P151+P157</f>
        <v>0</v>
      </c>
      <c r="Q135" s="56"/>
      <c r="R135" s="143">
        <f>R136+R151+R157</f>
        <v>0</v>
      </c>
      <c r="S135" s="56"/>
      <c r="T135" s="144">
        <f>T136+T151+T157</f>
        <v>0</v>
      </c>
      <c r="AT135" s="17" t="s">
        <v>74</v>
      </c>
      <c r="AU135" s="17" t="s">
        <v>178</v>
      </c>
      <c r="BK135" s="145">
        <f>BK136+BK151+BK157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1258</v>
      </c>
      <c r="I136" s="149"/>
      <c r="J136" s="125">
        <f>BK136</f>
        <v>0</v>
      </c>
      <c r="L136" s="146"/>
      <c r="M136" s="150"/>
      <c r="P136" s="151">
        <f>P137</f>
        <v>0</v>
      </c>
      <c r="R136" s="151">
        <f>R137</f>
        <v>0</v>
      </c>
      <c r="T136" s="152">
        <f>T137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</f>
        <v>0</v>
      </c>
    </row>
    <row r="137" spans="2:65" s="11" customFormat="1" ht="22.9" customHeight="1">
      <c r="B137" s="146"/>
      <c r="D137" s="147" t="s">
        <v>74</v>
      </c>
      <c r="E137" s="155" t="s">
        <v>1259</v>
      </c>
      <c r="F137" s="155" t="s">
        <v>1260</v>
      </c>
      <c r="I137" s="149"/>
      <c r="J137" s="156">
        <f>BK137</f>
        <v>0</v>
      </c>
      <c r="L137" s="146"/>
      <c r="M137" s="150"/>
      <c r="P137" s="151">
        <f>SUM(P138:P150)</f>
        <v>0</v>
      </c>
      <c r="R137" s="151">
        <f>SUM(R138:R150)</f>
        <v>0</v>
      </c>
      <c r="T137" s="152">
        <f>SUM(T138:T150)</f>
        <v>0</v>
      </c>
      <c r="AR137" s="147" t="s">
        <v>83</v>
      </c>
      <c r="AT137" s="153" t="s">
        <v>74</v>
      </c>
      <c r="AU137" s="153" t="s">
        <v>83</v>
      </c>
      <c r="AY137" s="147" t="s">
        <v>224</v>
      </c>
      <c r="BK137" s="154">
        <f>SUM(BK138:BK150)</f>
        <v>0</v>
      </c>
    </row>
    <row r="138" spans="2:65" s="1" customFormat="1" ht="24.25" customHeight="1">
      <c r="B138" s="32"/>
      <c r="C138" s="157" t="s">
        <v>83</v>
      </c>
      <c r="D138" s="157" t="s">
        <v>227</v>
      </c>
      <c r="E138" s="158" t="s">
        <v>1323</v>
      </c>
      <c r="F138" s="159" t="s">
        <v>1324</v>
      </c>
      <c r="G138" s="160" t="s">
        <v>237</v>
      </c>
      <c r="H138" s="161">
        <v>40</v>
      </c>
      <c r="I138" s="162"/>
      <c r="J138" s="161">
        <f t="shared" ref="J138:J150" si="5">ROUND(I138*H138,3)</f>
        <v>0</v>
      </c>
      <c r="K138" s="163"/>
      <c r="L138" s="32"/>
      <c r="M138" s="164" t="s">
        <v>1</v>
      </c>
      <c r="N138" s="127" t="s">
        <v>41</v>
      </c>
      <c r="P138" s="165">
        <f t="shared" ref="P138:P150" si="6">O138*H138</f>
        <v>0</v>
      </c>
      <c r="Q138" s="165">
        <v>0</v>
      </c>
      <c r="R138" s="165">
        <f t="shared" ref="R138:R150" si="7">Q138*H138</f>
        <v>0</v>
      </c>
      <c r="S138" s="165">
        <v>0</v>
      </c>
      <c r="T138" s="166">
        <f t="shared" ref="T138:T150" si="8"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 t="shared" ref="BE138:BE150" si="9">IF(N138="základná",J138,0)</f>
        <v>0</v>
      </c>
      <c r="BF138" s="168">
        <f t="shared" ref="BF138:BF150" si="10">IF(N138="znížená",J138,0)</f>
        <v>0</v>
      </c>
      <c r="BG138" s="168">
        <f t="shared" ref="BG138:BG150" si="11">IF(N138="zákl. prenesená",J138,0)</f>
        <v>0</v>
      </c>
      <c r="BH138" s="168">
        <f t="shared" ref="BH138:BH150" si="12">IF(N138="zníž. prenesená",J138,0)</f>
        <v>0</v>
      </c>
      <c r="BI138" s="168">
        <f t="shared" ref="BI138:BI150" si="13">IF(N138="nulová",J138,0)</f>
        <v>0</v>
      </c>
      <c r="BJ138" s="17" t="s">
        <v>99</v>
      </c>
      <c r="BK138" s="169">
        <f t="shared" ref="BK138:BK150" si="14">ROUND(I138*H138,3)</f>
        <v>0</v>
      </c>
      <c r="BL138" s="17" t="s">
        <v>231</v>
      </c>
      <c r="BM138" s="167" t="s">
        <v>99</v>
      </c>
    </row>
    <row r="139" spans="2:65" s="1" customFormat="1" ht="16.5" customHeight="1">
      <c r="B139" s="32"/>
      <c r="C139" s="198" t="s">
        <v>99</v>
      </c>
      <c r="D139" s="198" t="s">
        <v>311</v>
      </c>
      <c r="E139" s="199" t="s">
        <v>1325</v>
      </c>
      <c r="F139" s="200" t="s">
        <v>1326</v>
      </c>
      <c r="G139" s="201" t="s">
        <v>237</v>
      </c>
      <c r="H139" s="202">
        <v>40</v>
      </c>
      <c r="I139" s="203"/>
      <c r="J139" s="202">
        <f t="shared" si="5"/>
        <v>0</v>
      </c>
      <c r="K139" s="204"/>
      <c r="L139" s="205"/>
      <c r="M139" s="206" t="s">
        <v>1</v>
      </c>
      <c r="N139" s="20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231</v>
      </c>
      <c r="BM139" s="167" t="s">
        <v>231</v>
      </c>
    </row>
    <row r="140" spans="2:65" s="1" customFormat="1" ht="24.25" customHeight="1">
      <c r="B140" s="32"/>
      <c r="C140" s="157" t="s">
        <v>225</v>
      </c>
      <c r="D140" s="157" t="s">
        <v>227</v>
      </c>
      <c r="E140" s="158" t="s">
        <v>1327</v>
      </c>
      <c r="F140" s="159" t="s">
        <v>1328</v>
      </c>
      <c r="G140" s="160" t="s">
        <v>230</v>
      </c>
      <c r="H140" s="161">
        <v>8</v>
      </c>
      <c r="I140" s="162"/>
      <c r="J140" s="161">
        <f t="shared" si="5"/>
        <v>0</v>
      </c>
      <c r="K140" s="163"/>
      <c r="L140" s="32"/>
      <c r="M140" s="164" t="s">
        <v>1</v>
      </c>
      <c r="N140" s="12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241</v>
      </c>
    </row>
    <row r="141" spans="2:65" s="1" customFormat="1" ht="16.5" customHeight="1">
      <c r="B141" s="32"/>
      <c r="C141" s="198" t="s">
        <v>231</v>
      </c>
      <c r="D141" s="198" t="s">
        <v>311</v>
      </c>
      <c r="E141" s="199" t="s">
        <v>1329</v>
      </c>
      <c r="F141" s="200" t="s">
        <v>1330</v>
      </c>
      <c r="G141" s="201" t="s">
        <v>230</v>
      </c>
      <c r="H141" s="202">
        <v>8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280</v>
      </c>
    </row>
    <row r="142" spans="2:65" s="1" customFormat="1" ht="24.25" customHeight="1">
      <c r="B142" s="32"/>
      <c r="C142" s="198" t="s">
        <v>252</v>
      </c>
      <c r="D142" s="198" t="s">
        <v>311</v>
      </c>
      <c r="E142" s="199" t="s">
        <v>1331</v>
      </c>
      <c r="F142" s="200" t="s">
        <v>1332</v>
      </c>
      <c r="G142" s="201" t="s">
        <v>565</v>
      </c>
      <c r="H142" s="202">
        <v>10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288</v>
      </c>
    </row>
    <row r="143" spans="2:65" s="1" customFormat="1" ht="16.5" customHeight="1">
      <c r="B143" s="32"/>
      <c r="C143" s="157" t="s">
        <v>331</v>
      </c>
      <c r="D143" s="157" t="s">
        <v>227</v>
      </c>
      <c r="E143" s="158" t="s">
        <v>1398</v>
      </c>
      <c r="F143" s="159" t="s">
        <v>1399</v>
      </c>
      <c r="G143" s="160" t="s">
        <v>230</v>
      </c>
      <c r="H143" s="161">
        <v>2</v>
      </c>
      <c r="I143" s="162"/>
      <c r="J143" s="161">
        <f t="shared" si="5"/>
        <v>0</v>
      </c>
      <c r="K143" s="163"/>
      <c r="L143" s="32"/>
      <c r="M143" s="164" t="s">
        <v>1</v>
      </c>
      <c r="N143" s="12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231</v>
      </c>
      <c r="AT143" s="167" t="s">
        <v>227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300</v>
      </c>
    </row>
    <row r="144" spans="2:65" s="1" customFormat="1" ht="21.75" customHeight="1">
      <c r="B144" s="32"/>
      <c r="C144" s="198" t="s">
        <v>336</v>
      </c>
      <c r="D144" s="198" t="s">
        <v>311</v>
      </c>
      <c r="E144" s="199" t="s">
        <v>1400</v>
      </c>
      <c r="F144" s="200" t="s">
        <v>1401</v>
      </c>
      <c r="G144" s="201" t="s">
        <v>230</v>
      </c>
      <c r="H144" s="202">
        <v>2</v>
      </c>
      <c r="I144" s="203"/>
      <c r="J144" s="202">
        <f t="shared" si="5"/>
        <v>0</v>
      </c>
      <c r="K144" s="204"/>
      <c r="L144" s="205"/>
      <c r="M144" s="206" t="s">
        <v>1</v>
      </c>
      <c r="N144" s="20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280</v>
      </c>
      <c r="AT144" s="167" t="s">
        <v>311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310</v>
      </c>
    </row>
    <row r="145" spans="2:65" s="1" customFormat="1" ht="33" customHeight="1">
      <c r="B145" s="32"/>
      <c r="C145" s="157" t="s">
        <v>300</v>
      </c>
      <c r="D145" s="157" t="s">
        <v>227</v>
      </c>
      <c r="E145" s="158" t="s">
        <v>1524</v>
      </c>
      <c r="F145" s="159" t="s">
        <v>1525</v>
      </c>
      <c r="G145" s="160" t="s">
        <v>230</v>
      </c>
      <c r="H145" s="161">
        <v>9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231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321</v>
      </c>
    </row>
    <row r="146" spans="2:65" s="1" customFormat="1" ht="24.25" customHeight="1">
      <c r="B146" s="32"/>
      <c r="C146" s="198" t="s">
        <v>305</v>
      </c>
      <c r="D146" s="198" t="s">
        <v>311</v>
      </c>
      <c r="E146" s="199" t="s">
        <v>1526</v>
      </c>
      <c r="F146" s="200" t="s">
        <v>1527</v>
      </c>
      <c r="G146" s="201" t="s">
        <v>230</v>
      </c>
      <c r="H146" s="202">
        <v>9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331</v>
      </c>
    </row>
    <row r="147" spans="2:65" s="1" customFormat="1" ht="33" customHeight="1">
      <c r="B147" s="32"/>
      <c r="C147" s="157" t="s">
        <v>321</v>
      </c>
      <c r="D147" s="157" t="s">
        <v>227</v>
      </c>
      <c r="E147" s="158" t="s">
        <v>1528</v>
      </c>
      <c r="F147" s="159" t="s">
        <v>1529</v>
      </c>
      <c r="G147" s="160" t="s">
        <v>230</v>
      </c>
      <c r="H147" s="161">
        <v>1</v>
      </c>
      <c r="I147" s="162"/>
      <c r="J147" s="161">
        <f t="shared" si="5"/>
        <v>0</v>
      </c>
      <c r="K147" s="163"/>
      <c r="L147" s="32"/>
      <c r="M147" s="164" t="s">
        <v>1</v>
      </c>
      <c r="N147" s="12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231</v>
      </c>
      <c r="AT147" s="167" t="s">
        <v>227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7</v>
      </c>
    </row>
    <row r="148" spans="2:65" s="1" customFormat="1" ht="37.9" customHeight="1">
      <c r="B148" s="32"/>
      <c r="C148" s="198" t="s">
        <v>325</v>
      </c>
      <c r="D148" s="198" t="s">
        <v>311</v>
      </c>
      <c r="E148" s="199" t="s">
        <v>1530</v>
      </c>
      <c r="F148" s="200" t="s">
        <v>1531</v>
      </c>
      <c r="G148" s="201" t="s">
        <v>230</v>
      </c>
      <c r="H148" s="202">
        <v>1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352</v>
      </c>
    </row>
    <row r="149" spans="2:65" s="1" customFormat="1" ht="21.75" customHeight="1">
      <c r="B149" s="32"/>
      <c r="C149" s="157" t="s">
        <v>241</v>
      </c>
      <c r="D149" s="157" t="s">
        <v>227</v>
      </c>
      <c r="E149" s="158" t="s">
        <v>1341</v>
      </c>
      <c r="F149" s="159" t="s">
        <v>1342</v>
      </c>
      <c r="G149" s="160" t="s">
        <v>237</v>
      </c>
      <c r="H149" s="161">
        <v>50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362</v>
      </c>
    </row>
    <row r="150" spans="2:65" s="1" customFormat="1" ht="16.5" customHeight="1">
      <c r="B150" s="32"/>
      <c r="C150" s="198" t="s">
        <v>260</v>
      </c>
      <c r="D150" s="198" t="s">
        <v>311</v>
      </c>
      <c r="E150" s="199" t="s">
        <v>1343</v>
      </c>
      <c r="F150" s="200" t="s">
        <v>1344</v>
      </c>
      <c r="G150" s="201" t="s">
        <v>237</v>
      </c>
      <c r="H150" s="202">
        <v>50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375</v>
      </c>
    </row>
    <row r="151" spans="2:65" s="11" customFormat="1" ht="25.9" customHeight="1">
      <c r="B151" s="146"/>
      <c r="D151" s="147" t="s">
        <v>74</v>
      </c>
      <c r="E151" s="148" t="s">
        <v>1273</v>
      </c>
      <c r="F151" s="148" t="s">
        <v>699</v>
      </c>
      <c r="I151" s="149"/>
      <c r="J151" s="125">
        <f>BK151</f>
        <v>0</v>
      </c>
      <c r="L151" s="146"/>
      <c r="M151" s="150"/>
      <c r="P151" s="151">
        <f>P152</f>
        <v>0</v>
      </c>
      <c r="R151" s="151">
        <f>R152</f>
        <v>0</v>
      </c>
      <c r="T151" s="152">
        <f>T152</f>
        <v>0</v>
      </c>
      <c r="AR151" s="147" t="s">
        <v>83</v>
      </c>
      <c r="AT151" s="153" t="s">
        <v>74</v>
      </c>
      <c r="AU151" s="153" t="s">
        <v>75</v>
      </c>
      <c r="AY151" s="147" t="s">
        <v>224</v>
      </c>
      <c r="BK151" s="154">
        <f>BK152</f>
        <v>0</v>
      </c>
    </row>
    <row r="152" spans="2:65" s="11" customFormat="1" ht="22.9" customHeight="1">
      <c r="B152" s="146"/>
      <c r="D152" s="147" t="s">
        <v>74</v>
      </c>
      <c r="E152" s="155" t="s">
        <v>698</v>
      </c>
      <c r="F152" s="155" t="s">
        <v>699</v>
      </c>
      <c r="I152" s="149"/>
      <c r="J152" s="156">
        <f>BK152</f>
        <v>0</v>
      </c>
      <c r="L152" s="146"/>
      <c r="M152" s="150"/>
      <c r="P152" s="151">
        <f>SUM(P153:P156)</f>
        <v>0</v>
      </c>
      <c r="R152" s="151">
        <f>SUM(R153:R156)</f>
        <v>0</v>
      </c>
      <c r="T152" s="152">
        <f>SUM(T153:T156)</f>
        <v>0</v>
      </c>
      <c r="AR152" s="147" t="s">
        <v>225</v>
      </c>
      <c r="AT152" s="153" t="s">
        <v>74</v>
      </c>
      <c r="AU152" s="153" t="s">
        <v>83</v>
      </c>
      <c r="AY152" s="147" t="s">
        <v>224</v>
      </c>
      <c r="BK152" s="154">
        <f>SUM(BK153:BK156)</f>
        <v>0</v>
      </c>
    </row>
    <row r="153" spans="2:65" s="1" customFormat="1" ht="24.25" customHeight="1">
      <c r="B153" s="32"/>
      <c r="C153" s="157" t="s">
        <v>280</v>
      </c>
      <c r="D153" s="157" t="s">
        <v>227</v>
      </c>
      <c r="E153" s="158" t="s">
        <v>1347</v>
      </c>
      <c r="F153" s="159" t="s">
        <v>1348</v>
      </c>
      <c r="G153" s="160" t="s">
        <v>230</v>
      </c>
      <c r="H153" s="161">
        <v>7</v>
      </c>
      <c r="I153" s="162"/>
      <c r="J153" s="161">
        <f>ROUND(I153*H153,3)</f>
        <v>0</v>
      </c>
      <c r="K153" s="163"/>
      <c r="L153" s="32"/>
      <c r="M153" s="164" t="s">
        <v>1</v>
      </c>
      <c r="N153" s="127" t="s">
        <v>41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558</v>
      </c>
      <c r="AT153" s="167" t="s">
        <v>227</v>
      </c>
      <c r="AU153" s="167" t="s">
        <v>99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558</v>
      </c>
      <c r="BM153" s="167" t="s">
        <v>383</v>
      </c>
    </row>
    <row r="154" spans="2:65" s="1" customFormat="1" ht="16.5" customHeight="1">
      <c r="B154" s="32"/>
      <c r="C154" s="198" t="s">
        <v>284</v>
      </c>
      <c r="D154" s="198" t="s">
        <v>311</v>
      </c>
      <c r="E154" s="199" t="s">
        <v>1349</v>
      </c>
      <c r="F154" s="200" t="s">
        <v>1350</v>
      </c>
      <c r="G154" s="201" t="s">
        <v>230</v>
      </c>
      <c r="H154" s="202">
        <v>7</v>
      </c>
      <c r="I154" s="203"/>
      <c r="J154" s="202">
        <f>ROUND(I154*H154,3)</f>
        <v>0</v>
      </c>
      <c r="K154" s="204"/>
      <c r="L154" s="205"/>
      <c r="M154" s="206" t="s">
        <v>1</v>
      </c>
      <c r="N154" s="207" t="s">
        <v>41</v>
      </c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AR154" s="167" t="s">
        <v>1300</v>
      </c>
      <c r="AT154" s="167" t="s">
        <v>311</v>
      </c>
      <c r="AU154" s="167" t="s">
        <v>99</v>
      </c>
      <c r="AY154" s="17" t="s">
        <v>224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7" t="s">
        <v>99</v>
      </c>
      <c r="BK154" s="169">
        <f>ROUND(I154*H154,3)</f>
        <v>0</v>
      </c>
      <c r="BL154" s="17" t="s">
        <v>558</v>
      </c>
      <c r="BM154" s="167" t="s">
        <v>392</v>
      </c>
    </row>
    <row r="155" spans="2:65" s="1" customFormat="1" ht="24.25" customHeight="1">
      <c r="B155" s="32"/>
      <c r="C155" s="157" t="s">
        <v>288</v>
      </c>
      <c r="D155" s="157" t="s">
        <v>227</v>
      </c>
      <c r="E155" s="158" t="s">
        <v>1375</v>
      </c>
      <c r="F155" s="159" t="s">
        <v>1435</v>
      </c>
      <c r="G155" s="160" t="s">
        <v>230</v>
      </c>
      <c r="H155" s="161">
        <v>1</v>
      </c>
      <c r="I155" s="162"/>
      <c r="J155" s="161">
        <f>ROUND(I155*H155,3)</f>
        <v>0</v>
      </c>
      <c r="K155" s="163"/>
      <c r="L155" s="32"/>
      <c r="M155" s="164" t="s">
        <v>1</v>
      </c>
      <c r="N155" s="127" t="s">
        <v>41</v>
      </c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AR155" s="167" t="s">
        <v>558</v>
      </c>
      <c r="AT155" s="167" t="s">
        <v>227</v>
      </c>
      <c r="AU155" s="167" t="s">
        <v>99</v>
      </c>
      <c r="AY155" s="17" t="s">
        <v>224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7" t="s">
        <v>99</v>
      </c>
      <c r="BK155" s="169">
        <f>ROUND(I155*H155,3)</f>
        <v>0</v>
      </c>
      <c r="BL155" s="17" t="s">
        <v>558</v>
      </c>
      <c r="BM155" s="167" t="s">
        <v>401</v>
      </c>
    </row>
    <row r="156" spans="2:65" s="1" customFormat="1" ht="16.5" customHeight="1">
      <c r="B156" s="32"/>
      <c r="C156" s="198" t="s">
        <v>295</v>
      </c>
      <c r="D156" s="198" t="s">
        <v>311</v>
      </c>
      <c r="E156" s="199" t="s">
        <v>1436</v>
      </c>
      <c r="F156" s="200" t="s">
        <v>1437</v>
      </c>
      <c r="G156" s="201" t="s">
        <v>230</v>
      </c>
      <c r="H156" s="202">
        <v>1</v>
      </c>
      <c r="I156" s="203"/>
      <c r="J156" s="202">
        <f>ROUND(I156*H156,3)</f>
        <v>0</v>
      </c>
      <c r="K156" s="204"/>
      <c r="L156" s="205"/>
      <c r="M156" s="206" t="s">
        <v>1</v>
      </c>
      <c r="N156" s="207" t="s">
        <v>41</v>
      </c>
      <c r="P156" s="165">
        <f>O156*H156</f>
        <v>0</v>
      </c>
      <c r="Q156" s="165">
        <v>0</v>
      </c>
      <c r="R156" s="165">
        <f>Q156*H156</f>
        <v>0</v>
      </c>
      <c r="S156" s="165">
        <v>0</v>
      </c>
      <c r="T156" s="166">
        <f>S156*H156</f>
        <v>0</v>
      </c>
      <c r="AR156" s="167" t="s">
        <v>1300</v>
      </c>
      <c r="AT156" s="167" t="s">
        <v>311</v>
      </c>
      <c r="AU156" s="167" t="s">
        <v>99</v>
      </c>
      <c r="AY156" s="17" t="s">
        <v>224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7" t="s">
        <v>99</v>
      </c>
      <c r="BK156" s="169">
        <f>ROUND(I156*H156,3)</f>
        <v>0</v>
      </c>
      <c r="BL156" s="17" t="s">
        <v>558</v>
      </c>
      <c r="BM156" s="167" t="s">
        <v>415</v>
      </c>
    </row>
    <row r="157" spans="2:65" s="1" customFormat="1" ht="49.9" customHeight="1">
      <c r="B157" s="32"/>
      <c r="E157" s="148" t="s">
        <v>727</v>
      </c>
      <c r="F157" s="148" t="s">
        <v>728</v>
      </c>
      <c r="J157" s="125">
        <f t="shared" ref="J157:J162" si="15">BK157</f>
        <v>0</v>
      </c>
      <c r="L157" s="32"/>
      <c r="M157" s="208"/>
      <c r="T157" s="59"/>
      <c r="AT157" s="17" t="s">
        <v>74</v>
      </c>
      <c r="AU157" s="17" t="s">
        <v>75</v>
      </c>
      <c r="AY157" s="17" t="s">
        <v>729</v>
      </c>
      <c r="BK157" s="169">
        <f>SUM(BK158:BK162)</f>
        <v>0</v>
      </c>
    </row>
    <row r="158" spans="2:65" s="1" customFormat="1" ht="16.399999999999999" customHeight="1">
      <c r="B158" s="32"/>
      <c r="C158" s="209" t="s">
        <v>1</v>
      </c>
      <c r="D158" s="209" t="s">
        <v>227</v>
      </c>
      <c r="E158" s="210" t="s">
        <v>1</v>
      </c>
      <c r="F158" s="211" t="s">
        <v>1</v>
      </c>
      <c r="G158" s="212" t="s">
        <v>1</v>
      </c>
      <c r="H158" s="213"/>
      <c r="I158" s="213"/>
      <c r="J158" s="214">
        <f t="shared" si="15"/>
        <v>0</v>
      </c>
      <c r="K158" s="163"/>
      <c r="L158" s="32"/>
      <c r="M158" s="215" t="s">
        <v>1</v>
      </c>
      <c r="N158" s="216" t="s">
        <v>41</v>
      </c>
      <c r="T158" s="59"/>
      <c r="AT158" s="17" t="s">
        <v>729</v>
      </c>
      <c r="AU158" s="17" t="s">
        <v>83</v>
      </c>
      <c r="AY158" s="17" t="s">
        <v>729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7" t="s">
        <v>99</v>
      </c>
      <c r="BK158" s="169">
        <f>I158*H158</f>
        <v>0</v>
      </c>
    </row>
    <row r="159" spans="2:65" s="1" customFormat="1" ht="16.399999999999999" customHeight="1">
      <c r="B159" s="32"/>
      <c r="C159" s="209" t="s">
        <v>1</v>
      </c>
      <c r="D159" s="209" t="s">
        <v>227</v>
      </c>
      <c r="E159" s="210" t="s">
        <v>1</v>
      </c>
      <c r="F159" s="211" t="s">
        <v>1</v>
      </c>
      <c r="G159" s="212" t="s">
        <v>1</v>
      </c>
      <c r="H159" s="213"/>
      <c r="I159" s="213"/>
      <c r="J159" s="214">
        <f t="shared" si="15"/>
        <v>0</v>
      </c>
      <c r="K159" s="163"/>
      <c r="L159" s="32"/>
      <c r="M159" s="215" t="s">
        <v>1</v>
      </c>
      <c r="N159" s="216" t="s">
        <v>41</v>
      </c>
      <c r="T159" s="59"/>
      <c r="AT159" s="17" t="s">
        <v>729</v>
      </c>
      <c r="AU159" s="17" t="s">
        <v>83</v>
      </c>
      <c r="AY159" s="17" t="s">
        <v>729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7" t="s">
        <v>99</v>
      </c>
      <c r="BK159" s="169">
        <f>I159*H159</f>
        <v>0</v>
      </c>
    </row>
    <row r="160" spans="2:65" s="1" customFormat="1" ht="16.399999999999999" customHeight="1">
      <c r="B160" s="32"/>
      <c r="C160" s="209" t="s">
        <v>1</v>
      </c>
      <c r="D160" s="209" t="s">
        <v>227</v>
      </c>
      <c r="E160" s="210" t="s">
        <v>1</v>
      </c>
      <c r="F160" s="211" t="s">
        <v>1</v>
      </c>
      <c r="G160" s="212" t="s">
        <v>1</v>
      </c>
      <c r="H160" s="213"/>
      <c r="I160" s="213"/>
      <c r="J160" s="214">
        <f t="shared" si="15"/>
        <v>0</v>
      </c>
      <c r="K160" s="163"/>
      <c r="L160" s="32"/>
      <c r="M160" s="215" t="s">
        <v>1</v>
      </c>
      <c r="N160" s="216" t="s">
        <v>41</v>
      </c>
      <c r="T160" s="59"/>
      <c r="AT160" s="17" t="s">
        <v>729</v>
      </c>
      <c r="AU160" s="17" t="s">
        <v>83</v>
      </c>
      <c r="AY160" s="17" t="s">
        <v>729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7" t="s">
        <v>99</v>
      </c>
      <c r="BK160" s="169">
        <f>I160*H160</f>
        <v>0</v>
      </c>
    </row>
    <row r="161" spans="2:63" s="1" customFormat="1" ht="16.399999999999999" customHeight="1">
      <c r="B161" s="32"/>
      <c r="C161" s="209" t="s">
        <v>1</v>
      </c>
      <c r="D161" s="209" t="s">
        <v>227</v>
      </c>
      <c r="E161" s="210" t="s">
        <v>1</v>
      </c>
      <c r="F161" s="211" t="s">
        <v>1</v>
      </c>
      <c r="G161" s="212" t="s">
        <v>1</v>
      </c>
      <c r="H161" s="213"/>
      <c r="I161" s="213"/>
      <c r="J161" s="214">
        <f t="shared" si="15"/>
        <v>0</v>
      </c>
      <c r="K161" s="163"/>
      <c r="L161" s="32"/>
      <c r="M161" s="215" t="s">
        <v>1</v>
      </c>
      <c r="N161" s="216" t="s">
        <v>41</v>
      </c>
      <c r="T161" s="59"/>
      <c r="AT161" s="17" t="s">
        <v>729</v>
      </c>
      <c r="AU161" s="17" t="s">
        <v>83</v>
      </c>
      <c r="AY161" s="17" t="s">
        <v>729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I161*H161</f>
        <v>0</v>
      </c>
    </row>
    <row r="162" spans="2:63" s="1" customFormat="1" ht="16.399999999999999" customHeight="1">
      <c r="B162" s="32"/>
      <c r="C162" s="209" t="s">
        <v>1</v>
      </c>
      <c r="D162" s="209" t="s">
        <v>227</v>
      </c>
      <c r="E162" s="210" t="s">
        <v>1</v>
      </c>
      <c r="F162" s="211" t="s">
        <v>1</v>
      </c>
      <c r="G162" s="212" t="s">
        <v>1</v>
      </c>
      <c r="H162" s="213"/>
      <c r="I162" s="213"/>
      <c r="J162" s="214">
        <f t="shared" si="15"/>
        <v>0</v>
      </c>
      <c r="K162" s="163"/>
      <c r="L162" s="32"/>
      <c r="M162" s="215" t="s">
        <v>1</v>
      </c>
      <c r="N162" s="216" t="s">
        <v>41</v>
      </c>
      <c r="O162" s="217"/>
      <c r="P162" s="217"/>
      <c r="Q162" s="217"/>
      <c r="R162" s="217"/>
      <c r="S162" s="217"/>
      <c r="T162" s="218"/>
      <c r="AT162" s="17" t="s">
        <v>729</v>
      </c>
      <c r="AU162" s="17" t="s">
        <v>83</v>
      </c>
      <c r="AY162" s="17" t="s">
        <v>729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I162*H162</f>
        <v>0</v>
      </c>
    </row>
    <row r="163" spans="2:63" s="1" customFormat="1" ht="7" customHeight="1"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2"/>
    </row>
  </sheetData>
  <sheetProtection algorithmName="SHA-512" hashValue="zRfXWs5YZf24cQcKuCAw5xXaKD/+NZ2GfiOhAHCIw3waj1hIBzkhGBpkpfNP64uYOL02REq7jkGtsdmvn9oimQ==" saltValue="xesogcXyCHC1wy54OyB+87KBO5UTeHwYW1oMJO4/razz58DraOQrSVC2ca2HE/DVntau8mXsioiS6ymewje24A==" spinCount="100000" sheet="1" objects="1" scenarios="1" formatColumns="0" formatRows="0" autoFilter="0"/>
  <autoFilter ref="C134:K162" xr:uid="{00000000-0009-0000-0000-000015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58:D163" xr:uid="{00000000-0002-0000-1500-000000000000}">
      <formula1>"K, M"</formula1>
    </dataValidation>
    <dataValidation type="list" allowBlank="1" showInputMessage="1" showErrorMessage="1" error="Povolené sú hodnoty základná, znížená, nulová." sqref="N158:N163" xr:uid="{00000000-0002-0000-1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4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153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1532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J104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ROUND((ROUND((SUM(BE104:BE111) + SUM(BE133:BE140)),  2) + SUM(BE142:BE146)), 2)</f>
        <v>0</v>
      </c>
      <c r="G37" s="102"/>
      <c r="H37" s="102"/>
      <c r="I37" s="103">
        <v>0.2</v>
      </c>
      <c r="J37" s="101">
        <f>ROUND((ROUND(((SUM(BE104:BE111) + SUM(BE133:BE140))*I37),  2) + (SUM(BE142:BE146)*I37)),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ROUND((ROUND((SUM(BF104:BF111) + SUM(BF133:BF140)),  2) + SUM(BF142:BF146)), 2)</f>
        <v>0</v>
      </c>
      <c r="G38" s="102"/>
      <c r="H38" s="102"/>
      <c r="I38" s="103">
        <v>0.2</v>
      </c>
      <c r="J38" s="101">
        <f>ROUND((ROUND(((SUM(BF104:BF111) + SUM(BF133:BF140))*I38),  2) + (SUM(BF142:BF146)*I38)),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ROUND((ROUND((SUM(BG104:BG111) + SUM(BG133:BG140)),  2) + SUM(BG142:BG146)),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ROUND((ROUND((SUM(BH104:BH111) + SUM(BH133:BH140)),  2) + SUM(BH142:BH146)),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ROUND((ROUND((SUM(BI104:BI111) + SUM(BI133:BI140)),  2) + SUM(BI142:BI146)),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03-cc - Rozvádzač Ri9-1 doplnkové obvody WC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J133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J134</f>
        <v>0</v>
      </c>
      <c r="L99" s="116"/>
    </row>
    <row r="100" spans="2:65" s="9" customFormat="1" ht="19.899999999999999" hidden="1" customHeight="1">
      <c r="B100" s="120"/>
      <c r="D100" s="121" t="s">
        <v>1533</v>
      </c>
      <c r="E100" s="122"/>
      <c r="F100" s="122"/>
      <c r="G100" s="122"/>
      <c r="H100" s="122"/>
      <c r="I100" s="122"/>
      <c r="J100" s="123">
        <f>J135</f>
        <v>0</v>
      </c>
      <c r="L100" s="120"/>
    </row>
    <row r="101" spans="2:65" s="8" customFormat="1" ht="21.75" hidden="1" customHeight="1">
      <c r="B101" s="116"/>
      <c r="D101" s="124" t="s">
        <v>199</v>
      </c>
      <c r="J101" s="125">
        <f>J141</f>
        <v>0</v>
      </c>
      <c r="L101" s="116"/>
    </row>
    <row r="102" spans="2:65" s="1" customFormat="1" ht="21.75" hidden="1" customHeight="1">
      <c r="B102" s="32"/>
      <c r="L102" s="32"/>
    </row>
    <row r="103" spans="2:65" s="1" customFormat="1" ht="7" hidden="1" customHeight="1">
      <c r="B103" s="32"/>
      <c r="L103" s="32"/>
    </row>
    <row r="104" spans="2:65" s="1" customFormat="1" ht="29.25" hidden="1" customHeight="1">
      <c r="B104" s="32"/>
      <c r="C104" s="115" t="s">
        <v>200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hidden="1" customHeight="1">
      <c r="B105" s="32"/>
      <c r="D105" s="264" t="s">
        <v>201</v>
      </c>
      <c r="E105" s="265"/>
      <c r="F105" s="265"/>
      <c r="J105" s="129">
        <v>0</v>
      </c>
      <c r="L105" s="130"/>
      <c r="M105" s="131"/>
      <c r="N105" s="132" t="s">
        <v>41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3" t="s">
        <v>202</v>
      </c>
      <c r="AZ105" s="131"/>
      <c r="BA105" s="131"/>
      <c r="BB105" s="131"/>
      <c r="BC105" s="131"/>
      <c r="BD105" s="131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99</v>
      </c>
      <c r="BK105" s="131"/>
      <c r="BL105" s="131"/>
      <c r="BM105" s="131"/>
    </row>
    <row r="106" spans="2:65" s="1" customFormat="1" ht="18" hidden="1" customHeight="1">
      <c r="B106" s="32"/>
      <c r="D106" s="264" t="s">
        <v>203</v>
      </c>
      <c r="E106" s="265"/>
      <c r="F106" s="265"/>
      <c r="J106" s="129">
        <v>0</v>
      </c>
      <c r="L106" s="130"/>
      <c r="M106" s="131"/>
      <c r="N106" s="132" t="s">
        <v>41</v>
      </c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3" t="s">
        <v>202</v>
      </c>
      <c r="AZ106" s="131"/>
      <c r="BA106" s="131"/>
      <c r="BB106" s="131"/>
      <c r="BC106" s="131"/>
      <c r="BD106" s="131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99</v>
      </c>
      <c r="BK106" s="131"/>
      <c r="BL106" s="131"/>
      <c r="BM106" s="131"/>
    </row>
    <row r="107" spans="2:65" s="1" customFormat="1" ht="18" hidden="1" customHeight="1">
      <c r="B107" s="32"/>
      <c r="D107" s="264" t="s">
        <v>204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205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206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128" t="s">
        <v>207</v>
      </c>
      <c r="J110" s="129">
        <f>ROUND(J32*T110,2)</f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208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idden="1">
      <c r="B111" s="32"/>
      <c r="L111" s="32"/>
    </row>
    <row r="112" spans="2:65" s="1" customFormat="1" ht="29.25" hidden="1" customHeight="1">
      <c r="B112" s="32"/>
      <c r="C112" s="135" t="s">
        <v>209</v>
      </c>
      <c r="D112" s="105"/>
      <c r="E112" s="105"/>
      <c r="F112" s="105"/>
      <c r="G112" s="105"/>
      <c r="H112" s="105"/>
      <c r="I112" s="105"/>
      <c r="J112" s="136">
        <f>ROUND(J98+J104,2)</f>
        <v>0</v>
      </c>
      <c r="K112" s="105"/>
      <c r="L112" s="32"/>
    </row>
    <row r="113" spans="2:12" s="1" customFormat="1" ht="7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idden="1"/>
    <row r="115" spans="2:12" hidden="1"/>
    <row r="116" spans="2:12" hidden="1"/>
    <row r="117" spans="2:12" s="1" customFormat="1" ht="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5" customHeight="1">
      <c r="B118" s="32"/>
      <c r="C118" s="21" t="s">
        <v>210</v>
      </c>
      <c r="L118" s="32"/>
    </row>
    <row r="119" spans="2:12" s="1" customFormat="1" ht="7" customHeight="1">
      <c r="B119" s="32"/>
      <c r="L119" s="32"/>
    </row>
    <row r="120" spans="2:12" s="1" customFormat="1" ht="12" customHeight="1">
      <c r="B120" s="32"/>
      <c r="C120" s="27" t="s">
        <v>14</v>
      </c>
      <c r="L120" s="32"/>
    </row>
    <row r="121" spans="2:12" s="1" customFormat="1" ht="16.5" customHeight="1">
      <c r="B121" s="32"/>
      <c r="E121" s="266" t="str">
        <f>E7</f>
        <v>Podpora komplexného rozvoja stredného odborného vzdelávania</v>
      </c>
      <c r="F121" s="267"/>
      <c r="G121" s="267"/>
      <c r="H121" s="267"/>
      <c r="L121" s="32"/>
    </row>
    <row r="122" spans="2:12" ht="12" customHeight="1">
      <c r="B122" s="20"/>
      <c r="C122" s="27" t="s">
        <v>170</v>
      </c>
      <c r="L122" s="20"/>
    </row>
    <row r="123" spans="2:12" s="1" customFormat="1" ht="16.5" customHeight="1">
      <c r="B123" s="32"/>
      <c r="E123" s="266" t="s">
        <v>1253</v>
      </c>
      <c r="F123" s="268"/>
      <c r="G123" s="268"/>
      <c r="H123" s="268"/>
      <c r="L123" s="32"/>
    </row>
    <row r="124" spans="2:12" s="1" customFormat="1" ht="12" customHeight="1">
      <c r="B124" s="32"/>
      <c r="C124" s="27" t="s">
        <v>1102</v>
      </c>
      <c r="L124" s="32"/>
    </row>
    <row r="125" spans="2:12" s="1" customFormat="1" ht="16.5" customHeight="1">
      <c r="B125" s="32"/>
      <c r="E125" s="261" t="str">
        <f>E11</f>
        <v>03-cc - Rozvádzač Ri9-1 doplnkové obvody WC</v>
      </c>
      <c r="F125" s="268"/>
      <c r="G125" s="268"/>
      <c r="H125" s="268"/>
      <c r="L125" s="32"/>
    </row>
    <row r="126" spans="2:12" s="1" customFormat="1" ht="7" customHeight="1">
      <c r="B126" s="32"/>
      <c r="L126" s="32"/>
    </row>
    <row r="127" spans="2:12" s="1" customFormat="1" ht="12" customHeight="1">
      <c r="B127" s="32"/>
      <c r="C127" s="27" t="s">
        <v>18</v>
      </c>
      <c r="F127" s="25" t="str">
        <f>F14</f>
        <v>Brezno</v>
      </c>
      <c r="I127" s="27" t="s">
        <v>20</v>
      </c>
      <c r="J127" s="55" t="str">
        <f>IF(J14="","",J14)</f>
        <v>5. 9. 2023</v>
      </c>
      <c r="L127" s="32"/>
    </row>
    <row r="128" spans="2:12" s="1" customFormat="1" ht="7" customHeight="1">
      <c r="B128" s="32"/>
      <c r="L128" s="32"/>
    </row>
    <row r="129" spans="2:65" s="1" customFormat="1" ht="15.25" customHeight="1">
      <c r="B129" s="32"/>
      <c r="C129" s="27" t="s">
        <v>22</v>
      </c>
      <c r="F129" s="25" t="str">
        <f>E17</f>
        <v>Stredná odb. škola techniky a služieb</v>
      </c>
      <c r="I129" s="27" t="s">
        <v>28</v>
      </c>
      <c r="J129" s="30" t="str">
        <f>E23</f>
        <v>Konstrukt steel s.r.o.</v>
      </c>
      <c r="L129" s="32"/>
    </row>
    <row r="130" spans="2:65" s="1" customFormat="1" ht="15.25" customHeight="1">
      <c r="B130" s="32"/>
      <c r="C130" s="27" t="s">
        <v>26</v>
      </c>
      <c r="F130" s="25" t="str">
        <f>IF(E20="","",E20)</f>
        <v>Vyplň údaj</v>
      </c>
      <c r="I130" s="27" t="s">
        <v>32</v>
      </c>
      <c r="J130" s="30" t="str">
        <f>E26</f>
        <v xml:space="preserve">Ladislav Medveď </v>
      </c>
      <c r="L130" s="32"/>
    </row>
    <row r="131" spans="2:65" s="1" customFormat="1" ht="10.4" customHeight="1">
      <c r="B131" s="32"/>
      <c r="L131" s="32"/>
    </row>
    <row r="132" spans="2:65" s="10" customFormat="1" ht="29.25" customHeight="1">
      <c r="B132" s="137"/>
      <c r="C132" s="138" t="s">
        <v>211</v>
      </c>
      <c r="D132" s="139" t="s">
        <v>60</v>
      </c>
      <c r="E132" s="139" t="s">
        <v>56</v>
      </c>
      <c r="F132" s="139" t="s">
        <v>57</v>
      </c>
      <c r="G132" s="139" t="s">
        <v>212</v>
      </c>
      <c r="H132" s="139" t="s">
        <v>213</v>
      </c>
      <c r="I132" s="139" t="s">
        <v>214</v>
      </c>
      <c r="J132" s="140" t="s">
        <v>176</v>
      </c>
      <c r="K132" s="141" t="s">
        <v>215</v>
      </c>
      <c r="L132" s="137"/>
      <c r="M132" s="62" t="s">
        <v>1</v>
      </c>
      <c r="N132" s="63" t="s">
        <v>39</v>
      </c>
      <c r="O132" s="63" t="s">
        <v>216</v>
      </c>
      <c r="P132" s="63" t="s">
        <v>217</v>
      </c>
      <c r="Q132" s="63" t="s">
        <v>218</v>
      </c>
      <c r="R132" s="63" t="s">
        <v>219</v>
      </c>
      <c r="S132" s="63" t="s">
        <v>220</v>
      </c>
      <c r="T132" s="64" t="s">
        <v>221</v>
      </c>
    </row>
    <row r="133" spans="2:65" s="1" customFormat="1" ht="22.9" customHeight="1">
      <c r="B133" s="32"/>
      <c r="C133" s="67" t="s">
        <v>172</v>
      </c>
      <c r="J133" s="142">
        <f>BK133</f>
        <v>0</v>
      </c>
      <c r="L133" s="32"/>
      <c r="M133" s="65"/>
      <c r="N133" s="56"/>
      <c r="O133" s="56"/>
      <c r="P133" s="143">
        <f>P134+P141</f>
        <v>0</v>
      </c>
      <c r="Q133" s="56"/>
      <c r="R133" s="143">
        <f>R134+R141</f>
        <v>0</v>
      </c>
      <c r="S133" s="56"/>
      <c r="T133" s="144">
        <f>T134+T141</f>
        <v>0</v>
      </c>
      <c r="AT133" s="17" t="s">
        <v>74</v>
      </c>
      <c r="AU133" s="17" t="s">
        <v>178</v>
      </c>
      <c r="BK133" s="145">
        <f>BK134+BK141</f>
        <v>0</v>
      </c>
    </row>
    <row r="134" spans="2:65" s="11" customFormat="1" ht="25.9" customHeight="1">
      <c r="B134" s="146"/>
      <c r="D134" s="147" t="s">
        <v>74</v>
      </c>
      <c r="E134" s="148" t="s">
        <v>1279</v>
      </c>
      <c r="F134" s="148" t="s">
        <v>1280</v>
      </c>
      <c r="I134" s="149"/>
      <c r="J134" s="125">
        <f>BK134</f>
        <v>0</v>
      </c>
      <c r="L134" s="146"/>
      <c r="M134" s="150"/>
      <c r="P134" s="151">
        <f>P135</f>
        <v>0</v>
      </c>
      <c r="R134" s="151">
        <f>R135</f>
        <v>0</v>
      </c>
      <c r="T134" s="152">
        <f>T135</f>
        <v>0</v>
      </c>
      <c r="AR134" s="147" t="s">
        <v>83</v>
      </c>
      <c r="AT134" s="153" t="s">
        <v>74</v>
      </c>
      <c r="AU134" s="153" t="s">
        <v>75</v>
      </c>
      <c r="AY134" s="147" t="s">
        <v>224</v>
      </c>
      <c r="BK134" s="154">
        <f>BK135</f>
        <v>0</v>
      </c>
    </row>
    <row r="135" spans="2:65" s="11" customFormat="1" ht="22.9" customHeight="1">
      <c r="B135" s="146"/>
      <c r="D135" s="147" t="s">
        <v>74</v>
      </c>
      <c r="E135" s="155" t="s">
        <v>720</v>
      </c>
      <c r="F135" s="155" t="s">
        <v>1534</v>
      </c>
      <c r="I135" s="149"/>
      <c r="J135" s="156">
        <f>BK135</f>
        <v>0</v>
      </c>
      <c r="L135" s="146"/>
      <c r="M135" s="150"/>
      <c r="P135" s="151">
        <f>SUM(P136:P140)</f>
        <v>0</v>
      </c>
      <c r="R135" s="151">
        <f>SUM(R136:R140)</f>
        <v>0</v>
      </c>
      <c r="T135" s="152">
        <f>SUM(T136:T140)</f>
        <v>0</v>
      </c>
      <c r="AR135" s="147" t="s">
        <v>83</v>
      </c>
      <c r="AT135" s="153" t="s">
        <v>74</v>
      </c>
      <c r="AU135" s="153" t="s">
        <v>83</v>
      </c>
      <c r="AY135" s="147" t="s">
        <v>224</v>
      </c>
      <c r="BK135" s="154">
        <f>SUM(BK136:BK140)</f>
        <v>0</v>
      </c>
    </row>
    <row r="136" spans="2:65" s="1" customFormat="1" ht="16.5" customHeight="1">
      <c r="B136" s="32"/>
      <c r="C136" s="157" t="s">
        <v>83</v>
      </c>
      <c r="D136" s="157" t="s">
        <v>227</v>
      </c>
      <c r="E136" s="158" t="s">
        <v>1477</v>
      </c>
      <c r="F136" s="159" t="s">
        <v>1478</v>
      </c>
      <c r="G136" s="160" t="s">
        <v>230</v>
      </c>
      <c r="H136" s="161">
        <v>2</v>
      </c>
      <c r="I136" s="162"/>
      <c r="J136" s="161">
        <f>ROUND(I136*H136,3)</f>
        <v>0</v>
      </c>
      <c r="K136" s="163"/>
      <c r="L136" s="32"/>
      <c r="M136" s="164" t="s">
        <v>1</v>
      </c>
      <c r="N136" s="127" t="s">
        <v>41</v>
      </c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AR136" s="167" t="s">
        <v>231</v>
      </c>
      <c r="AT136" s="167" t="s">
        <v>227</v>
      </c>
      <c r="AU136" s="167" t="s">
        <v>99</v>
      </c>
      <c r="AY136" s="17" t="s">
        <v>224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7" t="s">
        <v>99</v>
      </c>
      <c r="BK136" s="169">
        <f>ROUND(I136*H136,3)</f>
        <v>0</v>
      </c>
      <c r="BL136" s="17" t="s">
        <v>231</v>
      </c>
      <c r="BM136" s="167" t="s">
        <v>99</v>
      </c>
    </row>
    <row r="137" spans="2:65" s="1" customFormat="1" ht="24.25" customHeight="1">
      <c r="B137" s="32"/>
      <c r="C137" s="198" t="s">
        <v>99</v>
      </c>
      <c r="D137" s="198" t="s">
        <v>311</v>
      </c>
      <c r="E137" s="199" t="s">
        <v>1481</v>
      </c>
      <c r="F137" s="200" t="s">
        <v>1482</v>
      </c>
      <c r="G137" s="201" t="s">
        <v>230</v>
      </c>
      <c r="H137" s="202">
        <v>1</v>
      </c>
      <c r="I137" s="203"/>
      <c r="J137" s="202">
        <f>ROUND(I137*H137,3)</f>
        <v>0</v>
      </c>
      <c r="K137" s="204"/>
      <c r="L137" s="205"/>
      <c r="M137" s="206" t="s">
        <v>1</v>
      </c>
      <c r="N137" s="207" t="s">
        <v>41</v>
      </c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AR137" s="167" t="s">
        <v>280</v>
      </c>
      <c r="AT137" s="167" t="s">
        <v>311</v>
      </c>
      <c r="AU137" s="167" t="s">
        <v>99</v>
      </c>
      <c r="AY137" s="17" t="s">
        <v>224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7" t="s">
        <v>99</v>
      </c>
      <c r="BK137" s="169">
        <f>ROUND(I137*H137,3)</f>
        <v>0</v>
      </c>
      <c r="BL137" s="17" t="s">
        <v>231</v>
      </c>
      <c r="BM137" s="167" t="s">
        <v>231</v>
      </c>
    </row>
    <row r="138" spans="2:65" s="1" customFormat="1" ht="24.25" customHeight="1">
      <c r="B138" s="32"/>
      <c r="C138" s="198" t="s">
        <v>225</v>
      </c>
      <c r="D138" s="198" t="s">
        <v>311</v>
      </c>
      <c r="E138" s="199" t="s">
        <v>1485</v>
      </c>
      <c r="F138" s="200" t="s">
        <v>1486</v>
      </c>
      <c r="G138" s="201" t="s">
        <v>230</v>
      </c>
      <c r="H138" s="202">
        <v>1</v>
      </c>
      <c r="I138" s="203"/>
      <c r="J138" s="202">
        <f>ROUND(I138*H138,3)</f>
        <v>0</v>
      </c>
      <c r="K138" s="204"/>
      <c r="L138" s="205"/>
      <c r="M138" s="206" t="s">
        <v>1</v>
      </c>
      <c r="N138" s="207" t="s">
        <v>41</v>
      </c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AR138" s="167" t="s">
        <v>280</v>
      </c>
      <c r="AT138" s="167" t="s">
        <v>311</v>
      </c>
      <c r="AU138" s="167" t="s">
        <v>99</v>
      </c>
      <c r="AY138" s="17" t="s">
        <v>224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7" t="s">
        <v>99</v>
      </c>
      <c r="BK138" s="169">
        <f>ROUND(I138*H138,3)</f>
        <v>0</v>
      </c>
      <c r="BL138" s="17" t="s">
        <v>231</v>
      </c>
      <c r="BM138" s="167" t="s">
        <v>241</v>
      </c>
    </row>
    <row r="139" spans="2:65" s="1" customFormat="1" ht="16.5" customHeight="1">
      <c r="B139" s="32"/>
      <c r="C139" s="157" t="s">
        <v>231</v>
      </c>
      <c r="D139" s="157" t="s">
        <v>227</v>
      </c>
      <c r="E139" s="158" t="s">
        <v>1289</v>
      </c>
      <c r="F139" s="159" t="s">
        <v>1290</v>
      </c>
      <c r="G139" s="160" t="s">
        <v>230</v>
      </c>
      <c r="H139" s="161">
        <v>1</v>
      </c>
      <c r="I139" s="162"/>
      <c r="J139" s="161">
        <f>ROUND(I139*H139,3)</f>
        <v>0</v>
      </c>
      <c r="K139" s="163"/>
      <c r="L139" s="32"/>
      <c r="M139" s="164" t="s">
        <v>1</v>
      </c>
      <c r="N139" s="127" t="s">
        <v>41</v>
      </c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7" t="s">
        <v>99</v>
      </c>
      <c r="BK139" s="169">
        <f>ROUND(I139*H139,3)</f>
        <v>0</v>
      </c>
      <c r="BL139" s="17" t="s">
        <v>231</v>
      </c>
      <c r="BM139" s="167" t="s">
        <v>280</v>
      </c>
    </row>
    <row r="140" spans="2:65" s="1" customFormat="1" ht="24.25" customHeight="1">
      <c r="B140" s="32"/>
      <c r="C140" s="198" t="s">
        <v>252</v>
      </c>
      <c r="D140" s="198" t="s">
        <v>311</v>
      </c>
      <c r="E140" s="199" t="s">
        <v>1535</v>
      </c>
      <c r="F140" s="200" t="s">
        <v>1536</v>
      </c>
      <c r="G140" s="201" t="s">
        <v>230</v>
      </c>
      <c r="H140" s="202">
        <v>1</v>
      </c>
      <c r="I140" s="203"/>
      <c r="J140" s="202">
        <f>ROUND(I140*H140,3)</f>
        <v>0</v>
      </c>
      <c r="K140" s="204"/>
      <c r="L140" s="205"/>
      <c r="M140" s="206" t="s">
        <v>1</v>
      </c>
      <c r="N140" s="20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231</v>
      </c>
      <c r="BM140" s="167" t="s">
        <v>288</v>
      </c>
    </row>
    <row r="141" spans="2:65" s="1" customFormat="1" ht="49.9" customHeight="1">
      <c r="B141" s="32"/>
      <c r="E141" s="148" t="s">
        <v>727</v>
      </c>
      <c r="F141" s="148" t="s">
        <v>728</v>
      </c>
      <c r="J141" s="125">
        <f t="shared" ref="J141:J146" si="5">BK141</f>
        <v>0</v>
      </c>
      <c r="L141" s="32"/>
      <c r="M141" s="208"/>
      <c r="T141" s="59"/>
      <c r="AT141" s="17" t="s">
        <v>74</v>
      </c>
      <c r="AU141" s="17" t="s">
        <v>75</v>
      </c>
      <c r="AY141" s="17" t="s">
        <v>729</v>
      </c>
      <c r="BK141" s="169">
        <f>SUM(BK142:BK146)</f>
        <v>0</v>
      </c>
    </row>
    <row r="142" spans="2:65" s="1" customFormat="1" ht="16.399999999999999" customHeight="1">
      <c r="B142" s="32"/>
      <c r="C142" s="209" t="s">
        <v>1</v>
      </c>
      <c r="D142" s="209" t="s">
        <v>227</v>
      </c>
      <c r="E142" s="210" t="s">
        <v>1</v>
      </c>
      <c r="F142" s="211" t="s">
        <v>1</v>
      </c>
      <c r="G142" s="212" t="s">
        <v>1</v>
      </c>
      <c r="H142" s="213"/>
      <c r="I142" s="213"/>
      <c r="J142" s="214">
        <f t="shared" si="5"/>
        <v>0</v>
      </c>
      <c r="K142" s="163"/>
      <c r="L142" s="32"/>
      <c r="M142" s="215" t="s">
        <v>1</v>
      </c>
      <c r="N142" s="216" t="s">
        <v>41</v>
      </c>
      <c r="T142" s="59"/>
      <c r="AT142" s="17" t="s">
        <v>729</v>
      </c>
      <c r="AU142" s="17" t="s">
        <v>83</v>
      </c>
      <c r="AY142" s="17" t="s">
        <v>729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I142*H142</f>
        <v>0</v>
      </c>
    </row>
    <row r="143" spans="2:65" s="1" customFormat="1" ht="16.399999999999999" customHeight="1">
      <c r="B143" s="32"/>
      <c r="C143" s="209" t="s">
        <v>1</v>
      </c>
      <c r="D143" s="209" t="s">
        <v>227</v>
      </c>
      <c r="E143" s="210" t="s">
        <v>1</v>
      </c>
      <c r="F143" s="211" t="s">
        <v>1</v>
      </c>
      <c r="G143" s="212" t="s">
        <v>1</v>
      </c>
      <c r="H143" s="213"/>
      <c r="I143" s="213"/>
      <c r="J143" s="214">
        <f t="shared" si="5"/>
        <v>0</v>
      </c>
      <c r="K143" s="163"/>
      <c r="L143" s="32"/>
      <c r="M143" s="215" t="s">
        <v>1</v>
      </c>
      <c r="N143" s="216" t="s">
        <v>41</v>
      </c>
      <c r="T143" s="59"/>
      <c r="AT143" s="17" t="s">
        <v>729</v>
      </c>
      <c r="AU143" s="17" t="s">
        <v>83</v>
      </c>
      <c r="AY143" s="17" t="s">
        <v>729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7" t="s">
        <v>99</v>
      </c>
      <c r="BK143" s="169">
        <f>I143*H143</f>
        <v>0</v>
      </c>
    </row>
    <row r="144" spans="2:65" s="1" customFormat="1" ht="16.399999999999999" customHeight="1">
      <c r="B144" s="32"/>
      <c r="C144" s="209" t="s">
        <v>1</v>
      </c>
      <c r="D144" s="209" t="s">
        <v>227</v>
      </c>
      <c r="E144" s="210" t="s">
        <v>1</v>
      </c>
      <c r="F144" s="211" t="s">
        <v>1</v>
      </c>
      <c r="G144" s="212" t="s">
        <v>1</v>
      </c>
      <c r="H144" s="213"/>
      <c r="I144" s="213"/>
      <c r="J144" s="214">
        <f t="shared" si="5"/>
        <v>0</v>
      </c>
      <c r="K144" s="163"/>
      <c r="L144" s="32"/>
      <c r="M144" s="215" t="s">
        <v>1</v>
      </c>
      <c r="N144" s="216" t="s">
        <v>41</v>
      </c>
      <c r="T144" s="59"/>
      <c r="AT144" s="17" t="s">
        <v>729</v>
      </c>
      <c r="AU144" s="17" t="s">
        <v>83</v>
      </c>
      <c r="AY144" s="17" t="s">
        <v>729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7" t="s">
        <v>99</v>
      </c>
      <c r="BK144" s="169">
        <f>I144*H144</f>
        <v>0</v>
      </c>
    </row>
    <row r="145" spans="2:63" s="1" customFormat="1" ht="16.399999999999999" customHeight="1">
      <c r="B145" s="32"/>
      <c r="C145" s="209" t="s">
        <v>1</v>
      </c>
      <c r="D145" s="209" t="s">
        <v>227</v>
      </c>
      <c r="E145" s="210" t="s">
        <v>1</v>
      </c>
      <c r="F145" s="211" t="s">
        <v>1</v>
      </c>
      <c r="G145" s="212" t="s">
        <v>1</v>
      </c>
      <c r="H145" s="213"/>
      <c r="I145" s="213"/>
      <c r="J145" s="214">
        <f t="shared" si="5"/>
        <v>0</v>
      </c>
      <c r="K145" s="163"/>
      <c r="L145" s="32"/>
      <c r="M145" s="215" t="s">
        <v>1</v>
      </c>
      <c r="N145" s="216" t="s">
        <v>41</v>
      </c>
      <c r="T145" s="59"/>
      <c r="AT145" s="17" t="s">
        <v>729</v>
      </c>
      <c r="AU145" s="17" t="s">
        <v>83</v>
      </c>
      <c r="AY145" s="17" t="s">
        <v>729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7" t="s">
        <v>99</v>
      </c>
      <c r="BK145" s="169">
        <f>I145*H145</f>
        <v>0</v>
      </c>
    </row>
    <row r="146" spans="2:63" s="1" customFormat="1" ht="16.399999999999999" customHeight="1">
      <c r="B146" s="32"/>
      <c r="C146" s="209" t="s">
        <v>1</v>
      </c>
      <c r="D146" s="209" t="s">
        <v>227</v>
      </c>
      <c r="E146" s="210" t="s">
        <v>1</v>
      </c>
      <c r="F146" s="211" t="s">
        <v>1</v>
      </c>
      <c r="G146" s="212" t="s">
        <v>1</v>
      </c>
      <c r="H146" s="213"/>
      <c r="I146" s="213"/>
      <c r="J146" s="214">
        <f t="shared" si="5"/>
        <v>0</v>
      </c>
      <c r="K146" s="163"/>
      <c r="L146" s="32"/>
      <c r="M146" s="215" t="s">
        <v>1</v>
      </c>
      <c r="N146" s="216" t="s">
        <v>41</v>
      </c>
      <c r="O146" s="217"/>
      <c r="P146" s="217"/>
      <c r="Q146" s="217"/>
      <c r="R146" s="217"/>
      <c r="S146" s="217"/>
      <c r="T146" s="218"/>
      <c r="AT146" s="17" t="s">
        <v>729</v>
      </c>
      <c r="AU146" s="17" t="s">
        <v>83</v>
      </c>
      <c r="AY146" s="17" t="s">
        <v>729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7" t="s">
        <v>99</v>
      </c>
      <c r="BK146" s="169">
        <f>I146*H146</f>
        <v>0</v>
      </c>
    </row>
    <row r="147" spans="2:63" s="1" customFormat="1" ht="7" customHeight="1"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2"/>
    </row>
  </sheetData>
  <sheetProtection algorithmName="SHA-512" hashValue="ejW+JSo4Q8E6ruFLA30uYwQo0L2wroeOM1OBhR0FyrpV4YoG5bCD5aCPTiV98BZL6D22zYyMQ3X5GH7ollRqTw==" saltValue="8IE+xeHkIQYHXvGFzE9OuVAJXZjbYhRM/WvbnVRNDVNfvJOYYGsXOb6E4te36KfwL8GMyteX2cOFdiw0CWu8MA==" spinCount="100000" sheet="1" objects="1" scenarios="1" formatColumns="0" formatRows="0" autoFilter="0"/>
  <autoFilter ref="C132:K146" xr:uid="{00000000-0009-0000-0000-000016000000}"/>
  <mergeCells count="17">
    <mergeCell ref="E29:H29"/>
    <mergeCell ref="E125:H125"/>
    <mergeCell ref="L2:V2"/>
    <mergeCell ref="D107:F107"/>
    <mergeCell ref="D108:F108"/>
    <mergeCell ref="D109:F109"/>
    <mergeCell ref="E121:H121"/>
    <mergeCell ref="E123:H123"/>
    <mergeCell ref="E85:H85"/>
    <mergeCell ref="E87:H87"/>
    <mergeCell ref="E89:H89"/>
    <mergeCell ref="D105:F105"/>
    <mergeCell ref="D106:F106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42:D147" xr:uid="{00000000-0002-0000-1600-000000000000}">
      <formula1>"K, M"</formula1>
    </dataValidation>
    <dataValidation type="list" allowBlank="1" showInputMessage="1" showErrorMessage="1" error="Povolené sú hodnoty základná, znížená, nulová." sqref="N142:N147" xr:uid="{00000000-0002-0000-1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62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156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1537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SUM(BE136:BE155)),  2) + SUM(BE157:BE161)), 2)</f>
        <v>0</v>
      </c>
      <c r="G37" s="102"/>
      <c r="H37" s="102"/>
      <c r="I37" s="103">
        <v>0.2</v>
      </c>
      <c r="J37" s="101">
        <f>ROUND((ROUND(((SUM(BE107:BE114) + SUM(BE136:BE155))*I37),  2) + (SUM(BE157:BE161)*I37)),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SUM(BF136:BF155)),  2) + SUM(BF157:BF161)), 2)</f>
        <v>0</v>
      </c>
      <c r="G38" s="102"/>
      <c r="H38" s="102"/>
      <c r="I38" s="103">
        <v>0.2</v>
      </c>
      <c r="J38" s="101">
        <f>ROUND((ROUND(((SUM(BF107:BF114) + SUM(BF136:BF155))*I38),  2) + (SUM(BF157:BF161)*I38)),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SUM(BG136:BG155)),  2) + SUM(BG157:BG161)),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SUM(BH136:BH155)),  2) + SUM(BH157:BH161)),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SUM(BI136:BI155)),  2) + SUM(BI157:BI161)),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gg-01 - R01.1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1538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J150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J151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J154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J156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gg-01 - R01.1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P137+P150+P156</f>
        <v>0</v>
      </c>
      <c r="Q136" s="56"/>
      <c r="R136" s="143">
        <f>R137+R150+R156</f>
        <v>0</v>
      </c>
      <c r="S136" s="56"/>
      <c r="T136" s="144">
        <f>T137+T150+T156</f>
        <v>0</v>
      </c>
      <c r="AT136" s="17" t="s">
        <v>74</v>
      </c>
      <c r="AU136" s="17" t="s">
        <v>178</v>
      </c>
      <c r="BK136" s="145">
        <f>BK137+BK150+BK156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1539</v>
      </c>
      <c r="I138" s="149"/>
      <c r="J138" s="156">
        <f>BK138</f>
        <v>0</v>
      </c>
      <c r="L138" s="146"/>
      <c r="M138" s="150"/>
      <c r="P138" s="151">
        <f>SUM(P139:P149)</f>
        <v>0</v>
      </c>
      <c r="R138" s="151">
        <f>SUM(R139:R149)</f>
        <v>0</v>
      </c>
      <c r="T138" s="152">
        <f>SUM(T139:T149)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SUM(BK139:BK149)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22</v>
      </c>
      <c r="I139" s="162"/>
      <c r="J139" s="161">
        <f t="shared" ref="J139:J149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49" si="6">O139*H139</f>
        <v>0</v>
      </c>
      <c r="Q139" s="165">
        <v>0</v>
      </c>
      <c r="R139" s="165">
        <f t="shared" ref="R139:R149" si="7">Q139*H139</f>
        <v>0</v>
      </c>
      <c r="S139" s="165">
        <v>0</v>
      </c>
      <c r="T139" s="166">
        <f t="shared" ref="T139:T149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49" si="9">IF(N139="základná",J139,0)</f>
        <v>0</v>
      </c>
      <c r="BF139" s="168">
        <f t="shared" ref="BF139:BF149" si="10">IF(N139="znížená",J139,0)</f>
        <v>0</v>
      </c>
      <c r="BG139" s="168">
        <f t="shared" ref="BG139:BG149" si="11">IF(N139="zákl. prenesená",J139,0)</f>
        <v>0</v>
      </c>
      <c r="BH139" s="168">
        <f t="shared" ref="BH139:BH149" si="12">IF(N139="zníž. prenesená",J139,0)</f>
        <v>0</v>
      </c>
      <c r="BI139" s="168">
        <f t="shared" ref="BI139:BI149" si="13">IF(N139="nulová",J139,0)</f>
        <v>0</v>
      </c>
      <c r="BJ139" s="17" t="s">
        <v>99</v>
      </c>
      <c r="BK139" s="169">
        <f t="shared" ref="BK139:BK149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1481</v>
      </c>
      <c r="F140" s="200" t="s">
        <v>1482</v>
      </c>
      <c r="G140" s="201" t="s">
        <v>230</v>
      </c>
      <c r="H140" s="202">
        <v>16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1485</v>
      </c>
      <c r="F141" s="200" t="s">
        <v>1486</v>
      </c>
      <c r="G141" s="201" t="s">
        <v>230</v>
      </c>
      <c r="H141" s="202">
        <v>6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231</v>
      </c>
      <c r="D142" s="198" t="s">
        <v>311</v>
      </c>
      <c r="E142" s="199" t="s">
        <v>1487</v>
      </c>
      <c r="F142" s="200" t="s">
        <v>1488</v>
      </c>
      <c r="G142" s="201" t="s">
        <v>230</v>
      </c>
      <c r="H142" s="202">
        <v>3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16.5" customHeight="1">
      <c r="B143" s="32"/>
      <c r="C143" s="157" t="s">
        <v>252</v>
      </c>
      <c r="D143" s="157" t="s">
        <v>227</v>
      </c>
      <c r="E143" s="158" t="s">
        <v>1282</v>
      </c>
      <c r="F143" s="159" t="s">
        <v>1266</v>
      </c>
      <c r="G143" s="160" t="s">
        <v>230</v>
      </c>
      <c r="H143" s="161">
        <v>2</v>
      </c>
      <c r="I143" s="162"/>
      <c r="J143" s="161">
        <f t="shared" si="5"/>
        <v>0</v>
      </c>
      <c r="K143" s="163"/>
      <c r="L143" s="32"/>
      <c r="M143" s="164" t="s">
        <v>1</v>
      </c>
      <c r="N143" s="12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231</v>
      </c>
      <c r="AT143" s="167" t="s">
        <v>227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24.25" customHeight="1">
      <c r="B144" s="32"/>
      <c r="C144" s="198" t="s">
        <v>241</v>
      </c>
      <c r="D144" s="198" t="s">
        <v>311</v>
      </c>
      <c r="E144" s="199" t="s">
        <v>1540</v>
      </c>
      <c r="F144" s="200" t="s">
        <v>1541</v>
      </c>
      <c r="G144" s="201" t="s">
        <v>230</v>
      </c>
      <c r="H144" s="202">
        <v>1</v>
      </c>
      <c r="I144" s="203"/>
      <c r="J144" s="202">
        <f t="shared" si="5"/>
        <v>0</v>
      </c>
      <c r="K144" s="204"/>
      <c r="L144" s="205"/>
      <c r="M144" s="206" t="s">
        <v>1</v>
      </c>
      <c r="N144" s="20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280</v>
      </c>
      <c r="AT144" s="167" t="s">
        <v>311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24.25" customHeight="1">
      <c r="B145" s="32"/>
      <c r="C145" s="198" t="s">
        <v>260</v>
      </c>
      <c r="D145" s="198" t="s">
        <v>311</v>
      </c>
      <c r="E145" s="199" t="s">
        <v>1491</v>
      </c>
      <c r="F145" s="200" t="s">
        <v>1492</v>
      </c>
      <c r="G145" s="201" t="s">
        <v>230</v>
      </c>
      <c r="H145" s="202">
        <v>1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16.5" customHeight="1">
      <c r="B146" s="32"/>
      <c r="C146" s="157" t="s">
        <v>280</v>
      </c>
      <c r="D146" s="157" t="s">
        <v>227</v>
      </c>
      <c r="E146" s="158" t="s">
        <v>1289</v>
      </c>
      <c r="F146" s="159" t="s">
        <v>1290</v>
      </c>
      <c r="G146" s="160" t="s">
        <v>230</v>
      </c>
      <c r="H146" s="161">
        <v>3</v>
      </c>
      <c r="I146" s="162"/>
      <c r="J146" s="161">
        <f t="shared" si="5"/>
        <v>0</v>
      </c>
      <c r="K146" s="163"/>
      <c r="L146" s="32"/>
      <c r="M146" s="164" t="s">
        <v>1</v>
      </c>
      <c r="N146" s="12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231</v>
      </c>
      <c r="AT146" s="167" t="s">
        <v>227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284</v>
      </c>
      <c r="D147" s="198" t="s">
        <v>311</v>
      </c>
      <c r="E147" s="199" t="s">
        <v>1542</v>
      </c>
      <c r="F147" s="200" t="s">
        <v>1543</v>
      </c>
      <c r="G147" s="201" t="s">
        <v>230</v>
      </c>
      <c r="H147" s="202">
        <v>3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24.25" customHeight="1">
      <c r="B148" s="32"/>
      <c r="C148" s="157" t="s">
        <v>288</v>
      </c>
      <c r="D148" s="157" t="s">
        <v>227</v>
      </c>
      <c r="E148" s="158" t="s">
        <v>1501</v>
      </c>
      <c r="F148" s="159" t="s">
        <v>1502</v>
      </c>
      <c r="G148" s="160" t="s">
        <v>230</v>
      </c>
      <c r="H148" s="161">
        <v>1</v>
      </c>
      <c r="I148" s="162"/>
      <c r="J148" s="161">
        <f t="shared" si="5"/>
        <v>0</v>
      </c>
      <c r="K148" s="163"/>
      <c r="L148" s="32"/>
      <c r="M148" s="164" t="s">
        <v>1</v>
      </c>
      <c r="N148" s="12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37.9" customHeight="1">
      <c r="B149" s="32"/>
      <c r="C149" s="198" t="s">
        <v>295</v>
      </c>
      <c r="D149" s="198" t="s">
        <v>311</v>
      </c>
      <c r="E149" s="199" t="s">
        <v>1503</v>
      </c>
      <c r="F149" s="200" t="s">
        <v>1504</v>
      </c>
      <c r="G149" s="201" t="s">
        <v>230</v>
      </c>
      <c r="H149" s="202">
        <v>1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280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1" customFormat="1" ht="25.9" customHeight="1">
      <c r="B150" s="146"/>
      <c r="D150" s="147" t="s">
        <v>74</v>
      </c>
      <c r="E150" s="148" t="s">
        <v>311</v>
      </c>
      <c r="F150" s="148" t="s">
        <v>1513</v>
      </c>
      <c r="I150" s="149"/>
      <c r="J150" s="125">
        <f>BK150</f>
        <v>0</v>
      </c>
      <c r="L150" s="146"/>
      <c r="M150" s="150"/>
      <c r="P150" s="151">
        <f>P151+P154</f>
        <v>0</v>
      </c>
      <c r="R150" s="151">
        <f>R151+R154</f>
        <v>0</v>
      </c>
      <c r="T150" s="152">
        <f>T151+T154</f>
        <v>0</v>
      </c>
      <c r="AR150" s="147" t="s">
        <v>225</v>
      </c>
      <c r="AT150" s="153" t="s">
        <v>74</v>
      </c>
      <c r="AU150" s="153" t="s">
        <v>75</v>
      </c>
      <c r="AY150" s="147" t="s">
        <v>224</v>
      </c>
      <c r="BK150" s="154">
        <f>BK151+BK154</f>
        <v>0</v>
      </c>
    </row>
    <row r="151" spans="2:65" s="11" customFormat="1" ht="22.9" customHeight="1">
      <c r="B151" s="146"/>
      <c r="D151" s="147" t="s">
        <v>74</v>
      </c>
      <c r="E151" s="155" t="s">
        <v>698</v>
      </c>
      <c r="F151" s="155" t="s">
        <v>699</v>
      </c>
      <c r="I151" s="149"/>
      <c r="J151" s="156">
        <f>BK151</f>
        <v>0</v>
      </c>
      <c r="L151" s="146"/>
      <c r="M151" s="150"/>
      <c r="P151" s="151">
        <f>SUM(P152:P153)</f>
        <v>0</v>
      </c>
      <c r="R151" s="151">
        <f>SUM(R152:R153)</f>
        <v>0</v>
      </c>
      <c r="T151" s="152">
        <f>SUM(T152:T153)</f>
        <v>0</v>
      </c>
      <c r="AR151" s="147" t="s">
        <v>225</v>
      </c>
      <c r="AT151" s="153" t="s">
        <v>74</v>
      </c>
      <c r="AU151" s="153" t="s">
        <v>83</v>
      </c>
      <c r="AY151" s="147" t="s">
        <v>224</v>
      </c>
      <c r="BK151" s="154">
        <f>SUM(BK152:BK153)</f>
        <v>0</v>
      </c>
    </row>
    <row r="152" spans="2:65" s="1" customFormat="1" ht="16.5" customHeight="1">
      <c r="B152" s="32"/>
      <c r="C152" s="157" t="s">
        <v>300</v>
      </c>
      <c r="D152" s="157" t="s">
        <v>227</v>
      </c>
      <c r="E152" s="158" t="s">
        <v>1514</v>
      </c>
      <c r="F152" s="159" t="s">
        <v>1515</v>
      </c>
      <c r="G152" s="160" t="s">
        <v>461</v>
      </c>
      <c r="H152" s="162"/>
      <c r="I152" s="162"/>
      <c r="J152" s="161">
        <f>ROUND(I152*H152,3)</f>
        <v>0</v>
      </c>
      <c r="K152" s="163"/>
      <c r="L152" s="32"/>
      <c r="M152" s="164" t="s">
        <v>1</v>
      </c>
      <c r="N152" s="127" t="s">
        <v>41</v>
      </c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AR152" s="167" t="s">
        <v>558</v>
      </c>
      <c r="AT152" s="167" t="s">
        <v>227</v>
      </c>
      <c r="AU152" s="167" t="s">
        <v>99</v>
      </c>
      <c r="AY152" s="17" t="s">
        <v>224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7" t="s">
        <v>99</v>
      </c>
      <c r="BK152" s="169">
        <f>ROUND(I152*H152,3)</f>
        <v>0</v>
      </c>
      <c r="BL152" s="17" t="s">
        <v>558</v>
      </c>
      <c r="BM152" s="167" t="s">
        <v>362</v>
      </c>
    </row>
    <row r="153" spans="2:65" s="1" customFormat="1" ht="16.5" customHeight="1">
      <c r="B153" s="32"/>
      <c r="C153" s="157" t="s">
        <v>305</v>
      </c>
      <c r="D153" s="157" t="s">
        <v>227</v>
      </c>
      <c r="E153" s="158" t="s">
        <v>1516</v>
      </c>
      <c r="F153" s="159" t="s">
        <v>1517</v>
      </c>
      <c r="G153" s="160" t="s">
        <v>461</v>
      </c>
      <c r="H153" s="162"/>
      <c r="I153" s="162"/>
      <c r="J153" s="161">
        <f>ROUND(I153*H153,3)</f>
        <v>0</v>
      </c>
      <c r="K153" s="163"/>
      <c r="L153" s="32"/>
      <c r="M153" s="164" t="s">
        <v>1</v>
      </c>
      <c r="N153" s="127" t="s">
        <v>41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558</v>
      </c>
      <c r="AT153" s="167" t="s">
        <v>227</v>
      </c>
      <c r="AU153" s="167" t="s">
        <v>99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558</v>
      </c>
      <c r="BM153" s="167" t="s">
        <v>375</v>
      </c>
    </row>
    <row r="154" spans="2:65" s="11" customFormat="1" ht="22.9" customHeight="1">
      <c r="B154" s="146"/>
      <c r="D154" s="147" t="s">
        <v>74</v>
      </c>
      <c r="E154" s="155" t="s">
        <v>1518</v>
      </c>
      <c r="F154" s="155" t="s">
        <v>1519</v>
      </c>
      <c r="I154" s="149"/>
      <c r="J154" s="156">
        <f>BK154</f>
        <v>0</v>
      </c>
      <c r="L154" s="146"/>
      <c r="M154" s="150"/>
      <c r="P154" s="151">
        <f>P155</f>
        <v>0</v>
      </c>
      <c r="R154" s="151">
        <f>R155</f>
        <v>0</v>
      </c>
      <c r="T154" s="152">
        <f>T155</f>
        <v>0</v>
      </c>
      <c r="AR154" s="147" t="s">
        <v>225</v>
      </c>
      <c r="AT154" s="153" t="s">
        <v>74</v>
      </c>
      <c r="AU154" s="153" t="s">
        <v>83</v>
      </c>
      <c r="AY154" s="147" t="s">
        <v>224</v>
      </c>
      <c r="BK154" s="154">
        <f>BK155</f>
        <v>0</v>
      </c>
    </row>
    <row r="155" spans="2:65" s="1" customFormat="1" ht="21.75" customHeight="1">
      <c r="B155" s="32"/>
      <c r="C155" s="157" t="s">
        <v>310</v>
      </c>
      <c r="D155" s="157" t="s">
        <v>227</v>
      </c>
      <c r="E155" s="158" t="s">
        <v>1520</v>
      </c>
      <c r="F155" s="159" t="s">
        <v>1521</v>
      </c>
      <c r="G155" s="160" t="s">
        <v>230</v>
      </c>
      <c r="H155" s="161">
        <v>1</v>
      </c>
      <c r="I155" s="162"/>
      <c r="J155" s="161">
        <f>ROUND(I155*H155,3)</f>
        <v>0</v>
      </c>
      <c r="K155" s="163"/>
      <c r="L155" s="32"/>
      <c r="M155" s="164" t="s">
        <v>1</v>
      </c>
      <c r="N155" s="127" t="s">
        <v>41</v>
      </c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AR155" s="167" t="s">
        <v>558</v>
      </c>
      <c r="AT155" s="167" t="s">
        <v>227</v>
      </c>
      <c r="AU155" s="167" t="s">
        <v>99</v>
      </c>
      <c r="AY155" s="17" t="s">
        <v>224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7" t="s">
        <v>99</v>
      </c>
      <c r="BK155" s="169">
        <f>ROUND(I155*H155,3)</f>
        <v>0</v>
      </c>
      <c r="BL155" s="17" t="s">
        <v>558</v>
      </c>
      <c r="BM155" s="167" t="s">
        <v>383</v>
      </c>
    </row>
    <row r="156" spans="2:65" s="1" customFormat="1" ht="49.9" customHeight="1">
      <c r="B156" s="32"/>
      <c r="E156" s="148" t="s">
        <v>727</v>
      </c>
      <c r="F156" s="148" t="s">
        <v>728</v>
      </c>
      <c r="J156" s="125">
        <f t="shared" ref="J156:J161" si="15">BK156</f>
        <v>0</v>
      </c>
      <c r="L156" s="32"/>
      <c r="M156" s="208"/>
      <c r="T156" s="59"/>
      <c r="AT156" s="17" t="s">
        <v>74</v>
      </c>
      <c r="AU156" s="17" t="s">
        <v>75</v>
      </c>
      <c r="AY156" s="17" t="s">
        <v>729</v>
      </c>
      <c r="BK156" s="169">
        <f>SUM(BK157:BK161)</f>
        <v>0</v>
      </c>
    </row>
    <row r="157" spans="2:65" s="1" customFormat="1" ht="16.399999999999999" customHeight="1">
      <c r="B157" s="32"/>
      <c r="C157" s="209" t="s">
        <v>1</v>
      </c>
      <c r="D157" s="209" t="s">
        <v>227</v>
      </c>
      <c r="E157" s="210" t="s">
        <v>1</v>
      </c>
      <c r="F157" s="211" t="s">
        <v>1</v>
      </c>
      <c r="G157" s="212" t="s">
        <v>1</v>
      </c>
      <c r="H157" s="213"/>
      <c r="I157" s="213"/>
      <c r="J157" s="214">
        <f t="shared" si="15"/>
        <v>0</v>
      </c>
      <c r="K157" s="163"/>
      <c r="L157" s="32"/>
      <c r="M157" s="215" t="s">
        <v>1</v>
      </c>
      <c r="N157" s="216" t="s">
        <v>41</v>
      </c>
      <c r="T157" s="59"/>
      <c r="AT157" s="17" t="s">
        <v>729</v>
      </c>
      <c r="AU157" s="17" t="s">
        <v>83</v>
      </c>
      <c r="AY157" s="17" t="s">
        <v>729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7" t="s">
        <v>99</v>
      </c>
      <c r="BK157" s="169">
        <f>I157*H157</f>
        <v>0</v>
      </c>
    </row>
    <row r="158" spans="2:65" s="1" customFormat="1" ht="16.399999999999999" customHeight="1">
      <c r="B158" s="32"/>
      <c r="C158" s="209" t="s">
        <v>1</v>
      </c>
      <c r="D158" s="209" t="s">
        <v>227</v>
      </c>
      <c r="E158" s="210" t="s">
        <v>1</v>
      </c>
      <c r="F158" s="211" t="s">
        <v>1</v>
      </c>
      <c r="G158" s="212" t="s">
        <v>1</v>
      </c>
      <c r="H158" s="213"/>
      <c r="I158" s="213"/>
      <c r="J158" s="214">
        <f t="shared" si="15"/>
        <v>0</v>
      </c>
      <c r="K158" s="163"/>
      <c r="L158" s="32"/>
      <c r="M158" s="215" t="s">
        <v>1</v>
      </c>
      <c r="N158" s="216" t="s">
        <v>41</v>
      </c>
      <c r="T158" s="59"/>
      <c r="AT158" s="17" t="s">
        <v>729</v>
      </c>
      <c r="AU158" s="17" t="s">
        <v>83</v>
      </c>
      <c r="AY158" s="17" t="s">
        <v>729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7" t="s">
        <v>99</v>
      </c>
      <c r="BK158" s="169">
        <f>I158*H158</f>
        <v>0</v>
      </c>
    </row>
    <row r="159" spans="2:65" s="1" customFormat="1" ht="16.399999999999999" customHeight="1">
      <c r="B159" s="32"/>
      <c r="C159" s="209" t="s">
        <v>1</v>
      </c>
      <c r="D159" s="209" t="s">
        <v>227</v>
      </c>
      <c r="E159" s="210" t="s">
        <v>1</v>
      </c>
      <c r="F159" s="211" t="s">
        <v>1</v>
      </c>
      <c r="G159" s="212" t="s">
        <v>1</v>
      </c>
      <c r="H159" s="213"/>
      <c r="I159" s="213"/>
      <c r="J159" s="214">
        <f t="shared" si="15"/>
        <v>0</v>
      </c>
      <c r="K159" s="163"/>
      <c r="L159" s="32"/>
      <c r="M159" s="215" t="s">
        <v>1</v>
      </c>
      <c r="N159" s="216" t="s">
        <v>41</v>
      </c>
      <c r="T159" s="59"/>
      <c r="AT159" s="17" t="s">
        <v>729</v>
      </c>
      <c r="AU159" s="17" t="s">
        <v>83</v>
      </c>
      <c r="AY159" s="17" t="s">
        <v>729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7" t="s">
        <v>99</v>
      </c>
      <c r="BK159" s="169">
        <f>I159*H159</f>
        <v>0</v>
      </c>
    </row>
    <row r="160" spans="2:65" s="1" customFormat="1" ht="16.399999999999999" customHeight="1">
      <c r="B160" s="32"/>
      <c r="C160" s="209" t="s">
        <v>1</v>
      </c>
      <c r="D160" s="209" t="s">
        <v>227</v>
      </c>
      <c r="E160" s="210" t="s">
        <v>1</v>
      </c>
      <c r="F160" s="211" t="s">
        <v>1</v>
      </c>
      <c r="G160" s="212" t="s">
        <v>1</v>
      </c>
      <c r="H160" s="213"/>
      <c r="I160" s="213"/>
      <c r="J160" s="214">
        <f t="shared" si="15"/>
        <v>0</v>
      </c>
      <c r="K160" s="163"/>
      <c r="L160" s="32"/>
      <c r="M160" s="215" t="s">
        <v>1</v>
      </c>
      <c r="N160" s="216" t="s">
        <v>41</v>
      </c>
      <c r="T160" s="59"/>
      <c r="AT160" s="17" t="s">
        <v>729</v>
      </c>
      <c r="AU160" s="17" t="s">
        <v>83</v>
      </c>
      <c r="AY160" s="17" t="s">
        <v>729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7" t="s">
        <v>99</v>
      </c>
      <c r="BK160" s="169">
        <f>I160*H160</f>
        <v>0</v>
      </c>
    </row>
    <row r="161" spans="2:63" s="1" customFormat="1" ht="16.399999999999999" customHeight="1">
      <c r="B161" s="32"/>
      <c r="C161" s="209" t="s">
        <v>1</v>
      </c>
      <c r="D161" s="209" t="s">
        <v>227</v>
      </c>
      <c r="E161" s="210" t="s">
        <v>1</v>
      </c>
      <c r="F161" s="211" t="s">
        <v>1</v>
      </c>
      <c r="G161" s="212" t="s">
        <v>1</v>
      </c>
      <c r="H161" s="213"/>
      <c r="I161" s="213"/>
      <c r="J161" s="214">
        <f t="shared" si="15"/>
        <v>0</v>
      </c>
      <c r="K161" s="163"/>
      <c r="L161" s="32"/>
      <c r="M161" s="215" t="s">
        <v>1</v>
      </c>
      <c r="N161" s="216" t="s">
        <v>41</v>
      </c>
      <c r="O161" s="217"/>
      <c r="P161" s="217"/>
      <c r="Q161" s="217"/>
      <c r="R161" s="217"/>
      <c r="S161" s="217"/>
      <c r="T161" s="218"/>
      <c r="AT161" s="17" t="s">
        <v>729</v>
      </c>
      <c r="AU161" s="17" t="s">
        <v>83</v>
      </c>
      <c r="AY161" s="17" t="s">
        <v>729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I161*H161</f>
        <v>0</v>
      </c>
    </row>
    <row r="162" spans="2:63" s="1" customFormat="1" ht="7" customHeight="1"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2"/>
    </row>
  </sheetData>
  <sheetProtection algorithmName="SHA-512" hashValue="Q/UXx1umM8hlIQjUrsluFpSSNdMeu/OiPMAGpLzkbpKeDGbp+WNDz+OQqxlw/WUsYYXHVrbn8PvzZGd5ozawuA==" saltValue="4geYJA2jbgJS6d5vR6ZGRbX5M4hhon17+llLlhEq/h5KVO8/nzX/Iv8IMznQZLX+y24W/ESgJdwQ7FoDxiNLGQ==" spinCount="100000" sheet="1" objects="1" scenarios="1" formatColumns="0" formatRows="0" autoFilter="0"/>
  <autoFilter ref="C135:K161" xr:uid="{00000000-0009-0000-0000-000017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57:D162" xr:uid="{00000000-0002-0000-1700-000000000000}">
      <formula1>"K, M"</formula1>
    </dataValidation>
    <dataValidation type="list" allowBlank="1" showInputMessage="1" showErrorMessage="1" error="Povolené sú hodnoty základná, znížená, nulová." sqref="N157:N162" xr:uid="{00000000-0002-0000-1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17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159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1544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SUM(BE136:BE164)),  2) + SUM(BE166:BE170)), 2)</f>
        <v>0</v>
      </c>
      <c r="G37" s="102"/>
      <c r="H37" s="102"/>
      <c r="I37" s="103">
        <v>0.2</v>
      </c>
      <c r="J37" s="101">
        <f>ROUND((ROUND(((SUM(BE107:BE114) + SUM(BE136:BE164))*I37),  2) + (SUM(BE166:BE170)*I37)),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SUM(BF136:BF164)),  2) + SUM(BF166:BF170)), 2)</f>
        <v>0</v>
      </c>
      <c r="G38" s="102"/>
      <c r="H38" s="102"/>
      <c r="I38" s="103">
        <v>0.2</v>
      </c>
      <c r="J38" s="101">
        <f>ROUND((ROUND(((SUM(BF107:BF114) + SUM(BF136:BF164))*I38),  2) + (SUM(BF166:BF170)*I38)),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SUM(BG136:BG164)),  2) + SUM(BG166:BG170)),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SUM(BH136:BH164)),  2) + SUM(BH166:BH170)),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SUM(BI136:BI164)),  2) + SUM(BI166:BI170)),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gg-02 - R01.2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1545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J159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J160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J163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J165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gg-02 - R01.2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P137+P159+P165</f>
        <v>0</v>
      </c>
      <c r="Q136" s="56"/>
      <c r="R136" s="143">
        <f>R137+R159+R165</f>
        <v>0</v>
      </c>
      <c r="S136" s="56"/>
      <c r="T136" s="144">
        <f>T137+T159+T165</f>
        <v>0</v>
      </c>
      <c r="AT136" s="17" t="s">
        <v>74</v>
      </c>
      <c r="AU136" s="17" t="s">
        <v>178</v>
      </c>
      <c r="BK136" s="145">
        <f>BK137+BK159+BK165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1546</v>
      </c>
      <c r="I138" s="149"/>
      <c r="J138" s="156">
        <f>BK138</f>
        <v>0</v>
      </c>
      <c r="L138" s="146"/>
      <c r="M138" s="150"/>
      <c r="P138" s="151">
        <f>SUM(P139:P158)</f>
        <v>0</v>
      </c>
      <c r="R138" s="151">
        <f>SUM(R139:R158)</f>
        <v>0</v>
      </c>
      <c r="T138" s="152">
        <f>SUM(T139:T158)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SUM(BK139:BK158)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8</v>
      </c>
      <c r="I139" s="162"/>
      <c r="J139" s="161">
        <f t="shared" ref="J139:J158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58" si="6">O139*H139</f>
        <v>0</v>
      </c>
      <c r="Q139" s="165">
        <v>0</v>
      </c>
      <c r="R139" s="165">
        <f t="shared" ref="R139:R158" si="7">Q139*H139</f>
        <v>0</v>
      </c>
      <c r="S139" s="165">
        <v>0</v>
      </c>
      <c r="T139" s="166">
        <f t="shared" ref="T139:T158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58" si="9">IF(N139="základná",J139,0)</f>
        <v>0</v>
      </c>
      <c r="BF139" s="168">
        <f t="shared" ref="BF139:BF158" si="10">IF(N139="znížená",J139,0)</f>
        <v>0</v>
      </c>
      <c r="BG139" s="168">
        <f t="shared" ref="BG139:BG158" si="11">IF(N139="zákl. prenesená",J139,0)</f>
        <v>0</v>
      </c>
      <c r="BH139" s="168">
        <f t="shared" ref="BH139:BH158" si="12">IF(N139="zníž. prenesená",J139,0)</f>
        <v>0</v>
      </c>
      <c r="BI139" s="168">
        <f t="shared" ref="BI139:BI158" si="13">IF(N139="nulová",J139,0)</f>
        <v>0</v>
      </c>
      <c r="BJ139" s="17" t="s">
        <v>99</v>
      </c>
      <c r="BK139" s="169">
        <f t="shared" ref="BK139:BK158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1479</v>
      </c>
      <c r="F140" s="200" t="s">
        <v>1480</v>
      </c>
      <c r="G140" s="201" t="s">
        <v>230</v>
      </c>
      <c r="H140" s="202">
        <v>1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1481</v>
      </c>
      <c r="F141" s="200" t="s">
        <v>1482</v>
      </c>
      <c r="G141" s="201" t="s">
        <v>230</v>
      </c>
      <c r="H141" s="202">
        <v>5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231</v>
      </c>
      <c r="D142" s="198" t="s">
        <v>311</v>
      </c>
      <c r="E142" s="199" t="s">
        <v>1485</v>
      </c>
      <c r="F142" s="200" t="s">
        <v>1486</v>
      </c>
      <c r="G142" s="201" t="s">
        <v>230</v>
      </c>
      <c r="H142" s="202">
        <v>2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24.25" customHeight="1">
      <c r="B143" s="32"/>
      <c r="C143" s="198" t="s">
        <v>252</v>
      </c>
      <c r="D143" s="198" t="s">
        <v>311</v>
      </c>
      <c r="E143" s="199" t="s">
        <v>1487</v>
      </c>
      <c r="F143" s="200" t="s">
        <v>1488</v>
      </c>
      <c r="G143" s="201" t="s">
        <v>230</v>
      </c>
      <c r="H143" s="202">
        <v>2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16.5" customHeight="1">
      <c r="B144" s="32"/>
      <c r="C144" s="157" t="s">
        <v>241</v>
      </c>
      <c r="D144" s="157" t="s">
        <v>227</v>
      </c>
      <c r="E144" s="158" t="s">
        <v>1282</v>
      </c>
      <c r="F144" s="159" t="s">
        <v>1266</v>
      </c>
      <c r="G144" s="160" t="s">
        <v>230</v>
      </c>
      <c r="H144" s="161">
        <v>3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24.25" customHeight="1">
      <c r="B145" s="32"/>
      <c r="C145" s="198" t="s">
        <v>379</v>
      </c>
      <c r="D145" s="198" t="s">
        <v>311</v>
      </c>
      <c r="E145" s="199" t="s">
        <v>1540</v>
      </c>
      <c r="F145" s="200" t="s">
        <v>1541</v>
      </c>
      <c r="G145" s="201" t="s">
        <v>230</v>
      </c>
      <c r="H145" s="202">
        <v>1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24.25" customHeight="1">
      <c r="B146" s="32"/>
      <c r="C146" s="198" t="s">
        <v>383</v>
      </c>
      <c r="D146" s="198" t="s">
        <v>311</v>
      </c>
      <c r="E146" s="199" t="s">
        <v>1491</v>
      </c>
      <c r="F146" s="200" t="s">
        <v>1492</v>
      </c>
      <c r="G146" s="201" t="s">
        <v>230</v>
      </c>
      <c r="H146" s="202">
        <v>2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295</v>
      </c>
      <c r="D147" s="198" t="s">
        <v>311</v>
      </c>
      <c r="E147" s="199" t="s">
        <v>1493</v>
      </c>
      <c r="F147" s="200" t="s">
        <v>1494</v>
      </c>
      <c r="G147" s="201" t="s">
        <v>230</v>
      </c>
      <c r="H147" s="202">
        <v>1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16.5" customHeight="1">
      <c r="B148" s="32"/>
      <c r="C148" s="198" t="s">
        <v>305</v>
      </c>
      <c r="D148" s="198" t="s">
        <v>311</v>
      </c>
      <c r="E148" s="199" t="s">
        <v>1287</v>
      </c>
      <c r="F148" s="200" t="s">
        <v>1288</v>
      </c>
      <c r="G148" s="201" t="s">
        <v>230</v>
      </c>
      <c r="H148" s="202">
        <v>0.5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16.5" customHeight="1">
      <c r="B149" s="32"/>
      <c r="C149" s="157" t="s">
        <v>310</v>
      </c>
      <c r="D149" s="157" t="s">
        <v>227</v>
      </c>
      <c r="E149" s="158" t="s">
        <v>1289</v>
      </c>
      <c r="F149" s="159" t="s">
        <v>1290</v>
      </c>
      <c r="G149" s="160" t="s">
        <v>230</v>
      </c>
      <c r="H149" s="161">
        <v>2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" customFormat="1" ht="24.25" customHeight="1">
      <c r="B150" s="32"/>
      <c r="C150" s="198" t="s">
        <v>388</v>
      </c>
      <c r="D150" s="198" t="s">
        <v>311</v>
      </c>
      <c r="E150" s="199" t="s">
        <v>1542</v>
      </c>
      <c r="F150" s="200" t="s">
        <v>1543</v>
      </c>
      <c r="G150" s="201" t="s">
        <v>230</v>
      </c>
      <c r="H150" s="202">
        <v>2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57" t="s">
        <v>321</v>
      </c>
      <c r="D151" s="157" t="s">
        <v>227</v>
      </c>
      <c r="E151" s="158" t="s">
        <v>1497</v>
      </c>
      <c r="F151" s="159" t="s">
        <v>1498</v>
      </c>
      <c r="G151" s="160" t="s">
        <v>230</v>
      </c>
      <c r="H151" s="161">
        <v>1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375</v>
      </c>
    </row>
    <row r="152" spans="2:65" s="1" customFormat="1" ht="16.5" customHeight="1">
      <c r="B152" s="32"/>
      <c r="C152" s="198" t="s">
        <v>325</v>
      </c>
      <c r="D152" s="198" t="s">
        <v>311</v>
      </c>
      <c r="E152" s="199" t="s">
        <v>1499</v>
      </c>
      <c r="F152" s="200" t="s">
        <v>1500</v>
      </c>
      <c r="G152" s="201" t="s">
        <v>230</v>
      </c>
      <c r="H152" s="202">
        <v>1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383</v>
      </c>
    </row>
    <row r="153" spans="2:65" s="1" customFormat="1" ht="24.25" customHeight="1">
      <c r="B153" s="32"/>
      <c r="C153" s="157" t="s">
        <v>331</v>
      </c>
      <c r="D153" s="157" t="s">
        <v>227</v>
      </c>
      <c r="E153" s="158" t="s">
        <v>1501</v>
      </c>
      <c r="F153" s="159" t="s">
        <v>1502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392</v>
      </c>
    </row>
    <row r="154" spans="2:65" s="1" customFormat="1" ht="37.9" customHeight="1">
      <c r="B154" s="32"/>
      <c r="C154" s="198" t="s">
        <v>336</v>
      </c>
      <c r="D154" s="198" t="s">
        <v>311</v>
      </c>
      <c r="E154" s="199" t="s">
        <v>1503</v>
      </c>
      <c r="F154" s="200" t="s">
        <v>1504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401</v>
      </c>
    </row>
    <row r="155" spans="2:65" s="1" customFormat="1" ht="16.5" customHeight="1">
      <c r="B155" s="32"/>
      <c r="C155" s="157" t="s">
        <v>392</v>
      </c>
      <c r="D155" s="157" t="s">
        <v>227</v>
      </c>
      <c r="E155" s="158" t="s">
        <v>1547</v>
      </c>
      <c r="F155" s="159" t="s">
        <v>1548</v>
      </c>
      <c r="G155" s="160" t="s">
        <v>230</v>
      </c>
      <c r="H155" s="161">
        <v>8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415</v>
      </c>
    </row>
    <row r="156" spans="2:65" s="1" customFormat="1" ht="21.75" customHeight="1">
      <c r="B156" s="32"/>
      <c r="C156" s="198" t="s">
        <v>397</v>
      </c>
      <c r="D156" s="198" t="s">
        <v>311</v>
      </c>
      <c r="E156" s="199" t="s">
        <v>1549</v>
      </c>
      <c r="F156" s="200" t="s">
        <v>1550</v>
      </c>
      <c r="G156" s="201" t="s">
        <v>230</v>
      </c>
      <c r="H156" s="202">
        <v>8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426</v>
      </c>
    </row>
    <row r="157" spans="2:65" s="1" customFormat="1" ht="16.5" customHeight="1">
      <c r="B157" s="32"/>
      <c r="C157" s="157" t="s">
        <v>7</v>
      </c>
      <c r="D157" s="157" t="s">
        <v>227</v>
      </c>
      <c r="E157" s="158" t="s">
        <v>1505</v>
      </c>
      <c r="F157" s="159" t="s">
        <v>1506</v>
      </c>
      <c r="G157" s="160" t="s">
        <v>230</v>
      </c>
      <c r="H157" s="161">
        <v>1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434</v>
      </c>
    </row>
    <row r="158" spans="2:65" s="1" customFormat="1" ht="24.25" customHeight="1">
      <c r="B158" s="32"/>
      <c r="C158" s="198" t="s">
        <v>346</v>
      </c>
      <c r="D158" s="198" t="s">
        <v>311</v>
      </c>
      <c r="E158" s="199" t="s">
        <v>1507</v>
      </c>
      <c r="F158" s="200" t="s">
        <v>1508</v>
      </c>
      <c r="G158" s="201" t="s">
        <v>230</v>
      </c>
      <c r="H158" s="202">
        <v>1</v>
      </c>
      <c r="I158" s="203"/>
      <c r="J158" s="202">
        <f t="shared" si="5"/>
        <v>0</v>
      </c>
      <c r="K158" s="204"/>
      <c r="L158" s="205"/>
      <c r="M158" s="206" t="s">
        <v>1</v>
      </c>
      <c r="N158" s="20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231</v>
      </c>
      <c r="BM158" s="167" t="s">
        <v>442</v>
      </c>
    </row>
    <row r="159" spans="2:65" s="11" customFormat="1" ht="25.9" customHeight="1">
      <c r="B159" s="146"/>
      <c r="D159" s="147" t="s">
        <v>74</v>
      </c>
      <c r="E159" s="148" t="s">
        <v>311</v>
      </c>
      <c r="F159" s="148" t="s">
        <v>1513</v>
      </c>
      <c r="I159" s="149"/>
      <c r="J159" s="125">
        <f>BK159</f>
        <v>0</v>
      </c>
      <c r="L159" s="146"/>
      <c r="M159" s="150"/>
      <c r="P159" s="151">
        <f>P160+P163</f>
        <v>0</v>
      </c>
      <c r="R159" s="151">
        <f>R160+R163</f>
        <v>0</v>
      </c>
      <c r="T159" s="152">
        <f>T160+T163</f>
        <v>0</v>
      </c>
      <c r="AR159" s="147" t="s">
        <v>225</v>
      </c>
      <c r="AT159" s="153" t="s">
        <v>74</v>
      </c>
      <c r="AU159" s="153" t="s">
        <v>75</v>
      </c>
      <c r="AY159" s="147" t="s">
        <v>224</v>
      </c>
      <c r="BK159" s="154">
        <f>BK160+BK163</f>
        <v>0</v>
      </c>
    </row>
    <row r="160" spans="2:65" s="11" customFormat="1" ht="22.9" customHeight="1">
      <c r="B160" s="146"/>
      <c r="D160" s="147" t="s">
        <v>74</v>
      </c>
      <c r="E160" s="155" t="s">
        <v>698</v>
      </c>
      <c r="F160" s="155" t="s">
        <v>699</v>
      </c>
      <c r="I160" s="149"/>
      <c r="J160" s="156">
        <f>BK160</f>
        <v>0</v>
      </c>
      <c r="L160" s="146"/>
      <c r="M160" s="150"/>
      <c r="P160" s="151">
        <f>SUM(P161:P162)</f>
        <v>0</v>
      </c>
      <c r="R160" s="151">
        <f>SUM(R161:R162)</f>
        <v>0</v>
      </c>
      <c r="T160" s="152">
        <f>SUM(T161:T162)</f>
        <v>0</v>
      </c>
      <c r="AR160" s="147" t="s">
        <v>225</v>
      </c>
      <c r="AT160" s="153" t="s">
        <v>74</v>
      </c>
      <c r="AU160" s="153" t="s">
        <v>83</v>
      </c>
      <c r="AY160" s="147" t="s">
        <v>224</v>
      </c>
      <c r="BK160" s="154">
        <f>SUM(BK161:BK162)</f>
        <v>0</v>
      </c>
    </row>
    <row r="161" spans="2:65" s="1" customFormat="1" ht="16.5" customHeight="1">
      <c r="B161" s="32"/>
      <c r="C161" s="157" t="s">
        <v>362</v>
      </c>
      <c r="D161" s="157" t="s">
        <v>227</v>
      </c>
      <c r="E161" s="158" t="s">
        <v>1514</v>
      </c>
      <c r="F161" s="159" t="s">
        <v>1515</v>
      </c>
      <c r="G161" s="160" t="s">
        <v>461</v>
      </c>
      <c r="H161" s="162"/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67" t="s">
        <v>558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558</v>
      </c>
      <c r="BM161" s="167" t="s">
        <v>450</v>
      </c>
    </row>
    <row r="162" spans="2:65" s="1" customFormat="1" ht="16.5" customHeight="1">
      <c r="B162" s="32"/>
      <c r="C162" s="157" t="s">
        <v>370</v>
      </c>
      <c r="D162" s="157" t="s">
        <v>227</v>
      </c>
      <c r="E162" s="158" t="s">
        <v>1516</v>
      </c>
      <c r="F162" s="159" t="s">
        <v>1517</v>
      </c>
      <c r="G162" s="160" t="s">
        <v>461</v>
      </c>
      <c r="H162" s="162"/>
      <c r="I162" s="162"/>
      <c r="J162" s="161">
        <f>ROUND(I162*H162,3)</f>
        <v>0</v>
      </c>
      <c r="K162" s="163"/>
      <c r="L162" s="32"/>
      <c r="M162" s="164" t="s">
        <v>1</v>
      </c>
      <c r="N162" s="127" t="s">
        <v>41</v>
      </c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ROUND(I162*H162,3)</f>
        <v>0</v>
      </c>
      <c r="BL162" s="17" t="s">
        <v>558</v>
      </c>
      <c r="BM162" s="167" t="s">
        <v>458</v>
      </c>
    </row>
    <row r="163" spans="2:65" s="11" customFormat="1" ht="22.9" customHeight="1">
      <c r="B163" s="146"/>
      <c r="D163" s="147" t="s">
        <v>74</v>
      </c>
      <c r="E163" s="155" t="s">
        <v>1518</v>
      </c>
      <c r="F163" s="155" t="s">
        <v>1519</v>
      </c>
      <c r="I163" s="149"/>
      <c r="J163" s="156">
        <f>BK163</f>
        <v>0</v>
      </c>
      <c r="L163" s="146"/>
      <c r="M163" s="150"/>
      <c r="P163" s="151">
        <f>P164</f>
        <v>0</v>
      </c>
      <c r="R163" s="151">
        <f>R164</f>
        <v>0</v>
      </c>
      <c r="T163" s="152">
        <f>T164</f>
        <v>0</v>
      </c>
      <c r="AR163" s="147" t="s">
        <v>225</v>
      </c>
      <c r="AT163" s="153" t="s">
        <v>74</v>
      </c>
      <c r="AU163" s="153" t="s">
        <v>83</v>
      </c>
      <c r="AY163" s="147" t="s">
        <v>224</v>
      </c>
      <c r="BK163" s="154">
        <f>BK164</f>
        <v>0</v>
      </c>
    </row>
    <row r="164" spans="2:65" s="1" customFormat="1" ht="21.75" customHeight="1">
      <c r="B164" s="32"/>
      <c r="C164" s="157" t="s">
        <v>375</v>
      </c>
      <c r="D164" s="157" t="s">
        <v>227</v>
      </c>
      <c r="E164" s="158" t="s">
        <v>1520</v>
      </c>
      <c r="F164" s="159" t="s">
        <v>1521</v>
      </c>
      <c r="G164" s="160" t="s">
        <v>230</v>
      </c>
      <c r="H164" s="161">
        <v>1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558</v>
      </c>
      <c r="BM164" s="167" t="s">
        <v>469</v>
      </c>
    </row>
    <row r="165" spans="2:65" s="1" customFormat="1" ht="49.9" customHeight="1">
      <c r="B165" s="32"/>
      <c r="E165" s="148" t="s">
        <v>727</v>
      </c>
      <c r="F165" s="148" t="s">
        <v>728</v>
      </c>
      <c r="J165" s="125">
        <f t="shared" ref="J165:J170" si="15">BK165</f>
        <v>0</v>
      </c>
      <c r="L165" s="32"/>
      <c r="M165" s="208"/>
      <c r="T165" s="59"/>
      <c r="AT165" s="17" t="s">
        <v>74</v>
      </c>
      <c r="AU165" s="17" t="s">
        <v>75</v>
      </c>
      <c r="AY165" s="17" t="s">
        <v>729</v>
      </c>
      <c r="BK165" s="169">
        <f>SUM(BK166:BK170)</f>
        <v>0</v>
      </c>
    </row>
    <row r="166" spans="2:65" s="1" customFormat="1" ht="16.399999999999999" customHeight="1">
      <c r="B166" s="32"/>
      <c r="C166" s="209" t="s">
        <v>1</v>
      </c>
      <c r="D166" s="209" t="s">
        <v>227</v>
      </c>
      <c r="E166" s="210" t="s">
        <v>1</v>
      </c>
      <c r="F166" s="211" t="s">
        <v>1</v>
      </c>
      <c r="G166" s="212" t="s">
        <v>1</v>
      </c>
      <c r="H166" s="213"/>
      <c r="I166" s="213"/>
      <c r="J166" s="214">
        <f t="shared" si="15"/>
        <v>0</v>
      </c>
      <c r="K166" s="163"/>
      <c r="L166" s="32"/>
      <c r="M166" s="215" t="s">
        <v>1</v>
      </c>
      <c r="N166" s="216" t="s">
        <v>41</v>
      </c>
      <c r="T166" s="59"/>
      <c r="AT166" s="17" t="s">
        <v>729</v>
      </c>
      <c r="AU166" s="17" t="s">
        <v>83</v>
      </c>
      <c r="AY166" s="17" t="s">
        <v>729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I166*H166</f>
        <v>0</v>
      </c>
    </row>
    <row r="167" spans="2:65" s="1" customFormat="1" ht="16.399999999999999" customHeight="1">
      <c r="B167" s="32"/>
      <c r="C167" s="209" t="s">
        <v>1</v>
      </c>
      <c r="D167" s="209" t="s">
        <v>227</v>
      </c>
      <c r="E167" s="210" t="s">
        <v>1</v>
      </c>
      <c r="F167" s="211" t="s">
        <v>1</v>
      </c>
      <c r="G167" s="212" t="s">
        <v>1</v>
      </c>
      <c r="H167" s="213"/>
      <c r="I167" s="213"/>
      <c r="J167" s="214">
        <f t="shared" si="15"/>
        <v>0</v>
      </c>
      <c r="K167" s="163"/>
      <c r="L167" s="32"/>
      <c r="M167" s="215" t="s">
        <v>1</v>
      </c>
      <c r="N167" s="216" t="s">
        <v>41</v>
      </c>
      <c r="T167" s="59"/>
      <c r="AT167" s="17" t="s">
        <v>729</v>
      </c>
      <c r="AU167" s="17" t="s">
        <v>83</v>
      </c>
      <c r="AY167" s="17" t="s">
        <v>729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I167*H167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1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1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15"/>
        <v>0</v>
      </c>
      <c r="K170" s="163"/>
      <c r="L170" s="32"/>
      <c r="M170" s="215" t="s">
        <v>1</v>
      </c>
      <c r="N170" s="216" t="s">
        <v>41</v>
      </c>
      <c r="O170" s="217"/>
      <c r="P170" s="217"/>
      <c r="Q170" s="217"/>
      <c r="R170" s="217"/>
      <c r="S170" s="217"/>
      <c r="T170" s="218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7" customHeight="1"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2"/>
    </row>
  </sheetData>
  <sheetProtection algorithmName="SHA-512" hashValue="fH81LHcCNt087NsUVP+cncfiN2zbDeac013O2ju8ZnRGqkCbivDATNEmI1yOxhGuMMtmLQxmYxngjfl1GwXNbw==" saltValue="Gu46fKXiSDGlqRvrIjZD0idOGXk4iR1y4oBPROdF25PrDDPQIjDe7c3togkpj1M6LGLB19iQi6sT4xkJUQwS6A==" spinCount="100000" sheet="1" objects="1" scenarios="1" formatColumns="0" formatRows="0" autoFilter="0"/>
  <autoFilter ref="C135:K170" xr:uid="{00000000-0009-0000-0000-000018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6:D171" xr:uid="{00000000-0002-0000-1800-000000000000}">
      <formula1>"K, M"</formula1>
    </dataValidation>
    <dataValidation type="list" allowBlank="1" showInputMessage="1" showErrorMessage="1" error="Povolené sú hodnoty základná, znížená, nulová." sqref="N166:N171" xr:uid="{00000000-0002-0000-1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7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162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1551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SUM(BE136:BE164)),  2) + SUM(BE166:BE170)), 2)</f>
        <v>0</v>
      </c>
      <c r="G37" s="102"/>
      <c r="H37" s="102"/>
      <c r="I37" s="103">
        <v>0.2</v>
      </c>
      <c r="J37" s="101">
        <f>ROUND((ROUND(((SUM(BE107:BE114) + SUM(BE136:BE164))*I37),  2) + (SUM(BE166:BE170)*I37)),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SUM(BF136:BF164)),  2) + SUM(BF166:BF170)), 2)</f>
        <v>0</v>
      </c>
      <c r="G38" s="102"/>
      <c r="H38" s="102"/>
      <c r="I38" s="103">
        <v>0.2</v>
      </c>
      <c r="J38" s="101">
        <f>ROUND((ROUND(((SUM(BF107:BF114) + SUM(BF136:BF164))*I38),  2) + (SUM(BF166:BF170)*I38)),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SUM(BG136:BG164)),  2) + SUM(BG166:BG170)),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SUM(BH136:BH164)),  2) + SUM(BH166:BH170)),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SUM(BI136:BI164)),  2) + SUM(BI166:BI170)),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gg-03 - R01.3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1552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J159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J160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J163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J165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gg-03 - R01.3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P137+P159+P165</f>
        <v>0</v>
      </c>
      <c r="Q136" s="56"/>
      <c r="R136" s="143">
        <f>R137+R159+R165</f>
        <v>0</v>
      </c>
      <c r="S136" s="56"/>
      <c r="T136" s="144">
        <f>T137+T159+T165</f>
        <v>0</v>
      </c>
      <c r="AT136" s="17" t="s">
        <v>74</v>
      </c>
      <c r="AU136" s="17" t="s">
        <v>178</v>
      </c>
      <c r="BK136" s="145">
        <f>BK137+BK159+BK165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1553</v>
      </c>
      <c r="I138" s="149"/>
      <c r="J138" s="156">
        <f>BK138</f>
        <v>0</v>
      </c>
      <c r="L138" s="146"/>
      <c r="M138" s="150"/>
      <c r="P138" s="151">
        <f>SUM(P139:P158)</f>
        <v>0</v>
      </c>
      <c r="R138" s="151">
        <f>SUM(R139:R158)</f>
        <v>0</v>
      </c>
      <c r="T138" s="152">
        <f>SUM(T139:T158)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SUM(BK139:BK158)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8</v>
      </c>
      <c r="I139" s="162"/>
      <c r="J139" s="161">
        <f t="shared" ref="J139:J158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58" si="6">O139*H139</f>
        <v>0</v>
      </c>
      <c r="Q139" s="165">
        <v>0</v>
      </c>
      <c r="R139" s="165">
        <f t="shared" ref="R139:R158" si="7">Q139*H139</f>
        <v>0</v>
      </c>
      <c r="S139" s="165">
        <v>0</v>
      </c>
      <c r="T139" s="166">
        <f t="shared" ref="T139:T158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58" si="9">IF(N139="základná",J139,0)</f>
        <v>0</v>
      </c>
      <c r="BF139" s="168">
        <f t="shared" ref="BF139:BF158" si="10">IF(N139="znížená",J139,0)</f>
        <v>0</v>
      </c>
      <c r="BG139" s="168">
        <f t="shared" ref="BG139:BG158" si="11">IF(N139="zákl. prenesená",J139,0)</f>
        <v>0</v>
      </c>
      <c r="BH139" s="168">
        <f t="shared" ref="BH139:BH158" si="12">IF(N139="zníž. prenesená",J139,0)</f>
        <v>0</v>
      </c>
      <c r="BI139" s="168">
        <f t="shared" ref="BI139:BI158" si="13">IF(N139="nulová",J139,0)</f>
        <v>0</v>
      </c>
      <c r="BJ139" s="17" t="s">
        <v>99</v>
      </c>
      <c r="BK139" s="169">
        <f t="shared" ref="BK139:BK158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1479</v>
      </c>
      <c r="F140" s="200" t="s">
        <v>1480</v>
      </c>
      <c r="G140" s="201" t="s">
        <v>230</v>
      </c>
      <c r="H140" s="202">
        <v>1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1481</v>
      </c>
      <c r="F141" s="200" t="s">
        <v>1482</v>
      </c>
      <c r="G141" s="201" t="s">
        <v>230</v>
      </c>
      <c r="H141" s="202">
        <v>5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231</v>
      </c>
      <c r="D142" s="198" t="s">
        <v>311</v>
      </c>
      <c r="E142" s="199" t="s">
        <v>1485</v>
      </c>
      <c r="F142" s="200" t="s">
        <v>1486</v>
      </c>
      <c r="G142" s="201" t="s">
        <v>230</v>
      </c>
      <c r="H142" s="202">
        <v>2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24.25" customHeight="1">
      <c r="B143" s="32"/>
      <c r="C143" s="198" t="s">
        <v>252</v>
      </c>
      <c r="D143" s="198" t="s">
        <v>311</v>
      </c>
      <c r="E143" s="199" t="s">
        <v>1487</v>
      </c>
      <c r="F143" s="200" t="s">
        <v>1488</v>
      </c>
      <c r="G143" s="201" t="s">
        <v>230</v>
      </c>
      <c r="H143" s="202">
        <v>2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16.5" customHeight="1">
      <c r="B144" s="32"/>
      <c r="C144" s="157" t="s">
        <v>241</v>
      </c>
      <c r="D144" s="157" t="s">
        <v>227</v>
      </c>
      <c r="E144" s="158" t="s">
        <v>1282</v>
      </c>
      <c r="F144" s="159" t="s">
        <v>1266</v>
      </c>
      <c r="G144" s="160" t="s">
        <v>230</v>
      </c>
      <c r="H144" s="161">
        <v>3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24.25" customHeight="1">
      <c r="B145" s="32"/>
      <c r="C145" s="198" t="s">
        <v>260</v>
      </c>
      <c r="D145" s="198" t="s">
        <v>311</v>
      </c>
      <c r="E145" s="199" t="s">
        <v>1540</v>
      </c>
      <c r="F145" s="200" t="s">
        <v>1541</v>
      </c>
      <c r="G145" s="201" t="s">
        <v>230</v>
      </c>
      <c r="H145" s="202">
        <v>1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24.25" customHeight="1">
      <c r="B146" s="32"/>
      <c r="C146" s="198" t="s">
        <v>280</v>
      </c>
      <c r="D146" s="198" t="s">
        <v>311</v>
      </c>
      <c r="E146" s="199" t="s">
        <v>1491</v>
      </c>
      <c r="F146" s="200" t="s">
        <v>1492</v>
      </c>
      <c r="G146" s="201" t="s">
        <v>230</v>
      </c>
      <c r="H146" s="202">
        <v>2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284</v>
      </c>
      <c r="D147" s="198" t="s">
        <v>311</v>
      </c>
      <c r="E147" s="199" t="s">
        <v>1493</v>
      </c>
      <c r="F147" s="200" t="s">
        <v>1494</v>
      </c>
      <c r="G147" s="201" t="s">
        <v>230</v>
      </c>
      <c r="H147" s="202">
        <v>1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16.5" customHeight="1">
      <c r="B148" s="32"/>
      <c r="C148" s="198" t="s">
        <v>288</v>
      </c>
      <c r="D148" s="198" t="s">
        <v>311</v>
      </c>
      <c r="E148" s="199" t="s">
        <v>1287</v>
      </c>
      <c r="F148" s="200" t="s">
        <v>1288</v>
      </c>
      <c r="G148" s="201" t="s">
        <v>230</v>
      </c>
      <c r="H148" s="202">
        <v>0.5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16.5" customHeight="1">
      <c r="B149" s="32"/>
      <c r="C149" s="157" t="s">
        <v>325</v>
      </c>
      <c r="D149" s="157" t="s">
        <v>227</v>
      </c>
      <c r="E149" s="158" t="s">
        <v>1547</v>
      </c>
      <c r="F149" s="159" t="s">
        <v>1548</v>
      </c>
      <c r="G149" s="160" t="s">
        <v>230</v>
      </c>
      <c r="H149" s="161">
        <v>7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" customFormat="1" ht="21.75" customHeight="1">
      <c r="B150" s="32"/>
      <c r="C150" s="198" t="s">
        <v>331</v>
      </c>
      <c r="D150" s="198" t="s">
        <v>311</v>
      </c>
      <c r="E150" s="199" t="s">
        <v>1549</v>
      </c>
      <c r="F150" s="200" t="s">
        <v>1550</v>
      </c>
      <c r="G150" s="201" t="s">
        <v>230</v>
      </c>
      <c r="H150" s="202">
        <v>7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57" t="s">
        <v>295</v>
      </c>
      <c r="D151" s="157" t="s">
        <v>227</v>
      </c>
      <c r="E151" s="158" t="s">
        <v>1289</v>
      </c>
      <c r="F151" s="159" t="s">
        <v>1290</v>
      </c>
      <c r="G151" s="160" t="s">
        <v>230</v>
      </c>
      <c r="H151" s="161">
        <v>2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375</v>
      </c>
    </row>
    <row r="152" spans="2:65" s="1" customFormat="1" ht="24.25" customHeight="1">
      <c r="B152" s="32"/>
      <c r="C152" s="198" t="s">
        <v>300</v>
      </c>
      <c r="D152" s="198" t="s">
        <v>311</v>
      </c>
      <c r="E152" s="199" t="s">
        <v>1542</v>
      </c>
      <c r="F152" s="200" t="s">
        <v>1543</v>
      </c>
      <c r="G152" s="201" t="s">
        <v>230</v>
      </c>
      <c r="H152" s="202">
        <v>2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383</v>
      </c>
    </row>
    <row r="153" spans="2:65" s="1" customFormat="1" ht="16.5" customHeight="1">
      <c r="B153" s="32"/>
      <c r="C153" s="157" t="s">
        <v>305</v>
      </c>
      <c r="D153" s="157" t="s">
        <v>227</v>
      </c>
      <c r="E153" s="158" t="s">
        <v>1497</v>
      </c>
      <c r="F153" s="159" t="s">
        <v>1498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392</v>
      </c>
    </row>
    <row r="154" spans="2:65" s="1" customFormat="1" ht="16.5" customHeight="1">
      <c r="B154" s="32"/>
      <c r="C154" s="198" t="s">
        <v>310</v>
      </c>
      <c r="D154" s="198" t="s">
        <v>311</v>
      </c>
      <c r="E154" s="199" t="s">
        <v>1499</v>
      </c>
      <c r="F154" s="200" t="s">
        <v>1500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401</v>
      </c>
    </row>
    <row r="155" spans="2:65" s="1" customFormat="1" ht="24.25" customHeight="1">
      <c r="B155" s="32"/>
      <c r="C155" s="157" t="s">
        <v>316</v>
      </c>
      <c r="D155" s="157" t="s">
        <v>227</v>
      </c>
      <c r="E155" s="158" t="s">
        <v>1501</v>
      </c>
      <c r="F155" s="159" t="s">
        <v>1502</v>
      </c>
      <c r="G155" s="160" t="s">
        <v>230</v>
      </c>
      <c r="H155" s="161">
        <v>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415</v>
      </c>
    </row>
    <row r="156" spans="2:65" s="1" customFormat="1" ht="37.9" customHeight="1">
      <c r="B156" s="32"/>
      <c r="C156" s="198" t="s">
        <v>321</v>
      </c>
      <c r="D156" s="198" t="s">
        <v>311</v>
      </c>
      <c r="E156" s="199" t="s">
        <v>1503</v>
      </c>
      <c r="F156" s="200" t="s">
        <v>1504</v>
      </c>
      <c r="G156" s="201" t="s">
        <v>230</v>
      </c>
      <c r="H156" s="202">
        <v>1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426</v>
      </c>
    </row>
    <row r="157" spans="2:65" s="1" customFormat="1" ht="16.5" customHeight="1">
      <c r="B157" s="32"/>
      <c r="C157" s="157" t="s">
        <v>336</v>
      </c>
      <c r="D157" s="157" t="s">
        <v>227</v>
      </c>
      <c r="E157" s="158" t="s">
        <v>1505</v>
      </c>
      <c r="F157" s="159" t="s">
        <v>1506</v>
      </c>
      <c r="G157" s="160" t="s">
        <v>230</v>
      </c>
      <c r="H157" s="161">
        <v>1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434</v>
      </c>
    </row>
    <row r="158" spans="2:65" s="1" customFormat="1" ht="24.25" customHeight="1">
      <c r="B158" s="32"/>
      <c r="C158" s="198" t="s">
        <v>7</v>
      </c>
      <c r="D158" s="198" t="s">
        <v>311</v>
      </c>
      <c r="E158" s="199" t="s">
        <v>1507</v>
      </c>
      <c r="F158" s="200" t="s">
        <v>1508</v>
      </c>
      <c r="G158" s="201" t="s">
        <v>230</v>
      </c>
      <c r="H158" s="202">
        <v>1</v>
      </c>
      <c r="I158" s="203"/>
      <c r="J158" s="202">
        <f t="shared" si="5"/>
        <v>0</v>
      </c>
      <c r="K158" s="204"/>
      <c r="L158" s="205"/>
      <c r="M158" s="206" t="s">
        <v>1</v>
      </c>
      <c r="N158" s="20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231</v>
      </c>
      <c r="BM158" s="167" t="s">
        <v>442</v>
      </c>
    </row>
    <row r="159" spans="2:65" s="11" customFormat="1" ht="25.9" customHeight="1">
      <c r="B159" s="146"/>
      <c r="D159" s="147" t="s">
        <v>74</v>
      </c>
      <c r="E159" s="148" t="s">
        <v>311</v>
      </c>
      <c r="F159" s="148" t="s">
        <v>1513</v>
      </c>
      <c r="I159" s="149"/>
      <c r="J159" s="125">
        <f>BK159</f>
        <v>0</v>
      </c>
      <c r="L159" s="146"/>
      <c r="M159" s="150"/>
      <c r="P159" s="151">
        <f>P160+P163</f>
        <v>0</v>
      </c>
      <c r="R159" s="151">
        <f>R160+R163</f>
        <v>0</v>
      </c>
      <c r="T159" s="152">
        <f>T160+T163</f>
        <v>0</v>
      </c>
      <c r="AR159" s="147" t="s">
        <v>225</v>
      </c>
      <c r="AT159" s="153" t="s">
        <v>74</v>
      </c>
      <c r="AU159" s="153" t="s">
        <v>75</v>
      </c>
      <c r="AY159" s="147" t="s">
        <v>224</v>
      </c>
      <c r="BK159" s="154">
        <f>BK160+BK163</f>
        <v>0</v>
      </c>
    </row>
    <row r="160" spans="2:65" s="11" customFormat="1" ht="22.9" customHeight="1">
      <c r="B160" s="146"/>
      <c r="D160" s="147" t="s">
        <v>74</v>
      </c>
      <c r="E160" s="155" t="s">
        <v>698</v>
      </c>
      <c r="F160" s="155" t="s">
        <v>699</v>
      </c>
      <c r="I160" s="149"/>
      <c r="J160" s="156">
        <f>BK160</f>
        <v>0</v>
      </c>
      <c r="L160" s="146"/>
      <c r="M160" s="150"/>
      <c r="P160" s="151">
        <f>SUM(P161:P162)</f>
        <v>0</v>
      </c>
      <c r="R160" s="151">
        <f>SUM(R161:R162)</f>
        <v>0</v>
      </c>
      <c r="T160" s="152">
        <f>SUM(T161:T162)</f>
        <v>0</v>
      </c>
      <c r="AR160" s="147" t="s">
        <v>225</v>
      </c>
      <c r="AT160" s="153" t="s">
        <v>74</v>
      </c>
      <c r="AU160" s="153" t="s">
        <v>83</v>
      </c>
      <c r="AY160" s="147" t="s">
        <v>224</v>
      </c>
      <c r="BK160" s="154">
        <f>SUM(BK161:BK162)</f>
        <v>0</v>
      </c>
    </row>
    <row r="161" spans="2:65" s="1" customFormat="1" ht="16.5" customHeight="1">
      <c r="B161" s="32"/>
      <c r="C161" s="157" t="s">
        <v>346</v>
      </c>
      <c r="D161" s="157" t="s">
        <v>227</v>
      </c>
      <c r="E161" s="158" t="s">
        <v>1514</v>
      </c>
      <c r="F161" s="159" t="s">
        <v>1515</v>
      </c>
      <c r="G161" s="160" t="s">
        <v>461</v>
      </c>
      <c r="H161" s="162"/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67" t="s">
        <v>558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558</v>
      </c>
      <c r="BM161" s="167" t="s">
        <v>450</v>
      </c>
    </row>
    <row r="162" spans="2:65" s="1" customFormat="1" ht="16.5" customHeight="1">
      <c r="B162" s="32"/>
      <c r="C162" s="157" t="s">
        <v>352</v>
      </c>
      <c r="D162" s="157" t="s">
        <v>227</v>
      </c>
      <c r="E162" s="158" t="s">
        <v>1516</v>
      </c>
      <c r="F162" s="159" t="s">
        <v>1517</v>
      </c>
      <c r="G162" s="160" t="s">
        <v>461</v>
      </c>
      <c r="H162" s="162"/>
      <c r="I162" s="162"/>
      <c r="J162" s="161">
        <f>ROUND(I162*H162,3)</f>
        <v>0</v>
      </c>
      <c r="K162" s="163"/>
      <c r="L162" s="32"/>
      <c r="M162" s="164" t="s">
        <v>1</v>
      </c>
      <c r="N162" s="127" t="s">
        <v>41</v>
      </c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ROUND(I162*H162,3)</f>
        <v>0</v>
      </c>
      <c r="BL162" s="17" t="s">
        <v>558</v>
      </c>
      <c r="BM162" s="167" t="s">
        <v>458</v>
      </c>
    </row>
    <row r="163" spans="2:65" s="11" customFormat="1" ht="22.9" customHeight="1">
      <c r="B163" s="146"/>
      <c r="D163" s="147" t="s">
        <v>74</v>
      </c>
      <c r="E163" s="155" t="s">
        <v>1518</v>
      </c>
      <c r="F163" s="155" t="s">
        <v>1519</v>
      </c>
      <c r="I163" s="149"/>
      <c r="J163" s="156">
        <f>BK163</f>
        <v>0</v>
      </c>
      <c r="L163" s="146"/>
      <c r="M163" s="150"/>
      <c r="P163" s="151">
        <f>P164</f>
        <v>0</v>
      </c>
      <c r="R163" s="151">
        <f>R164</f>
        <v>0</v>
      </c>
      <c r="T163" s="152">
        <f>T164</f>
        <v>0</v>
      </c>
      <c r="AR163" s="147" t="s">
        <v>225</v>
      </c>
      <c r="AT163" s="153" t="s">
        <v>74</v>
      </c>
      <c r="AU163" s="153" t="s">
        <v>83</v>
      </c>
      <c r="AY163" s="147" t="s">
        <v>224</v>
      </c>
      <c r="BK163" s="154">
        <f>BK164</f>
        <v>0</v>
      </c>
    </row>
    <row r="164" spans="2:65" s="1" customFormat="1" ht="21.75" customHeight="1">
      <c r="B164" s="32"/>
      <c r="C164" s="157" t="s">
        <v>357</v>
      </c>
      <c r="D164" s="157" t="s">
        <v>227</v>
      </c>
      <c r="E164" s="158" t="s">
        <v>1520</v>
      </c>
      <c r="F164" s="159" t="s">
        <v>1521</v>
      </c>
      <c r="G164" s="160" t="s">
        <v>230</v>
      </c>
      <c r="H164" s="161">
        <v>1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558</v>
      </c>
      <c r="BM164" s="167" t="s">
        <v>469</v>
      </c>
    </row>
    <row r="165" spans="2:65" s="1" customFormat="1" ht="49.9" customHeight="1">
      <c r="B165" s="32"/>
      <c r="E165" s="148" t="s">
        <v>727</v>
      </c>
      <c r="F165" s="148" t="s">
        <v>728</v>
      </c>
      <c r="J165" s="125">
        <f t="shared" ref="J165:J170" si="15">BK165</f>
        <v>0</v>
      </c>
      <c r="L165" s="32"/>
      <c r="M165" s="208"/>
      <c r="T165" s="59"/>
      <c r="AT165" s="17" t="s">
        <v>74</v>
      </c>
      <c r="AU165" s="17" t="s">
        <v>75</v>
      </c>
      <c r="AY165" s="17" t="s">
        <v>729</v>
      </c>
      <c r="BK165" s="169">
        <f>SUM(BK166:BK170)</f>
        <v>0</v>
      </c>
    </row>
    <row r="166" spans="2:65" s="1" customFormat="1" ht="16.399999999999999" customHeight="1">
      <c r="B166" s="32"/>
      <c r="C166" s="209" t="s">
        <v>1</v>
      </c>
      <c r="D166" s="209" t="s">
        <v>227</v>
      </c>
      <c r="E166" s="210" t="s">
        <v>1</v>
      </c>
      <c r="F166" s="211" t="s">
        <v>1</v>
      </c>
      <c r="G166" s="212" t="s">
        <v>1</v>
      </c>
      <c r="H166" s="213"/>
      <c r="I166" s="213"/>
      <c r="J166" s="214">
        <f t="shared" si="15"/>
        <v>0</v>
      </c>
      <c r="K166" s="163"/>
      <c r="L166" s="32"/>
      <c r="M166" s="215" t="s">
        <v>1</v>
      </c>
      <c r="N166" s="216" t="s">
        <v>41</v>
      </c>
      <c r="T166" s="59"/>
      <c r="AT166" s="17" t="s">
        <v>729</v>
      </c>
      <c r="AU166" s="17" t="s">
        <v>83</v>
      </c>
      <c r="AY166" s="17" t="s">
        <v>729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I166*H166</f>
        <v>0</v>
      </c>
    </row>
    <row r="167" spans="2:65" s="1" customFormat="1" ht="16.399999999999999" customHeight="1">
      <c r="B167" s="32"/>
      <c r="C167" s="209" t="s">
        <v>1</v>
      </c>
      <c r="D167" s="209" t="s">
        <v>227</v>
      </c>
      <c r="E167" s="210" t="s">
        <v>1</v>
      </c>
      <c r="F167" s="211" t="s">
        <v>1</v>
      </c>
      <c r="G167" s="212" t="s">
        <v>1</v>
      </c>
      <c r="H167" s="213"/>
      <c r="I167" s="213"/>
      <c r="J167" s="214">
        <f t="shared" si="15"/>
        <v>0</v>
      </c>
      <c r="K167" s="163"/>
      <c r="L167" s="32"/>
      <c r="M167" s="215" t="s">
        <v>1</v>
      </c>
      <c r="N167" s="216" t="s">
        <v>41</v>
      </c>
      <c r="T167" s="59"/>
      <c r="AT167" s="17" t="s">
        <v>729</v>
      </c>
      <c r="AU167" s="17" t="s">
        <v>83</v>
      </c>
      <c r="AY167" s="17" t="s">
        <v>729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I167*H167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1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1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15"/>
        <v>0</v>
      </c>
      <c r="K170" s="163"/>
      <c r="L170" s="32"/>
      <c r="M170" s="215" t="s">
        <v>1</v>
      </c>
      <c r="N170" s="216" t="s">
        <v>41</v>
      </c>
      <c r="O170" s="217"/>
      <c r="P170" s="217"/>
      <c r="Q170" s="217"/>
      <c r="R170" s="217"/>
      <c r="S170" s="217"/>
      <c r="T170" s="218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7" customHeight="1"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2"/>
    </row>
  </sheetData>
  <sheetProtection algorithmName="SHA-512" hashValue="a4R+ID2OLaeoOBoIea0UwT1yqXJZcuppNI4O/tqICnbrctGTUnjl38DT0RrNG2dFuvU6jagrOeEgTk27rgpzbg==" saltValue="NLaqO0TfkV/PJ02Jfknq0vdt9KAaDyMQx0RWHnASB57v0w1PhRSC0RfOlwLx9qIQMeuXrx3SwSD9DRxiKLV1Ew==" spinCount="100000" sheet="1" objects="1" scenarios="1" formatColumns="0" formatRows="0" autoFilter="0"/>
  <autoFilter ref="C135:K170" xr:uid="{00000000-0009-0000-0000-000019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6:D171" xr:uid="{00000000-0002-0000-1900-000000000000}">
      <formula1>"K, M"</formula1>
    </dataValidation>
    <dataValidation type="list" allowBlank="1" showInputMessage="1" showErrorMessage="1" error="Povolené sú hodnoty základná, znížená, nulová." sqref="N166:N171" xr:uid="{00000000-0002-0000-1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7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165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1554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SUM(BE136:BE164)),  2) + SUM(BE166:BE170)), 2)</f>
        <v>0</v>
      </c>
      <c r="G37" s="102"/>
      <c r="H37" s="102"/>
      <c r="I37" s="103">
        <v>0.2</v>
      </c>
      <c r="J37" s="101">
        <f>ROUND((ROUND(((SUM(BE107:BE114) + SUM(BE136:BE164))*I37),  2) + (SUM(BE166:BE170)*I37)),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SUM(BF136:BF164)),  2) + SUM(BF166:BF170)), 2)</f>
        <v>0</v>
      </c>
      <c r="G38" s="102"/>
      <c r="H38" s="102"/>
      <c r="I38" s="103">
        <v>0.2</v>
      </c>
      <c r="J38" s="101">
        <f>ROUND((ROUND(((SUM(BF107:BF114) + SUM(BF136:BF164))*I38),  2) + (SUM(BF166:BF170)*I38)),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SUM(BG136:BG164)),  2) + SUM(BG166:BG170)),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SUM(BH136:BH164)),  2) + SUM(BH166:BH170)),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SUM(BI136:BI164)),  2) + SUM(BI166:BI170)),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gg-04 - R01.4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1555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J159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J160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J163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J165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gg-04 - R01.4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P137+P159+P165</f>
        <v>0</v>
      </c>
      <c r="Q136" s="56"/>
      <c r="R136" s="143">
        <f>R137+R159+R165</f>
        <v>0</v>
      </c>
      <c r="S136" s="56"/>
      <c r="T136" s="144">
        <f>T137+T159+T165</f>
        <v>0</v>
      </c>
      <c r="AT136" s="17" t="s">
        <v>74</v>
      </c>
      <c r="AU136" s="17" t="s">
        <v>178</v>
      </c>
      <c r="BK136" s="145">
        <f>BK137+BK159+BK165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1556</v>
      </c>
      <c r="I138" s="149"/>
      <c r="J138" s="156">
        <f>BK138</f>
        <v>0</v>
      </c>
      <c r="L138" s="146"/>
      <c r="M138" s="150"/>
      <c r="P138" s="151">
        <f>SUM(P139:P158)</f>
        <v>0</v>
      </c>
      <c r="R138" s="151">
        <f>SUM(R139:R158)</f>
        <v>0</v>
      </c>
      <c r="T138" s="152">
        <f>SUM(T139:T158)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SUM(BK139:BK158)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8</v>
      </c>
      <c r="I139" s="162"/>
      <c r="J139" s="161">
        <f t="shared" ref="J139:J158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58" si="6">O139*H139</f>
        <v>0</v>
      </c>
      <c r="Q139" s="165">
        <v>0</v>
      </c>
      <c r="R139" s="165">
        <f t="shared" ref="R139:R158" si="7">Q139*H139</f>
        <v>0</v>
      </c>
      <c r="S139" s="165">
        <v>0</v>
      </c>
      <c r="T139" s="166">
        <f t="shared" ref="T139:T158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58" si="9">IF(N139="základná",J139,0)</f>
        <v>0</v>
      </c>
      <c r="BF139" s="168">
        <f t="shared" ref="BF139:BF158" si="10">IF(N139="znížená",J139,0)</f>
        <v>0</v>
      </c>
      <c r="BG139" s="168">
        <f t="shared" ref="BG139:BG158" si="11">IF(N139="zákl. prenesená",J139,0)</f>
        <v>0</v>
      </c>
      <c r="BH139" s="168">
        <f t="shared" ref="BH139:BH158" si="12">IF(N139="zníž. prenesená",J139,0)</f>
        <v>0</v>
      </c>
      <c r="BI139" s="168">
        <f t="shared" ref="BI139:BI158" si="13">IF(N139="nulová",J139,0)</f>
        <v>0</v>
      </c>
      <c r="BJ139" s="17" t="s">
        <v>99</v>
      </c>
      <c r="BK139" s="169">
        <f t="shared" ref="BK139:BK158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1479</v>
      </c>
      <c r="F140" s="200" t="s">
        <v>1480</v>
      </c>
      <c r="G140" s="201" t="s">
        <v>230</v>
      </c>
      <c r="H140" s="202">
        <v>1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1481</v>
      </c>
      <c r="F141" s="200" t="s">
        <v>1482</v>
      </c>
      <c r="G141" s="201" t="s">
        <v>230</v>
      </c>
      <c r="H141" s="202">
        <v>5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231</v>
      </c>
      <c r="D142" s="198" t="s">
        <v>311</v>
      </c>
      <c r="E142" s="199" t="s">
        <v>1485</v>
      </c>
      <c r="F142" s="200" t="s">
        <v>1486</v>
      </c>
      <c r="G142" s="201" t="s">
        <v>230</v>
      </c>
      <c r="H142" s="202">
        <v>2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24.25" customHeight="1">
      <c r="B143" s="32"/>
      <c r="C143" s="198" t="s">
        <v>252</v>
      </c>
      <c r="D143" s="198" t="s">
        <v>311</v>
      </c>
      <c r="E143" s="199" t="s">
        <v>1487</v>
      </c>
      <c r="F143" s="200" t="s">
        <v>1488</v>
      </c>
      <c r="G143" s="201" t="s">
        <v>230</v>
      </c>
      <c r="H143" s="202">
        <v>2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16.5" customHeight="1">
      <c r="B144" s="32"/>
      <c r="C144" s="157" t="s">
        <v>241</v>
      </c>
      <c r="D144" s="157" t="s">
        <v>227</v>
      </c>
      <c r="E144" s="158" t="s">
        <v>1282</v>
      </c>
      <c r="F144" s="159" t="s">
        <v>1266</v>
      </c>
      <c r="G144" s="160" t="s">
        <v>230</v>
      </c>
      <c r="H144" s="161">
        <v>3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24.25" customHeight="1">
      <c r="B145" s="32"/>
      <c r="C145" s="198" t="s">
        <v>260</v>
      </c>
      <c r="D145" s="198" t="s">
        <v>311</v>
      </c>
      <c r="E145" s="199" t="s">
        <v>1540</v>
      </c>
      <c r="F145" s="200" t="s">
        <v>1541</v>
      </c>
      <c r="G145" s="201" t="s">
        <v>230</v>
      </c>
      <c r="H145" s="202">
        <v>1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24.25" customHeight="1">
      <c r="B146" s="32"/>
      <c r="C146" s="198" t="s">
        <v>280</v>
      </c>
      <c r="D146" s="198" t="s">
        <v>311</v>
      </c>
      <c r="E146" s="199" t="s">
        <v>1491</v>
      </c>
      <c r="F146" s="200" t="s">
        <v>1492</v>
      </c>
      <c r="G146" s="201" t="s">
        <v>230</v>
      </c>
      <c r="H146" s="202">
        <v>2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284</v>
      </c>
      <c r="D147" s="198" t="s">
        <v>311</v>
      </c>
      <c r="E147" s="199" t="s">
        <v>1493</v>
      </c>
      <c r="F147" s="200" t="s">
        <v>1494</v>
      </c>
      <c r="G147" s="201" t="s">
        <v>230</v>
      </c>
      <c r="H147" s="202">
        <v>1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16.5" customHeight="1">
      <c r="B148" s="32"/>
      <c r="C148" s="198" t="s">
        <v>288</v>
      </c>
      <c r="D148" s="198" t="s">
        <v>311</v>
      </c>
      <c r="E148" s="199" t="s">
        <v>1287</v>
      </c>
      <c r="F148" s="200" t="s">
        <v>1288</v>
      </c>
      <c r="G148" s="201" t="s">
        <v>230</v>
      </c>
      <c r="H148" s="202">
        <v>0.5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16.5" customHeight="1">
      <c r="B149" s="32"/>
      <c r="C149" s="157" t="s">
        <v>325</v>
      </c>
      <c r="D149" s="157" t="s">
        <v>227</v>
      </c>
      <c r="E149" s="158" t="s">
        <v>1547</v>
      </c>
      <c r="F149" s="159" t="s">
        <v>1548</v>
      </c>
      <c r="G149" s="160" t="s">
        <v>230</v>
      </c>
      <c r="H149" s="161">
        <v>9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" customFormat="1" ht="21.75" customHeight="1">
      <c r="B150" s="32"/>
      <c r="C150" s="198" t="s">
        <v>331</v>
      </c>
      <c r="D150" s="198" t="s">
        <v>311</v>
      </c>
      <c r="E150" s="199" t="s">
        <v>1549</v>
      </c>
      <c r="F150" s="200" t="s">
        <v>1550</v>
      </c>
      <c r="G150" s="201" t="s">
        <v>230</v>
      </c>
      <c r="H150" s="202">
        <v>9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57" t="s">
        <v>295</v>
      </c>
      <c r="D151" s="157" t="s">
        <v>227</v>
      </c>
      <c r="E151" s="158" t="s">
        <v>1289</v>
      </c>
      <c r="F151" s="159" t="s">
        <v>1290</v>
      </c>
      <c r="G151" s="160" t="s">
        <v>230</v>
      </c>
      <c r="H151" s="161">
        <v>2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375</v>
      </c>
    </row>
    <row r="152" spans="2:65" s="1" customFormat="1" ht="24.25" customHeight="1">
      <c r="B152" s="32"/>
      <c r="C152" s="198" t="s">
        <v>300</v>
      </c>
      <c r="D152" s="198" t="s">
        <v>311</v>
      </c>
      <c r="E152" s="199" t="s">
        <v>1542</v>
      </c>
      <c r="F152" s="200" t="s">
        <v>1543</v>
      </c>
      <c r="G152" s="201" t="s">
        <v>230</v>
      </c>
      <c r="H152" s="202">
        <v>2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383</v>
      </c>
    </row>
    <row r="153" spans="2:65" s="1" customFormat="1" ht="16.5" customHeight="1">
      <c r="B153" s="32"/>
      <c r="C153" s="157" t="s">
        <v>305</v>
      </c>
      <c r="D153" s="157" t="s">
        <v>227</v>
      </c>
      <c r="E153" s="158" t="s">
        <v>1497</v>
      </c>
      <c r="F153" s="159" t="s">
        <v>1498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392</v>
      </c>
    </row>
    <row r="154" spans="2:65" s="1" customFormat="1" ht="16.5" customHeight="1">
      <c r="B154" s="32"/>
      <c r="C154" s="198" t="s">
        <v>310</v>
      </c>
      <c r="D154" s="198" t="s">
        <v>311</v>
      </c>
      <c r="E154" s="199" t="s">
        <v>1499</v>
      </c>
      <c r="F154" s="200" t="s">
        <v>1500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401</v>
      </c>
    </row>
    <row r="155" spans="2:65" s="1" customFormat="1" ht="24.25" customHeight="1">
      <c r="B155" s="32"/>
      <c r="C155" s="157" t="s">
        <v>316</v>
      </c>
      <c r="D155" s="157" t="s">
        <v>227</v>
      </c>
      <c r="E155" s="158" t="s">
        <v>1501</v>
      </c>
      <c r="F155" s="159" t="s">
        <v>1502</v>
      </c>
      <c r="G155" s="160" t="s">
        <v>230</v>
      </c>
      <c r="H155" s="161">
        <v>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415</v>
      </c>
    </row>
    <row r="156" spans="2:65" s="1" customFormat="1" ht="37.9" customHeight="1">
      <c r="B156" s="32"/>
      <c r="C156" s="198" t="s">
        <v>321</v>
      </c>
      <c r="D156" s="198" t="s">
        <v>311</v>
      </c>
      <c r="E156" s="199" t="s">
        <v>1503</v>
      </c>
      <c r="F156" s="200" t="s">
        <v>1504</v>
      </c>
      <c r="G156" s="201" t="s">
        <v>230</v>
      </c>
      <c r="H156" s="202">
        <v>1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426</v>
      </c>
    </row>
    <row r="157" spans="2:65" s="1" customFormat="1" ht="16.5" customHeight="1">
      <c r="B157" s="32"/>
      <c r="C157" s="157" t="s">
        <v>336</v>
      </c>
      <c r="D157" s="157" t="s">
        <v>227</v>
      </c>
      <c r="E157" s="158" t="s">
        <v>1505</v>
      </c>
      <c r="F157" s="159" t="s">
        <v>1506</v>
      </c>
      <c r="G157" s="160" t="s">
        <v>230</v>
      </c>
      <c r="H157" s="161">
        <v>1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434</v>
      </c>
    </row>
    <row r="158" spans="2:65" s="1" customFormat="1" ht="24.25" customHeight="1">
      <c r="B158" s="32"/>
      <c r="C158" s="198" t="s">
        <v>7</v>
      </c>
      <c r="D158" s="198" t="s">
        <v>311</v>
      </c>
      <c r="E158" s="199" t="s">
        <v>1507</v>
      </c>
      <c r="F158" s="200" t="s">
        <v>1508</v>
      </c>
      <c r="G158" s="201" t="s">
        <v>230</v>
      </c>
      <c r="H158" s="202">
        <v>1</v>
      </c>
      <c r="I158" s="203"/>
      <c r="J158" s="202">
        <f t="shared" si="5"/>
        <v>0</v>
      </c>
      <c r="K158" s="204"/>
      <c r="L158" s="205"/>
      <c r="M158" s="206" t="s">
        <v>1</v>
      </c>
      <c r="N158" s="20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231</v>
      </c>
      <c r="BM158" s="167" t="s">
        <v>442</v>
      </c>
    </row>
    <row r="159" spans="2:65" s="11" customFormat="1" ht="25.9" customHeight="1">
      <c r="B159" s="146"/>
      <c r="D159" s="147" t="s">
        <v>74</v>
      </c>
      <c r="E159" s="148" t="s">
        <v>311</v>
      </c>
      <c r="F159" s="148" t="s">
        <v>1513</v>
      </c>
      <c r="I159" s="149"/>
      <c r="J159" s="125">
        <f>BK159</f>
        <v>0</v>
      </c>
      <c r="L159" s="146"/>
      <c r="M159" s="150"/>
      <c r="P159" s="151">
        <f>P160+P163</f>
        <v>0</v>
      </c>
      <c r="R159" s="151">
        <f>R160+R163</f>
        <v>0</v>
      </c>
      <c r="T159" s="152">
        <f>T160+T163</f>
        <v>0</v>
      </c>
      <c r="AR159" s="147" t="s">
        <v>225</v>
      </c>
      <c r="AT159" s="153" t="s">
        <v>74</v>
      </c>
      <c r="AU159" s="153" t="s">
        <v>75</v>
      </c>
      <c r="AY159" s="147" t="s">
        <v>224</v>
      </c>
      <c r="BK159" s="154">
        <f>BK160+BK163</f>
        <v>0</v>
      </c>
    </row>
    <row r="160" spans="2:65" s="11" customFormat="1" ht="22.9" customHeight="1">
      <c r="B160" s="146"/>
      <c r="D160" s="147" t="s">
        <v>74</v>
      </c>
      <c r="E160" s="155" t="s">
        <v>698</v>
      </c>
      <c r="F160" s="155" t="s">
        <v>699</v>
      </c>
      <c r="I160" s="149"/>
      <c r="J160" s="156">
        <f>BK160</f>
        <v>0</v>
      </c>
      <c r="L160" s="146"/>
      <c r="M160" s="150"/>
      <c r="P160" s="151">
        <f>SUM(P161:P162)</f>
        <v>0</v>
      </c>
      <c r="R160" s="151">
        <f>SUM(R161:R162)</f>
        <v>0</v>
      </c>
      <c r="T160" s="152">
        <f>SUM(T161:T162)</f>
        <v>0</v>
      </c>
      <c r="AR160" s="147" t="s">
        <v>225</v>
      </c>
      <c r="AT160" s="153" t="s">
        <v>74</v>
      </c>
      <c r="AU160" s="153" t="s">
        <v>83</v>
      </c>
      <c r="AY160" s="147" t="s">
        <v>224</v>
      </c>
      <c r="BK160" s="154">
        <f>SUM(BK161:BK162)</f>
        <v>0</v>
      </c>
    </row>
    <row r="161" spans="2:65" s="1" customFormat="1" ht="16.5" customHeight="1">
      <c r="B161" s="32"/>
      <c r="C161" s="157" t="s">
        <v>346</v>
      </c>
      <c r="D161" s="157" t="s">
        <v>227</v>
      </c>
      <c r="E161" s="158" t="s">
        <v>1514</v>
      </c>
      <c r="F161" s="159" t="s">
        <v>1515</v>
      </c>
      <c r="G161" s="160" t="s">
        <v>461</v>
      </c>
      <c r="H161" s="162"/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67" t="s">
        <v>558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558</v>
      </c>
      <c r="BM161" s="167" t="s">
        <v>450</v>
      </c>
    </row>
    <row r="162" spans="2:65" s="1" customFormat="1" ht="16.5" customHeight="1">
      <c r="B162" s="32"/>
      <c r="C162" s="157" t="s">
        <v>352</v>
      </c>
      <c r="D162" s="157" t="s">
        <v>227</v>
      </c>
      <c r="E162" s="158" t="s">
        <v>1516</v>
      </c>
      <c r="F162" s="159" t="s">
        <v>1517</v>
      </c>
      <c r="G162" s="160" t="s">
        <v>461</v>
      </c>
      <c r="H162" s="162"/>
      <c r="I162" s="162"/>
      <c r="J162" s="161">
        <f>ROUND(I162*H162,3)</f>
        <v>0</v>
      </c>
      <c r="K162" s="163"/>
      <c r="L162" s="32"/>
      <c r="M162" s="164" t="s">
        <v>1</v>
      </c>
      <c r="N162" s="127" t="s">
        <v>41</v>
      </c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ROUND(I162*H162,3)</f>
        <v>0</v>
      </c>
      <c r="BL162" s="17" t="s">
        <v>558</v>
      </c>
      <c r="BM162" s="167" t="s">
        <v>458</v>
      </c>
    </row>
    <row r="163" spans="2:65" s="11" customFormat="1" ht="22.9" customHeight="1">
      <c r="B163" s="146"/>
      <c r="D163" s="147" t="s">
        <v>74</v>
      </c>
      <c r="E163" s="155" t="s">
        <v>1518</v>
      </c>
      <c r="F163" s="155" t="s">
        <v>1519</v>
      </c>
      <c r="I163" s="149"/>
      <c r="J163" s="156">
        <f>BK163</f>
        <v>0</v>
      </c>
      <c r="L163" s="146"/>
      <c r="M163" s="150"/>
      <c r="P163" s="151">
        <f>P164</f>
        <v>0</v>
      </c>
      <c r="R163" s="151">
        <f>R164</f>
        <v>0</v>
      </c>
      <c r="T163" s="152">
        <f>T164</f>
        <v>0</v>
      </c>
      <c r="AR163" s="147" t="s">
        <v>225</v>
      </c>
      <c r="AT163" s="153" t="s">
        <v>74</v>
      </c>
      <c r="AU163" s="153" t="s">
        <v>83</v>
      </c>
      <c r="AY163" s="147" t="s">
        <v>224</v>
      </c>
      <c r="BK163" s="154">
        <f>BK164</f>
        <v>0</v>
      </c>
    </row>
    <row r="164" spans="2:65" s="1" customFormat="1" ht="21.75" customHeight="1">
      <c r="B164" s="32"/>
      <c r="C164" s="157" t="s">
        <v>357</v>
      </c>
      <c r="D164" s="157" t="s">
        <v>227</v>
      </c>
      <c r="E164" s="158" t="s">
        <v>1520</v>
      </c>
      <c r="F164" s="159" t="s">
        <v>1521</v>
      </c>
      <c r="G164" s="160" t="s">
        <v>230</v>
      </c>
      <c r="H164" s="161">
        <v>1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558</v>
      </c>
      <c r="BM164" s="167" t="s">
        <v>469</v>
      </c>
    </row>
    <row r="165" spans="2:65" s="1" customFormat="1" ht="49.9" customHeight="1">
      <c r="B165" s="32"/>
      <c r="E165" s="148" t="s">
        <v>727</v>
      </c>
      <c r="F165" s="148" t="s">
        <v>728</v>
      </c>
      <c r="J165" s="125">
        <f t="shared" ref="J165:J170" si="15">BK165</f>
        <v>0</v>
      </c>
      <c r="L165" s="32"/>
      <c r="M165" s="208"/>
      <c r="T165" s="59"/>
      <c r="AT165" s="17" t="s">
        <v>74</v>
      </c>
      <c r="AU165" s="17" t="s">
        <v>75</v>
      </c>
      <c r="AY165" s="17" t="s">
        <v>729</v>
      </c>
      <c r="BK165" s="169">
        <f>SUM(BK166:BK170)</f>
        <v>0</v>
      </c>
    </row>
    <row r="166" spans="2:65" s="1" customFormat="1" ht="16.399999999999999" customHeight="1">
      <c r="B166" s="32"/>
      <c r="C166" s="209" t="s">
        <v>1</v>
      </c>
      <c r="D166" s="209" t="s">
        <v>227</v>
      </c>
      <c r="E166" s="210" t="s">
        <v>1</v>
      </c>
      <c r="F166" s="211" t="s">
        <v>1</v>
      </c>
      <c r="G166" s="212" t="s">
        <v>1</v>
      </c>
      <c r="H166" s="213"/>
      <c r="I166" s="213"/>
      <c r="J166" s="214">
        <f t="shared" si="15"/>
        <v>0</v>
      </c>
      <c r="K166" s="163"/>
      <c r="L166" s="32"/>
      <c r="M166" s="215" t="s">
        <v>1</v>
      </c>
      <c r="N166" s="216" t="s">
        <v>41</v>
      </c>
      <c r="T166" s="59"/>
      <c r="AT166" s="17" t="s">
        <v>729</v>
      </c>
      <c r="AU166" s="17" t="s">
        <v>83</v>
      </c>
      <c r="AY166" s="17" t="s">
        <v>729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I166*H166</f>
        <v>0</v>
      </c>
    </row>
    <row r="167" spans="2:65" s="1" customFormat="1" ht="16.399999999999999" customHeight="1">
      <c r="B167" s="32"/>
      <c r="C167" s="209" t="s">
        <v>1</v>
      </c>
      <c r="D167" s="209" t="s">
        <v>227</v>
      </c>
      <c r="E167" s="210" t="s">
        <v>1</v>
      </c>
      <c r="F167" s="211" t="s">
        <v>1</v>
      </c>
      <c r="G167" s="212" t="s">
        <v>1</v>
      </c>
      <c r="H167" s="213"/>
      <c r="I167" s="213"/>
      <c r="J167" s="214">
        <f t="shared" si="15"/>
        <v>0</v>
      </c>
      <c r="K167" s="163"/>
      <c r="L167" s="32"/>
      <c r="M167" s="215" t="s">
        <v>1</v>
      </c>
      <c r="N167" s="216" t="s">
        <v>41</v>
      </c>
      <c r="T167" s="59"/>
      <c r="AT167" s="17" t="s">
        <v>729</v>
      </c>
      <c r="AU167" s="17" t="s">
        <v>83</v>
      </c>
      <c r="AY167" s="17" t="s">
        <v>729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I167*H167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1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1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15"/>
        <v>0</v>
      </c>
      <c r="K170" s="163"/>
      <c r="L170" s="32"/>
      <c r="M170" s="215" t="s">
        <v>1</v>
      </c>
      <c r="N170" s="216" t="s">
        <v>41</v>
      </c>
      <c r="O170" s="217"/>
      <c r="P170" s="217"/>
      <c r="Q170" s="217"/>
      <c r="R170" s="217"/>
      <c r="S170" s="217"/>
      <c r="T170" s="218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7" customHeight="1"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2"/>
    </row>
  </sheetData>
  <sheetProtection algorithmName="SHA-512" hashValue="02t7yiR4eaCYQ8Fd1STgD21pKp4TAohdkYmtjxTPPPG9jPfRn2z+6T2e3/gG1geR/mJVZrIKgrjhhHGuEcE7xg==" saltValue="ZbxLLTlFePQIRrvBwDbOURhOpqZKxOqziyJvjLPN9ikzdRO0MftPevsEeQQ9QbS9Ms9hSQnrvvxj1LqSLsaGtA==" spinCount="100000" sheet="1" objects="1" scenarios="1" formatColumns="0" formatRows="0" autoFilter="0"/>
  <autoFilter ref="C135:K170" xr:uid="{00000000-0009-0000-0000-00001A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6:D171" xr:uid="{00000000-0002-0000-1A00-000000000000}">
      <formula1>"K, M"</formula1>
    </dataValidation>
    <dataValidation type="list" allowBlank="1" showInputMessage="1" showErrorMessage="1" error="Povolené sú hodnoty základná, znížená, nulová." sqref="N166:N171" xr:uid="{00000000-0002-0000-1A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7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168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1557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J107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ROUND((ROUND((SUM(BE107:BE114) + SUM(BE136:BE164)),  2) + SUM(BE166:BE170)), 2)</f>
        <v>0</v>
      </c>
      <c r="G37" s="102"/>
      <c r="H37" s="102"/>
      <c r="I37" s="103">
        <v>0.2</v>
      </c>
      <c r="J37" s="101">
        <f>ROUND((ROUND(((SUM(BE107:BE114) + SUM(BE136:BE164))*I37),  2) + (SUM(BE166:BE170)*I37)),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ROUND((ROUND((SUM(BF107:BF114) + SUM(BF136:BF164)),  2) + SUM(BF166:BF170)), 2)</f>
        <v>0</v>
      </c>
      <c r="G38" s="102"/>
      <c r="H38" s="102"/>
      <c r="I38" s="103">
        <v>0.2</v>
      </c>
      <c r="J38" s="101">
        <f>ROUND((ROUND(((SUM(BF107:BF114) + SUM(BF136:BF164))*I38),  2) + (SUM(BF166:BF170)*I38)),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ROUND((ROUND((SUM(BG107:BG114) + SUM(BG136:BG164)),  2) + SUM(BG166:BG170)),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ROUND((ROUND((SUM(BH107:BH114) + SUM(BH136:BH164)),  2) + SUM(BH166:BH170)),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ROUND((ROUND((SUM(BI107:BI114) + SUM(BI136:BI164)),  2) + SUM(BI166:BI170)),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gg-05 - R01.5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J136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J137</f>
        <v>0</v>
      </c>
      <c r="L99" s="116"/>
    </row>
    <row r="100" spans="2:65" s="9" customFormat="1" ht="19.899999999999999" hidden="1" customHeight="1">
      <c r="B100" s="120"/>
      <c r="D100" s="121" t="s">
        <v>1545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2:65" s="8" customFormat="1" ht="25" hidden="1" customHeight="1">
      <c r="B101" s="116"/>
      <c r="D101" s="117" t="s">
        <v>1474</v>
      </c>
      <c r="E101" s="118"/>
      <c r="F101" s="118"/>
      <c r="G101" s="118"/>
      <c r="H101" s="118"/>
      <c r="I101" s="118"/>
      <c r="J101" s="119">
        <f>J159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J160</f>
        <v>0</v>
      </c>
      <c r="L102" s="120"/>
    </row>
    <row r="103" spans="2:65" s="9" customFormat="1" ht="19.899999999999999" hidden="1" customHeight="1">
      <c r="B103" s="120"/>
      <c r="D103" s="121" t="s">
        <v>1475</v>
      </c>
      <c r="E103" s="122"/>
      <c r="F103" s="122"/>
      <c r="G103" s="122"/>
      <c r="H103" s="122"/>
      <c r="I103" s="122"/>
      <c r="J103" s="123">
        <f>J163</f>
        <v>0</v>
      </c>
      <c r="L103" s="120"/>
    </row>
    <row r="104" spans="2:65" s="8" customFormat="1" ht="21.75" hidden="1" customHeight="1">
      <c r="B104" s="116"/>
      <c r="D104" s="124" t="s">
        <v>199</v>
      </c>
      <c r="J104" s="125">
        <f>J165</f>
        <v>0</v>
      </c>
      <c r="L104" s="116"/>
    </row>
    <row r="105" spans="2:65" s="1" customFormat="1" ht="21.75" hidden="1" customHeight="1">
      <c r="B105" s="32"/>
      <c r="L105" s="32"/>
    </row>
    <row r="106" spans="2:65" s="1" customFormat="1" ht="7" hidden="1" customHeight="1">
      <c r="B106" s="32"/>
      <c r="L106" s="32"/>
    </row>
    <row r="107" spans="2:65" s="1" customFormat="1" ht="29.25" hidden="1" customHeight="1">
      <c r="B107" s="32"/>
      <c r="C107" s="115" t="s">
        <v>200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hidden="1" customHeight="1">
      <c r="B108" s="32"/>
      <c r="D108" s="264" t="s">
        <v>201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203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204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205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206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128" t="s">
        <v>207</v>
      </c>
      <c r="J113" s="129">
        <f>ROUND(J32*T113,2)</f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208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idden="1">
      <c r="B114" s="32"/>
      <c r="L114" s="32"/>
    </row>
    <row r="115" spans="2:65" s="1" customFormat="1" ht="29.25" hidden="1" customHeight="1">
      <c r="B115" s="32"/>
      <c r="C115" s="135" t="s">
        <v>209</v>
      </c>
      <c r="D115" s="105"/>
      <c r="E115" s="105"/>
      <c r="F115" s="105"/>
      <c r="G115" s="105"/>
      <c r="H115" s="105"/>
      <c r="I115" s="105"/>
      <c r="J115" s="136">
        <f>ROUND(J98+J107,2)</f>
        <v>0</v>
      </c>
      <c r="K115" s="105"/>
      <c r="L115" s="32"/>
    </row>
    <row r="116" spans="2:65" s="1" customFormat="1" ht="7" hidden="1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17" spans="2:65" hidden="1"/>
    <row r="118" spans="2:65" hidden="1"/>
    <row r="119" spans="2:65" hidden="1"/>
    <row r="120" spans="2:65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5" customHeight="1">
      <c r="B121" s="32"/>
      <c r="C121" s="21" t="s">
        <v>210</v>
      </c>
      <c r="L121" s="32"/>
    </row>
    <row r="122" spans="2:65" s="1" customFormat="1" ht="7" customHeight="1">
      <c r="B122" s="32"/>
      <c r="L122" s="32"/>
    </row>
    <row r="123" spans="2:65" s="1" customFormat="1" ht="12" customHeight="1">
      <c r="B123" s="32"/>
      <c r="C123" s="27" t="s">
        <v>14</v>
      </c>
      <c r="L123" s="32"/>
    </row>
    <row r="124" spans="2:65" s="1" customFormat="1" ht="16.5" customHeight="1">
      <c r="B124" s="32"/>
      <c r="E124" s="266" t="str">
        <f>E7</f>
        <v>Podpora komplexného rozvoja stredného odborného vzdelávania</v>
      </c>
      <c r="F124" s="267"/>
      <c r="G124" s="267"/>
      <c r="H124" s="267"/>
      <c r="L124" s="32"/>
    </row>
    <row r="125" spans="2:65" ht="12" customHeight="1">
      <c r="B125" s="20"/>
      <c r="C125" s="27" t="s">
        <v>170</v>
      </c>
      <c r="L125" s="20"/>
    </row>
    <row r="126" spans="2:65" s="1" customFormat="1" ht="16.5" customHeight="1">
      <c r="B126" s="32"/>
      <c r="E126" s="266" t="s">
        <v>1253</v>
      </c>
      <c r="F126" s="268"/>
      <c r="G126" s="268"/>
      <c r="H126" s="268"/>
      <c r="L126" s="32"/>
    </row>
    <row r="127" spans="2:65" s="1" customFormat="1" ht="12" customHeight="1">
      <c r="B127" s="32"/>
      <c r="C127" s="27" t="s">
        <v>1102</v>
      </c>
      <c r="L127" s="32"/>
    </row>
    <row r="128" spans="2:65" s="1" customFormat="1" ht="16.5" customHeight="1">
      <c r="B128" s="32"/>
      <c r="E128" s="261" t="str">
        <f>E11</f>
        <v>gg-05 - R01.5</v>
      </c>
      <c r="F128" s="268"/>
      <c r="G128" s="268"/>
      <c r="H128" s="268"/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18</v>
      </c>
      <c r="F130" s="25" t="str">
        <f>F14</f>
        <v>Brezno</v>
      </c>
      <c r="I130" s="27" t="s">
        <v>20</v>
      </c>
      <c r="J130" s="55" t="str">
        <f>IF(J14="","",J14)</f>
        <v>5. 9. 2023</v>
      </c>
      <c r="L130" s="32"/>
    </row>
    <row r="131" spans="2:65" s="1" customFormat="1" ht="7" customHeight="1">
      <c r="B131" s="32"/>
      <c r="L131" s="32"/>
    </row>
    <row r="132" spans="2:65" s="1" customFormat="1" ht="15.25" customHeight="1">
      <c r="B132" s="32"/>
      <c r="C132" s="27" t="s">
        <v>22</v>
      </c>
      <c r="F132" s="25" t="str">
        <f>E17</f>
        <v>Stredná odb. škola techniky a služieb</v>
      </c>
      <c r="I132" s="27" t="s">
        <v>28</v>
      </c>
      <c r="J132" s="30" t="str">
        <f>E23</f>
        <v>Konstrukt steel s.r.o.</v>
      </c>
      <c r="L132" s="32"/>
    </row>
    <row r="133" spans="2:65" s="1" customFormat="1" ht="15.25" customHeight="1">
      <c r="B133" s="32"/>
      <c r="C133" s="27" t="s">
        <v>26</v>
      </c>
      <c r="F133" s="25" t="str">
        <f>IF(E20="","",E20)</f>
        <v>Vyplň údaj</v>
      </c>
      <c r="I133" s="27" t="s">
        <v>32</v>
      </c>
      <c r="J133" s="30" t="str">
        <f>E26</f>
        <v xml:space="preserve">Ladislav Medveď </v>
      </c>
      <c r="L133" s="32"/>
    </row>
    <row r="134" spans="2:65" s="1" customFormat="1" ht="10.4" customHeight="1">
      <c r="B134" s="32"/>
      <c r="L134" s="32"/>
    </row>
    <row r="135" spans="2:65" s="10" customFormat="1" ht="29.25" customHeight="1">
      <c r="B135" s="137"/>
      <c r="C135" s="138" t="s">
        <v>211</v>
      </c>
      <c r="D135" s="139" t="s">
        <v>60</v>
      </c>
      <c r="E135" s="139" t="s">
        <v>56</v>
      </c>
      <c r="F135" s="139" t="s">
        <v>57</v>
      </c>
      <c r="G135" s="139" t="s">
        <v>212</v>
      </c>
      <c r="H135" s="139" t="s">
        <v>213</v>
      </c>
      <c r="I135" s="139" t="s">
        <v>214</v>
      </c>
      <c r="J135" s="140" t="s">
        <v>176</v>
      </c>
      <c r="K135" s="141" t="s">
        <v>215</v>
      </c>
      <c r="L135" s="137"/>
      <c r="M135" s="62" t="s">
        <v>1</v>
      </c>
      <c r="N135" s="63" t="s">
        <v>39</v>
      </c>
      <c r="O135" s="63" t="s">
        <v>216</v>
      </c>
      <c r="P135" s="63" t="s">
        <v>217</v>
      </c>
      <c r="Q135" s="63" t="s">
        <v>218</v>
      </c>
      <c r="R135" s="63" t="s">
        <v>219</v>
      </c>
      <c r="S135" s="63" t="s">
        <v>220</v>
      </c>
      <c r="T135" s="64" t="s">
        <v>221</v>
      </c>
    </row>
    <row r="136" spans="2:65" s="1" customFormat="1" ht="22.9" customHeight="1">
      <c r="B136" s="32"/>
      <c r="C136" s="67" t="s">
        <v>172</v>
      </c>
      <c r="J136" s="142">
        <f>BK136</f>
        <v>0</v>
      </c>
      <c r="L136" s="32"/>
      <c r="M136" s="65"/>
      <c r="N136" s="56"/>
      <c r="O136" s="56"/>
      <c r="P136" s="143">
        <f>P137+P159+P165</f>
        <v>0</v>
      </c>
      <c r="Q136" s="56"/>
      <c r="R136" s="143">
        <f>R137+R159+R165</f>
        <v>0</v>
      </c>
      <c r="S136" s="56"/>
      <c r="T136" s="144">
        <f>T137+T159+T165</f>
        <v>0</v>
      </c>
      <c r="AT136" s="17" t="s">
        <v>74</v>
      </c>
      <c r="AU136" s="17" t="s">
        <v>178</v>
      </c>
      <c r="BK136" s="145">
        <f>BK137+BK159+BK165</f>
        <v>0</v>
      </c>
    </row>
    <row r="137" spans="2:65" s="11" customFormat="1" ht="25.9" customHeight="1">
      <c r="B137" s="146"/>
      <c r="D137" s="147" t="s">
        <v>74</v>
      </c>
      <c r="E137" s="148" t="s">
        <v>1279</v>
      </c>
      <c r="F137" s="148" t="s">
        <v>1280</v>
      </c>
      <c r="I137" s="149"/>
      <c r="J137" s="125">
        <f>BK137</f>
        <v>0</v>
      </c>
      <c r="L137" s="146"/>
      <c r="M137" s="150"/>
      <c r="P137" s="151">
        <f>P138</f>
        <v>0</v>
      </c>
      <c r="R137" s="151">
        <f>R138</f>
        <v>0</v>
      </c>
      <c r="T137" s="152">
        <f>T138</f>
        <v>0</v>
      </c>
      <c r="AR137" s="147" t="s">
        <v>83</v>
      </c>
      <c r="AT137" s="153" t="s">
        <v>74</v>
      </c>
      <c r="AU137" s="153" t="s">
        <v>75</v>
      </c>
      <c r="AY137" s="147" t="s">
        <v>224</v>
      </c>
      <c r="BK137" s="154">
        <f>BK138</f>
        <v>0</v>
      </c>
    </row>
    <row r="138" spans="2:65" s="11" customFormat="1" ht="22.9" customHeight="1">
      <c r="B138" s="146"/>
      <c r="D138" s="147" t="s">
        <v>74</v>
      </c>
      <c r="E138" s="155" t="s">
        <v>720</v>
      </c>
      <c r="F138" s="155" t="s">
        <v>1546</v>
      </c>
      <c r="I138" s="149"/>
      <c r="J138" s="156">
        <f>BK138</f>
        <v>0</v>
      </c>
      <c r="L138" s="146"/>
      <c r="M138" s="150"/>
      <c r="P138" s="151">
        <f>SUM(P139:P158)</f>
        <v>0</v>
      </c>
      <c r="R138" s="151">
        <f>SUM(R139:R158)</f>
        <v>0</v>
      </c>
      <c r="T138" s="152">
        <f>SUM(T139:T158)</f>
        <v>0</v>
      </c>
      <c r="AR138" s="147" t="s">
        <v>83</v>
      </c>
      <c r="AT138" s="153" t="s">
        <v>74</v>
      </c>
      <c r="AU138" s="153" t="s">
        <v>83</v>
      </c>
      <c r="AY138" s="147" t="s">
        <v>224</v>
      </c>
      <c r="BK138" s="154">
        <f>SUM(BK139:BK158)</f>
        <v>0</v>
      </c>
    </row>
    <row r="139" spans="2:65" s="1" customFormat="1" ht="16.5" customHeight="1">
      <c r="B139" s="32"/>
      <c r="C139" s="157" t="s">
        <v>83</v>
      </c>
      <c r="D139" s="157" t="s">
        <v>227</v>
      </c>
      <c r="E139" s="158" t="s">
        <v>1477</v>
      </c>
      <c r="F139" s="159" t="s">
        <v>1478</v>
      </c>
      <c r="G139" s="160" t="s">
        <v>230</v>
      </c>
      <c r="H139" s="161">
        <v>7</v>
      </c>
      <c r="I139" s="162"/>
      <c r="J139" s="161">
        <f t="shared" ref="J139:J158" si="5">ROUND(I139*H139,3)</f>
        <v>0</v>
      </c>
      <c r="K139" s="163"/>
      <c r="L139" s="32"/>
      <c r="M139" s="164" t="s">
        <v>1</v>
      </c>
      <c r="N139" s="127" t="s">
        <v>41</v>
      </c>
      <c r="P139" s="165">
        <f t="shared" ref="P139:P158" si="6">O139*H139</f>
        <v>0</v>
      </c>
      <c r="Q139" s="165">
        <v>0</v>
      </c>
      <c r="R139" s="165">
        <f t="shared" ref="R139:R158" si="7">Q139*H139</f>
        <v>0</v>
      </c>
      <c r="S139" s="165">
        <v>0</v>
      </c>
      <c r="T139" s="166">
        <f t="shared" ref="T139:T158" si="8">S139*H139</f>
        <v>0</v>
      </c>
      <c r="AR139" s="167" t="s">
        <v>231</v>
      </c>
      <c r="AT139" s="167" t="s">
        <v>227</v>
      </c>
      <c r="AU139" s="167" t="s">
        <v>99</v>
      </c>
      <c r="AY139" s="17" t="s">
        <v>224</v>
      </c>
      <c r="BE139" s="168">
        <f t="shared" ref="BE139:BE158" si="9">IF(N139="základná",J139,0)</f>
        <v>0</v>
      </c>
      <c r="BF139" s="168">
        <f t="shared" ref="BF139:BF158" si="10">IF(N139="znížená",J139,0)</f>
        <v>0</v>
      </c>
      <c r="BG139" s="168">
        <f t="shared" ref="BG139:BG158" si="11">IF(N139="zákl. prenesená",J139,0)</f>
        <v>0</v>
      </c>
      <c r="BH139" s="168">
        <f t="shared" ref="BH139:BH158" si="12">IF(N139="zníž. prenesená",J139,0)</f>
        <v>0</v>
      </c>
      <c r="BI139" s="168">
        <f t="shared" ref="BI139:BI158" si="13">IF(N139="nulová",J139,0)</f>
        <v>0</v>
      </c>
      <c r="BJ139" s="17" t="s">
        <v>99</v>
      </c>
      <c r="BK139" s="169">
        <f t="shared" ref="BK139:BK158" si="14">ROUND(I139*H139,3)</f>
        <v>0</v>
      </c>
      <c r="BL139" s="17" t="s">
        <v>231</v>
      </c>
      <c r="BM139" s="167" t="s">
        <v>99</v>
      </c>
    </row>
    <row r="140" spans="2:65" s="1" customFormat="1" ht="24.25" customHeight="1">
      <c r="B140" s="32"/>
      <c r="C140" s="198" t="s">
        <v>99</v>
      </c>
      <c r="D140" s="198" t="s">
        <v>311</v>
      </c>
      <c r="E140" s="199" t="s">
        <v>1479</v>
      </c>
      <c r="F140" s="200" t="s">
        <v>1480</v>
      </c>
      <c r="G140" s="201" t="s">
        <v>230</v>
      </c>
      <c r="H140" s="202">
        <v>1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231</v>
      </c>
    </row>
    <row r="141" spans="2:65" s="1" customFormat="1" ht="24.25" customHeight="1">
      <c r="B141" s="32"/>
      <c r="C141" s="198" t="s">
        <v>225</v>
      </c>
      <c r="D141" s="198" t="s">
        <v>311</v>
      </c>
      <c r="E141" s="199" t="s">
        <v>1481</v>
      </c>
      <c r="F141" s="200" t="s">
        <v>1482</v>
      </c>
      <c r="G141" s="201" t="s">
        <v>230</v>
      </c>
      <c r="H141" s="202">
        <v>4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241</v>
      </c>
    </row>
    <row r="142" spans="2:65" s="1" customFormat="1" ht="24.25" customHeight="1">
      <c r="B142" s="32"/>
      <c r="C142" s="198" t="s">
        <v>231</v>
      </c>
      <c r="D142" s="198" t="s">
        <v>311</v>
      </c>
      <c r="E142" s="199" t="s">
        <v>1485</v>
      </c>
      <c r="F142" s="200" t="s">
        <v>1486</v>
      </c>
      <c r="G142" s="201" t="s">
        <v>230</v>
      </c>
      <c r="H142" s="202">
        <v>2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280</v>
      </c>
    </row>
    <row r="143" spans="2:65" s="1" customFormat="1" ht="24.25" customHeight="1">
      <c r="B143" s="32"/>
      <c r="C143" s="198" t="s">
        <v>252</v>
      </c>
      <c r="D143" s="198" t="s">
        <v>311</v>
      </c>
      <c r="E143" s="199" t="s">
        <v>1487</v>
      </c>
      <c r="F143" s="200" t="s">
        <v>1488</v>
      </c>
      <c r="G143" s="201" t="s">
        <v>230</v>
      </c>
      <c r="H143" s="202">
        <v>2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288</v>
      </c>
    </row>
    <row r="144" spans="2:65" s="1" customFormat="1" ht="16.5" customHeight="1">
      <c r="B144" s="32"/>
      <c r="C144" s="157" t="s">
        <v>241</v>
      </c>
      <c r="D144" s="157" t="s">
        <v>227</v>
      </c>
      <c r="E144" s="158" t="s">
        <v>1282</v>
      </c>
      <c r="F144" s="159" t="s">
        <v>1266</v>
      </c>
      <c r="G144" s="160" t="s">
        <v>230</v>
      </c>
      <c r="H144" s="161">
        <v>3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231</v>
      </c>
      <c r="BM144" s="167" t="s">
        <v>300</v>
      </c>
    </row>
    <row r="145" spans="2:65" s="1" customFormat="1" ht="24.25" customHeight="1">
      <c r="B145" s="32"/>
      <c r="C145" s="198" t="s">
        <v>260</v>
      </c>
      <c r="D145" s="198" t="s">
        <v>311</v>
      </c>
      <c r="E145" s="199" t="s">
        <v>1540</v>
      </c>
      <c r="F145" s="200" t="s">
        <v>1541</v>
      </c>
      <c r="G145" s="201" t="s">
        <v>230</v>
      </c>
      <c r="H145" s="202">
        <v>1</v>
      </c>
      <c r="I145" s="203"/>
      <c r="J145" s="202">
        <f t="shared" si="5"/>
        <v>0</v>
      </c>
      <c r="K145" s="204"/>
      <c r="L145" s="205"/>
      <c r="M145" s="206" t="s">
        <v>1</v>
      </c>
      <c r="N145" s="20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280</v>
      </c>
      <c r="AT145" s="167" t="s">
        <v>311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231</v>
      </c>
      <c r="BM145" s="167" t="s">
        <v>310</v>
      </c>
    </row>
    <row r="146" spans="2:65" s="1" customFormat="1" ht="24.25" customHeight="1">
      <c r="B146" s="32"/>
      <c r="C146" s="198" t="s">
        <v>280</v>
      </c>
      <c r="D146" s="198" t="s">
        <v>311</v>
      </c>
      <c r="E146" s="199" t="s">
        <v>1491</v>
      </c>
      <c r="F146" s="200" t="s">
        <v>1492</v>
      </c>
      <c r="G146" s="201" t="s">
        <v>230</v>
      </c>
      <c r="H146" s="202">
        <v>2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280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231</v>
      </c>
      <c r="BM146" s="167" t="s">
        <v>321</v>
      </c>
    </row>
    <row r="147" spans="2:65" s="1" customFormat="1" ht="24.25" customHeight="1">
      <c r="B147" s="32"/>
      <c r="C147" s="198" t="s">
        <v>284</v>
      </c>
      <c r="D147" s="198" t="s">
        <v>311</v>
      </c>
      <c r="E147" s="199" t="s">
        <v>1493</v>
      </c>
      <c r="F147" s="200" t="s">
        <v>1494</v>
      </c>
      <c r="G147" s="201" t="s">
        <v>230</v>
      </c>
      <c r="H147" s="202">
        <v>1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280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231</v>
      </c>
      <c r="BM147" s="167" t="s">
        <v>331</v>
      </c>
    </row>
    <row r="148" spans="2:65" s="1" customFormat="1" ht="16.5" customHeight="1">
      <c r="B148" s="32"/>
      <c r="C148" s="198" t="s">
        <v>288</v>
      </c>
      <c r="D148" s="198" t="s">
        <v>311</v>
      </c>
      <c r="E148" s="199" t="s">
        <v>1287</v>
      </c>
      <c r="F148" s="200" t="s">
        <v>1288</v>
      </c>
      <c r="G148" s="201" t="s">
        <v>230</v>
      </c>
      <c r="H148" s="202">
        <v>0.5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280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231</v>
      </c>
      <c r="BM148" s="167" t="s">
        <v>7</v>
      </c>
    </row>
    <row r="149" spans="2:65" s="1" customFormat="1" ht="16.5" customHeight="1">
      <c r="B149" s="32"/>
      <c r="C149" s="157" t="s">
        <v>325</v>
      </c>
      <c r="D149" s="157" t="s">
        <v>227</v>
      </c>
      <c r="E149" s="158" t="s">
        <v>1547</v>
      </c>
      <c r="F149" s="159" t="s">
        <v>1548</v>
      </c>
      <c r="G149" s="160" t="s">
        <v>230</v>
      </c>
      <c r="H149" s="161">
        <v>7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231</v>
      </c>
      <c r="BM149" s="167" t="s">
        <v>352</v>
      </c>
    </row>
    <row r="150" spans="2:65" s="1" customFormat="1" ht="21.75" customHeight="1">
      <c r="B150" s="32"/>
      <c r="C150" s="198" t="s">
        <v>331</v>
      </c>
      <c r="D150" s="198" t="s">
        <v>311</v>
      </c>
      <c r="E150" s="199" t="s">
        <v>1549</v>
      </c>
      <c r="F150" s="200" t="s">
        <v>1550</v>
      </c>
      <c r="G150" s="201" t="s">
        <v>230</v>
      </c>
      <c r="H150" s="202">
        <v>7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280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231</v>
      </c>
      <c r="BM150" s="167" t="s">
        <v>362</v>
      </c>
    </row>
    <row r="151" spans="2:65" s="1" customFormat="1" ht="16.5" customHeight="1">
      <c r="B151" s="32"/>
      <c r="C151" s="157" t="s">
        <v>295</v>
      </c>
      <c r="D151" s="157" t="s">
        <v>227</v>
      </c>
      <c r="E151" s="158" t="s">
        <v>1289</v>
      </c>
      <c r="F151" s="159" t="s">
        <v>1290</v>
      </c>
      <c r="G151" s="160" t="s">
        <v>230</v>
      </c>
      <c r="H151" s="161">
        <v>2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231</v>
      </c>
      <c r="BM151" s="167" t="s">
        <v>375</v>
      </c>
    </row>
    <row r="152" spans="2:65" s="1" customFormat="1" ht="24.25" customHeight="1">
      <c r="B152" s="32"/>
      <c r="C152" s="198" t="s">
        <v>300</v>
      </c>
      <c r="D152" s="198" t="s">
        <v>311</v>
      </c>
      <c r="E152" s="199" t="s">
        <v>1542</v>
      </c>
      <c r="F152" s="200" t="s">
        <v>1543</v>
      </c>
      <c r="G152" s="201" t="s">
        <v>230</v>
      </c>
      <c r="H152" s="202">
        <v>2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280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231</v>
      </c>
      <c r="BM152" s="167" t="s">
        <v>383</v>
      </c>
    </row>
    <row r="153" spans="2:65" s="1" customFormat="1" ht="16.5" customHeight="1">
      <c r="B153" s="32"/>
      <c r="C153" s="157" t="s">
        <v>305</v>
      </c>
      <c r="D153" s="157" t="s">
        <v>227</v>
      </c>
      <c r="E153" s="158" t="s">
        <v>1497</v>
      </c>
      <c r="F153" s="159" t="s">
        <v>1498</v>
      </c>
      <c r="G153" s="160" t="s">
        <v>230</v>
      </c>
      <c r="H153" s="161">
        <v>1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231</v>
      </c>
      <c r="BM153" s="167" t="s">
        <v>392</v>
      </c>
    </row>
    <row r="154" spans="2:65" s="1" customFormat="1" ht="16.5" customHeight="1">
      <c r="B154" s="32"/>
      <c r="C154" s="198" t="s">
        <v>310</v>
      </c>
      <c r="D154" s="198" t="s">
        <v>311</v>
      </c>
      <c r="E154" s="199" t="s">
        <v>1499</v>
      </c>
      <c r="F154" s="200" t="s">
        <v>1500</v>
      </c>
      <c r="G154" s="201" t="s">
        <v>230</v>
      </c>
      <c r="H154" s="202">
        <v>1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280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231</v>
      </c>
      <c r="BM154" s="167" t="s">
        <v>401</v>
      </c>
    </row>
    <row r="155" spans="2:65" s="1" customFormat="1" ht="24.25" customHeight="1">
      <c r="B155" s="32"/>
      <c r="C155" s="157" t="s">
        <v>316</v>
      </c>
      <c r="D155" s="157" t="s">
        <v>227</v>
      </c>
      <c r="E155" s="158" t="s">
        <v>1501</v>
      </c>
      <c r="F155" s="159" t="s">
        <v>1502</v>
      </c>
      <c r="G155" s="160" t="s">
        <v>230</v>
      </c>
      <c r="H155" s="161">
        <v>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231</v>
      </c>
      <c r="BM155" s="167" t="s">
        <v>415</v>
      </c>
    </row>
    <row r="156" spans="2:65" s="1" customFormat="1" ht="37.9" customHeight="1">
      <c r="B156" s="32"/>
      <c r="C156" s="198" t="s">
        <v>321</v>
      </c>
      <c r="D156" s="198" t="s">
        <v>311</v>
      </c>
      <c r="E156" s="199" t="s">
        <v>1503</v>
      </c>
      <c r="F156" s="200" t="s">
        <v>1504</v>
      </c>
      <c r="G156" s="201" t="s">
        <v>230</v>
      </c>
      <c r="H156" s="202">
        <v>1</v>
      </c>
      <c r="I156" s="203"/>
      <c r="J156" s="202">
        <f t="shared" si="5"/>
        <v>0</v>
      </c>
      <c r="K156" s="204"/>
      <c r="L156" s="205"/>
      <c r="M156" s="206" t="s">
        <v>1</v>
      </c>
      <c r="N156" s="20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280</v>
      </c>
      <c r="AT156" s="167" t="s">
        <v>311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231</v>
      </c>
      <c r="BM156" s="167" t="s">
        <v>426</v>
      </c>
    </row>
    <row r="157" spans="2:65" s="1" customFormat="1" ht="16.5" customHeight="1">
      <c r="B157" s="32"/>
      <c r="C157" s="157" t="s">
        <v>336</v>
      </c>
      <c r="D157" s="157" t="s">
        <v>227</v>
      </c>
      <c r="E157" s="158" t="s">
        <v>1505</v>
      </c>
      <c r="F157" s="159" t="s">
        <v>1506</v>
      </c>
      <c r="G157" s="160" t="s">
        <v>230</v>
      </c>
      <c r="H157" s="161">
        <v>1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231</v>
      </c>
      <c r="BM157" s="167" t="s">
        <v>434</v>
      </c>
    </row>
    <row r="158" spans="2:65" s="1" customFormat="1" ht="24.25" customHeight="1">
      <c r="B158" s="32"/>
      <c r="C158" s="198" t="s">
        <v>7</v>
      </c>
      <c r="D158" s="198" t="s">
        <v>311</v>
      </c>
      <c r="E158" s="199" t="s">
        <v>1507</v>
      </c>
      <c r="F158" s="200" t="s">
        <v>1508</v>
      </c>
      <c r="G158" s="201" t="s">
        <v>230</v>
      </c>
      <c r="H158" s="202">
        <v>1</v>
      </c>
      <c r="I158" s="203"/>
      <c r="J158" s="202">
        <f t="shared" si="5"/>
        <v>0</v>
      </c>
      <c r="K158" s="204"/>
      <c r="L158" s="205"/>
      <c r="M158" s="206" t="s">
        <v>1</v>
      </c>
      <c r="N158" s="20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280</v>
      </c>
      <c r="AT158" s="167" t="s">
        <v>311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231</v>
      </c>
      <c r="BM158" s="167" t="s">
        <v>442</v>
      </c>
    </row>
    <row r="159" spans="2:65" s="11" customFormat="1" ht="25.9" customHeight="1">
      <c r="B159" s="146"/>
      <c r="D159" s="147" t="s">
        <v>74</v>
      </c>
      <c r="E159" s="148" t="s">
        <v>311</v>
      </c>
      <c r="F159" s="148" t="s">
        <v>1513</v>
      </c>
      <c r="I159" s="149"/>
      <c r="J159" s="125">
        <f>BK159</f>
        <v>0</v>
      </c>
      <c r="L159" s="146"/>
      <c r="M159" s="150"/>
      <c r="P159" s="151">
        <f>P160+P163</f>
        <v>0</v>
      </c>
      <c r="R159" s="151">
        <f>R160+R163</f>
        <v>0</v>
      </c>
      <c r="T159" s="152">
        <f>T160+T163</f>
        <v>0</v>
      </c>
      <c r="AR159" s="147" t="s">
        <v>225</v>
      </c>
      <c r="AT159" s="153" t="s">
        <v>74</v>
      </c>
      <c r="AU159" s="153" t="s">
        <v>75</v>
      </c>
      <c r="AY159" s="147" t="s">
        <v>224</v>
      </c>
      <c r="BK159" s="154">
        <f>BK160+BK163</f>
        <v>0</v>
      </c>
    </row>
    <row r="160" spans="2:65" s="11" customFormat="1" ht="22.9" customHeight="1">
      <c r="B160" s="146"/>
      <c r="D160" s="147" t="s">
        <v>74</v>
      </c>
      <c r="E160" s="155" t="s">
        <v>698</v>
      </c>
      <c r="F160" s="155" t="s">
        <v>699</v>
      </c>
      <c r="I160" s="149"/>
      <c r="J160" s="156">
        <f>BK160</f>
        <v>0</v>
      </c>
      <c r="L160" s="146"/>
      <c r="M160" s="150"/>
      <c r="P160" s="151">
        <f>SUM(P161:P162)</f>
        <v>0</v>
      </c>
      <c r="R160" s="151">
        <f>SUM(R161:R162)</f>
        <v>0</v>
      </c>
      <c r="T160" s="152">
        <f>SUM(T161:T162)</f>
        <v>0</v>
      </c>
      <c r="AR160" s="147" t="s">
        <v>225</v>
      </c>
      <c r="AT160" s="153" t="s">
        <v>74</v>
      </c>
      <c r="AU160" s="153" t="s">
        <v>83</v>
      </c>
      <c r="AY160" s="147" t="s">
        <v>224</v>
      </c>
      <c r="BK160" s="154">
        <f>SUM(BK161:BK162)</f>
        <v>0</v>
      </c>
    </row>
    <row r="161" spans="2:65" s="1" customFormat="1" ht="16.5" customHeight="1">
      <c r="B161" s="32"/>
      <c r="C161" s="157" t="s">
        <v>346</v>
      </c>
      <c r="D161" s="157" t="s">
        <v>227</v>
      </c>
      <c r="E161" s="158" t="s">
        <v>1514</v>
      </c>
      <c r="F161" s="159" t="s">
        <v>1515</v>
      </c>
      <c r="G161" s="160" t="s">
        <v>461</v>
      </c>
      <c r="H161" s="162"/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67" t="s">
        <v>558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558</v>
      </c>
      <c r="BM161" s="167" t="s">
        <v>450</v>
      </c>
    </row>
    <row r="162" spans="2:65" s="1" customFormat="1" ht="16.5" customHeight="1">
      <c r="B162" s="32"/>
      <c r="C162" s="157" t="s">
        <v>352</v>
      </c>
      <c r="D162" s="157" t="s">
        <v>227</v>
      </c>
      <c r="E162" s="158" t="s">
        <v>1516</v>
      </c>
      <c r="F162" s="159" t="s">
        <v>1517</v>
      </c>
      <c r="G162" s="160" t="s">
        <v>461</v>
      </c>
      <c r="H162" s="162"/>
      <c r="I162" s="162"/>
      <c r="J162" s="161">
        <f>ROUND(I162*H162,3)</f>
        <v>0</v>
      </c>
      <c r="K162" s="163"/>
      <c r="L162" s="32"/>
      <c r="M162" s="164" t="s">
        <v>1</v>
      </c>
      <c r="N162" s="127" t="s">
        <v>41</v>
      </c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AR162" s="167" t="s">
        <v>558</v>
      </c>
      <c r="AT162" s="167" t="s">
        <v>227</v>
      </c>
      <c r="AU162" s="167" t="s">
        <v>99</v>
      </c>
      <c r="AY162" s="17" t="s">
        <v>224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ROUND(I162*H162,3)</f>
        <v>0</v>
      </c>
      <c r="BL162" s="17" t="s">
        <v>558</v>
      </c>
      <c r="BM162" s="167" t="s">
        <v>458</v>
      </c>
    </row>
    <row r="163" spans="2:65" s="11" customFormat="1" ht="22.9" customHeight="1">
      <c r="B163" s="146"/>
      <c r="D163" s="147" t="s">
        <v>74</v>
      </c>
      <c r="E163" s="155" t="s">
        <v>1518</v>
      </c>
      <c r="F163" s="155" t="s">
        <v>1519</v>
      </c>
      <c r="I163" s="149"/>
      <c r="J163" s="156">
        <f>BK163</f>
        <v>0</v>
      </c>
      <c r="L163" s="146"/>
      <c r="M163" s="150"/>
      <c r="P163" s="151">
        <f>P164</f>
        <v>0</v>
      </c>
      <c r="R163" s="151">
        <f>R164</f>
        <v>0</v>
      </c>
      <c r="T163" s="152">
        <f>T164</f>
        <v>0</v>
      </c>
      <c r="AR163" s="147" t="s">
        <v>225</v>
      </c>
      <c r="AT163" s="153" t="s">
        <v>74</v>
      </c>
      <c r="AU163" s="153" t="s">
        <v>83</v>
      </c>
      <c r="AY163" s="147" t="s">
        <v>224</v>
      </c>
      <c r="BK163" s="154">
        <f>BK164</f>
        <v>0</v>
      </c>
    </row>
    <row r="164" spans="2:65" s="1" customFormat="1" ht="21.75" customHeight="1">
      <c r="B164" s="32"/>
      <c r="C164" s="157" t="s">
        <v>357</v>
      </c>
      <c r="D164" s="157" t="s">
        <v>227</v>
      </c>
      <c r="E164" s="158" t="s">
        <v>1520</v>
      </c>
      <c r="F164" s="159" t="s">
        <v>1521</v>
      </c>
      <c r="G164" s="160" t="s">
        <v>230</v>
      </c>
      <c r="H164" s="161">
        <v>1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AR164" s="167" t="s">
        <v>558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558</v>
      </c>
      <c r="BM164" s="167" t="s">
        <v>469</v>
      </c>
    </row>
    <row r="165" spans="2:65" s="1" customFormat="1" ht="49.9" customHeight="1">
      <c r="B165" s="32"/>
      <c r="E165" s="148" t="s">
        <v>727</v>
      </c>
      <c r="F165" s="148" t="s">
        <v>728</v>
      </c>
      <c r="J165" s="125">
        <f t="shared" ref="J165:J170" si="15">BK165</f>
        <v>0</v>
      </c>
      <c r="L165" s="32"/>
      <c r="M165" s="208"/>
      <c r="T165" s="59"/>
      <c r="AT165" s="17" t="s">
        <v>74</v>
      </c>
      <c r="AU165" s="17" t="s">
        <v>75</v>
      </c>
      <c r="AY165" s="17" t="s">
        <v>729</v>
      </c>
      <c r="BK165" s="169">
        <f>SUM(BK166:BK170)</f>
        <v>0</v>
      </c>
    </row>
    <row r="166" spans="2:65" s="1" customFormat="1" ht="16.399999999999999" customHeight="1">
      <c r="B166" s="32"/>
      <c r="C166" s="209" t="s">
        <v>1</v>
      </c>
      <c r="D166" s="209" t="s">
        <v>227</v>
      </c>
      <c r="E166" s="210" t="s">
        <v>1</v>
      </c>
      <c r="F166" s="211" t="s">
        <v>1</v>
      </c>
      <c r="G166" s="212" t="s">
        <v>1</v>
      </c>
      <c r="H166" s="213"/>
      <c r="I166" s="213"/>
      <c r="J166" s="214">
        <f t="shared" si="15"/>
        <v>0</v>
      </c>
      <c r="K166" s="163"/>
      <c r="L166" s="32"/>
      <c r="M166" s="215" t="s">
        <v>1</v>
      </c>
      <c r="N166" s="216" t="s">
        <v>41</v>
      </c>
      <c r="T166" s="59"/>
      <c r="AT166" s="17" t="s">
        <v>729</v>
      </c>
      <c r="AU166" s="17" t="s">
        <v>83</v>
      </c>
      <c r="AY166" s="17" t="s">
        <v>729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I166*H166</f>
        <v>0</v>
      </c>
    </row>
    <row r="167" spans="2:65" s="1" customFormat="1" ht="16.399999999999999" customHeight="1">
      <c r="B167" s="32"/>
      <c r="C167" s="209" t="s">
        <v>1</v>
      </c>
      <c r="D167" s="209" t="s">
        <v>227</v>
      </c>
      <c r="E167" s="210" t="s">
        <v>1</v>
      </c>
      <c r="F167" s="211" t="s">
        <v>1</v>
      </c>
      <c r="G167" s="212" t="s">
        <v>1</v>
      </c>
      <c r="H167" s="213"/>
      <c r="I167" s="213"/>
      <c r="J167" s="214">
        <f t="shared" si="15"/>
        <v>0</v>
      </c>
      <c r="K167" s="163"/>
      <c r="L167" s="32"/>
      <c r="M167" s="215" t="s">
        <v>1</v>
      </c>
      <c r="N167" s="216" t="s">
        <v>41</v>
      </c>
      <c r="T167" s="59"/>
      <c r="AT167" s="17" t="s">
        <v>729</v>
      </c>
      <c r="AU167" s="17" t="s">
        <v>83</v>
      </c>
      <c r="AY167" s="17" t="s">
        <v>729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I167*H167</f>
        <v>0</v>
      </c>
    </row>
    <row r="168" spans="2:65" s="1" customFormat="1" ht="16.399999999999999" customHeight="1">
      <c r="B168" s="32"/>
      <c r="C168" s="209" t="s">
        <v>1</v>
      </c>
      <c r="D168" s="209" t="s">
        <v>227</v>
      </c>
      <c r="E168" s="210" t="s">
        <v>1</v>
      </c>
      <c r="F168" s="211" t="s">
        <v>1</v>
      </c>
      <c r="G168" s="212" t="s">
        <v>1</v>
      </c>
      <c r="H168" s="213"/>
      <c r="I168" s="213"/>
      <c r="J168" s="214">
        <f t="shared" si="15"/>
        <v>0</v>
      </c>
      <c r="K168" s="163"/>
      <c r="L168" s="32"/>
      <c r="M168" s="215" t="s">
        <v>1</v>
      </c>
      <c r="N168" s="216" t="s">
        <v>41</v>
      </c>
      <c r="T168" s="59"/>
      <c r="AT168" s="17" t="s">
        <v>729</v>
      </c>
      <c r="AU168" s="17" t="s">
        <v>83</v>
      </c>
      <c r="AY168" s="17" t="s">
        <v>729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7" t="s">
        <v>99</v>
      </c>
      <c r="BK168" s="169">
        <f>I168*H168</f>
        <v>0</v>
      </c>
    </row>
    <row r="169" spans="2:65" s="1" customFormat="1" ht="16.399999999999999" customHeight="1">
      <c r="B169" s="32"/>
      <c r="C169" s="209" t="s">
        <v>1</v>
      </c>
      <c r="D169" s="209" t="s">
        <v>227</v>
      </c>
      <c r="E169" s="210" t="s">
        <v>1</v>
      </c>
      <c r="F169" s="211" t="s">
        <v>1</v>
      </c>
      <c r="G169" s="212" t="s">
        <v>1</v>
      </c>
      <c r="H169" s="213"/>
      <c r="I169" s="213"/>
      <c r="J169" s="214">
        <f t="shared" si="15"/>
        <v>0</v>
      </c>
      <c r="K169" s="163"/>
      <c r="L169" s="32"/>
      <c r="M169" s="215" t="s">
        <v>1</v>
      </c>
      <c r="N169" s="216" t="s">
        <v>41</v>
      </c>
      <c r="T169" s="59"/>
      <c r="AT169" s="17" t="s">
        <v>729</v>
      </c>
      <c r="AU169" s="17" t="s">
        <v>83</v>
      </c>
      <c r="AY169" s="17" t="s">
        <v>729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7" t="s">
        <v>99</v>
      </c>
      <c r="BK169" s="169">
        <f>I169*H169</f>
        <v>0</v>
      </c>
    </row>
    <row r="170" spans="2:65" s="1" customFormat="1" ht="16.399999999999999" customHeight="1">
      <c r="B170" s="32"/>
      <c r="C170" s="209" t="s">
        <v>1</v>
      </c>
      <c r="D170" s="209" t="s">
        <v>227</v>
      </c>
      <c r="E170" s="210" t="s">
        <v>1</v>
      </c>
      <c r="F170" s="211" t="s">
        <v>1</v>
      </c>
      <c r="G170" s="212" t="s">
        <v>1</v>
      </c>
      <c r="H170" s="213"/>
      <c r="I170" s="213"/>
      <c r="J170" s="214">
        <f t="shared" si="15"/>
        <v>0</v>
      </c>
      <c r="K170" s="163"/>
      <c r="L170" s="32"/>
      <c r="M170" s="215" t="s">
        <v>1</v>
      </c>
      <c r="N170" s="216" t="s">
        <v>41</v>
      </c>
      <c r="O170" s="217"/>
      <c r="P170" s="217"/>
      <c r="Q170" s="217"/>
      <c r="R170" s="217"/>
      <c r="S170" s="217"/>
      <c r="T170" s="218"/>
      <c r="AT170" s="17" t="s">
        <v>729</v>
      </c>
      <c r="AU170" s="17" t="s">
        <v>83</v>
      </c>
      <c r="AY170" s="17" t="s">
        <v>729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I170*H170</f>
        <v>0</v>
      </c>
    </row>
    <row r="171" spans="2:65" s="1" customFormat="1" ht="7" customHeight="1"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2"/>
    </row>
  </sheetData>
  <sheetProtection algorithmName="SHA-512" hashValue="gm2Lk6G+pNLD3NxRqFIPqxSPk1TB/g5hjgdjiCcE9uLLbF+GYqeAOQW1mdS9N6xdBe/8JHy5+IJLxl3cLIfIMg==" saltValue="5QUWfx9ewbUZOI1JRzMUdfuMlYn0UoJIb2kj8GvHxu0eg+tvlPWr2HHDpNylbbIfYH1LAUThc//QMNdQzkETwA==" spinCount="100000" sheet="1" objects="1" scenarios="1" formatColumns="0" formatRows="0" autoFilter="0"/>
  <autoFilter ref="C135:K170" xr:uid="{00000000-0009-0000-0000-00001B000000}"/>
  <mergeCells count="17">
    <mergeCell ref="E29:H29"/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66:D171" xr:uid="{00000000-0002-0000-1B00-000000000000}">
      <formula1>"K, M"</formula1>
    </dataValidation>
    <dataValidation type="list" allowBlank="1" showInputMessage="1" showErrorMessage="1" error="Povolené sú hodnoty základná, znížená, nulová." sqref="N166:N171" xr:uid="{00000000-0002-0000-1B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s="1" customFormat="1" ht="12" customHeight="1">
      <c r="B8" s="32"/>
      <c r="D8" s="27" t="s">
        <v>170</v>
      </c>
      <c r="L8" s="32"/>
    </row>
    <row r="9" spans="2:46" s="1" customFormat="1" ht="16.5" customHeight="1">
      <c r="B9" s="32"/>
      <c r="E9" s="261" t="s">
        <v>730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5. 9. 2023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9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1" t="s">
        <v>1</v>
      </c>
      <c r="F27" s="231"/>
      <c r="G27" s="231"/>
      <c r="H27" s="231"/>
      <c r="L27" s="97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5" customHeight="1">
      <c r="B30" s="32"/>
      <c r="D30" s="25" t="s">
        <v>172</v>
      </c>
      <c r="J30" s="98">
        <f>J96</f>
        <v>0</v>
      </c>
      <c r="L30" s="32"/>
    </row>
    <row r="31" spans="2:12" s="1" customFormat="1" ht="14.5" customHeight="1">
      <c r="B31" s="32"/>
      <c r="D31" s="99" t="s">
        <v>173</v>
      </c>
      <c r="J31" s="98">
        <f>J118</f>
        <v>0</v>
      </c>
      <c r="L31" s="32"/>
    </row>
    <row r="32" spans="2:12" s="1" customFormat="1" ht="25.4" customHeight="1">
      <c r="B32" s="32"/>
      <c r="D32" s="100" t="s">
        <v>35</v>
      </c>
      <c r="J32" s="69">
        <f>ROUND(J30 + J31,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1">
        <f>ROUND((ROUND((SUM(BE118:BE125) + SUM(BE145:BE354)),  2) + SUM(BE356:BE360)), 2)</f>
        <v>0</v>
      </c>
      <c r="G35" s="102"/>
      <c r="H35" s="102"/>
      <c r="I35" s="103">
        <v>0.2</v>
      </c>
      <c r="J35" s="101">
        <f>ROUND((ROUND(((SUM(BE118:BE125) + SUM(BE145:BE354))*I35),  2) + (SUM(BE356:BE360)*I35)), 2)</f>
        <v>0</v>
      </c>
      <c r="L35" s="32"/>
    </row>
    <row r="36" spans="2:12" s="1" customFormat="1" ht="14.5" customHeight="1">
      <c r="B36" s="32"/>
      <c r="E36" s="37" t="s">
        <v>41</v>
      </c>
      <c r="F36" s="101">
        <f>ROUND((ROUND((SUM(BF118:BF125) + SUM(BF145:BF354)),  2) + SUM(BF356:BF360)), 2)</f>
        <v>0</v>
      </c>
      <c r="G36" s="102"/>
      <c r="H36" s="102"/>
      <c r="I36" s="103">
        <v>0.2</v>
      </c>
      <c r="J36" s="101">
        <f>ROUND((ROUND(((SUM(BF118:BF125) + SUM(BF145:BF354))*I36),  2) + (SUM(BF356:BF360)*I36)),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ROUND((ROUND((SUM(BG118:BG125) + SUM(BG145:BG354)),  2) + SUM(BG356:BG360)), 2)</f>
        <v>0</v>
      </c>
      <c r="I37" s="104">
        <v>0.2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ROUND((ROUND((SUM(BH118:BH125) + SUM(BH145:BH354)),  2) + SUM(BH356:BH360)), 2)</f>
        <v>0</v>
      </c>
      <c r="I38" s="104">
        <v>0.2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1">
        <f>ROUND((ROUND((SUM(BI118:BI125) + SUM(BI145:BI354)),  2) + SUM(BI356:BI360)),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hidden="1" customHeight="1">
      <c r="B82" s="32"/>
      <c r="C82" s="21" t="s">
        <v>174</v>
      </c>
      <c r="L82" s="32"/>
    </row>
    <row r="83" spans="2:47" s="1" customFormat="1" ht="7" hidden="1" customHeight="1">
      <c r="B83" s="32"/>
      <c r="L83" s="32"/>
    </row>
    <row r="84" spans="2:47" s="1" customFormat="1" ht="12" hidden="1" customHeight="1">
      <c r="B84" s="32"/>
      <c r="C84" s="27" t="s">
        <v>14</v>
      </c>
      <c r="L84" s="32"/>
    </row>
    <row r="85" spans="2:47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47" s="1" customFormat="1" ht="12" hidden="1" customHeight="1">
      <c r="B86" s="32"/>
      <c r="C86" s="27" t="s">
        <v>170</v>
      </c>
      <c r="L86" s="32"/>
    </row>
    <row r="87" spans="2:47" s="1" customFormat="1" ht="16.5" hidden="1" customHeight="1">
      <c r="B87" s="32"/>
      <c r="E87" s="261" t="str">
        <f>E9</f>
        <v>b - SO 02 - Cvičná kuchyňa a učebňa stolovania</v>
      </c>
      <c r="F87" s="268"/>
      <c r="G87" s="268"/>
      <c r="H87" s="268"/>
      <c r="L87" s="32"/>
    </row>
    <row r="88" spans="2:47" s="1" customFormat="1" ht="7" hidden="1" customHeight="1">
      <c r="B88" s="32"/>
      <c r="L88" s="32"/>
    </row>
    <row r="89" spans="2:47" s="1" customFormat="1" ht="12" hidden="1" customHeight="1">
      <c r="B89" s="32"/>
      <c r="C89" s="27" t="s">
        <v>18</v>
      </c>
      <c r="F89" s="25" t="str">
        <f>F12</f>
        <v>Brezno</v>
      </c>
      <c r="I89" s="27" t="s">
        <v>20</v>
      </c>
      <c r="J89" s="55" t="str">
        <f>IF(J12="","",J12)</f>
        <v>5. 9. 2023</v>
      </c>
      <c r="L89" s="32"/>
    </row>
    <row r="90" spans="2:47" s="1" customFormat="1" ht="7" hidden="1" customHeight="1">
      <c r="B90" s="32"/>
      <c r="L90" s="32"/>
    </row>
    <row r="91" spans="2:47" s="1" customFormat="1" ht="15.25" hidden="1" customHeight="1">
      <c r="B91" s="32"/>
      <c r="C91" s="27" t="s">
        <v>22</v>
      </c>
      <c r="F91" s="25" t="str">
        <f>E15</f>
        <v>Stredná odb. škola techniky a služieb</v>
      </c>
      <c r="I91" s="27" t="s">
        <v>28</v>
      </c>
      <c r="J91" s="30" t="str">
        <f>E21</f>
        <v>Konstrukt steel s.r.o.</v>
      </c>
      <c r="L91" s="32"/>
    </row>
    <row r="92" spans="2:47" s="1" customFormat="1" ht="15.25" hidden="1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Matej Štugner</v>
      </c>
      <c r="L92" s="32"/>
    </row>
    <row r="93" spans="2:47" s="1" customFormat="1" ht="10.4" hidden="1" customHeight="1">
      <c r="B93" s="32"/>
      <c r="L93" s="32"/>
    </row>
    <row r="94" spans="2:47" s="1" customFormat="1" ht="29.25" hidden="1" customHeight="1">
      <c r="B94" s="32"/>
      <c r="C94" s="113" t="s">
        <v>175</v>
      </c>
      <c r="D94" s="105"/>
      <c r="E94" s="105"/>
      <c r="F94" s="105"/>
      <c r="G94" s="105"/>
      <c r="H94" s="105"/>
      <c r="I94" s="105"/>
      <c r="J94" s="114" t="s">
        <v>176</v>
      </c>
      <c r="K94" s="105"/>
      <c r="L94" s="32"/>
    </row>
    <row r="95" spans="2:47" s="1" customFormat="1" ht="10.4" hidden="1" customHeight="1">
      <c r="B95" s="32"/>
      <c r="L95" s="32"/>
    </row>
    <row r="96" spans="2:47" s="1" customFormat="1" ht="22.9" hidden="1" customHeight="1">
      <c r="B96" s="32"/>
      <c r="C96" s="115" t="s">
        <v>177</v>
      </c>
      <c r="J96" s="69">
        <f>J145</f>
        <v>0</v>
      </c>
      <c r="L96" s="32"/>
      <c r="AU96" s="17" t="s">
        <v>178</v>
      </c>
    </row>
    <row r="97" spans="2:12" s="8" customFormat="1" ht="25" hidden="1" customHeight="1">
      <c r="B97" s="116"/>
      <c r="D97" s="117" t="s">
        <v>179</v>
      </c>
      <c r="E97" s="118"/>
      <c r="F97" s="118"/>
      <c r="G97" s="118"/>
      <c r="H97" s="118"/>
      <c r="I97" s="118"/>
      <c r="J97" s="119">
        <f>J146</f>
        <v>0</v>
      </c>
      <c r="L97" s="116"/>
    </row>
    <row r="98" spans="2:12" s="9" customFormat="1" ht="19.899999999999999" hidden="1" customHeight="1">
      <c r="B98" s="120"/>
      <c r="D98" s="121" t="s">
        <v>180</v>
      </c>
      <c r="E98" s="122"/>
      <c r="F98" s="122"/>
      <c r="G98" s="122"/>
      <c r="H98" s="122"/>
      <c r="I98" s="122"/>
      <c r="J98" s="123">
        <f>J147</f>
        <v>0</v>
      </c>
      <c r="L98" s="120"/>
    </row>
    <row r="99" spans="2:12" s="9" customFormat="1" ht="19.899999999999999" hidden="1" customHeight="1">
      <c r="B99" s="120"/>
      <c r="D99" s="121" t="s">
        <v>181</v>
      </c>
      <c r="E99" s="122"/>
      <c r="F99" s="122"/>
      <c r="G99" s="122"/>
      <c r="H99" s="122"/>
      <c r="I99" s="122"/>
      <c r="J99" s="123">
        <f>J160</f>
        <v>0</v>
      </c>
      <c r="L99" s="120"/>
    </row>
    <row r="100" spans="2:12" s="9" customFormat="1" ht="19.899999999999999" hidden="1" customHeight="1">
      <c r="B100" s="120"/>
      <c r="D100" s="121" t="s">
        <v>182</v>
      </c>
      <c r="E100" s="122"/>
      <c r="F100" s="122"/>
      <c r="G100" s="122"/>
      <c r="H100" s="122"/>
      <c r="I100" s="122"/>
      <c r="J100" s="123">
        <f>J221</f>
        <v>0</v>
      </c>
      <c r="L100" s="120"/>
    </row>
    <row r="101" spans="2:12" s="9" customFormat="1" ht="19.899999999999999" hidden="1" customHeight="1">
      <c r="B101" s="120"/>
      <c r="D101" s="121" t="s">
        <v>183</v>
      </c>
      <c r="E101" s="122"/>
      <c r="F101" s="122"/>
      <c r="G101" s="122"/>
      <c r="H101" s="122"/>
      <c r="I101" s="122"/>
      <c r="J101" s="123">
        <f>J257</f>
        <v>0</v>
      </c>
      <c r="L101" s="120"/>
    </row>
    <row r="102" spans="2:12" s="8" customFormat="1" ht="25" hidden="1" customHeight="1">
      <c r="B102" s="116"/>
      <c r="D102" s="117" t="s">
        <v>184</v>
      </c>
      <c r="E102" s="118"/>
      <c r="F102" s="118"/>
      <c r="G102" s="118"/>
      <c r="H102" s="118"/>
      <c r="I102" s="118"/>
      <c r="J102" s="119">
        <f>J259</f>
        <v>0</v>
      </c>
      <c r="L102" s="116"/>
    </row>
    <row r="103" spans="2:12" s="9" customFormat="1" ht="19.899999999999999" hidden="1" customHeight="1">
      <c r="B103" s="120"/>
      <c r="D103" s="121" t="s">
        <v>731</v>
      </c>
      <c r="E103" s="122"/>
      <c r="F103" s="122"/>
      <c r="G103" s="122"/>
      <c r="H103" s="122"/>
      <c r="I103" s="122"/>
      <c r="J103" s="123">
        <f>J260</f>
        <v>0</v>
      </c>
      <c r="L103" s="120"/>
    </row>
    <row r="104" spans="2:12" s="9" customFormat="1" ht="19.899999999999999" hidden="1" customHeight="1">
      <c r="B104" s="120"/>
      <c r="D104" s="121" t="s">
        <v>185</v>
      </c>
      <c r="E104" s="122"/>
      <c r="F104" s="122"/>
      <c r="G104" s="122"/>
      <c r="H104" s="122"/>
      <c r="I104" s="122"/>
      <c r="J104" s="123">
        <f>J269</f>
        <v>0</v>
      </c>
      <c r="L104" s="120"/>
    </row>
    <row r="105" spans="2:12" s="9" customFormat="1" ht="19.899999999999999" hidden="1" customHeight="1">
      <c r="B105" s="120"/>
      <c r="D105" s="121" t="s">
        <v>188</v>
      </c>
      <c r="E105" s="122"/>
      <c r="F105" s="122"/>
      <c r="G105" s="122"/>
      <c r="H105" s="122"/>
      <c r="I105" s="122"/>
      <c r="J105" s="123">
        <f>J280</f>
        <v>0</v>
      </c>
      <c r="L105" s="120"/>
    </row>
    <row r="106" spans="2:12" s="9" customFormat="1" ht="19.899999999999999" hidden="1" customHeight="1">
      <c r="B106" s="120"/>
      <c r="D106" s="121" t="s">
        <v>189</v>
      </c>
      <c r="E106" s="122"/>
      <c r="F106" s="122"/>
      <c r="G106" s="122"/>
      <c r="H106" s="122"/>
      <c r="I106" s="122"/>
      <c r="J106" s="123">
        <f>J292</f>
        <v>0</v>
      </c>
      <c r="L106" s="120"/>
    </row>
    <row r="107" spans="2:12" s="9" customFormat="1" ht="19.899999999999999" hidden="1" customHeight="1">
      <c r="B107" s="120"/>
      <c r="D107" s="121" t="s">
        <v>190</v>
      </c>
      <c r="E107" s="122"/>
      <c r="F107" s="122"/>
      <c r="G107" s="122"/>
      <c r="H107" s="122"/>
      <c r="I107" s="122"/>
      <c r="J107" s="123">
        <f>J295</f>
        <v>0</v>
      </c>
      <c r="L107" s="120"/>
    </row>
    <row r="108" spans="2:12" s="9" customFormat="1" ht="19.899999999999999" hidden="1" customHeight="1">
      <c r="B108" s="120"/>
      <c r="D108" s="121" t="s">
        <v>191</v>
      </c>
      <c r="E108" s="122"/>
      <c r="F108" s="122"/>
      <c r="G108" s="122"/>
      <c r="H108" s="122"/>
      <c r="I108" s="122"/>
      <c r="J108" s="123">
        <f>J302</f>
        <v>0</v>
      </c>
      <c r="L108" s="120"/>
    </row>
    <row r="109" spans="2:12" s="9" customFormat="1" ht="19.899999999999999" hidden="1" customHeight="1">
      <c r="B109" s="120"/>
      <c r="D109" s="121" t="s">
        <v>192</v>
      </c>
      <c r="E109" s="122"/>
      <c r="F109" s="122"/>
      <c r="G109" s="122"/>
      <c r="H109" s="122"/>
      <c r="I109" s="122"/>
      <c r="J109" s="123">
        <f>J313</f>
        <v>0</v>
      </c>
      <c r="L109" s="120"/>
    </row>
    <row r="110" spans="2:12" s="9" customFormat="1" ht="19.899999999999999" hidden="1" customHeight="1">
      <c r="B110" s="120"/>
      <c r="D110" s="121" t="s">
        <v>193</v>
      </c>
      <c r="E110" s="122"/>
      <c r="F110" s="122"/>
      <c r="G110" s="122"/>
      <c r="H110" s="122"/>
      <c r="I110" s="122"/>
      <c r="J110" s="123">
        <f>J325</f>
        <v>0</v>
      </c>
      <c r="L110" s="120"/>
    </row>
    <row r="111" spans="2:12" s="9" customFormat="1" ht="19.899999999999999" hidden="1" customHeight="1">
      <c r="B111" s="120"/>
      <c r="D111" s="121" t="s">
        <v>194</v>
      </c>
      <c r="E111" s="122"/>
      <c r="F111" s="122"/>
      <c r="G111" s="122"/>
      <c r="H111" s="122"/>
      <c r="I111" s="122"/>
      <c r="J111" s="123">
        <f>J332</f>
        <v>0</v>
      </c>
      <c r="L111" s="120"/>
    </row>
    <row r="112" spans="2:12" s="8" customFormat="1" ht="25" hidden="1" customHeight="1">
      <c r="B112" s="116"/>
      <c r="D112" s="117" t="s">
        <v>195</v>
      </c>
      <c r="E112" s="118"/>
      <c r="F112" s="118"/>
      <c r="G112" s="118"/>
      <c r="H112" s="118"/>
      <c r="I112" s="118"/>
      <c r="J112" s="119">
        <f>J343</f>
        <v>0</v>
      </c>
      <c r="L112" s="116"/>
    </row>
    <row r="113" spans="2:65" s="9" customFormat="1" ht="19.899999999999999" hidden="1" customHeight="1">
      <c r="B113" s="120"/>
      <c r="D113" s="121" t="s">
        <v>196</v>
      </c>
      <c r="E113" s="122"/>
      <c r="F113" s="122"/>
      <c r="G113" s="122"/>
      <c r="H113" s="122"/>
      <c r="I113" s="122"/>
      <c r="J113" s="123">
        <f>J344</f>
        <v>0</v>
      </c>
      <c r="L113" s="120"/>
    </row>
    <row r="114" spans="2:65" s="8" customFormat="1" ht="25" hidden="1" customHeight="1">
      <c r="B114" s="116"/>
      <c r="D114" s="117" t="s">
        <v>198</v>
      </c>
      <c r="E114" s="118"/>
      <c r="F114" s="118"/>
      <c r="G114" s="118"/>
      <c r="H114" s="118"/>
      <c r="I114" s="118"/>
      <c r="J114" s="119">
        <f>J348</f>
        <v>0</v>
      </c>
      <c r="L114" s="116"/>
    </row>
    <row r="115" spans="2:65" s="8" customFormat="1" ht="21.75" hidden="1" customHeight="1">
      <c r="B115" s="116"/>
      <c r="D115" s="124" t="s">
        <v>199</v>
      </c>
      <c r="J115" s="125">
        <f>J355</f>
        <v>0</v>
      </c>
      <c r="L115" s="116"/>
    </row>
    <row r="116" spans="2:65" s="1" customFormat="1" ht="21.75" hidden="1" customHeight="1">
      <c r="B116" s="32"/>
      <c r="L116" s="32"/>
    </row>
    <row r="117" spans="2:65" s="1" customFormat="1" ht="7" hidden="1" customHeight="1">
      <c r="B117" s="32"/>
      <c r="L117" s="32"/>
    </row>
    <row r="118" spans="2:65" s="1" customFormat="1" ht="29.25" hidden="1" customHeight="1">
      <c r="B118" s="32"/>
      <c r="C118" s="115" t="s">
        <v>200</v>
      </c>
      <c r="J118" s="126">
        <f>ROUND(J119 + J120 + J121 + J122 + J123 + J124,2)</f>
        <v>0</v>
      </c>
      <c r="L118" s="32"/>
      <c r="N118" s="127" t="s">
        <v>39</v>
      </c>
    </row>
    <row r="119" spans="2:65" s="1" customFormat="1" ht="18" hidden="1" customHeight="1">
      <c r="B119" s="32"/>
      <c r="D119" s="264" t="s">
        <v>201</v>
      </c>
      <c r="E119" s="265"/>
      <c r="F119" s="265"/>
      <c r="J119" s="129">
        <v>0</v>
      </c>
      <c r="L119" s="130"/>
      <c r="M119" s="131"/>
      <c r="N119" s="132" t="s">
        <v>41</v>
      </c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3" t="s">
        <v>202</v>
      </c>
      <c r="AZ119" s="131"/>
      <c r="BA119" s="131"/>
      <c r="BB119" s="131"/>
      <c r="BC119" s="131"/>
      <c r="BD119" s="131"/>
      <c r="BE119" s="134">
        <f t="shared" ref="BE119:BE124" si="0">IF(N119="základná",J119,0)</f>
        <v>0</v>
      </c>
      <c r="BF119" s="134">
        <f t="shared" ref="BF119:BF124" si="1">IF(N119="znížená",J119,0)</f>
        <v>0</v>
      </c>
      <c r="BG119" s="134">
        <f t="shared" ref="BG119:BG124" si="2">IF(N119="zákl. prenesená",J119,0)</f>
        <v>0</v>
      </c>
      <c r="BH119" s="134">
        <f t="shared" ref="BH119:BH124" si="3">IF(N119="zníž. prenesená",J119,0)</f>
        <v>0</v>
      </c>
      <c r="BI119" s="134">
        <f t="shared" ref="BI119:BI124" si="4">IF(N119="nulová",J119,0)</f>
        <v>0</v>
      </c>
      <c r="BJ119" s="133" t="s">
        <v>99</v>
      </c>
      <c r="BK119" s="131"/>
      <c r="BL119" s="131"/>
      <c r="BM119" s="131"/>
    </row>
    <row r="120" spans="2:65" s="1" customFormat="1" ht="18" hidden="1" customHeight="1">
      <c r="B120" s="32"/>
      <c r="D120" s="264" t="s">
        <v>203</v>
      </c>
      <c r="E120" s="265"/>
      <c r="F120" s="265"/>
      <c r="J120" s="129">
        <v>0</v>
      </c>
      <c r="L120" s="130"/>
      <c r="M120" s="131"/>
      <c r="N120" s="132" t="s">
        <v>41</v>
      </c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3" t="s">
        <v>202</v>
      </c>
      <c r="AZ120" s="131"/>
      <c r="BA120" s="131"/>
      <c r="BB120" s="131"/>
      <c r="BC120" s="131"/>
      <c r="BD120" s="131"/>
      <c r="BE120" s="134">
        <f t="shared" si="0"/>
        <v>0</v>
      </c>
      <c r="BF120" s="134">
        <f t="shared" si="1"/>
        <v>0</v>
      </c>
      <c r="BG120" s="134">
        <f t="shared" si="2"/>
        <v>0</v>
      </c>
      <c r="BH120" s="134">
        <f t="shared" si="3"/>
        <v>0</v>
      </c>
      <c r="BI120" s="134">
        <f t="shared" si="4"/>
        <v>0</v>
      </c>
      <c r="BJ120" s="133" t="s">
        <v>99</v>
      </c>
      <c r="BK120" s="131"/>
      <c r="BL120" s="131"/>
      <c r="BM120" s="131"/>
    </row>
    <row r="121" spans="2:65" s="1" customFormat="1" ht="18" hidden="1" customHeight="1">
      <c r="B121" s="32"/>
      <c r="D121" s="264" t="s">
        <v>204</v>
      </c>
      <c r="E121" s="265"/>
      <c r="F121" s="265"/>
      <c r="J121" s="129">
        <v>0</v>
      </c>
      <c r="L121" s="130"/>
      <c r="M121" s="131"/>
      <c r="N121" s="132" t="s">
        <v>41</v>
      </c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3" t="s">
        <v>202</v>
      </c>
      <c r="AZ121" s="131"/>
      <c r="BA121" s="131"/>
      <c r="BB121" s="131"/>
      <c r="BC121" s="131"/>
      <c r="BD121" s="131"/>
      <c r="BE121" s="134">
        <f t="shared" si="0"/>
        <v>0</v>
      </c>
      <c r="BF121" s="134">
        <f t="shared" si="1"/>
        <v>0</v>
      </c>
      <c r="BG121" s="134">
        <f t="shared" si="2"/>
        <v>0</v>
      </c>
      <c r="BH121" s="134">
        <f t="shared" si="3"/>
        <v>0</v>
      </c>
      <c r="BI121" s="134">
        <f t="shared" si="4"/>
        <v>0</v>
      </c>
      <c r="BJ121" s="133" t="s">
        <v>99</v>
      </c>
      <c r="BK121" s="131"/>
      <c r="BL121" s="131"/>
      <c r="BM121" s="131"/>
    </row>
    <row r="122" spans="2:65" s="1" customFormat="1" ht="18" hidden="1" customHeight="1">
      <c r="B122" s="32"/>
      <c r="D122" s="264" t="s">
        <v>205</v>
      </c>
      <c r="E122" s="265"/>
      <c r="F122" s="265"/>
      <c r="J122" s="129">
        <v>0</v>
      </c>
      <c r="L122" s="130"/>
      <c r="M122" s="131"/>
      <c r="N122" s="132" t="s">
        <v>41</v>
      </c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3" t="s">
        <v>202</v>
      </c>
      <c r="AZ122" s="131"/>
      <c r="BA122" s="131"/>
      <c r="BB122" s="131"/>
      <c r="BC122" s="131"/>
      <c r="BD122" s="131"/>
      <c r="BE122" s="134">
        <f t="shared" si="0"/>
        <v>0</v>
      </c>
      <c r="BF122" s="134">
        <f t="shared" si="1"/>
        <v>0</v>
      </c>
      <c r="BG122" s="134">
        <f t="shared" si="2"/>
        <v>0</v>
      </c>
      <c r="BH122" s="134">
        <f t="shared" si="3"/>
        <v>0</v>
      </c>
      <c r="BI122" s="134">
        <f t="shared" si="4"/>
        <v>0</v>
      </c>
      <c r="BJ122" s="133" t="s">
        <v>99</v>
      </c>
      <c r="BK122" s="131"/>
      <c r="BL122" s="131"/>
      <c r="BM122" s="131"/>
    </row>
    <row r="123" spans="2:65" s="1" customFormat="1" ht="18" hidden="1" customHeight="1">
      <c r="B123" s="32"/>
      <c r="D123" s="264" t="s">
        <v>206</v>
      </c>
      <c r="E123" s="265"/>
      <c r="F123" s="265"/>
      <c r="J123" s="129">
        <v>0</v>
      </c>
      <c r="L123" s="130"/>
      <c r="M123" s="131"/>
      <c r="N123" s="132" t="s">
        <v>41</v>
      </c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3" t="s">
        <v>202</v>
      </c>
      <c r="AZ123" s="131"/>
      <c r="BA123" s="131"/>
      <c r="BB123" s="131"/>
      <c r="BC123" s="131"/>
      <c r="BD123" s="131"/>
      <c r="BE123" s="134">
        <f t="shared" si="0"/>
        <v>0</v>
      </c>
      <c r="BF123" s="134">
        <f t="shared" si="1"/>
        <v>0</v>
      </c>
      <c r="BG123" s="134">
        <f t="shared" si="2"/>
        <v>0</v>
      </c>
      <c r="BH123" s="134">
        <f t="shared" si="3"/>
        <v>0</v>
      </c>
      <c r="BI123" s="134">
        <f t="shared" si="4"/>
        <v>0</v>
      </c>
      <c r="BJ123" s="133" t="s">
        <v>99</v>
      </c>
      <c r="BK123" s="131"/>
      <c r="BL123" s="131"/>
      <c r="BM123" s="131"/>
    </row>
    <row r="124" spans="2:65" s="1" customFormat="1" ht="18" hidden="1" customHeight="1">
      <c r="B124" s="32"/>
      <c r="D124" s="128" t="s">
        <v>207</v>
      </c>
      <c r="J124" s="129">
        <f>ROUND(J30*T124,2)</f>
        <v>0</v>
      </c>
      <c r="L124" s="130"/>
      <c r="M124" s="131"/>
      <c r="N124" s="132" t="s">
        <v>41</v>
      </c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3" t="s">
        <v>208</v>
      </c>
      <c r="AZ124" s="131"/>
      <c r="BA124" s="131"/>
      <c r="BB124" s="131"/>
      <c r="BC124" s="131"/>
      <c r="BD124" s="131"/>
      <c r="BE124" s="134">
        <f t="shared" si="0"/>
        <v>0</v>
      </c>
      <c r="BF124" s="134">
        <f t="shared" si="1"/>
        <v>0</v>
      </c>
      <c r="BG124" s="134">
        <f t="shared" si="2"/>
        <v>0</v>
      </c>
      <c r="BH124" s="134">
        <f t="shared" si="3"/>
        <v>0</v>
      </c>
      <c r="BI124" s="134">
        <f t="shared" si="4"/>
        <v>0</v>
      </c>
      <c r="BJ124" s="133" t="s">
        <v>99</v>
      </c>
      <c r="BK124" s="131"/>
      <c r="BL124" s="131"/>
      <c r="BM124" s="131"/>
    </row>
    <row r="125" spans="2:65" s="1" customFormat="1" hidden="1">
      <c r="B125" s="32"/>
      <c r="L125" s="32"/>
    </row>
    <row r="126" spans="2:65" s="1" customFormat="1" ht="29.25" hidden="1" customHeight="1">
      <c r="B126" s="32"/>
      <c r="C126" s="135" t="s">
        <v>209</v>
      </c>
      <c r="D126" s="105"/>
      <c r="E126" s="105"/>
      <c r="F126" s="105"/>
      <c r="G126" s="105"/>
      <c r="H126" s="105"/>
      <c r="I126" s="105"/>
      <c r="J126" s="136">
        <f>ROUND(J96+J118,2)</f>
        <v>0</v>
      </c>
      <c r="K126" s="105"/>
      <c r="L126" s="32"/>
    </row>
    <row r="127" spans="2:65" s="1" customFormat="1" ht="7" hidden="1" customHeight="1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2"/>
    </row>
    <row r="128" spans="2:65" hidden="1"/>
    <row r="129" spans="2:20" hidden="1"/>
    <row r="130" spans="2:20" hidden="1"/>
    <row r="131" spans="2:20" s="1" customFormat="1" ht="7" customHeight="1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32"/>
    </row>
    <row r="132" spans="2:20" s="1" customFormat="1" ht="25" customHeight="1">
      <c r="B132" s="32"/>
      <c r="C132" s="21" t="s">
        <v>210</v>
      </c>
      <c r="L132" s="32"/>
    </row>
    <row r="133" spans="2:20" s="1" customFormat="1" ht="7" customHeight="1">
      <c r="B133" s="32"/>
      <c r="L133" s="32"/>
    </row>
    <row r="134" spans="2:20" s="1" customFormat="1" ht="12" customHeight="1">
      <c r="B134" s="32"/>
      <c r="C134" s="27" t="s">
        <v>14</v>
      </c>
      <c r="L134" s="32"/>
    </row>
    <row r="135" spans="2:20" s="1" customFormat="1" ht="16.5" customHeight="1">
      <c r="B135" s="32"/>
      <c r="E135" s="266" t="str">
        <f>E7</f>
        <v>Podpora komplexného rozvoja stredného odborného vzdelávania</v>
      </c>
      <c r="F135" s="267"/>
      <c r="G135" s="267"/>
      <c r="H135" s="267"/>
      <c r="L135" s="32"/>
    </row>
    <row r="136" spans="2:20" s="1" customFormat="1" ht="12" customHeight="1">
      <c r="B136" s="32"/>
      <c r="C136" s="27" t="s">
        <v>170</v>
      </c>
      <c r="L136" s="32"/>
    </row>
    <row r="137" spans="2:20" s="1" customFormat="1" ht="16.5" customHeight="1">
      <c r="B137" s="32"/>
      <c r="E137" s="261" t="str">
        <f>E9</f>
        <v>b - SO 02 - Cvičná kuchyňa a učebňa stolovania</v>
      </c>
      <c r="F137" s="268"/>
      <c r="G137" s="268"/>
      <c r="H137" s="268"/>
      <c r="L137" s="32"/>
    </row>
    <row r="138" spans="2:20" s="1" customFormat="1" ht="7" customHeight="1">
      <c r="B138" s="32"/>
      <c r="L138" s="32"/>
    </row>
    <row r="139" spans="2:20" s="1" customFormat="1" ht="12" customHeight="1">
      <c r="B139" s="32"/>
      <c r="C139" s="27" t="s">
        <v>18</v>
      </c>
      <c r="F139" s="25" t="str">
        <f>F12</f>
        <v>Brezno</v>
      </c>
      <c r="I139" s="27" t="s">
        <v>20</v>
      </c>
      <c r="J139" s="55" t="str">
        <f>IF(J12="","",J12)</f>
        <v>5. 9. 2023</v>
      </c>
      <c r="L139" s="32"/>
    </row>
    <row r="140" spans="2:20" s="1" customFormat="1" ht="7" customHeight="1">
      <c r="B140" s="32"/>
      <c r="L140" s="32"/>
    </row>
    <row r="141" spans="2:20" s="1" customFormat="1" ht="15.25" customHeight="1">
      <c r="B141" s="32"/>
      <c r="C141" s="27" t="s">
        <v>22</v>
      </c>
      <c r="F141" s="25" t="str">
        <f>E15</f>
        <v>Stredná odb. škola techniky a služieb</v>
      </c>
      <c r="I141" s="27" t="s">
        <v>28</v>
      </c>
      <c r="J141" s="30" t="str">
        <f>E21</f>
        <v>Konstrukt steel s.r.o.</v>
      </c>
      <c r="L141" s="32"/>
    </row>
    <row r="142" spans="2:20" s="1" customFormat="1" ht="15.25" customHeight="1">
      <c r="B142" s="32"/>
      <c r="C142" s="27" t="s">
        <v>26</v>
      </c>
      <c r="F142" s="25" t="str">
        <f>IF(E18="","",E18)</f>
        <v>Vyplň údaj</v>
      </c>
      <c r="I142" s="27" t="s">
        <v>32</v>
      </c>
      <c r="J142" s="30" t="str">
        <f>E24</f>
        <v>Matej Štugner</v>
      </c>
      <c r="L142" s="32"/>
    </row>
    <row r="143" spans="2:20" s="1" customFormat="1" ht="10.4" customHeight="1">
      <c r="B143" s="32"/>
      <c r="L143" s="32"/>
    </row>
    <row r="144" spans="2:20" s="10" customFormat="1" ht="29.25" customHeight="1">
      <c r="B144" s="137"/>
      <c r="C144" s="138" t="s">
        <v>211</v>
      </c>
      <c r="D144" s="139" t="s">
        <v>60</v>
      </c>
      <c r="E144" s="139" t="s">
        <v>56</v>
      </c>
      <c r="F144" s="139" t="s">
        <v>57</v>
      </c>
      <c r="G144" s="139" t="s">
        <v>212</v>
      </c>
      <c r="H144" s="139" t="s">
        <v>213</v>
      </c>
      <c r="I144" s="139" t="s">
        <v>214</v>
      </c>
      <c r="J144" s="140" t="s">
        <v>176</v>
      </c>
      <c r="K144" s="141" t="s">
        <v>215</v>
      </c>
      <c r="L144" s="137"/>
      <c r="M144" s="62" t="s">
        <v>1</v>
      </c>
      <c r="N144" s="63" t="s">
        <v>39</v>
      </c>
      <c r="O144" s="63" t="s">
        <v>216</v>
      </c>
      <c r="P144" s="63" t="s">
        <v>217</v>
      </c>
      <c r="Q144" s="63" t="s">
        <v>218</v>
      </c>
      <c r="R144" s="63" t="s">
        <v>219</v>
      </c>
      <c r="S144" s="63" t="s">
        <v>220</v>
      </c>
      <c r="T144" s="64" t="s">
        <v>221</v>
      </c>
    </row>
    <row r="145" spans="2:65" s="1" customFormat="1" ht="22.9" customHeight="1">
      <c r="B145" s="32"/>
      <c r="C145" s="67" t="s">
        <v>172</v>
      </c>
      <c r="J145" s="142">
        <f>BK145</f>
        <v>0</v>
      </c>
      <c r="L145" s="32"/>
      <c r="M145" s="65"/>
      <c r="N145" s="56"/>
      <c r="O145" s="56"/>
      <c r="P145" s="143">
        <f>P146+P259+P343+P348+P355</f>
        <v>0</v>
      </c>
      <c r="Q145" s="56"/>
      <c r="R145" s="143">
        <f>R146+R259+R343+R348+R355</f>
        <v>5.3396128200000001</v>
      </c>
      <c r="S145" s="56"/>
      <c r="T145" s="144">
        <f>T146+T259+T343+T348+T355</f>
        <v>4.7452360000000011</v>
      </c>
      <c r="AT145" s="17" t="s">
        <v>74</v>
      </c>
      <c r="AU145" s="17" t="s">
        <v>178</v>
      </c>
      <c r="BK145" s="145">
        <f>BK146+BK259+BK343+BK348+BK355</f>
        <v>0</v>
      </c>
    </row>
    <row r="146" spans="2:65" s="11" customFormat="1" ht="25.9" customHeight="1">
      <c r="B146" s="146"/>
      <c r="D146" s="147" t="s">
        <v>74</v>
      </c>
      <c r="E146" s="148" t="s">
        <v>222</v>
      </c>
      <c r="F146" s="148" t="s">
        <v>223</v>
      </c>
      <c r="I146" s="149"/>
      <c r="J146" s="125">
        <f>BK146</f>
        <v>0</v>
      </c>
      <c r="L146" s="146"/>
      <c r="M146" s="150"/>
      <c r="P146" s="151">
        <f>P147+P160+P221+P257</f>
        <v>0</v>
      </c>
      <c r="R146" s="151">
        <f>R147+R160+R221+R257</f>
        <v>1.71504835</v>
      </c>
      <c r="T146" s="152">
        <f>T147+T160+T221+T257</f>
        <v>4.5939760000000005</v>
      </c>
      <c r="AR146" s="147" t="s">
        <v>83</v>
      </c>
      <c r="AT146" s="153" t="s">
        <v>74</v>
      </c>
      <c r="AU146" s="153" t="s">
        <v>75</v>
      </c>
      <c r="AY146" s="147" t="s">
        <v>224</v>
      </c>
      <c r="BK146" s="154">
        <f>BK147+BK160+BK221+BK257</f>
        <v>0</v>
      </c>
    </row>
    <row r="147" spans="2:65" s="11" customFormat="1" ht="22.9" customHeight="1">
      <c r="B147" s="146"/>
      <c r="D147" s="147" t="s">
        <v>74</v>
      </c>
      <c r="E147" s="155" t="s">
        <v>225</v>
      </c>
      <c r="F147" s="155" t="s">
        <v>226</v>
      </c>
      <c r="I147" s="149"/>
      <c r="J147" s="156">
        <f>BK147</f>
        <v>0</v>
      </c>
      <c r="L147" s="146"/>
      <c r="M147" s="150"/>
      <c r="P147" s="151">
        <f>SUM(P148:P159)</f>
        <v>0</v>
      </c>
      <c r="R147" s="151">
        <f>SUM(R148:R159)</f>
        <v>0.47529840000000001</v>
      </c>
      <c r="T147" s="152">
        <f>SUM(T148:T159)</f>
        <v>0</v>
      </c>
      <c r="AR147" s="147" t="s">
        <v>83</v>
      </c>
      <c r="AT147" s="153" t="s">
        <v>74</v>
      </c>
      <c r="AU147" s="153" t="s">
        <v>83</v>
      </c>
      <c r="AY147" s="147" t="s">
        <v>224</v>
      </c>
      <c r="BK147" s="154">
        <f>SUM(BK148:BK159)</f>
        <v>0</v>
      </c>
    </row>
    <row r="148" spans="2:65" s="1" customFormat="1" ht="24.25" customHeight="1">
      <c r="B148" s="32"/>
      <c r="C148" s="157" t="s">
        <v>83</v>
      </c>
      <c r="D148" s="157" t="s">
        <v>227</v>
      </c>
      <c r="E148" s="158" t="s">
        <v>228</v>
      </c>
      <c r="F148" s="159" t="s">
        <v>229</v>
      </c>
      <c r="G148" s="160" t="s">
        <v>230</v>
      </c>
      <c r="H148" s="161">
        <v>3</v>
      </c>
      <c r="I148" s="162"/>
      <c r="J148" s="161">
        <f>ROUND(I148*H148,3)</f>
        <v>0</v>
      </c>
      <c r="K148" s="163"/>
      <c r="L148" s="32"/>
      <c r="M148" s="164" t="s">
        <v>1</v>
      </c>
      <c r="N148" s="127" t="s">
        <v>41</v>
      </c>
      <c r="P148" s="165">
        <f>O148*H148</f>
        <v>0</v>
      </c>
      <c r="Q148" s="165">
        <v>5.8540000000000002E-2</v>
      </c>
      <c r="R148" s="165">
        <f>Q148*H148</f>
        <v>0.17562</v>
      </c>
      <c r="S148" s="165">
        <v>0</v>
      </c>
      <c r="T148" s="166">
        <f>S148*H148</f>
        <v>0</v>
      </c>
      <c r="AR148" s="167" t="s">
        <v>231</v>
      </c>
      <c r="AT148" s="167" t="s">
        <v>227</v>
      </c>
      <c r="AU148" s="167" t="s">
        <v>99</v>
      </c>
      <c r="AY148" s="17" t="s">
        <v>224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7" t="s">
        <v>99</v>
      </c>
      <c r="BK148" s="169">
        <f>ROUND(I148*H148,3)</f>
        <v>0</v>
      </c>
      <c r="BL148" s="17" t="s">
        <v>231</v>
      </c>
      <c r="BM148" s="167" t="s">
        <v>732</v>
      </c>
    </row>
    <row r="149" spans="2:65" s="12" customFormat="1">
      <c r="B149" s="170"/>
      <c r="D149" s="171" t="s">
        <v>233</v>
      </c>
      <c r="E149" s="172" t="s">
        <v>1</v>
      </c>
      <c r="F149" s="173" t="s">
        <v>234</v>
      </c>
      <c r="H149" s="172" t="s">
        <v>1</v>
      </c>
      <c r="I149" s="174"/>
      <c r="L149" s="170"/>
      <c r="M149" s="175"/>
      <c r="T149" s="176"/>
      <c r="AT149" s="172" t="s">
        <v>233</v>
      </c>
      <c r="AU149" s="172" t="s">
        <v>99</v>
      </c>
      <c r="AV149" s="12" t="s">
        <v>83</v>
      </c>
      <c r="AW149" s="12" t="s">
        <v>30</v>
      </c>
      <c r="AX149" s="12" t="s">
        <v>75</v>
      </c>
      <c r="AY149" s="172" t="s">
        <v>224</v>
      </c>
    </row>
    <row r="150" spans="2:65" s="13" customFormat="1">
      <c r="B150" s="177"/>
      <c r="D150" s="171" t="s">
        <v>233</v>
      </c>
      <c r="E150" s="178" t="s">
        <v>1</v>
      </c>
      <c r="F150" s="179" t="s">
        <v>225</v>
      </c>
      <c r="H150" s="180">
        <v>3</v>
      </c>
      <c r="I150" s="181"/>
      <c r="L150" s="177"/>
      <c r="M150" s="182"/>
      <c r="T150" s="183"/>
      <c r="AT150" s="178" t="s">
        <v>233</v>
      </c>
      <c r="AU150" s="178" t="s">
        <v>99</v>
      </c>
      <c r="AV150" s="13" t="s">
        <v>99</v>
      </c>
      <c r="AW150" s="13" t="s">
        <v>30</v>
      </c>
      <c r="AX150" s="13" t="s">
        <v>83</v>
      </c>
      <c r="AY150" s="178" t="s">
        <v>224</v>
      </c>
    </row>
    <row r="151" spans="2:65" s="1" customFormat="1" ht="24.25" customHeight="1">
      <c r="B151" s="32"/>
      <c r="C151" s="157" t="s">
        <v>99</v>
      </c>
      <c r="D151" s="157" t="s">
        <v>227</v>
      </c>
      <c r="E151" s="158" t="s">
        <v>235</v>
      </c>
      <c r="F151" s="159" t="s">
        <v>236</v>
      </c>
      <c r="G151" s="160" t="s">
        <v>237</v>
      </c>
      <c r="H151" s="161">
        <v>4.0999999999999996</v>
      </c>
      <c r="I151" s="162"/>
      <c r="J151" s="161">
        <f>ROUND(I151*H151,3)</f>
        <v>0</v>
      </c>
      <c r="K151" s="163"/>
      <c r="L151" s="32"/>
      <c r="M151" s="164" t="s">
        <v>1</v>
      </c>
      <c r="N151" s="127" t="s">
        <v>41</v>
      </c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7" t="s">
        <v>99</v>
      </c>
      <c r="BK151" s="169">
        <f>ROUND(I151*H151,3)</f>
        <v>0</v>
      </c>
      <c r="BL151" s="17" t="s">
        <v>231</v>
      </c>
      <c r="BM151" s="167" t="s">
        <v>733</v>
      </c>
    </row>
    <row r="152" spans="2:65" s="12" customFormat="1">
      <c r="B152" s="170"/>
      <c r="D152" s="171" t="s">
        <v>233</v>
      </c>
      <c r="E152" s="172" t="s">
        <v>1</v>
      </c>
      <c r="F152" s="173" t="s">
        <v>356</v>
      </c>
      <c r="H152" s="172" t="s">
        <v>1</v>
      </c>
      <c r="I152" s="174"/>
      <c r="L152" s="170"/>
      <c r="M152" s="175"/>
      <c r="T152" s="176"/>
      <c r="AT152" s="172" t="s">
        <v>233</v>
      </c>
      <c r="AU152" s="172" t="s">
        <v>99</v>
      </c>
      <c r="AV152" s="12" t="s">
        <v>83</v>
      </c>
      <c r="AW152" s="12" t="s">
        <v>30</v>
      </c>
      <c r="AX152" s="12" t="s">
        <v>75</v>
      </c>
      <c r="AY152" s="172" t="s">
        <v>224</v>
      </c>
    </row>
    <row r="153" spans="2:65" s="13" customFormat="1">
      <c r="B153" s="177"/>
      <c r="D153" s="171" t="s">
        <v>233</v>
      </c>
      <c r="E153" s="178" t="s">
        <v>1</v>
      </c>
      <c r="F153" s="179" t="s">
        <v>734</v>
      </c>
      <c r="H153" s="180">
        <v>2</v>
      </c>
      <c r="I153" s="181"/>
      <c r="L153" s="177"/>
      <c r="M153" s="182"/>
      <c r="T153" s="183"/>
      <c r="AT153" s="178" t="s">
        <v>233</v>
      </c>
      <c r="AU153" s="178" t="s">
        <v>99</v>
      </c>
      <c r="AV153" s="13" t="s">
        <v>99</v>
      </c>
      <c r="AW153" s="13" t="s">
        <v>30</v>
      </c>
      <c r="AX153" s="13" t="s">
        <v>75</v>
      </c>
      <c r="AY153" s="178" t="s">
        <v>224</v>
      </c>
    </row>
    <row r="154" spans="2:65" s="12" customFormat="1">
      <c r="B154" s="170"/>
      <c r="D154" s="171" t="s">
        <v>233</v>
      </c>
      <c r="E154" s="172" t="s">
        <v>1</v>
      </c>
      <c r="F154" s="173" t="s">
        <v>350</v>
      </c>
      <c r="H154" s="172" t="s">
        <v>1</v>
      </c>
      <c r="I154" s="174"/>
      <c r="L154" s="170"/>
      <c r="M154" s="175"/>
      <c r="T154" s="176"/>
      <c r="AT154" s="172" t="s">
        <v>233</v>
      </c>
      <c r="AU154" s="172" t="s">
        <v>99</v>
      </c>
      <c r="AV154" s="12" t="s">
        <v>83</v>
      </c>
      <c r="AW154" s="12" t="s">
        <v>30</v>
      </c>
      <c r="AX154" s="12" t="s">
        <v>75</v>
      </c>
      <c r="AY154" s="172" t="s">
        <v>224</v>
      </c>
    </row>
    <row r="155" spans="2:65" s="13" customFormat="1">
      <c r="B155" s="177"/>
      <c r="D155" s="171" t="s">
        <v>233</v>
      </c>
      <c r="E155" s="178" t="s">
        <v>1</v>
      </c>
      <c r="F155" s="179" t="s">
        <v>735</v>
      </c>
      <c r="H155" s="180">
        <v>2.1</v>
      </c>
      <c r="I155" s="181"/>
      <c r="L155" s="177"/>
      <c r="M155" s="182"/>
      <c r="T155" s="183"/>
      <c r="AT155" s="178" t="s">
        <v>233</v>
      </c>
      <c r="AU155" s="178" t="s">
        <v>99</v>
      </c>
      <c r="AV155" s="13" t="s">
        <v>99</v>
      </c>
      <c r="AW155" s="13" t="s">
        <v>30</v>
      </c>
      <c r="AX155" s="13" t="s">
        <v>75</v>
      </c>
      <c r="AY155" s="178" t="s">
        <v>224</v>
      </c>
    </row>
    <row r="156" spans="2:65" s="14" customFormat="1">
      <c r="B156" s="184"/>
      <c r="D156" s="171" t="s">
        <v>233</v>
      </c>
      <c r="E156" s="185" t="s">
        <v>1</v>
      </c>
      <c r="F156" s="186" t="s">
        <v>279</v>
      </c>
      <c r="H156" s="187">
        <v>4.0999999999999996</v>
      </c>
      <c r="I156" s="188"/>
      <c r="L156" s="184"/>
      <c r="M156" s="189"/>
      <c r="T156" s="190"/>
      <c r="AT156" s="185" t="s">
        <v>233</v>
      </c>
      <c r="AU156" s="185" t="s">
        <v>99</v>
      </c>
      <c r="AV156" s="14" t="s">
        <v>231</v>
      </c>
      <c r="AW156" s="14" t="s">
        <v>30</v>
      </c>
      <c r="AX156" s="14" t="s">
        <v>83</v>
      </c>
      <c r="AY156" s="185" t="s">
        <v>224</v>
      </c>
    </row>
    <row r="157" spans="2:65" s="1" customFormat="1" ht="24.25" customHeight="1">
      <c r="B157" s="32"/>
      <c r="C157" s="157" t="s">
        <v>225</v>
      </c>
      <c r="D157" s="157" t="s">
        <v>227</v>
      </c>
      <c r="E157" s="158" t="s">
        <v>736</v>
      </c>
      <c r="F157" s="159" t="s">
        <v>737</v>
      </c>
      <c r="G157" s="160" t="s">
        <v>245</v>
      </c>
      <c r="H157" s="161">
        <v>0.6</v>
      </c>
      <c r="I157" s="162"/>
      <c r="J157" s="161">
        <f>ROUND(I157*H157,3)</f>
        <v>0</v>
      </c>
      <c r="K157" s="163"/>
      <c r="L157" s="32"/>
      <c r="M157" s="164" t="s">
        <v>1</v>
      </c>
      <c r="N157" s="127" t="s">
        <v>41</v>
      </c>
      <c r="P157" s="165">
        <f>O157*H157</f>
        <v>0</v>
      </c>
      <c r="Q157" s="165">
        <v>0.49946400000000002</v>
      </c>
      <c r="R157" s="165">
        <f>Q157*H157</f>
        <v>0.29967840000000001</v>
      </c>
      <c r="S157" s="165">
        <v>0</v>
      </c>
      <c r="T157" s="166">
        <f>S157*H157</f>
        <v>0</v>
      </c>
      <c r="AR157" s="167" t="s">
        <v>231</v>
      </c>
      <c r="AT157" s="167" t="s">
        <v>227</v>
      </c>
      <c r="AU157" s="167" t="s">
        <v>99</v>
      </c>
      <c r="AY157" s="17" t="s">
        <v>224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7" t="s">
        <v>99</v>
      </c>
      <c r="BK157" s="169">
        <f>ROUND(I157*H157,3)</f>
        <v>0</v>
      </c>
      <c r="BL157" s="17" t="s">
        <v>231</v>
      </c>
      <c r="BM157" s="167" t="s">
        <v>738</v>
      </c>
    </row>
    <row r="158" spans="2:65" s="12" customFormat="1">
      <c r="B158" s="170"/>
      <c r="D158" s="171" t="s">
        <v>233</v>
      </c>
      <c r="E158" s="172" t="s">
        <v>1</v>
      </c>
      <c r="F158" s="173" t="s">
        <v>556</v>
      </c>
      <c r="H158" s="172" t="s">
        <v>1</v>
      </c>
      <c r="I158" s="174"/>
      <c r="L158" s="170"/>
      <c r="M158" s="175"/>
      <c r="T158" s="176"/>
      <c r="AT158" s="172" t="s">
        <v>233</v>
      </c>
      <c r="AU158" s="172" t="s">
        <v>99</v>
      </c>
      <c r="AV158" s="12" t="s">
        <v>83</v>
      </c>
      <c r="AW158" s="12" t="s">
        <v>30</v>
      </c>
      <c r="AX158" s="12" t="s">
        <v>75</v>
      </c>
      <c r="AY158" s="172" t="s">
        <v>224</v>
      </c>
    </row>
    <row r="159" spans="2:65" s="13" customFormat="1">
      <c r="B159" s="177"/>
      <c r="D159" s="171" t="s">
        <v>233</v>
      </c>
      <c r="E159" s="178" t="s">
        <v>1</v>
      </c>
      <c r="F159" s="179" t="s">
        <v>739</v>
      </c>
      <c r="H159" s="180">
        <v>0.6</v>
      </c>
      <c r="I159" s="181"/>
      <c r="L159" s="177"/>
      <c r="M159" s="182"/>
      <c r="T159" s="183"/>
      <c r="AT159" s="178" t="s">
        <v>233</v>
      </c>
      <c r="AU159" s="178" t="s">
        <v>99</v>
      </c>
      <c r="AV159" s="13" t="s">
        <v>99</v>
      </c>
      <c r="AW159" s="13" t="s">
        <v>30</v>
      </c>
      <c r="AX159" s="13" t="s">
        <v>83</v>
      </c>
      <c r="AY159" s="178" t="s">
        <v>224</v>
      </c>
    </row>
    <row r="160" spans="2:65" s="11" customFormat="1" ht="22.9" customHeight="1">
      <c r="B160" s="146"/>
      <c r="D160" s="147" t="s">
        <v>74</v>
      </c>
      <c r="E160" s="155" t="s">
        <v>241</v>
      </c>
      <c r="F160" s="155" t="s">
        <v>242</v>
      </c>
      <c r="I160" s="149"/>
      <c r="J160" s="156">
        <f>BK160</f>
        <v>0</v>
      </c>
      <c r="L160" s="146"/>
      <c r="M160" s="150"/>
      <c r="P160" s="151">
        <f>SUM(P161:P220)</f>
        <v>0</v>
      </c>
      <c r="R160" s="151">
        <f>SUM(R161:R220)</f>
        <v>1.1352699500000001</v>
      </c>
      <c r="T160" s="152">
        <f>SUM(T161:T220)</f>
        <v>0</v>
      </c>
      <c r="AR160" s="147" t="s">
        <v>83</v>
      </c>
      <c r="AT160" s="153" t="s">
        <v>74</v>
      </c>
      <c r="AU160" s="153" t="s">
        <v>83</v>
      </c>
      <c r="AY160" s="147" t="s">
        <v>224</v>
      </c>
      <c r="BK160" s="154">
        <f>SUM(BK161:BK220)</f>
        <v>0</v>
      </c>
    </row>
    <row r="161" spans="2:65" s="1" customFormat="1" ht="24.25" customHeight="1">
      <c r="B161" s="32"/>
      <c r="C161" s="157" t="s">
        <v>231</v>
      </c>
      <c r="D161" s="157" t="s">
        <v>227</v>
      </c>
      <c r="E161" s="158" t="s">
        <v>740</v>
      </c>
      <c r="F161" s="159" t="s">
        <v>741</v>
      </c>
      <c r="G161" s="160" t="s">
        <v>245</v>
      </c>
      <c r="H161" s="161">
        <v>59.85</v>
      </c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2.0000000000000001E-4</v>
      </c>
      <c r="R161" s="165">
        <f>Q161*H161</f>
        <v>1.1970000000000001E-2</v>
      </c>
      <c r="S161" s="165">
        <v>0</v>
      </c>
      <c r="T161" s="166">
        <f>S161*H161</f>
        <v>0</v>
      </c>
      <c r="AR161" s="167" t="s">
        <v>231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231</v>
      </c>
      <c r="BM161" s="167" t="s">
        <v>742</v>
      </c>
    </row>
    <row r="162" spans="2:65" s="12" customFormat="1">
      <c r="B162" s="170"/>
      <c r="D162" s="171" t="s">
        <v>233</v>
      </c>
      <c r="E162" s="172" t="s">
        <v>1</v>
      </c>
      <c r="F162" s="173" t="s">
        <v>247</v>
      </c>
      <c r="H162" s="172" t="s">
        <v>1</v>
      </c>
      <c r="I162" s="174"/>
      <c r="L162" s="170"/>
      <c r="M162" s="175"/>
      <c r="T162" s="176"/>
      <c r="AT162" s="172" t="s">
        <v>233</v>
      </c>
      <c r="AU162" s="172" t="s">
        <v>99</v>
      </c>
      <c r="AV162" s="12" t="s">
        <v>83</v>
      </c>
      <c r="AW162" s="12" t="s">
        <v>30</v>
      </c>
      <c r="AX162" s="12" t="s">
        <v>75</v>
      </c>
      <c r="AY162" s="172" t="s">
        <v>224</v>
      </c>
    </row>
    <row r="163" spans="2:65" s="13" customFormat="1">
      <c r="B163" s="177"/>
      <c r="D163" s="171" t="s">
        <v>233</v>
      </c>
      <c r="E163" s="178" t="s">
        <v>1</v>
      </c>
      <c r="F163" s="179" t="s">
        <v>743</v>
      </c>
      <c r="H163" s="180">
        <v>49.83</v>
      </c>
      <c r="I163" s="181"/>
      <c r="L163" s="177"/>
      <c r="M163" s="182"/>
      <c r="T163" s="183"/>
      <c r="AT163" s="178" t="s">
        <v>233</v>
      </c>
      <c r="AU163" s="178" t="s">
        <v>99</v>
      </c>
      <c r="AV163" s="13" t="s">
        <v>99</v>
      </c>
      <c r="AW163" s="13" t="s">
        <v>30</v>
      </c>
      <c r="AX163" s="13" t="s">
        <v>75</v>
      </c>
      <c r="AY163" s="178" t="s">
        <v>224</v>
      </c>
    </row>
    <row r="164" spans="2:65" s="12" customFormat="1">
      <c r="B164" s="170"/>
      <c r="D164" s="171" t="s">
        <v>233</v>
      </c>
      <c r="E164" s="172" t="s">
        <v>1</v>
      </c>
      <c r="F164" s="173" t="s">
        <v>744</v>
      </c>
      <c r="H164" s="172" t="s">
        <v>1</v>
      </c>
      <c r="I164" s="174"/>
      <c r="L164" s="170"/>
      <c r="M164" s="175"/>
      <c r="T164" s="176"/>
      <c r="AT164" s="172" t="s">
        <v>233</v>
      </c>
      <c r="AU164" s="172" t="s">
        <v>99</v>
      </c>
      <c r="AV164" s="12" t="s">
        <v>83</v>
      </c>
      <c r="AW164" s="12" t="s">
        <v>30</v>
      </c>
      <c r="AX164" s="12" t="s">
        <v>75</v>
      </c>
      <c r="AY164" s="172" t="s">
        <v>224</v>
      </c>
    </row>
    <row r="165" spans="2:65" s="13" customFormat="1">
      <c r="B165" s="177"/>
      <c r="D165" s="171" t="s">
        <v>233</v>
      </c>
      <c r="E165" s="178" t="s">
        <v>1</v>
      </c>
      <c r="F165" s="179" t="s">
        <v>745</v>
      </c>
      <c r="H165" s="180">
        <v>10.02</v>
      </c>
      <c r="I165" s="181"/>
      <c r="L165" s="177"/>
      <c r="M165" s="182"/>
      <c r="T165" s="183"/>
      <c r="AT165" s="178" t="s">
        <v>233</v>
      </c>
      <c r="AU165" s="178" t="s">
        <v>99</v>
      </c>
      <c r="AV165" s="13" t="s">
        <v>99</v>
      </c>
      <c r="AW165" s="13" t="s">
        <v>30</v>
      </c>
      <c r="AX165" s="13" t="s">
        <v>75</v>
      </c>
      <c r="AY165" s="178" t="s">
        <v>224</v>
      </c>
    </row>
    <row r="166" spans="2:65" s="14" customFormat="1">
      <c r="B166" s="184"/>
      <c r="D166" s="171" t="s">
        <v>233</v>
      </c>
      <c r="E166" s="185" t="s">
        <v>1</v>
      </c>
      <c r="F166" s="186" t="s">
        <v>279</v>
      </c>
      <c r="H166" s="187">
        <v>59.85</v>
      </c>
      <c r="I166" s="188"/>
      <c r="L166" s="184"/>
      <c r="M166" s="189"/>
      <c r="T166" s="190"/>
      <c r="AT166" s="185" t="s">
        <v>233</v>
      </c>
      <c r="AU166" s="185" t="s">
        <v>99</v>
      </c>
      <c r="AV166" s="14" t="s">
        <v>231</v>
      </c>
      <c r="AW166" s="14" t="s">
        <v>30</v>
      </c>
      <c r="AX166" s="14" t="s">
        <v>83</v>
      </c>
      <c r="AY166" s="185" t="s">
        <v>224</v>
      </c>
    </row>
    <row r="167" spans="2:65" s="1" customFormat="1" ht="16.5" customHeight="1">
      <c r="B167" s="32"/>
      <c r="C167" s="157" t="s">
        <v>252</v>
      </c>
      <c r="D167" s="157" t="s">
        <v>227</v>
      </c>
      <c r="E167" s="158" t="s">
        <v>746</v>
      </c>
      <c r="F167" s="159" t="s">
        <v>747</v>
      </c>
      <c r="G167" s="160" t="s">
        <v>245</v>
      </c>
      <c r="H167" s="161">
        <v>59.85</v>
      </c>
      <c r="I167" s="162"/>
      <c r="J167" s="161">
        <f>ROUND(I167*H167,3)</f>
        <v>0</v>
      </c>
      <c r="K167" s="163"/>
      <c r="L167" s="32"/>
      <c r="M167" s="164" t="s">
        <v>1</v>
      </c>
      <c r="N167" s="127" t="s">
        <v>41</v>
      </c>
      <c r="P167" s="165">
        <f>O167*H167</f>
        <v>0</v>
      </c>
      <c r="Q167" s="165">
        <v>9.8999999999999999E-4</v>
      </c>
      <c r="R167" s="165">
        <f>Q167*H167</f>
        <v>5.9251499999999999E-2</v>
      </c>
      <c r="S167" s="165">
        <v>0</v>
      </c>
      <c r="T167" s="166">
        <f>S167*H167</f>
        <v>0</v>
      </c>
      <c r="AR167" s="167" t="s">
        <v>231</v>
      </c>
      <c r="AT167" s="167" t="s">
        <v>227</v>
      </c>
      <c r="AU167" s="167" t="s">
        <v>99</v>
      </c>
      <c r="AY167" s="17" t="s">
        <v>224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ROUND(I167*H167,3)</f>
        <v>0</v>
      </c>
      <c r="BL167" s="17" t="s">
        <v>231</v>
      </c>
      <c r="BM167" s="167" t="s">
        <v>748</v>
      </c>
    </row>
    <row r="168" spans="2:65" s="12" customFormat="1">
      <c r="B168" s="170"/>
      <c r="D168" s="171" t="s">
        <v>233</v>
      </c>
      <c r="E168" s="172" t="s">
        <v>1</v>
      </c>
      <c r="F168" s="173" t="s">
        <v>247</v>
      </c>
      <c r="H168" s="172" t="s">
        <v>1</v>
      </c>
      <c r="I168" s="174"/>
      <c r="L168" s="170"/>
      <c r="M168" s="175"/>
      <c r="T168" s="176"/>
      <c r="AT168" s="172" t="s">
        <v>233</v>
      </c>
      <c r="AU168" s="172" t="s">
        <v>99</v>
      </c>
      <c r="AV168" s="12" t="s">
        <v>83</v>
      </c>
      <c r="AW168" s="12" t="s">
        <v>30</v>
      </c>
      <c r="AX168" s="12" t="s">
        <v>75</v>
      </c>
      <c r="AY168" s="172" t="s">
        <v>224</v>
      </c>
    </row>
    <row r="169" spans="2:65" s="13" customFormat="1">
      <c r="B169" s="177"/>
      <c r="D169" s="171" t="s">
        <v>233</v>
      </c>
      <c r="E169" s="178" t="s">
        <v>1</v>
      </c>
      <c r="F169" s="179" t="s">
        <v>743</v>
      </c>
      <c r="H169" s="180">
        <v>49.83</v>
      </c>
      <c r="I169" s="181"/>
      <c r="L169" s="177"/>
      <c r="M169" s="182"/>
      <c r="T169" s="183"/>
      <c r="AT169" s="178" t="s">
        <v>233</v>
      </c>
      <c r="AU169" s="178" t="s">
        <v>99</v>
      </c>
      <c r="AV169" s="13" t="s">
        <v>99</v>
      </c>
      <c r="AW169" s="13" t="s">
        <v>30</v>
      </c>
      <c r="AX169" s="13" t="s">
        <v>75</v>
      </c>
      <c r="AY169" s="178" t="s">
        <v>224</v>
      </c>
    </row>
    <row r="170" spans="2:65" s="12" customFormat="1">
      <c r="B170" s="170"/>
      <c r="D170" s="171" t="s">
        <v>233</v>
      </c>
      <c r="E170" s="172" t="s">
        <v>1</v>
      </c>
      <c r="F170" s="173" t="s">
        <v>744</v>
      </c>
      <c r="H170" s="172" t="s">
        <v>1</v>
      </c>
      <c r="I170" s="174"/>
      <c r="L170" s="170"/>
      <c r="M170" s="175"/>
      <c r="T170" s="176"/>
      <c r="AT170" s="172" t="s">
        <v>233</v>
      </c>
      <c r="AU170" s="172" t="s">
        <v>99</v>
      </c>
      <c r="AV170" s="12" t="s">
        <v>83</v>
      </c>
      <c r="AW170" s="12" t="s">
        <v>30</v>
      </c>
      <c r="AX170" s="12" t="s">
        <v>75</v>
      </c>
      <c r="AY170" s="172" t="s">
        <v>224</v>
      </c>
    </row>
    <row r="171" spans="2:65" s="13" customFormat="1">
      <c r="B171" s="177"/>
      <c r="D171" s="171" t="s">
        <v>233</v>
      </c>
      <c r="E171" s="178" t="s">
        <v>1</v>
      </c>
      <c r="F171" s="179" t="s">
        <v>745</v>
      </c>
      <c r="H171" s="180">
        <v>10.02</v>
      </c>
      <c r="I171" s="181"/>
      <c r="L171" s="177"/>
      <c r="M171" s="182"/>
      <c r="T171" s="183"/>
      <c r="AT171" s="178" t="s">
        <v>233</v>
      </c>
      <c r="AU171" s="178" t="s">
        <v>99</v>
      </c>
      <c r="AV171" s="13" t="s">
        <v>99</v>
      </c>
      <c r="AW171" s="13" t="s">
        <v>30</v>
      </c>
      <c r="AX171" s="13" t="s">
        <v>75</v>
      </c>
      <c r="AY171" s="178" t="s">
        <v>224</v>
      </c>
    </row>
    <row r="172" spans="2:65" s="14" customFormat="1">
      <c r="B172" s="184"/>
      <c r="D172" s="171" t="s">
        <v>233</v>
      </c>
      <c r="E172" s="185" t="s">
        <v>1</v>
      </c>
      <c r="F172" s="186" t="s">
        <v>279</v>
      </c>
      <c r="H172" s="187">
        <v>59.85</v>
      </c>
      <c r="I172" s="188"/>
      <c r="L172" s="184"/>
      <c r="M172" s="189"/>
      <c r="T172" s="190"/>
      <c r="AT172" s="185" t="s">
        <v>233</v>
      </c>
      <c r="AU172" s="185" t="s">
        <v>99</v>
      </c>
      <c r="AV172" s="14" t="s">
        <v>231</v>
      </c>
      <c r="AW172" s="14" t="s">
        <v>30</v>
      </c>
      <c r="AX172" s="14" t="s">
        <v>83</v>
      </c>
      <c r="AY172" s="185" t="s">
        <v>224</v>
      </c>
    </row>
    <row r="173" spans="2:65" s="1" customFormat="1" ht="24.25" customHeight="1">
      <c r="B173" s="32"/>
      <c r="C173" s="157" t="s">
        <v>241</v>
      </c>
      <c r="D173" s="157" t="s">
        <v>227</v>
      </c>
      <c r="E173" s="158" t="s">
        <v>261</v>
      </c>
      <c r="F173" s="159" t="s">
        <v>262</v>
      </c>
      <c r="G173" s="160" t="s">
        <v>245</v>
      </c>
      <c r="H173" s="161">
        <v>126.755</v>
      </c>
      <c r="I173" s="162"/>
      <c r="J173" s="161">
        <f>ROUND(I173*H173,3)</f>
        <v>0</v>
      </c>
      <c r="K173" s="163"/>
      <c r="L173" s="32"/>
      <c r="M173" s="164" t="s">
        <v>1</v>
      </c>
      <c r="N173" s="127" t="s">
        <v>41</v>
      </c>
      <c r="P173" s="165">
        <f>O173*H173</f>
        <v>0</v>
      </c>
      <c r="Q173" s="165">
        <v>3.2499999999999999E-3</v>
      </c>
      <c r="R173" s="165">
        <f>Q173*H173</f>
        <v>0.41195374999999995</v>
      </c>
      <c r="S173" s="165">
        <v>0</v>
      </c>
      <c r="T173" s="166">
        <f>S173*H173</f>
        <v>0</v>
      </c>
      <c r="AR173" s="167" t="s">
        <v>231</v>
      </c>
      <c r="AT173" s="167" t="s">
        <v>227</v>
      </c>
      <c r="AU173" s="167" t="s">
        <v>99</v>
      </c>
      <c r="AY173" s="17" t="s">
        <v>224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7" t="s">
        <v>99</v>
      </c>
      <c r="BK173" s="169">
        <f>ROUND(I173*H173,3)</f>
        <v>0</v>
      </c>
      <c r="BL173" s="17" t="s">
        <v>231</v>
      </c>
      <c r="BM173" s="167" t="s">
        <v>749</v>
      </c>
    </row>
    <row r="174" spans="2:65" s="12" customFormat="1">
      <c r="B174" s="170"/>
      <c r="D174" s="171" t="s">
        <v>233</v>
      </c>
      <c r="E174" s="172" t="s">
        <v>1</v>
      </c>
      <c r="F174" s="173" t="s">
        <v>750</v>
      </c>
      <c r="H174" s="172" t="s">
        <v>1</v>
      </c>
      <c r="I174" s="174"/>
      <c r="L174" s="170"/>
      <c r="M174" s="175"/>
      <c r="T174" s="176"/>
      <c r="AT174" s="172" t="s">
        <v>233</v>
      </c>
      <c r="AU174" s="172" t="s">
        <v>99</v>
      </c>
      <c r="AV174" s="12" t="s">
        <v>83</v>
      </c>
      <c r="AW174" s="12" t="s">
        <v>30</v>
      </c>
      <c r="AX174" s="12" t="s">
        <v>75</v>
      </c>
      <c r="AY174" s="172" t="s">
        <v>224</v>
      </c>
    </row>
    <row r="175" spans="2:65" s="13" customFormat="1">
      <c r="B175" s="177"/>
      <c r="D175" s="171" t="s">
        <v>233</v>
      </c>
      <c r="E175" s="178" t="s">
        <v>1</v>
      </c>
      <c r="F175" s="179" t="s">
        <v>751</v>
      </c>
      <c r="H175" s="180">
        <v>88.16</v>
      </c>
      <c r="I175" s="181"/>
      <c r="L175" s="177"/>
      <c r="M175" s="182"/>
      <c r="T175" s="183"/>
      <c r="AT175" s="178" t="s">
        <v>233</v>
      </c>
      <c r="AU175" s="178" t="s">
        <v>99</v>
      </c>
      <c r="AV175" s="13" t="s">
        <v>99</v>
      </c>
      <c r="AW175" s="13" t="s">
        <v>30</v>
      </c>
      <c r="AX175" s="13" t="s">
        <v>75</v>
      </c>
      <c r="AY175" s="178" t="s">
        <v>224</v>
      </c>
    </row>
    <row r="176" spans="2:65" s="12" customFormat="1">
      <c r="B176" s="170"/>
      <c r="D176" s="171" t="s">
        <v>233</v>
      </c>
      <c r="E176" s="172" t="s">
        <v>1</v>
      </c>
      <c r="F176" s="173" t="s">
        <v>752</v>
      </c>
      <c r="H176" s="172" t="s">
        <v>1</v>
      </c>
      <c r="I176" s="174"/>
      <c r="L176" s="170"/>
      <c r="M176" s="175"/>
      <c r="T176" s="176"/>
      <c r="AT176" s="172" t="s">
        <v>233</v>
      </c>
      <c r="AU176" s="172" t="s">
        <v>99</v>
      </c>
      <c r="AV176" s="12" t="s">
        <v>83</v>
      </c>
      <c r="AW176" s="12" t="s">
        <v>30</v>
      </c>
      <c r="AX176" s="12" t="s">
        <v>75</v>
      </c>
      <c r="AY176" s="172" t="s">
        <v>224</v>
      </c>
    </row>
    <row r="177" spans="2:65" s="13" customFormat="1">
      <c r="B177" s="177"/>
      <c r="D177" s="171" t="s">
        <v>233</v>
      </c>
      <c r="E177" s="178" t="s">
        <v>1</v>
      </c>
      <c r="F177" s="179" t="s">
        <v>753</v>
      </c>
      <c r="H177" s="180">
        <v>38.594999999999999</v>
      </c>
      <c r="I177" s="181"/>
      <c r="L177" s="177"/>
      <c r="M177" s="182"/>
      <c r="T177" s="183"/>
      <c r="AT177" s="178" t="s">
        <v>233</v>
      </c>
      <c r="AU177" s="178" t="s">
        <v>99</v>
      </c>
      <c r="AV177" s="13" t="s">
        <v>99</v>
      </c>
      <c r="AW177" s="13" t="s">
        <v>30</v>
      </c>
      <c r="AX177" s="13" t="s">
        <v>75</v>
      </c>
      <c r="AY177" s="178" t="s">
        <v>224</v>
      </c>
    </row>
    <row r="178" spans="2:65" s="14" customFormat="1">
      <c r="B178" s="184"/>
      <c r="D178" s="171" t="s">
        <v>233</v>
      </c>
      <c r="E178" s="185" t="s">
        <v>1</v>
      </c>
      <c r="F178" s="186" t="s">
        <v>279</v>
      </c>
      <c r="H178" s="187">
        <v>126.755</v>
      </c>
      <c r="I178" s="188"/>
      <c r="L178" s="184"/>
      <c r="M178" s="189"/>
      <c r="T178" s="190"/>
      <c r="AT178" s="185" t="s">
        <v>233</v>
      </c>
      <c r="AU178" s="185" t="s">
        <v>99</v>
      </c>
      <c r="AV178" s="14" t="s">
        <v>231</v>
      </c>
      <c r="AW178" s="14" t="s">
        <v>30</v>
      </c>
      <c r="AX178" s="14" t="s">
        <v>83</v>
      </c>
      <c r="AY178" s="185" t="s">
        <v>224</v>
      </c>
    </row>
    <row r="179" spans="2:65" s="1" customFormat="1" ht="24.25" customHeight="1">
      <c r="B179" s="32"/>
      <c r="C179" s="157" t="s">
        <v>260</v>
      </c>
      <c r="D179" s="157" t="s">
        <v>227</v>
      </c>
      <c r="E179" s="158" t="s">
        <v>281</v>
      </c>
      <c r="F179" s="159" t="s">
        <v>282</v>
      </c>
      <c r="G179" s="160" t="s">
        <v>245</v>
      </c>
      <c r="H179" s="161">
        <v>139.405</v>
      </c>
      <c r="I179" s="162"/>
      <c r="J179" s="161">
        <f>ROUND(I179*H179,3)</f>
        <v>0</v>
      </c>
      <c r="K179" s="163"/>
      <c r="L179" s="32"/>
      <c r="M179" s="164" t="s">
        <v>1</v>
      </c>
      <c r="N179" s="127" t="s">
        <v>41</v>
      </c>
      <c r="P179" s="165">
        <f>O179*H179</f>
        <v>0</v>
      </c>
      <c r="Q179" s="165">
        <v>2.0000000000000001E-4</v>
      </c>
      <c r="R179" s="165">
        <f>Q179*H179</f>
        <v>2.7881000000000003E-2</v>
      </c>
      <c r="S179" s="165">
        <v>0</v>
      </c>
      <c r="T179" s="166">
        <f>S179*H179</f>
        <v>0</v>
      </c>
      <c r="AR179" s="167" t="s">
        <v>231</v>
      </c>
      <c r="AT179" s="167" t="s">
        <v>227</v>
      </c>
      <c r="AU179" s="167" t="s">
        <v>99</v>
      </c>
      <c r="AY179" s="17" t="s">
        <v>224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7" t="s">
        <v>99</v>
      </c>
      <c r="BK179" s="169">
        <f>ROUND(I179*H179,3)</f>
        <v>0</v>
      </c>
      <c r="BL179" s="17" t="s">
        <v>231</v>
      </c>
      <c r="BM179" s="167" t="s">
        <v>754</v>
      </c>
    </row>
    <row r="180" spans="2:65" s="12" customFormat="1">
      <c r="B180" s="170"/>
      <c r="D180" s="171" t="s">
        <v>233</v>
      </c>
      <c r="E180" s="172" t="s">
        <v>1</v>
      </c>
      <c r="F180" s="173" t="s">
        <v>750</v>
      </c>
      <c r="H180" s="172" t="s">
        <v>1</v>
      </c>
      <c r="I180" s="174"/>
      <c r="L180" s="170"/>
      <c r="M180" s="175"/>
      <c r="T180" s="176"/>
      <c r="AT180" s="172" t="s">
        <v>233</v>
      </c>
      <c r="AU180" s="172" t="s">
        <v>99</v>
      </c>
      <c r="AV180" s="12" t="s">
        <v>83</v>
      </c>
      <c r="AW180" s="12" t="s">
        <v>30</v>
      </c>
      <c r="AX180" s="12" t="s">
        <v>75</v>
      </c>
      <c r="AY180" s="172" t="s">
        <v>224</v>
      </c>
    </row>
    <row r="181" spans="2:65" s="13" customFormat="1">
      <c r="B181" s="177"/>
      <c r="D181" s="171" t="s">
        <v>233</v>
      </c>
      <c r="E181" s="178" t="s">
        <v>1</v>
      </c>
      <c r="F181" s="179" t="s">
        <v>751</v>
      </c>
      <c r="H181" s="180">
        <v>88.16</v>
      </c>
      <c r="I181" s="181"/>
      <c r="L181" s="177"/>
      <c r="M181" s="182"/>
      <c r="T181" s="183"/>
      <c r="AT181" s="178" t="s">
        <v>233</v>
      </c>
      <c r="AU181" s="178" t="s">
        <v>99</v>
      </c>
      <c r="AV181" s="13" t="s">
        <v>99</v>
      </c>
      <c r="AW181" s="13" t="s">
        <v>30</v>
      </c>
      <c r="AX181" s="13" t="s">
        <v>75</v>
      </c>
      <c r="AY181" s="178" t="s">
        <v>224</v>
      </c>
    </row>
    <row r="182" spans="2:65" s="12" customFormat="1">
      <c r="B182" s="170"/>
      <c r="D182" s="171" t="s">
        <v>233</v>
      </c>
      <c r="E182" s="172" t="s">
        <v>1</v>
      </c>
      <c r="F182" s="173" t="s">
        <v>752</v>
      </c>
      <c r="H182" s="172" t="s">
        <v>1</v>
      </c>
      <c r="I182" s="174"/>
      <c r="L182" s="170"/>
      <c r="M182" s="175"/>
      <c r="T182" s="176"/>
      <c r="AT182" s="172" t="s">
        <v>233</v>
      </c>
      <c r="AU182" s="172" t="s">
        <v>99</v>
      </c>
      <c r="AV182" s="12" t="s">
        <v>83</v>
      </c>
      <c r="AW182" s="12" t="s">
        <v>30</v>
      </c>
      <c r="AX182" s="12" t="s">
        <v>75</v>
      </c>
      <c r="AY182" s="172" t="s">
        <v>224</v>
      </c>
    </row>
    <row r="183" spans="2:65" s="13" customFormat="1">
      <c r="B183" s="177"/>
      <c r="D183" s="171" t="s">
        <v>233</v>
      </c>
      <c r="E183" s="178" t="s">
        <v>1</v>
      </c>
      <c r="F183" s="179" t="s">
        <v>753</v>
      </c>
      <c r="H183" s="180">
        <v>38.594999999999999</v>
      </c>
      <c r="I183" s="181"/>
      <c r="L183" s="177"/>
      <c r="M183" s="182"/>
      <c r="T183" s="183"/>
      <c r="AT183" s="178" t="s">
        <v>233</v>
      </c>
      <c r="AU183" s="178" t="s">
        <v>99</v>
      </c>
      <c r="AV183" s="13" t="s">
        <v>99</v>
      </c>
      <c r="AW183" s="13" t="s">
        <v>30</v>
      </c>
      <c r="AX183" s="13" t="s">
        <v>75</v>
      </c>
      <c r="AY183" s="178" t="s">
        <v>224</v>
      </c>
    </row>
    <row r="184" spans="2:65" s="12" customFormat="1">
      <c r="B184" s="170"/>
      <c r="D184" s="171" t="s">
        <v>233</v>
      </c>
      <c r="E184" s="172" t="s">
        <v>1</v>
      </c>
      <c r="F184" s="173" t="s">
        <v>425</v>
      </c>
      <c r="H184" s="172" t="s">
        <v>1</v>
      </c>
      <c r="I184" s="174"/>
      <c r="L184" s="170"/>
      <c r="M184" s="175"/>
      <c r="T184" s="176"/>
      <c r="AT184" s="172" t="s">
        <v>233</v>
      </c>
      <c r="AU184" s="172" t="s">
        <v>99</v>
      </c>
      <c r="AV184" s="12" t="s">
        <v>83</v>
      </c>
      <c r="AW184" s="12" t="s">
        <v>30</v>
      </c>
      <c r="AX184" s="12" t="s">
        <v>75</v>
      </c>
      <c r="AY184" s="172" t="s">
        <v>224</v>
      </c>
    </row>
    <row r="185" spans="2:65" s="13" customFormat="1">
      <c r="B185" s="177"/>
      <c r="D185" s="171" t="s">
        <v>233</v>
      </c>
      <c r="E185" s="178" t="s">
        <v>1</v>
      </c>
      <c r="F185" s="179" t="s">
        <v>755</v>
      </c>
      <c r="H185" s="180">
        <v>12.65</v>
      </c>
      <c r="I185" s="181"/>
      <c r="L185" s="177"/>
      <c r="M185" s="182"/>
      <c r="T185" s="183"/>
      <c r="AT185" s="178" t="s">
        <v>233</v>
      </c>
      <c r="AU185" s="178" t="s">
        <v>99</v>
      </c>
      <c r="AV185" s="13" t="s">
        <v>99</v>
      </c>
      <c r="AW185" s="13" t="s">
        <v>30</v>
      </c>
      <c r="AX185" s="13" t="s">
        <v>75</v>
      </c>
      <c r="AY185" s="178" t="s">
        <v>224</v>
      </c>
    </row>
    <row r="186" spans="2:65" s="14" customFormat="1">
      <c r="B186" s="184"/>
      <c r="D186" s="171" t="s">
        <v>233</v>
      </c>
      <c r="E186" s="185" t="s">
        <v>1</v>
      </c>
      <c r="F186" s="186" t="s">
        <v>279</v>
      </c>
      <c r="H186" s="187">
        <v>139.405</v>
      </c>
      <c r="I186" s="188"/>
      <c r="L186" s="184"/>
      <c r="M186" s="189"/>
      <c r="T186" s="190"/>
      <c r="AT186" s="185" t="s">
        <v>233</v>
      </c>
      <c r="AU186" s="185" t="s">
        <v>99</v>
      </c>
      <c r="AV186" s="14" t="s">
        <v>231</v>
      </c>
      <c r="AW186" s="14" t="s">
        <v>30</v>
      </c>
      <c r="AX186" s="14" t="s">
        <v>83</v>
      </c>
      <c r="AY186" s="185" t="s">
        <v>224</v>
      </c>
    </row>
    <row r="187" spans="2:65" s="1" customFormat="1" ht="24.25" customHeight="1">
      <c r="B187" s="32"/>
      <c r="C187" s="157" t="s">
        <v>280</v>
      </c>
      <c r="D187" s="157" t="s">
        <v>227</v>
      </c>
      <c r="E187" s="158" t="s">
        <v>285</v>
      </c>
      <c r="F187" s="159" t="s">
        <v>286</v>
      </c>
      <c r="G187" s="160" t="s">
        <v>245</v>
      </c>
      <c r="H187" s="161">
        <v>69.983000000000004</v>
      </c>
      <c r="I187" s="162"/>
      <c r="J187" s="161">
        <f>ROUND(I187*H187,3)</f>
        <v>0</v>
      </c>
      <c r="K187" s="163"/>
      <c r="L187" s="32"/>
      <c r="M187" s="164" t="s">
        <v>1</v>
      </c>
      <c r="N187" s="127" t="s">
        <v>41</v>
      </c>
      <c r="P187" s="165">
        <f>O187*H187</f>
        <v>0</v>
      </c>
      <c r="Q187" s="165">
        <v>5.5999999999999999E-3</v>
      </c>
      <c r="R187" s="165">
        <f>Q187*H187</f>
        <v>0.3919048</v>
      </c>
      <c r="S187" s="165">
        <v>0</v>
      </c>
      <c r="T187" s="166">
        <f>S187*H187</f>
        <v>0</v>
      </c>
      <c r="AR187" s="167" t="s">
        <v>231</v>
      </c>
      <c r="AT187" s="167" t="s">
        <v>227</v>
      </c>
      <c r="AU187" s="167" t="s">
        <v>99</v>
      </c>
      <c r="AY187" s="17" t="s">
        <v>224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7" t="s">
        <v>99</v>
      </c>
      <c r="BK187" s="169">
        <f>ROUND(I187*H187,3)</f>
        <v>0</v>
      </c>
      <c r="BL187" s="17" t="s">
        <v>231</v>
      </c>
      <c r="BM187" s="167" t="s">
        <v>756</v>
      </c>
    </row>
    <row r="188" spans="2:65" s="13" customFormat="1">
      <c r="B188" s="177"/>
      <c r="D188" s="171" t="s">
        <v>233</v>
      </c>
      <c r="E188" s="178" t="s">
        <v>1</v>
      </c>
      <c r="F188" s="179" t="s">
        <v>757</v>
      </c>
      <c r="H188" s="180">
        <v>63.258000000000003</v>
      </c>
      <c r="I188" s="181"/>
      <c r="L188" s="177"/>
      <c r="M188" s="182"/>
      <c r="T188" s="183"/>
      <c r="AT188" s="178" t="s">
        <v>233</v>
      </c>
      <c r="AU188" s="178" t="s">
        <v>99</v>
      </c>
      <c r="AV188" s="13" t="s">
        <v>99</v>
      </c>
      <c r="AW188" s="13" t="s">
        <v>30</v>
      </c>
      <c r="AX188" s="13" t="s">
        <v>75</v>
      </c>
      <c r="AY188" s="178" t="s">
        <v>224</v>
      </c>
    </row>
    <row r="189" spans="2:65" s="12" customFormat="1">
      <c r="B189" s="170"/>
      <c r="D189" s="171" t="s">
        <v>233</v>
      </c>
      <c r="E189" s="172" t="s">
        <v>1</v>
      </c>
      <c r="F189" s="173" t="s">
        <v>425</v>
      </c>
      <c r="H189" s="172" t="s">
        <v>1</v>
      </c>
      <c r="I189" s="174"/>
      <c r="L189" s="170"/>
      <c r="M189" s="175"/>
      <c r="T189" s="176"/>
      <c r="AT189" s="172" t="s">
        <v>233</v>
      </c>
      <c r="AU189" s="172" t="s">
        <v>99</v>
      </c>
      <c r="AV189" s="12" t="s">
        <v>83</v>
      </c>
      <c r="AW189" s="12" t="s">
        <v>30</v>
      </c>
      <c r="AX189" s="12" t="s">
        <v>75</v>
      </c>
      <c r="AY189" s="172" t="s">
        <v>224</v>
      </c>
    </row>
    <row r="190" spans="2:65" s="13" customFormat="1">
      <c r="B190" s="177"/>
      <c r="D190" s="171" t="s">
        <v>233</v>
      </c>
      <c r="E190" s="178" t="s">
        <v>1</v>
      </c>
      <c r="F190" s="179" t="s">
        <v>758</v>
      </c>
      <c r="H190" s="180">
        <v>6.7249999999999996</v>
      </c>
      <c r="I190" s="181"/>
      <c r="L190" s="177"/>
      <c r="M190" s="182"/>
      <c r="T190" s="183"/>
      <c r="AT190" s="178" t="s">
        <v>233</v>
      </c>
      <c r="AU190" s="178" t="s">
        <v>99</v>
      </c>
      <c r="AV190" s="13" t="s">
        <v>99</v>
      </c>
      <c r="AW190" s="13" t="s">
        <v>30</v>
      </c>
      <c r="AX190" s="13" t="s">
        <v>75</v>
      </c>
      <c r="AY190" s="178" t="s">
        <v>224</v>
      </c>
    </row>
    <row r="191" spans="2:65" s="14" customFormat="1">
      <c r="B191" s="184"/>
      <c r="D191" s="171" t="s">
        <v>233</v>
      </c>
      <c r="E191" s="185" t="s">
        <v>1</v>
      </c>
      <c r="F191" s="186" t="s">
        <v>279</v>
      </c>
      <c r="H191" s="187">
        <v>69.983000000000004</v>
      </c>
      <c r="I191" s="188"/>
      <c r="L191" s="184"/>
      <c r="M191" s="189"/>
      <c r="T191" s="190"/>
      <c r="AT191" s="185" t="s">
        <v>233</v>
      </c>
      <c r="AU191" s="185" t="s">
        <v>99</v>
      </c>
      <c r="AV191" s="14" t="s">
        <v>231</v>
      </c>
      <c r="AW191" s="14" t="s">
        <v>30</v>
      </c>
      <c r="AX191" s="14" t="s">
        <v>83</v>
      </c>
      <c r="AY191" s="185" t="s">
        <v>224</v>
      </c>
    </row>
    <row r="192" spans="2:65" s="1" customFormat="1" ht="24.25" customHeight="1">
      <c r="B192" s="32"/>
      <c r="C192" s="157" t="s">
        <v>284</v>
      </c>
      <c r="D192" s="157" t="s">
        <v>227</v>
      </c>
      <c r="E192" s="158" t="s">
        <v>289</v>
      </c>
      <c r="F192" s="159" t="s">
        <v>290</v>
      </c>
      <c r="G192" s="160" t="s">
        <v>245</v>
      </c>
      <c r="H192" s="161">
        <v>25.326000000000001</v>
      </c>
      <c r="I192" s="162"/>
      <c r="J192" s="161">
        <f>ROUND(I192*H192,3)</f>
        <v>0</v>
      </c>
      <c r="K192" s="163"/>
      <c r="L192" s="32"/>
      <c r="M192" s="164" t="s">
        <v>1</v>
      </c>
      <c r="N192" s="127" t="s">
        <v>41</v>
      </c>
      <c r="P192" s="165">
        <f>O192*H192</f>
        <v>0</v>
      </c>
      <c r="Q192" s="165">
        <v>5.1500000000000001E-3</v>
      </c>
      <c r="R192" s="165">
        <f>Q192*H192</f>
        <v>0.13042890000000001</v>
      </c>
      <c r="S192" s="165">
        <v>0</v>
      </c>
      <c r="T192" s="166">
        <f>S192*H192</f>
        <v>0</v>
      </c>
      <c r="AR192" s="167" t="s">
        <v>231</v>
      </c>
      <c r="AT192" s="167" t="s">
        <v>227</v>
      </c>
      <c r="AU192" s="167" t="s">
        <v>99</v>
      </c>
      <c r="AY192" s="17" t="s">
        <v>224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7" t="s">
        <v>99</v>
      </c>
      <c r="BK192" s="169">
        <f>ROUND(I192*H192,3)</f>
        <v>0</v>
      </c>
      <c r="BL192" s="17" t="s">
        <v>231</v>
      </c>
      <c r="BM192" s="167" t="s">
        <v>759</v>
      </c>
    </row>
    <row r="193" spans="2:65" s="12" customFormat="1">
      <c r="B193" s="170"/>
      <c r="D193" s="171" t="s">
        <v>233</v>
      </c>
      <c r="E193" s="172" t="s">
        <v>1</v>
      </c>
      <c r="F193" s="173" t="s">
        <v>750</v>
      </c>
      <c r="H193" s="172" t="s">
        <v>1</v>
      </c>
      <c r="I193" s="174"/>
      <c r="L193" s="170"/>
      <c r="M193" s="175"/>
      <c r="T193" s="176"/>
      <c r="AT193" s="172" t="s">
        <v>233</v>
      </c>
      <c r="AU193" s="172" t="s">
        <v>99</v>
      </c>
      <c r="AV193" s="12" t="s">
        <v>83</v>
      </c>
      <c r="AW193" s="12" t="s">
        <v>30</v>
      </c>
      <c r="AX193" s="12" t="s">
        <v>75</v>
      </c>
      <c r="AY193" s="172" t="s">
        <v>224</v>
      </c>
    </row>
    <row r="194" spans="2:65" s="13" customFormat="1">
      <c r="B194" s="177"/>
      <c r="D194" s="171" t="s">
        <v>233</v>
      </c>
      <c r="E194" s="178" t="s">
        <v>1</v>
      </c>
      <c r="F194" s="179" t="s">
        <v>751</v>
      </c>
      <c r="H194" s="180">
        <v>88.16</v>
      </c>
      <c r="I194" s="181"/>
      <c r="L194" s="177"/>
      <c r="M194" s="182"/>
      <c r="T194" s="183"/>
      <c r="AT194" s="178" t="s">
        <v>233</v>
      </c>
      <c r="AU194" s="178" t="s">
        <v>99</v>
      </c>
      <c r="AV194" s="13" t="s">
        <v>99</v>
      </c>
      <c r="AW194" s="13" t="s">
        <v>30</v>
      </c>
      <c r="AX194" s="13" t="s">
        <v>75</v>
      </c>
      <c r="AY194" s="178" t="s">
        <v>224</v>
      </c>
    </row>
    <row r="195" spans="2:65" s="12" customFormat="1">
      <c r="B195" s="170"/>
      <c r="D195" s="171" t="s">
        <v>233</v>
      </c>
      <c r="E195" s="172" t="s">
        <v>1</v>
      </c>
      <c r="F195" s="173" t="s">
        <v>752</v>
      </c>
      <c r="H195" s="172" t="s">
        <v>1</v>
      </c>
      <c r="I195" s="174"/>
      <c r="L195" s="170"/>
      <c r="M195" s="175"/>
      <c r="T195" s="176"/>
      <c r="AT195" s="172" t="s">
        <v>233</v>
      </c>
      <c r="AU195" s="172" t="s">
        <v>99</v>
      </c>
      <c r="AV195" s="12" t="s">
        <v>83</v>
      </c>
      <c r="AW195" s="12" t="s">
        <v>30</v>
      </c>
      <c r="AX195" s="12" t="s">
        <v>75</v>
      </c>
      <c r="AY195" s="172" t="s">
        <v>224</v>
      </c>
    </row>
    <row r="196" spans="2:65" s="13" customFormat="1">
      <c r="B196" s="177"/>
      <c r="D196" s="171" t="s">
        <v>233</v>
      </c>
      <c r="E196" s="178" t="s">
        <v>1</v>
      </c>
      <c r="F196" s="179" t="s">
        <v>753</v>
      </c>
      <c r="H196" s="180">
        <v>38.594999999999999</v>
      </c>
      <c r="I196" s="181"/>
      <c r="L196" s="177"/>
      <c r="M196" s="182"/>
      <c r="T196" s="183"/>
      <c r="AT196" s="178" t="s">
        <v>233</v>
      </c>
      <c r="AU196" s="178" t="s">
        <v>99</v>
      </c>
      <c r="AV196" s="13" t="s">
        <v>99</v>
      </c>
      <c r="AW196" s="13" t="s">
        <v>30</v>
      </c>
      <c r="AX196" s="13" t="s">
        <v>75</v>
      </c>
      <c r="AY196" s="178" t="s">
        <v>224</v>
      </c>
    </row>
    <row r="197" spans="2:65" s="15" customFormat="1">
      <c r="B197" s="191"/>
      <c r="D197" s="171" t="s">
        <v>233</v>
      </c>
      <c r="E197" s="192" t="s">
        <v>1</v>
      </c>
      <c r="F197" s="193" t="s">
        <v>292</v>
      </c>
      <c r="H197" s="194">
        <v>126.755</v>
      </c>
      <c r="I197" s="195"/>
      <c r="L197" s="191"/>
      <c r="M197" s="196"/>
      <c r="T197" s="197"/>
      <c r="AT197" s="192" t="s">
        <v>233</v>
      </c>
      <c r="AU197" s="192" t="s">
        <v>99</v>
      </c>
      <c r="AV197" s="15" t="s">
        <v>225</v>
      </c>
      <c r="AW197" s="15" t="s">
        <v>30</v>
      </c>
      <c r="AX197" s="15" t="s">
        <v>75</v>
      </c>
      <c r="AY197" s="192" t="s">
        <v>224</v>
      </c>
    </row>
    <row r="198" spans="2:65" s="13" customFormat="1">
      <c r="B198" s="177"/>
      <c r="D198" s="171" t="s">
        <v>233</v>
      </c>
      <c r="E198" s="178" t="s">
        <v>1</v>
      </c>
      <c r="F198" s="179" t="s">
        <v>760</v>
      </c>
      <c r="H198" s="180">
        <v>12.676</v>
      </c>
      <c r="I198" s="181"/>
      <c r="L198" s="177"/>
      <c r="M198" s="182"/>
      <c r="T198" s="183"/>
      <c r="AT198" s="178" t="s">
        <v>233</v>
      </c>
      <c r="AU198" s="178" t="s">
        <v>99</v>
      </c>
      <c r="AV198" s="13" t="s">
        <v>99</v>
      </c>
      <c r="AW198" s="13" t="s">
        <v>30</v>
      </c>
      <c r="AX198" s="13" t="s">
        <v>75</v>
      </c>
      <c r="AY198" s="178" t="s">
        <v>224</v>
      </c>
    </row>
    <row r="199" spans="2:65" s="12" customFormat="1">
      <c r="B199" s="170"/>
      <c r="D199" s="171" t="s">
        <v>233</v>
      </c>
      <c r="E199" s="172" t="s">
        <v>1</v>
      </c>
      <c r="F199" s="173" t="s">
        <v>425</v>
      </c>
      <c r="H199" s="172" t="s">
        <v>1</v>
      </c>
      <c r="I199" s="174"/>
      <c r="L199" s="170"/>
      <c r="M199" s="175"/>
      <c r="T199" s="176"/>
      <c r="AT199" s="172" t="s">
        <v>233</v>
      </c>
      <c r="AU199" s="172" t="s">
        <v>99</v>
      </c>
      <c r="AV199" s="12" t="s">
        <v>83</v>
      </c>
      <c r="AW199" s="12" t="s">
        <v>30</v>
      </c>
      <c r="AX199" s="12" t="s">
        <v>75</v>
      </c>
      <c r="AY199" s="172" t="s">
        <v>224</v>
      </c>
    </row>
    <row r="200" spans="2:65" s="13" customFormat="1">
      <c r="B200" s="177"/>
      <c r="D200" s="171" t="s">
        <v>233</v>
      </c>
      <c r="E200" s="178" t="s">
        <v>1</v>
      </c>
      <c r="F200" s="179" t="s">
        <v>755</v>
      </c>
      <c r="H200" s="180">
        <v>12.65</v>
      </c>
      <c r="I200" s="181"/>
      <c r="L200" s="177"/>
      <c r="M200" s="182"/>
      <c r="T200" s="183"/>
      <c r="AT200" s="178" t="s">
        <v>233</v>
      </c>
      <c r="AU200" s="178" t="s">
        <v>99</v>
      </c>
      <c r="AV200" s="13" t="s">
        <v>99</v>
      </c>
      <c r="AW200" s="13" t="s">
        <v>30</v>
      </c>
      <c r="AX200" s="13" t="s">
        <v>75</v>
      </c>
      <c r="AY200" s="178" t="s">
        <v>224</v>
      </c>
    </row>
    <row r="201" spans="2:65" s="15" customFormat="1">
      <c r="B201" s="191"/>
      <c r="D201" s="171" t="s">
        <v>233</v>
      </c>
      <c r="E201" s="192" t="s">
        <v>1</v>
      </c>
      <c r="F201" s="193" t="s">
        <v>292</v>
      </c>
      <c r="H201" s="194">
        <v>25.326000000000001</v>
      </c>
      <c r="I201" s="195"/>
      <c r="L201" s="191"/>
      <c r="M201" s="196"/>
      <c r="T201" s="197"/>
      <c r="AT201" s="192" t="s">
        <v>233</v>
      </c>
      <c r="AU201" s="192" t="s">
        <v>99</v>
      </c>
      <c r="AV201" s="15" t="s">
        <v>225</v>
      </c>
      <c r="AW201" s="15" t="s">
        <v>30</v>
      </c>
      <c r="AX201" s="15" t="s">
        <v>83</v>
      </c>
      <c r="AY201" s="192" t="s">
        <v>224</v>
      </c>
    </row>
    <row r="202" spans="2:65" s="1" customFormat="1" ht="16.5" customHeight="1">
      <c r="B202" s="32"/>
      <c r="C202" s="157" t="s">
        <v>288</v>
      </c>
      <c r="D202" s="157" t="s">
        <v>227</v>
      </c>
      <c r="E202" s="158" t="s">
        <v>296</v>
      </c>
      <c r="F202" s="159" t="s">
        <v>297</v>
      </c>
      <c r="G202" s="160" t="s">
        <v>245</v>
      </c>
      <c r="H202" s="161">
        <v>126.755</v>
      </c>
      <c r="I202" s="162"/>
      <c r="J202" s="161">
        <f>ROUND(I202*H202,3)</f>
        <v>0</v>
      </c>
      <c r="K202" s="163"/>
      <c r="L202" s="32"/>
      <c r="M202" s="164" t="s">
        <v>1</v>
      </c>
      <c r="N202" s="127" t="s">
        <v>41</v>
      </c>
      <c r="P202" s="165">
        <f>O202*H202</f>
        <v>0</v>
      </c>
      <c r="Q202" s="165">
        <v>0</v>
      </c>
      <c r="R202" s="165">
        <f>Q202*H202</f>
        <v>0</v>
      </c>
      <c r="S202" s="165">
        <v>0</v>
      </c>
      <c r="T202" s="166">
        <f>S202*H202</f>
        <v>0</v>
      </c>
      <c r="AR202" s="167" t="s">
        <v>231</v>
      </c>
      <c r="AT202" s="167" t="s">
        <v>227</v>
      </c>
      <c r="AU202" s="167" t="s">
        <v>99</v>
      </c>
      <c r="AY202" s="17" t="s">
        <v>224</v>
      </c>
      <c r="BE202" s="168">
        <f>IF(N202="základná",J202,0)</f>
        <v>0</v>
      </c>
      <c r="BF202" s="168">
        <f>IF(N202="znížená",J202,0)</f>
        <v>0</v>
      </c>
      <c r="BG202" s="168">
        <f>IF(N202="zákl. prenesená",J202,0)</f>
        <v>0</v>
      </c>
      <c r="BH202" s="168">
        <f>IF(N202="zníž. prenesená",J202,0)</f>
        <v>0</v>
      </c>
      <c r="BI202" s="168">
        <f>IF(N202="nulová",J202,0)</f>
        <v>0</v>
      </c>
      <c r="BJ202" s="17" t="s">
        <v>99</v>
      </c>
      <c r="BK202" s="169">
        <f>ROUND(I202*H202,3)</f>
        <v>0</v>
      </c>
      <c r="BL202" s="17" t="s">
        <v>231</v>
      </c>
      <c r="BM202" s="167" t="s">
        <v>761</v>
      </c>
    </row>
    <row r="203" spans="2:65" s="12" customFormat="1">
      <c r="B203" s="170"/>
      <c r="D203" s="171" t="s">
        <v>233</v>
      </c>
      <c r="E203" s="172" t="s">
        <v>1</v>
      </c>
      <c r="F203" s="173" t="s">
        <v>762</v>
      </c>
      <c r="H203" s="172" t="s">
        <v>1</v>
      </c>
      <c r="I203" s="174"/>
      <c r="L203" s="170"/>
      <c r="M203" s="175"/>
      <c r="T203" s="176"/>
      <c r="AT203" s="172" t="s">
        <v>233</v>
      </c>
      <c r="AU203" s="172" t="s">
        <v>99</v>
      </c>
      <c r="AV203" s="12" t="s">
        <v>83</v>
      </c>
      <c r="AW203" s="12" t="s">
        <v>30</v>
      </c>
      <c r="AX203" s="12" t="s">
        <v>75</v>
      </c>
      <c r="AY203" s="172" t="s">
        <v>224</v>
      </c>
    </row>
    <row r="204" spans="2:65" s="13" customFormat="1">
      <c r="B204" s="177"/>
      <c r="D204" s="171" t="s">
        <v>233</v>
      </c>
      <c r="E204" s="178" t="s">
        <v>1</v>
      </c>
      <c r="F204" s="179" t="s">
        <v>751</v>
      </c>
      <c r="H204" s="180">
        <v>88.16</v>
      </c>
      <c r="I204" s="181"/>
      <c r="L204" s="177"/>
      <c r="M204" s="182"/>
      <c r="T204" s="183"/>
      <c r="AT204" s="178" t="s">
        <v>233</v>
      </c>
      <c r="AU204" s="178" t="s">
        <v>99</v>
      </c>
      <c r="AV204" s="13" t="s">
        <v>99</v>
      </c>
      <c r="AW204" s="13" t="s">
        <v>30</v>
      </c>
      <c r="AX204" s="13" t="s">
        <v>75</v>
      </c>
      <c r="AY204" s="178" t="s">
        <v>224</v>
      </c>
    </row>
    <row r="205" spans="2:65" s="12" customFormat="1">
      <c r="B205" s="170"/>
      <c r="D205" s="171" t="s">
        <v>233</v>
      </c>
      <c r="E205" s="172" t="s">
        <v>1</v>
      </c>
      <c r="F205" s="173" t="s">
        <v>502</v>
      </c>
      <c r="H205" s="172" t="s">
        <v>1</v>
      </c>
      <c r="I205" s="174"/>
      <c r="L205" s="170"/>
      <c r="M205" s="175"/>
      <c r="T205" s="176"/>
      <c r="AT205" s="172" t="s">
        <v>233</v>
      </c>
      <c r="AU205" s="172" t="s">
        <v>99</v>
      </c>
      <c r="AV205" s="12" t="s">
        <v>83</v>
      </c>
      <c r="AW205" s="12" t="s">
        <v>30</v>
      </c>
      <c r="AX205" s="12" t="s">
        <v>75</v>
      </c>
      <c r="AY205" s="172" t="s">
        <v>224</v>
      </c>
    </row>
    <row r="206" spans="2:65" s="13" customFormat="1">
      <c r="B206" s="177"/>
      <c r="D206" s="171" t="s">
        <v>233</v>
      </c>
      <c r="E206" s="178" t="s">
        <v>1</v>
      </c>
      <c r="F206" s="179" t="s">
        <v>753</v>
      </c>
      <c r="H206" s="180">
        <v>38.594999999999999</v>
      </c>
      <c r="I206" s="181"/>
      <c r="L206" s="177"/>
      <c r="M206" s="182"/>
      <c r="T206" s="183"/>
      <c r="AT206" s="178" t="s">
        <v>233</v>
      </c>
      <c r="AU206" s="178" t="s">
        <v>99</v>
      </c>
      <c r="AV206" s="13" t="s">
        <v>99</v>
      </c>
      <c r="AW206" s="13" t="s">
        <v>30</v>
      </c>
      <c r="AX206" s="13" t="s">
        <v>75</v>
      </c>
      <c r="AY206" s="178" t="s">
        <v>224</v>
      </c>
    </row>
    <row r="207" spans="2:65" s="14" customFormat="1">
      <c r="B207" s="184"/>
      <c r="D207" s="171" t="s">
        <v>233</v>
      </c>
      <c r="E207" s="185" t="s">
        <v>1</v>
      </c>
      <c r="F207" s="186" t="s">
        <v>279</v>
      </c>
      <c r="H207" s="187">
        <v>126.755</v>
      </c>
      <c r="I207" s="188"/>
      <c r="L207" s="184"/>
      <c r="M207" s="189"/>
      <c r="T207" s="190"/>
      <c r="AT207" s="185" t="s">
        <v>233</v>
      </c>
      <c r="AU207" s="185" t="s">
        <v>99</v>
      </c>
      <c r="AV207" s="14" t="s">
        <v>231</v>
      </c>
      <c r="AW207" s="14" t="s">
        <v>30</v>
      </c>
      <c r="AX207" s="14" t="s">
        <v>83</v>
      </c>
      <c r="AY207" s="185" t="s">
        <v>224</v>
      </c>
    </row>
    <row r="208" spans="2:65" s="1" customFormat="1" ht="16.5" customHeight="1">
      <c r="B208" s="32"/>
      <c r="C208" s="157" t="s">
        <v>295</v>
      </c>
      <c r="D208" s="157" t="s">
        <v>227</v>
      </c>
      <c r="E208" s="158" t="s">
        <v>301</v>
      </c>
      <c r="F208" s="159" t="s">
        <v>302</v>
      </c>
      <c r="G208" s="160" t="s">
        <v>245</v>
      </c>
      <c r="H208" s="161">
        <v>59.85</v>
      </c>
      <c r="I208" s="162"/>
      <c r="J208" s="161">
        <f>ROUND(I208*H208,3)</f>
        <v>0</v>
      </c>
      <c r="K208" s="163"/>
      <c r="L208" s="32"/>
      <c r="M208" s="164" t="s">
        <v>1</v>
      </c>
      <c r="N208" s="127" t="s">
        <v>41</v>
      </c>
      <c r="P208" s="165">
        <f>O208*H208</f>
        <v>0</v>
      </c>
      <c r="Q208" s="165">
        <v>0</v>
      </c>
      <c r="R208" s="165">
        <f>Q208*H208</f>
        <v>0</v>
      </c>
      <c r="S208" s="165">
        <v>0</v>
      </c>
      <c r="T208" s="166">
        <f>S208*H208</f>
        <v>0</v>
      </c>
      <c r="AR208" s="167" t="s">
        <v>231</v>
      </c>
      <c r="AT208" s="167" t="s">
        <v>227</v>
      </c>
      <c r="AU208" s="167" t="s">
        <v>99</v>
      </c>
      <c r="AY208" s="17" t="s">
        <v>224</v>
      </c>
      <c r="BE208" s="168">
        <f>IF(N208="základná",J208,0)</f>
        <v>0</v>
      </c>
      <c r="BF208" s="168">
        <f>IF(N208="znížená",J208,0)</f>
        <v>0</v>
      </c>
      <c r="BG208" s="168">
        <f>IF(N208="zákl. prenesená",J208,0)</f>
        <v>0</v>
      </c>
      <c r="BH208" s="168">
        <f>IF(N208="zníž. prenesená",J208,0)</f>
        <v>0</v>
      </c>
      <c r="BI208" s="168">
        <f>IF(N208="nulová",J208,0)</f>
        <v>0</v>
      </c>
      <c r="BJ208" s="17" t="s">
        <v>99</v>
      </c>
      <c r="BK208" s="169">
        <f>ROUND(I208*H208,3)</f>
        <v>0</v>
      </c>
      <c r="BL208" s="17" t="s">
        <v>231</v>
      </c>
      <c r="BM208" s="167" t="s">
        <v>763</v>
      </c>
    </row>
    <row r="209" spans="2:65" s="12" customFormat="1">
      <c r="B209" s="170"/>
      <c r="D209" s="171" t="s">
        <v>233</v>
      </c>
      <c r="E209" s="172" t="s">
        <v>1</v>
      </c>
      <c r="F209" s="173" t="s">
        <v>366</v>
      </c>
      <c r="H209" s="172" t="s">
        <v>1</v>
      </c>
      <c r="I209" s="174"/>
      <c r="L209" s="170"/>
      <c r="M209" s="175"/>
      <c r="T209" s="176"/>
      <c r="AT209" s="172" t="s">
        <v>233</v>
      </c>
      <c r="AU209" s="172" t="s">
        <v>99</v>
      </c>
      <c r="AV209" s="12" t="s">
        <v>83</v>
      </c>
      <c r="AW209" s="12" t="s">
        <v>30</v>
      </c>
      <c r="AX209" s="12" t="s">
        <v>75</v>
      </c>
      <c r="AY209" s="172" t="s">
        <v>224</v>
      </c>
    </row>
    <row r="210" spans="2:65" s="13" customFormat="1">
      <c r="B210" s="177"/>
      <c r="D210" s="171" t="s">
        <v>233</v>
      </c>
      <c r="E210" s="178" t="s">
        <v>1</v>
      </c>
      <c r="F210" s="179" t="s">
        <v>743</v>
      </c>
      <c r="H210" s="180">
        <v>49.83</v>
      </c>
      <c r="I210" s="181"/>
      <c r="L210" s="177"/>
      <c r="M210" s="182"/>
      <c r="T210" s="183"/>
      <c r="AT210" s="178" t="s">
        <v>233</v>
      </c>
      <c r="AU210" s="178" t="s">
        <v>99</v>
      </c>
      <c r="AV210" s="13" t="s">
        <v>99</v>
      </c>
      <c r="AW210" s="13" t="s">
        <v>30</v>
      </c>
      <c r="AX210" s="13" t="s">
        <v>75</v>
      </c>
      <c r="AY210" s="178" t="s">
        <v>224</v>
      </c>
    </row>
    <row r="211" spans="2:65" s="12" customFormat="1">
      <c r="B211" s="170"/>
      <c r="D211" s="171" t="s">
        <v>233</v>
      </c>
      <c r="E211" s="172" t="s">
        <v>1</v>
      </c>
      <c r="F211" s="173" t="s">
        <v>299</v>
      </c>
      <c r="H211" s="172" t="s">
        <v>1</v>
      </c>
      <c r="I211" s="174"/>
      <c r="L211" s="170"/>
      <c r="M211" s="175"/>
      <c r="T211" s="176"/>
      <c r="AT211" s="172" t="s">
        <v>233</v>
      </c>
      <c r="AU211" s="172" t="s">
        <v>99</v>
      </c>
      <c r="AV211" s="12" t="s">
        <v>83</v>
      </c>
      <c r="AW211" s="12" t="s">
        <v>30</v>
      </c>
      <c r="AX211" s="12" t="s">
        <v>75</v>
      </c>
      <c r="AY211" s="172" t="s">
        <v>224</v>
      </c>
    </row>
    <row r="212" spans="2:65" s="13" customFormat="1">
      <c r="B212" s="177"/>
      <c r="D212" s="171" t="s">
        <v>233</v>
      </c>
      <c r="E212" s="178" t="s">
        <v>1</v>
      </c>
      <c r="F212" s="179" t="s">
        <v>745</v>
      </c>
      <c r="H212" s="180">
        <v>10.02</v>
      </c>
      <c r="I212" s="181"/>
      <c r="L212" s="177"/>
      <c r="M212" s="182"/>
      <c r="T212" s="183"/>
      <c r="AT212" s="178" t="s">
        <v>233</v>
      </c>
      <c r="AU212" s="178" t="s">
        <v>99</v>
      </c>
      <c r="AV212" s="13" t="s">
        <v>99</v>
      </c>
      <c r="AW212" s="13" t="s">
        <v>30</v>
      </c>
      <c r="AX212" s="13" t="s">
        <v>75</v>
      </c>
      <c r="AY212" s="178" t="s">
        <v>224</v>
      </c>
    </row>
    <row r="213" spans="2:65" s="14" customFormat="1">
      <c r="B213" s="184"/>
      <c r="D213" s="171" t="s">
        <v>233</v>
      </c>
      <c r="E213" s="185" t="s">
        <v>1</v>
      </c>
      <c r="F213" s="186" t="s">
        <v>279</v>
      </c>
      <c r="H213" s="187">
        <v>59.85</v>
      </c>
      <c r="I213" s="188"/>
      <c r="L213" s="184"/>
      <c r="M213" s="189"/>
      <c r="T213" s="190"/>
      <c r="AT213" s="185" t="s">
        <v>233</v>
      </c>
      <c r="AU213" s="185" t="s">
        <v>99</v>
      </c>
      <c r="AV213" s="14" t="s">
        <v>231</v>
      </c>
      <c r="AW213" s="14" t="s">
        <v>30</v>
      </c>
      <c r="AX213" s="14" t="s">
        <v>83</v>
      </c>
      <c r="AY213" s="185" t="s">
        <v>224</v>
      </c>
    </row>
    <row r="214" spans="2:65" s="1" customFormat="1" ht="24.25" customHeight="1">
      <c r="B214" s="32"/>
      <c r="C214" s="157" t="s">
        <v>300</v>
      </c>
      <c r="D214" s="157" t="s">
        <v>227</v>
      </c>
      <c r="E214" s="158" t="s">
        <v>306</v>
      </c>
      <c r="F214" s="159" t="s">
        <v>307</v>
      </c>
      <c r="G214" s="160" t="s">
        <v>230</v>
      </c>
      <c r="H214" s="161">
        <v>2</v>
      </c>
      <c r="I214" s="162"/>
      <c r="J214" s="161">
        <f>ROUND(I214*H214,3)</f>
        <v>0</v>
      </c>
      <c r="K214" s="163"/>
      <c r="L214" s="32"/>
      <c r="M214" s="164" t="s">
        <v>1</v>
      </c>
      <c r="N214" s="127" t="s">
        <v>41</v>
      </c>
      <c r="P214" s="165">
        <f>O214*H214</f>
        <v>0</v>
      </c>
      <c r="Q214" s="165">
        <v>3.9640000000000002E-2</v>
      </c>
      <c r="R214" s="165">
        <f>Q214*H214</f>
        <v>7.9280000000000003E-2</v>
      </c>
      <c r="S214" s="165">
        <v>0</v>
      </c>
      <c r="T214" s="166">
        <f>S214*H214</f>
        <v>0</v>
      </c>
      <c r="AR214" s="167" t="s">
        <v>231</v>
      </c>
      <c r="AT214" s="167" t="s">
        <v>227</v>
      </c>
      <c r="AU214" s="167" t="s">
        <v>99</v>
      </c>
      <c r="AY214" s="17" t="s">
        <v>224</v>
      </c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17" t="s">
        <v>99</v>
      </c>
      <c r="BK214" s="169">
        <f>ROUND(I214*H214,3)</f>
        <v>0</v>
      </c>
      <c r="BL214" s="17" t="s">
        <v>231</v>
      </c>
      <c r="BM214" s="167" t="s">
        <v>764</v>
      </c>
    </row>
    <row r="215" spans="2:65" s="12" customFormat="1">
      <c r="B215" s="170"/>
      <c r="D215" s="171" t="s">
        <v>233</v>
      </c>
      <c r="E215" s="172" t="s">
        <v>1</v>
      </c>
      <c r="F215" s="173" t="s">
        <v>765</v>
      </c>
      <c r="H215" s="172" t="s">
        <v>1</v>
      </c>
      <c r="I215" s="174"/>
      <c r="L215" s="170"/>
      <c r="M215" s="175"/>
      <c r="T215" s="176"/>
      <c r="AT215" s="172" t="s">
        <v>233</v>
      </c>
      <c r="AU215" s="172" t="s">
        <v>99</v>
      </c>
      <c r="AV215" s="12" t="s">
        <v>83</v>
      </c>
      <c r="AW215" s="12" t="s">
        <v>30</v>
      </c>
      <c r="AX215" s="12" t="s">
        <v>75</v>
      </c>
      <c r="AY215" s="172" t="s">
        <v>224</v>
      </c>
    </row>
    <row r="216" spans="2:65" s="13" customFormat="1">
      <c r="B216" s="177"/>
      <c r="D216" s="171" t="s">
        <v>233</v>
      </c>
      <c r="E216" s="178" t="s">
        <v>1</v>
      </c>
      <c r="F216" s="179" t="s">
        <v>83</v>
      </c>
      <c r="H216" s="180">
        <v>1</v>
      </c>
      <c r="I216" s="181"/>
      <c r="L216" s="177"/>
      <c r="M216" s="182"/>
      <c r="T216" s="183"/>
      <c r="AT216" s="178" t="s">
        <v>233</v>
      </c>
      <c r="AU216" s="178" t="s">
        <v>99</v>
      </c>
      <c r="AV216" s="13" t="s">
        <v>99</v>
      </c>
      <c r="AW216" s="13" t="s">
        <v>30</v>
      </c>
      <c r="AX216" s="13" t="s">
        <v>75</v>
      </c>
      <c r="AY216" s="178" t="s">
        <v>224</v>
      </c>
    </row>
    <row r="217" spans="2:65" s="12" customFormat="1">
      <c r="B217" s="170"/>
      <c r="D217" s="171" t="s">
        <v>233</v>
      </c>
      <c r="E217" s="172" t="s">
        <v>1</v>
      </c>
      <c r="F217" s="173" t="s">
        <v>309</v>
      </c>
      <c r="H217" s="172" t="s">
        <v>1</v>
      </c>
      <c r="I217" s="174"/>
      <c r="L217" s="170"/>
      <c r="M217" s="175"/>
      <c r="T217" s="176"/>
      <c r="AT217" s="172" t="s">
        <v>233</v>
      </c>
      <c r="AU217" s="172" t="s">
        <v>99</v>
      </c>
      <c r="AV217" s="12" t="s">
        <v>83</v>
      </c>
      <c r="AW217" s="12" t="s">
        <v>30</v>
      </c>
      <c r="AX217" s="12" t="s">
        <v>75</v>
      </c>
      <c r="AY217" s="172" t="s">
        <v>224</v>
      </c>
    </row>
    <row r="218" spans="2:65" s="13" customFormat="1">
      <c r="B218" s="177"/>
      <c r="D218" s="171" t="s">
        <v>233</v>
      </c>
      <c r="E218" s="178" t="s">
        <v>1</v>
      </c>
      <c r="F218" s="179" t="s">
        <v>83</v>
      </c>
      <c r="H218" s="180">
        <v>1</v>
      </c>
      <c r="I218" s="181"/>
      <c r="L218" s="177"/>
      <c r="M218" s="182"/>
      <c r="T218" s="183"/>
      <c r="AT218" s="178" t="s">
        <v>233</v>
      </c>
      <c r="AU218" s="178" t="s">
        <v>99</v>
      </c>
      <c r="AV218" s="13" t="s">
        <v>99</v>
      </c>
      <c r="AW218" s="13" t="s">
        <v>30</v>
      </c>
      <c r="AX218" s="13" t="s">
        <v>75</v>
      </c>
      <c r="AY218" s="178" t="s">
        <v>224</v>
      </c>
    </row>
    <row r="219" spans="2:65" s="14" customFormat="1">
      <c r="B219" s="184"/>
      <c r="D219" s="171" t="s">
        <v>233</v>
      </c>
      <c r="E219" s="185" t="s">
        <v>1</v>
      </c>
      <c r="F219" s="186" t="s">
        <v>279</v>
      </c>
      <c r="H219" s="187">
        <v>2</v>
      </c>
      <c r="I219" s="188"/>
      <c r="L219" s="184"/>
      <c r="M219" s="189"/>
      <c r="T219" s="190"/>
      <c r="AT219" s="185" t="s">
        <v>233</v>
      </c>
      <c r="AU219" s="185" t="s">
        <v>99</v>
      </c>
      <c r="AV219" s="14" t="s">
        <v>231</v>
      </c>
      <c r="AW219" s="14" t="s">
        <v>30</v>
      </c>
      <c r="AX219" s="14" t="s">
        <v>83</v>
      </c>
      <c r="AY219" s="185" t="s">
        <v>224</v>
      </c>
    </row>
    <row r="220" spans="2:65" s="1" customFormat="1" ht="16.5" customHeight="1">
      <c r="B220" s="32"/>
      <c r="C220" s="198" t="s">
        <v>305</v>
      </c>
      <c r="D220" s="198" t="s">
        <v>311</v>
      </c>
      <c r="E220" s="199" t="s">
        <v>312</v>
      </c>
      <c r="F220" s="200" t="s">
        <v>313</v>
      </c>
      <c r="G220" s="201" t="s">
        <v>230</v>
      </c>
      <c r="H220" s="202">
        <v>2</v>
      </c>
      <c r="I220" s="203"/>
      <c r="J220" s="202">
        <f>ROUND(I220*H220,3)</f>
        <v>0</v>
      </c>
      <c r="K220" s="204"/>
      <c r="L220" s="205"/>
      <c r="M220" s="206" t="s">
        <v>1</v>
      </c>
      <c r="N220" s="207" t="s">
        <v>41</v>
      </c>
      <c r="P220" s="165">
        <f>O220*H220</f>
        <v>0</v>
      </c>
      <c r="Q220" s="165">
        <v>1.1299999999999999E-2</v>
      </c>
      <c r="R220" s="165">
        <f>Q220*H220</f>
        <v>2.2599999999999999E-2</v>
      </c>
      <c r="S220" s="165">
        <v>0</v>
      </c>
      <c r="T220" s="166">
        <f>S220*H220</f>
        <v>0</v>
      </c>
      <c r="AR220" s="167" t="s">
        <v>280</v>
      </c>
      <c r="AT220" s="167" t="s">
        <v>311</v>
      </c>
      <c r="AU220" s="167" t="s">
        <v>99</v>
      </c>
      <c r="AY220" s="17" t="s">
        <v>224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7" t="s">
        <v>99</v>
      </c>
      <c r="BK220" s="169">
        <f>ROUND(I220*H220,3)</f>
        <v>0</v>
      </c>
      <c r="BL220" s="17" t="s">
        <v>231</v>
      </c>
      <c r="BM220" s="167" t="s">
        <v>766</v>
      </c>
    </row>
    <row r="221" spans="2:65" s="11" customFormat="1" ht="22.9" customHeight="1">
      <c r="B221" s="146"/>
      <c r="D221" s="147" t="s">
        <v>74</v>
      </c>
      <c r="E221" s="155" t="s">
        <v>284</v>
      </c>
      <c r="F221" s="155" t="s">
        <v>315</v>
      </c>
      <c r="I221" s="149"/>
      <c r="J221" s="156">
        <f>BK221</f>
        <v>0</v>
      </c>
      <c r="L221" s="146"/>
      <c r="M221" s="150"/>
      <c r="P221" s="151">
        <f>SUM(P222:P256)</f>
        <v>0</v>
      </c>
      <c r="R221" s="151">
        <f>SUM(R222:R256)</f>
        <v>0.10448</v>
      </c>
      <c r="T221" s="152">
        <f>SUM(T222:T256)</f>
        <v>4.5939760000000005</v>
      </c>
      <c r="AR221" s="147" t="s">
        <v>83</v>
      </c>
      <c r="AT221" s="153" t="s">
        <v>74</v>
      </c>
      <c r="AU221" s="153" t="s">
        <v>83</v>
      </c>
      <c r="AY221" s="147" t="s">
        <v>224</v>
      </c>
      <c r="BK221" s="154">
        <f>SUM(BK222:BK256)</f>
        <v>0</v>
      </c>
    </row>
    <row r="222" spans="2:65" s="1" customFormat="1" ht="24.25" customHeight="1">
      <c r="B222" s="32"/>
      <c r="C222" s="157" t="s">
        <v>310</v>
      </c>
      <c r="D222" s="157" t="s">
        <v>227</v>
      </c>
      <c r="E222" s="158" t="s">
        <v>317</v>
      </c>
      <c r="F222" s="159" t="s">
        <v>318</v>
      </c>
      <c r="G222" s="160" t="s">
        <v>245</v>
      </c>
      <c r="H222" s="161">
        <v>65</v>
      </c>
      <c r="I222" s="162"/>
      <c r="J222" s="161">
        <f>ROUND(I222*H222,3)</f>
        <v>0</v>
      </c>
      <c r="K222" s="163"/>
      <c r="L222" s="32"/>
      <c r="M222" s="164" t="s">
        <v>1</v>
      </c>
      <c r="N222" s="127" t="s">
        <v>41</v>
      </c>
      <c r="P222" s="165">
        <f>O222*H222</f>
        <v>0</v>
      </c>
      <c r="Q222" s="165">
        <v>1.5299999999999999E-3</v>
      </c>
      <c r="R222" s="165">
        <f>Q222*H222</f>
        <v>9.9449999999999997E-2</v>
      </c>
      <c r="S222" s="165">
        <v>0</v>
      </c>
      <c r="T222" s="166">
        <f>S222*H222</f>
        <v>0</v>
      </c>
      <c r="AR222" s="167" t="s">
        <v>231</v>
      </c>
      <c r="AT222" s="167" t="s">
        <v>227</v>
      </c>
      <c r="AU222" s="167" t="s">
        <v>99</v>
      </c>
      <c r="AY222" s="17" t="s">
        <v>224</v>
      </c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17" t="s">
        <v>99</v>
      </c>
      <c r="BK222" s="169">
        <f>ROUND(I222*H222,3)</f>
        <v>0</v>
      </c>
      <c r="BL222" s="17" t="s">
        <v>231</v>
      </c>
      <c r="BM222" s="167" t="s">
        <v>767</v>
      </c>
    </row>
    <row r="223" spans="2:65" s="1" customFormat="1" ht="16.5" customHeight="1">
      <c r="B223" s="32"/>
      <c r="C223" s="157" t="s">
        <v>316</v>
      </c>
      <c r="D223" s="157" t="s">
        <v>227</v>
      </c>
      <c r="E223" s="158" t="s">
        <v>322</v>
      </c>
      <c r="F223" s="159" t="s">
        <v>323</v>
      </c>
      <c r="G223" s="160" t="s">
        <v>245</v>
      </c>
      <c r="H223" s="161">
        <v>70</v>
      </c>
      <c r="I223" s="162"/>
      <c r="J223" s="161">
        <f>ROUND(I223*H223,3)</f>
        <v>0</v>
      </c>
      <c r="K223" s="163"/>
      <c r="L223" s="32"/>
      <c r="M223" s="164" t="s">
        <v>1</v>
      </c>
      <c r="N223" s="127" t="s">
        <v>41</v>
      </c>
      <c r="P223" s="165">
        <f>O223*H223</f>
        <v>0</v>
      </c>
      <c r="Q223" s="165">
        <v>4.8999999999999998E-5</v>
      </c>
      <c r="R223" s="165">
        <f>Q223*H223</f>
        <v>3.4299999999999999E-3</v>
      </c>
      <c r="S223" s="165">
        <v>0</v>
      </c>
      <c r="T223" s="166">
        <f>S223*H223</f>
        <v>0</v>
      </c>
      <c r="AR223" s="167" t="s">
        <v>231</v>
      </c>
      <c r="AT223" s="167" t="s">
        <v>227</v>
      </c>
      <c r="AU223" s="167" t="s">
        <v>99</v>
      </c>
      <c r="AY223" s="17" t="s">
        <v>224</v>
      </c>
      <c r="BE223" s="168">
        <f>IF(N223="základná",J223,0)</f>
        <v>0</v>
      </c>
      <c r="BF223" s="168">
        <f>IF(N223="znížená",J223,0)</f>
        <v>0</v>
      </c>
      <c r="BG223" s="168">
        <f>IF(N223="zákl. prenesená",J223,0)</f>
        <v>0</v>
      </c>
      <c r="BH223" s="168">
        <f>IF(N223="zníž. prenesená",J223,0)</f>
        <v>0</v>
      </c>
      <c r="BI223" s="168">
        <f>IF(N223="nulová",J223,0)</f>
        <v>0</v>
      </c>
      <c r="BJ223" s="17" t="s">
        <v>99</v>
      </c>
      <c r="BK223" s="169">
        <f>ROUND(I223*H223,3)</f>
        <v>0</v>
      </c>
      <c r="BL223" s="17" t="s">
        <v>231</v>
      </c>
      <c r="BM223" s="167" t="s">
        <v>768</v>
      </c>
    </row>
    <row r="224" spans="2:65" s="1" customFormat="1" ht="33" customHeight="1">
      <c r="B224" s="32"/>
      <c r="C224" s="157" t="s">
        <v>321</v>
      </c>
      <c r="D224" s="157" t="s">
        <v>227</v>
      </c>
      <c r="E224" s="158" t="s">
        <v>337</v>
      </c>
      <c r="F224" s="159" t="s">
        <v>338</v>
      </c>
      <c r="G224" s="160" t="s">
        <v>245</v>
      </c>
      <c r="H224" s="161">
        <v>59.85</v>
      </c>
      <c r="I224" s="162"/>
      <c r="J224" s="161">
        <f>ROUND(I224*H224,3)</f>
        <v>0</v>
      </c>
      <c r="K224" s="163"/>
      <c r="L224" s="32"/>
      <c r="M224" s="164" t="s">
        <v>1</v>
      </c>
      <c r="N224" s="127" t="s">
        <v>41</v>
      </c>
      <c r="P224" s="165">
        <f>O224*H224</f>
        <v>0</v>
      </c>
      <c r="Q224" s="165">
        <v>0</v>
      </c>
      <c r="R224" s="165">
        <f>Q224*H224</f>
        <v>0</v>
      </c>
      <c r="S224" s="165">
        <v>0.02</v>
      </c>
      <c r="T224" s="166">
        <f>S224*H224</f>
        <v>1.1970000000000001</v>
      </c>
      <c r="AR224" s="167" t="s">
        <v>231</v>
      </c>
      <c r="AT224" s="167" t="s">
        <v>227</v>
      </c>
      <c r="AU224" s="167" t="s">
        <v>99</v>
      </c>
      <c r="AY224" s="17" t="s">
        <v>224</v>
      </c>
      <c r="BE224" s="168">
        <f>IF(N224="základná",J224,0)</f>
        <v>0</v>
      </c>
      <c r="BF224" s="168">
        <f>IF(N224="znížená",J224,0)</f>
        <v>0</v>
      </c>
      <c r="BG224" s="168">
        <f>IF(N224="zákl. prenesená",J224,0)</f>
        <v>0</v>
      </c>
      <c r="BH224" s="168">
        <f>IF(N224="zníž. prenesená",J224,0)</f>
        <v>0</v>
      </c>
      <c r="BI224" s="168">
        <f>IF(N224="nulová",J224,0)</f>
        <v>0</v>
      </c>
      <c r="BJ224" s="17" t="s">
        <v>99</v>
      </c>
      <c r="BK224" s="169">
        <f>ROUND(I224*H224,3)</f>
        <v>0</v>
      </c>
      <c r="BL224" s="17" t="s">
        <v>231</v>
      </c>
      <c r="BM224" s="167" t="s">
        <v>769</v>
      </c>
    </row>
    <row r="225" spans="2:65" s="12" customFormat="1">
      <c r="B225" s="170"/>
      <c r="D225" s="171" t="s">
        <v>233</v>
      </c>
      <c r="E225" s="172" t="s">
        <v>1</v>
      </c>
      <c r="F225" s="173" t="s">
        <v>519</v>
      </c>
      <c r="H225" s="172" t="s">
        <v>1</v>
      </c>
      <c r="I225" s="174"/>
      <c r="L225" s="170"/>
      <c r="M225" s="175"/>
      <c r="T225" s="176"/>
      <c r="AT225" s="172" t="s">
        <v>233</v>
      </c>
      <c r="AU225" s="172" t="s">
        <v>99</v>
      </c>
      <c r="AV225" s="12" t="s">
        <v>83</v>
      </c>
      <c r="AW225" s="12" t="s">
        <v>30</v>
      </c>
      <c r="AX225" s="12" t="s">
        <v>75</v>
      </c>
      <c r="AY225" s="172" t="s">
        <v>224</v>
      </c>
    </row>
    <row r="226" spans="2:65" s="13" customFormat="1">
      <c r="B226" s="177"/>
      <c r="D226" s="171" t="s">
        <v>233</v>
      </c>
      <c r="E226" s="178" t="s">
        <v>1</v>
      </c>
      <c r="F226" s="179" t="s">
        <v>770</v>
      </c>
      <c r="H226" s="180">
        <v>59.85</v>
      </c>
      <c r="I226" s="181"/>
      <c r="L226" s="177"/>
      <c r="M226" s="182"/>
      <c r="T226" s="183"/>
      <c r="AT226" s="178" t="s">
        <v>233</v>
      </c>
      <c r="AU226" s="178" t="s">
        <v>99</v>
      </c>
      <c r="AV226" s="13" t="s">
        <v>99</v>
      </c>
      <c r="AW226" s="13" t="s">
        <v>30</v>
      </c>
      <c r="AX226" s="13" t="s">
        <v>83</v>
      </c>
      <c r="AY226" s="178" t="s">
        <v>224</v>
      </c>
    </row>
    <row r="227" spans="2:65" s="1" customFormat="1" ht="24.25" customHeight="1">
      <c r="B227" s="32"/>
      <c r="C227" s="157" t="s">
        <v>325</v>
      </c>
      <c r="D227" s="157" t="s">
        <v>227</v>
      </c>
      <c r="E227" s="158" t="s">
        <v>353</v>
      </c>
      <c r="F227" s="159" t="s">
        <v>354</v>
      </c>
      <c r="G227" s="160" t="s">
        <v>230</v>
      </c>
      <c r="H227" s="161">
        <v>3</v>
      </c>
      <c r="I227" s="162"/>
      <c r="J227" s="161">
        <f>ROUND(I227*H227,3)</f>
        <v>0</v>
      </c>
      <c r="K227" s="163"/>
      <c r="L227" s="32"/>
      <c r="M227" s="164" t="s">
        <v>1</v>
      </c>
      <c r="N227" s="127" t="s">
        <v>41</v>
      </c>
      <c r="P227" s="165">
        <f>O227*H227</f>
        <v>0</v>
      </c>
      <c r="Q227" s="165">
        <v>0</v>
      </c>
      <c r="R227" s="165">
        <f>Q227*H227</f>
        <v>0</v>
      </c>
      <c r="S227" s="165">
        <v>2.4E-2</v>
      </c>
      <c r="T227" s="166">
        <f>S227*H227</f>
        <v>7.2000000000000008E-2</v>
      </c>
      <c r="AR227" s="167" t="s">
        <v>231</v>
      </c>
      <c r="AT227" s="167" t="s">
        <v>227</v>
      </c>
      <c r="AU227" s="167" t="s">
        <v>99</v>
      </c>
      <c r="AY227" s="17" t="s">
        <v>224</v>
      </c>
      <c r="BE227" s="168">
        <f>IF(N227="základná",J227,0)</f>
        <v>0</v>
      </c>
      <c r="BF227" s="168">
        <f>IF(N227="znížená",J227,0)</f>
        <v>0</v>
      </c>
      <c r="BG227" s="168">
        <f>IF(N227="zákl. prenesená",J227,0)</f>
        <v>0</v>
      </c>
      <c r="BH227" s="168">
        <f>IF(N227="zníž. prenesená",J227,0)</f>
        <v>0</v>
      </c>
      <c r="BI227" s="168">
        <f>IF(N227="nulová",J227,0)</f>
        <v>0</v>
      </c>
      <c r="BJ227" s="17" t="s">
        <v>99</v>
      </c>
      <c r="BK227" s="169">
        <f>ROUND(I227*H227,3)</f>
        <v>0</v>
      </c>
      <c r="BL227" s="17" t="s">
        <v>231</v>
      </c>
      <c r="BM227" s="167" t="s">
        <v>771</v>
      </c>
    </row>
    <row r="228" spans="2:65" s="12" customFormat="1">
      <c r="B228" s="170"/>
      <c r="D228" s="171" t="s">
        <v>233</v>
      </c>
      <c r="E228" s="172" t="s">
        <v>1</v>
      </c>
      <c r="F228" s="173" t="s">
        <v>356</v>
      </c>
      <c r="H228" s="172" t="s">
        <v>1</v>
      </c>
      <c r="I228" s="174"/>
      <c r="L228" s="170"/>
      <c r="M228" s="175"/>
      <c r="T228" s="176"/>
      <c r="AT228" s="172" t="s">
        <v>233</v>
      </c>
      <c r="AU228" s="172" t="s">
        <v>99</v>
      </c>
      <c r="AV228" s="12" t="s">
        <v>83</v>
      </c>
      <c r="AW228" s="12" t="s">
        <v>30</v>
      </c>
      <c r="AX228" s="12" t="s">
        <v>75</v>
      </c>
      <c r="AY228" s="172" t="s">
        <v>224</v>
      </c>
    </row>
    <row r="229" spans="2:65" s="13" customFormat="1">
      <c r="B229" s="177"/>
      <c r="D229" s="171" t="s">
        <v>233</v>
      </c>
      <c r="E229" s="178" t="s">
        <v>1</v>
      </c>
      <c r="F229" s="179" t="s">
        <v>83</v>
      </c>
      <c r="H229" s="180">
        <v>1</v>
      </c>
      <c r="I229" s="181"/>
      <c r="L229" s="177"/>
      <c r="M229" s="182"/>
      <c r="T229" s="183"/>
      <c r="AT229" s="178" t="s">
        <v>233</v>
      </c>
      <c r="AU229" s="178" t="s">
        <v>99</v>
      </c>
      <c r="AV229" s="13" t="s">
        <v>99</v>
      </c>
      <c r="AW229" s="13" t="s">
        <v>30</v>
      </c>
      <c r="AX229" s="13" t="s">
        <v>75</v>
      </c>
      <c r="AY229" s="178" t="s">
        <v>224</v>
      </c>
    </row>
    <row r="230" spans="2:65" s="12" customFormat="1">
      <c r="B230" s="170"/>
      <c r="D230" s="171" t="s">
        <v>233</v>
      </c>
      <c r="E230" s="172" t="s">
        <v>1</v>
      </c>
      <c r="F230" s="173" t="s">
        <v>772</v>
      </c>
      <c r="H230" s="172" t="s">
        <v>1</v>
      </c>
      <c r="I230" s="174"/>
      <c r="L230" s="170"/>
      <c r="M230" s="175"/>
      <c r="T230" s="176"/>
      <c r="AT230" s="172" t="s">
        <v>233</v>
      </c>
      <c r="AU230" s="172" t="s">
        <v>99</v>
      </c>
      <c r="AV230" s="12" t="s">
        <v>83</v>
      </c>
      <c r="AW230" s="12" t="s">
        <v>30</v>
      </c>
      <c r="AX230" s="12" t="s">
        <v>75</v>
      </c>
      <c r="AY230" s="172" t="s">
        <v>224</v>
      </c>
    </row>
    <row r="231" spans="2:65" s="13" customFormat="1">
      <c r="B231" s="177"/>
      <c r="D231" s="171" t="s">
        <v>233</v>
      </c>
      <c r="E231" s="178" t="s">
        <v>1</v>
      </c>
      <c r="F231" s="179" t="s">
        <v>83</v>
      </c>
      <c r="H231" s="180">
        <v>1</v>
      </c>
      <c r="I231" s="181"/>
      <c r="L231" s="177"/>
      <c r="M231" s="182"/>
      <c r="T231" s="183"/>
      <c r="AT231" s="178" t="s">
        <v>233</v>
      </c>
      <c r="AU231" s="178" t="s">
        <v>99</v>
      </c>
      <c r="AV231" s="13" t="s">
        <v>99</v>
      </c>
      <c r="AW231" s="13" t="s">
        <v>30</v>
      </c>
      <c r="AX231" s="13" t="s">
        <v>75</v>
      </c>
      <c r="AY231" s="178" t="s">
        <v>224</v>
      </c>
    </row>
    <row r="232" spans="2:65" s="12" customFormat="1">
      <c r="B232" s="170"/>
      <c r="D232" s="171" t="s">
        <v>233</v>
      </c>
      <c r="E232" s="172" t="s">
        <v>1</v>
      </c>
      <c r="F232" s="173" t="s">
        <v>350</v>
      </c>
      <c r="H232" s="172" t="s">
        <v>1</v>
      </c>
      <c r="I232" s="174"/>
      <c r="L232" s="170"/>
      <c r="M232" s="175"/>
      <c r="T232" s="176"/>
      <c r="AT232" s="172" t="s">
        <v>233</v>
      </c>
      <c r="AU232" s="172" t="s">
        <v>99</v>
      </c>
      <c r="AV232" s="12" t="s">
        <v>83</v>
      </c>
      <c r="AW232" s="12" t="s">
        <v>30</v>
      </c>
      <c r="AX232" s="12" t="s">
        <v>75</v>
      </c>
      <c r="AY232" s="172" t="s">
        <v>224</v>
      </c>
    </row>
    <row r="233" spans="2:65" s="13" customFormat="1">
      <c r="B233" s="177"/>
      <c r="D233" s="171" t="s">
        <v>233</v>
      </c>
      <c r="E233" s="178" t="s">
        <v>1</v>
      </c>
      <c r="F233" s="179" t="s">
        <v>83</v>
      </c>
      <c r="H233" s="180">
        <v>1</v>
      </c>
      <c r="I233" s="181"/>
      <c r="L233" s="177"/>
      <c r="M233" s="182"/>
      <c r="T233" s="183"/>
      <c r="AT233" s="178" t="s">
        <v>233</v>
      </c>
      <c r="AU233" s="178" t="s">
        <v>99</v>
      </c>
      <c r="AV233" s="13" t="s">
        <v>99</v>
      </c>
      <c r="AW233" s="13" t="s">
        <v>30</v>
      </c>
      <c r="AX233" s="13" t="s">
        <v>75</v>
      </c>
      <c r="AY233" s="178" t="s">
        <v>224</v>
      </c>
    </row>
    <row r="234" spans="2:65" s="14" customFormat="1">
      <c r="B234" s="184"/>
      <c r="D234" s="171" t="s">
        <v>233</v>
      </c>
      <c r="E234" s="185" t="s">
        <v>1</v>
      </c>
      <c r="F234" s="186" t="s">
        <v>279</v>
      </c>
      <c r="H234" s="187">
        <v>3</v>
      </c>
      <c r="I234" s="188"/>
      <c r="L234" s="184"/>
      <c r="M234" s="189"/>
      <c r="T234" s="190"/>
      <c r="AT234" s="185" t="s">
        <v>233</v>
      </c>
      <c r="AU234" s="185" t="s">
        <v>99</v>
      </c>
      <c r="AV234" s="14" t="s">
        <v>231</v>
      </c>
      <c r="AW234" s="14" t="s">
        <v>30</v>
      </c>
      <c r="AX234" s="14" t="s">
        <v>83</v>
      </c>
      <c r="AY234" s="185" t="s">
        <v>224</v>
      </c>
    </row>
    <row r="235" spans="2:65" s="1" customFormat="1" ht="24.25" customHeight="1">
      <c r="B235" s="32"/>
      <c r="C235" s="157" t="s">
        <v>331</v>
      </c>
      <c r="D235" s="157" t="s">
        <v>227</v>
      </c>
      <c r="E235" s="158" t="s">
        <v>358</v>
      </c>
      <c r="F235" s="159" t="s">
        <v>359</v>
      </c>
      <c r="G235" s="160" t="s">
        <v>245</v>
      </c>
      <c r="H235" s="161">
        <v>3.6760000000000002</v>
      </c>
      <c r="I235" s="162"/>
      <c r="J235" s="161">
        <f>ROUND(I235*H235,3)</f>
        <v>0</v>
      </c>
      <c r="K235" s="163"/>
      <c r="L235" s="32"/>
      <c r="M235" s="164" t="s">
        <v>1</v>
      </c>
      <c r="N235" s="127" t="s">
        <v>41</v>
      </c>
      <c r="P235" s="165">
        <f>O235*H235</f>
        <v>0</v>
      </c>
      <c r="Q235" s="165">
        <v>0</v>
      </c>
      <c r="R235" s="165">
        <f>Q235*H235</f>
        <v>0</v>
      </c>
      <c r="S235" s="165">
        <v>7.5999999999999998E-2</v>
      </c>
      <c r="T235" s="166">
        <f>S235*H235</f>
        <v>0.27937600000000001</v>
      </c>
      <c r="AR235" s="167" t="s">
        <v>231</v>
      </c>
      <c r="AT235" s="167" t="s">
        <v>227</v>
      </c>
      <c r="AU235" s="167" t="s">
        <v>99</v>
      </c>
      <c r="AY235" s="17" t="s">
        <v>224</v>
      </c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17" t="s">
        <v>99</v>
      </c>
      <c r="BK235" s="169">
        <f>ROUND(I235*H235,3)</f>
        <v>0</v>
      </c>
      <c r="BL235" s="17" t="s">
        <v>231</v>
      </c>
      <c r="BM235" s="167" t="s">
        <v>773</v>
      </c>
    </row>
    <row r="236" spans="2:65" s="12" customFormat="1">
      <c r="B236" s="170"/>
      <c r="D236" s="171" t="s">
        <v>233</v>
      </c>
      <c r="E236" s="172" t="s">
        <v>1</v>
      </c>
      <c r="F236" s="173" t="s">
        <v>356</v>
      </c>
      <c r="H236" s="172" t="s">
        <v>1</v>
      </c>
      <c r="I236" s="174"/>
      <c r="L236" s="170"/>
      <c r="M236" s="175"/>
      <c r="T236" s="176"/>
      <c r="AT236" s="172" t="s">
        <v>233</v>
      </c>
      <c r="AU236" s="172" t="s">
        <v>99</v>
      </c>
      <c r="AV236" s="12" t="s">
        <v>83</v>
      </c>
      <c r="AW236" s="12" t="s">
        <v>30</v>
      </c>
      <c r="AX236" s="12" t="s">
        <v>75</v>
      </c>
      <c r="AY236" s="172" t="s">
        <v>224</v>
      </c>
    </row>
    <row r="237" spans="2:65" s="13" customFormat="1">
      <c r="B237" s="177"/>
      <c r="D237" s="171" t="s">
        <v>233</v>
      </c>
      <c r="E237" s="178" t="s">
        <v>1</v>
      </c>
      <c r="F237" s="179" t="s">
        <v>774</v>
      </c>
      <c r="H237" s="180">
        <v>1.5760000000000001</v>
      </c>
      <c r="I237" s="181"/>
      <c r="L237" s="177"/>
      <c r="M237" s="182"/>
      <c r="T237" s="183"/>
      <c r="AT237" s="178" t="s">
        <v>233</v>
      </c>
      <c r="AU237" s="178" t="s">
        <v>99</v>
      </c>
      <c r="AV237" s="13" t="s">
        <v>99</v>
      </c>
      <c r="AW237" s="13" t="s">
        <v>30</v>
      </c>
      <c r="AX237" s="13" t="s">
        <v>75</v>
      </c>
      <c r="AY237" s="178" t="s">
        <v>224</v>
      </c>
    </row>
    <row r="238" spans="2:65" s="12" customFormat="1">
      <c r="B238" s="170"/>
      <c r="D238" s="171" t="s">
        <v>233</v>
      </c>
      <c r="E238" s="172" t="s">
        <v>1</v>
      </c>
      <c r="F238" s="173" t="s">
        <v>350</v>
      </c>
      <c r="H238" s="172" t="s">
        <v>1</v>
      </c>
      <c r="I238" s="174"/>
      <c r="L238" s="170"/>
      <c r="M238" s="175"/>
      <c r="T238" s="176"/>
      <c r="AT238" s="172" t="s">
        <v>233</v>
      </c>
      <c r="AU238" s="172" t="s">
        <v>99</v>
      </c>
      <c r="AV238" s="12" t="s">
        <v>83</v>
      </c>
      <c r="AW238" s="12" t="s">
        <v>30</v>
      </c>
      <c r="AX238" s="12" t="s">
        <v>75</v>
      </c>
      <c r="AY238" s="172" t="s">
        <v>224</v>
      </c>
    </row>
    <row r="239" spans="2:65" s="13" customFormat="1">
      <c r="B239" s="177"/>
      <c r="D239" s="171" t="s">
        <v>233</v>
      </c>
      <c r="E239" s="178" t="s">
        <v>1</v>
      </c>
      <c r="F239" s="179" t="s">
        <v>775</v>
      </c>
      <c r="H239" s="180">
        <v>2.1</v>
      </c>
      <c r="I239" s="181"/>
      <c r="L239" s="177"/>
      <c r="M239" s="182"/>
      <c r="T239" s="183"/>
      <c r="AT239" s="178" t="s">
        <v>233</v>
      </c>
      <c r="AU239" s="178" t="s">
        <v>99</v>
      </c>
      <c r="AV239" s="13" t="s">
        <v>99</v>
      </c>
      <c r="AW239" s="13" t="s">
        <v>30</v>
      </c>
      <c r="AX239" s="13" t="s">
        <v>75</v>
      </c>
      <c r="AY239" s="178" t="s">
        <v>224</v>
      </c>
    </row>
    <row r="240" spans="2:65" s="14" customFormat="1">
      <c r="B240" s="184"/>
      <c r="D240" s="171" t="s">
        <v>233</v>
      </c>
      <c r="E240" s="185" t="s">
        <v>1</v>
      </c>
      <c r="F240" s="186" t="s">
        <v>279</v>
      </c>
      <c r="H240" s="187">
        <v>3.6760000000000002</v>
      </c>
      <c r="I240" s="188"/>
      <c r="L240" s="184"/>
      <c r="M240" s="189"/>
      <c r="T240" s="190"/>
      <c r="AT240" s="185" t="s">
        <v>233</v>
      </c>
      <c r="AU240" s="185" t="s">
        <v>99</v>
      </c>
      <c r="AV240" s="14" t="s">
        <v>231</v>
      </c>
      <c r="AW240" s="14" t="s">
        <v>30</v>
      </c>
      <c r="AX240" s="14" t="s">
        <v>83</v>
      </c>
      <c r="AY240" s="185" t="s">
        <v>224</v>
      </c>
    </row>
    <row r="241" spans="2:65" s="1" customFormat="1" ht="24.25" customHeight="1">
      <c r="B241" s="32"/>
      <c r="C241" s="157" t="s">
        <v>336</v>
      </c>
      <c r="D241" s="157" t="s">
        <v>227</v>
      </c>
      <c r="E241" s="158" t="s">
        <v>776</v>
      </c>
      <c r="F241" s="159" t="s">
        <v>777</v>
      </c>
      <c r="G241" s="160" t="s">
        <v>778</v>
      </c>
      <c r="H241" s="161">
        <v>40</v>
      </c>
      <c r="I241" s="162"/>
      <c r="J241" s="161">
        <f>ROUND(I241*H241,3)</f>
        <v>0</v>
      </c>
      <c r="K241" s="163"/>
      <c r="L241" s="32"/>
      <c r="M241" s="164" t="s">
        <v>1</v>
      </c>
      <c r="N241" s="127" t="s">
        <v>41</v>
      </c>
      <c r="P241" s="165">
        <f>O241*H241</f>
        <v>0</v>
      </c>
      <c r="Q241" s="165">
        <v>4.0000000000000003E-5</v>
      </c>
      <c r="R241" s="165">
        <f>Q241*H241</f>
        <v>1.6000000000000001E-3</v>
      </c>
      <c r="S241" s="165">
        <v>1.17E-3</v>
      </c>
      <c r="T241" s="166">
        <f>S241*H241</f>
        <v>4.6800000000000001E-2</v>
      </c>
      <c r="AR241" s="167" t="s">
        <v>231</v>
      </c>
      <c r="AT241" s="167" t="s">
        <v>227</v>
      </c>
      <c r="AU241" s="167" t="s">
        <v>99</v>
      </c>
      <c r="AY241" s="17" t="s">
        <v>224</v>
      </c>
      <c r="BE241" s="168">
        <f>IF(N241="základná",J241,0)</f>
        <v>0</v>
      </c>
      <c r="BF241" s="168">
        <f>IF(N241="znížená",J241,0)</f>
        <v>0</v>
      </c>
      <c r="BG241" s="168">
        <f>IF(N241="zákl. prenesená",J241,0)</f>
        <v>0</v>
      </c>
      <c r="BH241" s="168">
        <f>IF(N241="zníž. prenesená",J241,0)</f>
        <v>0</v>
      </c>
      <c r="BI241" s="168">
        <f>IF(N241="nulová",J241,0)</f>
        <v>0</v>
      </c>
      <c r="BJ241" s="17" t="s">
        <v>99</v>
      </c>
      <c r="BK241" s="169">
        <f>ROUND(I241*H241,3)</f>
        <v>0</v>
      </c>
      <c r="BL241" s="17" t="s">
        <v>231</v>
      </c>
      <c r="BM241" s="167" t="s">
        <v>779</v>
      </c>
    </row>
    <row r="242" spans="2:65" s="12" customFormat="1">
      <c r="B242" s="170"/>
      <c r="D242" s="171" t="s">
        <v>233</v>
      </c>
      <c r="E242" s="172" t="s">
        <v>1</v>
      </c>
      <c r="F242" s="173" t="s">
        <v>304</v>
      </c>
      <c r="H242" s="172" t="s">
        <v>1</v>
      </c>
      <c r="I242" s="174"/>
      <c r="L242" s="170"/>
      <c r="M242" s="175"/>
      <c r="T242" s="176"/>
      <c r="AT242" s="172" t="s">
        <v>233</v>
      </c>
      <c r="AU242" s="172" t="s">
        <v>99</v>
      </c>
      <c r="AV242" s="12" t="s">
        <v>83</v>
      </c>
      <c r="AW242" s="12" t="s">
        <v>30</v>
      </c>
      <c r="AX242" s="12" t="s">
        <v>75</v>
      </c>
      <c r="AY242" s="172" t="s">
        <v>224</v>
      </c>
    </row>
    <row r="243" spans="2:65" s="13" customFormat="1">
      <c r="B243" s="177"/>
      <c r="D243" s="171" t="s">
        <v>233</v>
      </c>
      <c r="E243" s="178" t="s">
        <v>1</v>
      </c>
      <c r="F243" s="179" t="s">
        <v>780</v>
      </c>
      <c r="H243" s="180">
        <v>40</v>
      </c>
      <c r="I243" s="181"/>
      <c r="L243" s="177"/>
      <c r="M243" s="182"/>
      <c r="T243" s="183"/>
      <c r="AT243" s="178" t="s">
        <v>233</v>
      </c>
      <c r="AU243" s="178" t="s">
        <v>99</v>
      </c>
      <c r="AV243" s="13" t="s">
        <v>99</v>
      </c>
      <c r="AW243" s="13" t="s">
        <v>30</v>
      </c>
      <c r="AX243" s="13" t="s">
        <v>83</v>
      </c>
      <c r="AY243" s="178" t="s">
        <v>224</v>
      </c>
    </row>
    <row r="244" spans="2:65" s="1" customFormat="1" ht="37.9" customHeight="1">
      <c r="B244" s="32"/>
      <c r="C244" s="157" t="s">
        <v>7</v>
      </c>
      <c r="D244" s="157" t="s">
        <v>227</v>
      </c>
      <c r="E244" s="158" t="s">
        <v>781</v>
      </c>
      <c r="F244" s="159" t="s">
        <v>782</v>
      </c>
      <c r="G244" s="160" t="s">
        <v>245</v>
      </c>
      <c r="H244" s="161">
        <v>44.1</v>
      </c>
      <c r="I244" s="162"/>
      <c r="J244" s="161">
        <f>ROUND(I244*H244,3)</f>
        <v>0</v>
      </c>
      <c r="K244" s="163"/>
      <c r="L244" s="32"/>
      <c r="M244" s="164" t="s">
        <v>1</v>
      </c>
      <c r="N244" s="127" t="s">
        <v>41</v>
      </c>
      <c r="P244" s="165">
        <f>O244*H244</f>
        <v>0</v>
      </c>
      <c r="Q244" s="165">
        <v>0</v>
      </c>
      <c r="R244" s="165">
        <f>Q244*H244</f>
        <v>0</v>
      </c>
      <c r="S244" s="165">
        <v>6.8000000000000005E-2</v>
      </c>
      <c r="T244" s="166">
        <f>S244*H244</f>
        <v>2.9988000000000001</v>
      </c>
      <c r="AR244" s="167" t="s">
        <v>231</v>
      </c>
      <c r="AT244" s="167" t="s">
        <v>227</v>
      </c>
      <c r="AU244" s="167" t="s">
        <v>99</v>
      </c>
      <c r="AY244" s="17" t="s">
        <v>224</v>
      </c>
      <c r="BE244" s="168">
        <f>IF(N244="základná",J244,0)</f>
        <v>0</v>
      </c>
      <c r="BF244" s="168">
        <f>IF(N244="znížená",J244,0)</f>
        <v>0</v>
      </c>
      <c r="BG244" s="168">
        <f>IF(N244="zákl. prenesená",J244,0)</f>
        <v>0</v>
      </c>
      <c r="BH244" s="168">
        <f>IF(N244="zníž. prenesená",J244,0)</f>
        <v>0</v>
      </c>
      <c r="BI244" s="168">
        <f>IF(N244="nulová",J244,0)</f>
        <v>0</v>
      </c>
      <c r="BJ244" s="17" t="s">
        <v>99</v>
      </c>
      <c r="BK244" s="169">
        <f>ROUND(I244*H244,3)</f>
        <v>0</v>
      </c>
      <c r="BL244" s="17" t="s">
        <v>231</v>
      </c>
      <c r="BM244" s="167" t="s">
        <v>783</v>
      </c>
    </row>
    <row r="245" spans="2:65" s="12" customFormat="1">
      <c r="B245" s="170"/>
      <c r="D245" s="171" t="s">
        <v>233</v>
      </c>
      <c r="E245" s="172" t="s">
        <v>1</v>
      </c>
      <c r="F245" s="173" t="s">
        <v>762</v>
      </c>
      <c r="H245" s="172" t="s">
        <v>1</v>
      </c>
      <c r="I245" s="174"/>
      <c r="L245" s="170"/>
      <c r="M245" s="175"/>
      <c r="T245" s="176"/>
      <c r="AT245" s="172" t="s">
        <v>233</v>
      </c>
      <c r="AU245" s="172" t="s">
        <v>99</v>
      </c>
      <c r="AV245" s="12" t="s">
        <v>83</v>
      </c>
      <c r="AW245" s="12" t="s">
        <v>30</v>
      </c>
      <c r="AX245" s="12" t="s">
        <v>75</v>
      </c>
      <c r="AY245" s="172" t="s">
        <v>224</v>
      </c>
    </row>
    <row r="246" spans="2:65" s="13" customFormat="1">
      <c r="B246" s="177"/>
      <c r="D246" s="171" t="s">
        <v>233</v>
      </c>
      <c r="E246" s="178" t="s">
        <v>1</v>
      </c>
      <c r="F246" s="179" t="s">
        <v>784</v>
      </c>
      <c r="H246" s="180">
        <v>44.1</v>
      </c>
      <c r="I246" s="181"/>
      <c r="L246" s="177"/>
      <c r="M246" s="182"/>
      <c r="T246" s="183"/>
      <c r="AT246" s="178" t="s">
        <v>233</v>
      </c>
      <c r="AU246" s="178" t="s">
        <v>99</v>
      </c>
      <c r="AV246" s="13" t="s">
        <v>99</v>
      </c>
      <c r="AW246" s="13" t="s">
        <v>30</v>
      </c>
      <c r="AX246" s="13" t="s">
        <v>83</v>
      </c>
      <c r="AY246" s="178" t="s">
        <v>224</v>
      </c>
    </row>
    <row r="247" spans="2:65" s="1" customFormat="1" ht="24.25" customHeight="1">
      <c r="B247" s="32"/>
      <c r="C247" s="157" t="s">
        <v>346</v>
      </c>
      <c r="D247" s="157" t="s">
        <v>227</v>
      </c>
      <c r="E247" s="158" t="s">
        <v>371</v>
      </c>
      <c r="F247" s="159" t="s">
        <v>372</v>
      </c>
      <c r="G247" s="160" t="s">
        <v>373</v>
      </c>
      <c r="H247" s="161">
        <v>4.7149999999999999</v>
      </c>
      <c r="I247" s="162"/>
      <c r="J247" s="161">
        <f>ROUND(I247*H247,3)</f>
        <v>0</v>
      </c>
      <c r="K247" s="163"/>
      <c r="L247" s="32"/>
      <c r="M247" s="164" t="s">
        <v>1</v>
      </c>
      <c r="N247" s="127" t="s">
        <v>41</v>
      </c>
      <c r="P247" s="165">
        <f>O247*H247</f>
        <v>0</v>
      </c>
      <c r="Q247" s="165">
        <v>0</v>
      </c>
      <c r="R247" s="165">
        <f>Q247*H247</f>
        <v>0</v>
      </c>
      <c r="S247" s="165">
        <v>0</v>
      </c>
      <c r="T247" s="166">
        <f>S247*H247</f>
        <v>0</v>
      </c>
      <c r="AR247" s="167" t="s">
        <v>231</v>
      </c>
      <c r="AT247" s="167" t="s">
        <v>227</v>
      </c>
      <c r="AU247" s="167" t="s">
        <v>99</v>
      </c>
      <c r="AY247" s="17" t="s">
        <v>224</v>
      </c>
      <c r="BE247" s="168">
        <f>IF(N247="základná",J247,0)</f>
        <v>0</v>
      </c>
      <c r="BF247" s="168">
        <f>IF(N247="znížená",J247,0)</f>
        <v>0</v>
      </c>
      <c r="BG247" s="168">
        <f>IF(N247="zákl. prenesená",J247,0)</f>
        <v>0</v>
      </c>
      <c r="BH247" s="168">
        <f>IF(N247="zníž. prenesená",J247,0)</f>
        <v>0</v>
      </c>
      <c r="BI247" s="168">
        <f>IF(N247="nulová",J247,0)</f>
        <v>0</v>
      </c>
      <c r="BJ247" s="17" t="s">
        <v>99</v>
      </c>
      <c r="BK247" s="169">
        <f>ROUND(I247*H247,3)</f>
        <v>0</v>
      </c>
      <c r="BL247" s="17" t="s">
        <v>231</v>
      </c>
      <c r="BM247" s="167" t="s">
        <v>785</v>
      </c>
    </row>
    <row r="248" spans="2:65" s="1" customFormat="1" ht="21.75" customHeight="1">
      <c r="B248" s="32"/>
      <c r="C248" s="157" t="s">
        <v>352</v>
      </c>
      <c r="D248" s="157" t="s">
        <v>227</v>
      </c>
      <c r="E248" s="158" t="s">
        <v>376</v>
      </c>
      <c r="F248" s="159" t="s">
        <v>377</v>
      </c>
      <c r="G248" s="160" t="s">
        <v>373</v>
      </c>
      <c r="H248" s="161">
        <v>4.7149999999999999</v>
      </c>
      <c r="I248" s="162"/>
      <c r="J248" s="161">
        <f>ROUND(I248*H248,3)</f>
        <v>0</v>
      </c>
      <c r="K248" s="163"/>
      <c r="L248" s="32"/>
      <c r="M248" s="164" t="s">
        <v>1</v>
      </c>
      <c r="N248" s="127" t="s">
        <v>41</v>
      </c>
      <c r="P248" s="165">
        <f>O248*H248</f>
        <v>0</v>
      </c>
      <c r="Q248" s="165">
        <v>0</v>
      </c>
      <c r="R248" s="165">
        <f>Q248*H248</f>
        <v>0</v>
      </c>
      <c r="S248" s="165">
        <v>0</v>
      </c>
      <c r="T248" s="166">
        <f>S248*H248</f>
        <v>0</v>
      </c>
      <c r="AR248" s="167" t="s">
        <v>231</v>
      </c>
      <c r="AT248" s="167" t="s">
        <v>227</v>
      </c>
      <c r="AU248" s="167" t="s">
        <v>99</v>
      </c>
      <c r="AY248" s="17" t="s">
        <v>224</v>
      </c>
      <c r="BE248" s="168">
        <f>IF(N248="základná",J248,0)</f>
        <v>0</v>
      </c>
      <c r="BF248" s="168">
        <f>IF(N248="znížená",J248,0)</f>
        <v>0</v>
      </c>
      <c r="BG248" s="168">
        <f>IF(N248="zákl. prenesená",J248,0)</f>
        <v>0</v>
      </c>
      <c r="BH248" s="168">
        <f>IF(N248="zníž. prenesená",J248,0)</f>
        <v>0</v>
      </c>
      <c r="BI248" s="168">
        <f>IF(N248="nulová",J248,0)</f>
        <v>0</v>
      </c>
      <c r="BJ248" s="17" t="s">
        <v>99</v>
      </c>
      <c r="BK248" s="169">
        <f>ROUND(I248*H248,3)</f>
        <v>0</v>
      </c>
      <c r="BL248" s="17" t="s">
        <v>231</v>
      </c>
      <c r="BM248" s="167" t="s">
        <v>786</v>
      </c>
    </row>
    <row r="249" spans="2:65" s="1" customFormat="1" ht="21.75" customHeight="1">
      <c r="B249" s="32"/>
      <c r="C249" s="157" t="s">
        <v>357</v>
      </c>
      <c r="D249" s="157" t="s">
        <v>227</v>
      </c>
      <c r="E249" s="158" t="s">
        <v>380</v>
      </c>
      <c r="F249" s="159" t="s">
        <v>381</v>
      </c>
      <c r="G249" s="160" t="s">
        <v>373</v>
      </c>
      <c r="H249" s="161">
        <v>4.7149999999999999</v>
      </c>
      <c r="I249" s="162"/>
      <c r="J249" s="161">
        <f>ROUND(I249*H249,3)</f>
        <v>0</v>
      </c>
      <c r="K249" s="163"/>
      <c r="L249" s="32"/>
      <c r="M249" s="164" t="s">
        <v>1</v>
      </c>
      <c r="N249" s="127" t="s">
        <v>41</v>
      </c>
      <c r="P249" s="165">
        <f>O249*H249</f>
        <v>0</v>
      </c>
      <c r="Q249" s="165">
        <v>0</v>
      </c>
      <c r="R249" s="165">
        <f>Q249*H249</f>
        <v>0</v>
      </c>
      <c r="S249" s="165">
        <v>0</v>
      </c>
      <c r="T249" s="166">
        <f>S249*H249</f>
        <v>0</v>
      </c>
      <c r="AR249" s="167" t="s">
        <v>231</v>
      </c>
      <c r="AT249" s="167" t="s">
        <v>227</v>
      </c>
      <c r="AU249" s="167" t="s">
        <v>99</v>
      </c>
      <c r="AY249" s="17" t="s">
        <v>224</v>
      </c>
      <c r="BE249" s="168">
        <f>IF(N249="základná",J249,0)</f>
        <v>0</v>
      </c>
      <c r="BF249" s="168">
        <f>IF(N249="znížená",J249,0)</f>
        <v>0</v>
      </c>
      <c r="BG249" s="168">
        <f>IF(N249="zákl. prenesená",J249,0)</f>
        <v>0</v>
      </c>
      <c r="BH249" s="168">
        <f>IF(N249="zníž. prenesená",J249,0)</f>
        <v>0</v>
      </c>
      <c r="BI249" s="168">
        <f>IF(N249="nulová",J249,0)</f>
        <v>0</v>
      </c>
      <c r="BJ249" s="17" t="s">
        <v>99</v>
      </c>
      <c r="BK249" s="169">
        <f>ROUND(I249*H249,3)</f>
        <v>0</v>
      </c>
      <c r="BL249" s="17" t="s">
        <v>231</v>
      </c>
      <c r="BM249" s="167" t="s">
        <v>787</v>
      </c>
    </row>
    <row r="250" spans="2:65" s="1" customFormat="1" ht="24.25" customHeight="1">
      <c r="B250" s="32"/>
      <c r="C250" s="157" t="s">
        <v>362</v>
      </c>
      <c r="D250" s="157" t="s">
        <v>227</v>
      </c>
      <c r="E250" s="158" t="s">
        <v>384</v>
      </c>
      <c r="F250" s="159" t="s">
        <v>385</v>
      </c>
      <c r="G250" s="160" t="s">
        <v>373</v>
      </c>
      <c r="H250" s="161">
        <v>9.43</v>
      </c>
      <c r="I250" s="162"/>
      <c r="J250" s="161">
        <f>ROUND(I250*H250,3)</f>
        <v>0</v>
      </c>
      <c r="K250" s="163"/>
      <c r="L250" s="32"/>
      <c r="M250" s="164" t="s">
        <v>1</v>
      </c>
      <c r="N250" s="127" t="s">
        <v>41</v>
      </c>
      <c r="P250" s="165">
        <f>O250*H250</f>
        <v>0</v>
      </c>
      <c r="Q250" s="165">
        <v>0</v>
      </c>
      <c r="R250" s="165">
        <f>Q250*H250</f>
        <v>0</v>
      </c>
      <c r="S250" s="165">
        <v>0</v>
      </c>
      <c r="T250" s="166">
        <f>S250*H250</f>
        <v>0</v>
      </c>
      <c r="AR250" s="167" t="s">
        <v>231</v>
      </c>
      <c r="AT250" s="167" t="s">
        <v>227</v>
      </c>
      <c r="AU250" s="167" t="s">
        <v>99</v>
      </c>
      <c r="AY250" s="17" t="s">
        <v>224</v>
      </c>
      <c r="BE250" s="168">
        <f>IF(N250="základná",J250,0)</f>
        <v>0</v>
      </c>
      <c r="BF250" s="168">
        <f>IF(N250="znížená",J250,0)</f>
        <v>0</v>
      </c>
      <c r="BG250" s="168">
        <f>IF(N250="zákl. prenesená",J250,0)</f>
        <v>0</v>
      </c>
      <c r="BH250" s="168">
        <f>IF(N250="zníž. prenesená",J250,0)</f>
        <v>0</v>
      </c>
      <c r="BI250" s="168">
        <f>IF(N250="nulová",J250,0)</f>
        <v>0</v>
      </c>
      <c r="BJ250" s="17" t="s">
        <v>99</v>
      </c>
      <c r="BK250" s="169">
        <f>ROUND(I250*H250,3)</f>
        <v>0</v>
      </c>
      <c r="BL250" s="17" t="s">
        <v>231</v>
      </c>
      <c r="BM250" s="167" t="s">
        <v>788</v>
      </c>
    </row>
    <row r="251" spans="2:65" s="13" customFormat="1">
      <c r="B251" s="177"/>
      <c r="D251" s="171" t="s">
        <v>233</v>
      </c>
      <c r="F251" s="179" t="s">
        <v>789</v>
      </c>
      <c r="H251" s="180">
        <v>9.43</v>
      </c>
      <c r="I251" s="181"/>
      <c r="L251" s="177"/>
      <c r="M251" s="182"/>
      <c r="T251" s="183"/>
      <c r="AT251" s="178" t="s">
        <v>233</v>
      </c>
      <c r="AU251" s="178" t="s">
        <v>99</v>
      </c>
      <c r="AV251" s="13" t="s">
        <v>99</v>
      </c>
      <c r="AW251" s="13" t="s">
        <v>4</v>
      </c>
      <c r="AX251" s="13" t="s">
        <v>83</v>
      </c>
      <c r="AY251" s="178" t="s">
        <v>224</v>
      </c>
    </row>
    <row r="252" spans="2:65" s="1" customFormat="1" ht="24.25" customHeight="1">
      <c r="B252" s="32"/>
      <c r="C252" s="157" t="s">
        <v>370</v>
      </c>
      <c r="D252" s="157" t="s">
        <v>227</v>
      </c>
      <c r="E252" s="158" t="s">
        <v>389</v>
      </c>
      <c r="F252" s="159" t="s">
        <v>390</v>
      </c>
      <c r="G252" s="160" t="s">
        <v>373</v>
      </c>
      <c r="H252" s="161">
        <v>4.7149999999999999</v>
      </c>
      <c r="I252" s="162"/>
      <c r="J252" s="161">
        <f>ROUND(I252*H252,3)</f>
        <v>0</v>
      </c>
      <c r="K252" s="163"/>
      <c r="L252" s="32"/>
      <c r="M252" s="164" t="s">
        <v>1</v>
      </c>
      <c r="N252" s="127" t="s">
        <v>41</v>
      </c>
      <c r="P252" s="165">
        <f>O252*H252</f>
        <v>0</v>
      </c>
      <c r="Q252" s="165">
        <v>0</v>
      </c>
      <c r="R252" s="165">
        <f>Q252*H252</f>
        <v>0</v>
      </c>
      <c r="S252" s="165">
        <v>0</v>
      </c>
      <c r="T252" s="166">
        <f>S252*H252</f>
        <v>0</v>
      </c>
      <c r="AR252" s="167" t="s">
        <v>231</v>
      </c>
      <c r="AT252" s="167" t="s">
        <v>227</v>
      </c>
      <c r="AU252" s="167" t="s">
        <v>99</v>
      </c>
      <c r="AY252" s="17" t="s">
        <v>224</v>
      </c>
      <c r="BE252" s="168">
        <f>IF(N252="základná",J252,0)</f>
        <v>0</v>
      </c>
      <c r="BF252" s="168">
        <f>IF(N252="znížená",J252,0)</f>
        <v>0</v>
      </c>
      <c r="BG252" s="168">
        <f>IF(N252="zákl. prenesená",J252,0)</f>
        <v>0</v>
      </c>
      <c r="BH252" s="168">
        <f>IF(N252="zníž. prenesená",J252,0)</f>
        <v>0</v>
      </c>
      <c r="BI252" s="168">
        <f>IF(N252="nulová",J252,0)</f>
        <v>0</v>
      </c>
      <c r="BJ252" s="17" t="s">
        <v>99</v>
      </c>
      <c r="BK252" s="169">
        <f>ROUND(I252*H252,3)</f>
        <v>0</v>
      </c>
      <c r="BL252" s="17" t="s">
        <v>231</v>
      </c>
      <c r="BM252" s="167" t="s">
        <v>790</v>
      </c>
    </row>
    <row r="253" spans="2:65" s="1" customFormat="1" ht="24.25" customHeight="1">
      <c r="B253" s="32"/>
      <c r="C253" s="157" t="s">
        <v>375</v>
      </c>
      <c r="D253" s="157" t="s">
        <v>227</v>
      </c>
      <c r="E253" s="158" t="s">
        <v>393</v>
      </c>
      <c r="F253" s="159" t="s">
        <v>394</v>
      </c>
      <c r="G253" s="160" t="s">
        <v>373</v>
      </c>
      <c r="H253" s="161">
        <v>179.17</v>
      </c>
      <c r="I253" s="162"/>
      <c r="J253" s="161">
        <f>ROUND(I253*H253,3)</f>
        <v>0</v>
      </c>
      <c r="K253" s="163"/>
      <c r="L253" s="32"/>
      <c r="M253" s="164" t="s">
        <v>1</v>
      </c>
      <c r="N253" s="127" t="s">
        <v>41</v>
      </c>
      <c r="P253" s="165">
        <f>O253*H253</f>
        <v>0</v>
      </c>
      <c r="Q253" s="165">
        <v>0</v>
      </c>
      <c r="R253" s="165">
        <f>Q253*H253</f>
        <v>0</v>
      </c>
      <c r="S253" s="165">
        <v>0</v>
      </c>
      <c r="T253" s="166">
        <f>S253*H253</f>
        <v>0</v>
      </c>
      <c r="AR253" s="167" t="s">
        <v>231</v>
      </c>
      <c r="AT253" s="167" t="s">
        <v>227</v>
      </c>
      <c r="AU253" s="167" t="s">
        <v>99</v>
      </c>
      <c r="AY253" s="17" t="s">
        <v>224</v>
      </c>
      <c r="BE253" s="168">
        <f>IF(N253="základná",J253,0)</f>
        <v>0</v>
      </c>
      <c r="BF253" s="168">
        <f>IF(N253="znížená",J253,0)</f>
        <v>0</v>
      </c>
      <c r="BG253" s="168">
        <f>IF(N253="zákl. prenesená",J253,0)</f>
        <v>0</v>
      </c>
      <c r="BH253" s="168">
        <f>IF(N253="zníž. prenesená",J253,0)</f>
        <v>0</v>
      </c>
      <c r="BI253" s="168">
        <f>IF(N253="nulová",J253,0)</f>
        <v>0</v>
      </c>
      <c r="BJ253" s="17" t="s">
        <v>99</v>
      </c>
      <c r="BK253" s="169">
        <f>ROUND(I253*H253,3)</f>
        <v>0</v>
      </c>
      <c r="BL253" s="17" t="s">
        <v>231</v>
      </c>
      <c r="BM253" s="167" t="s">
        <v>791</v>
      </c>
    </row>
    <row r="254" spans="2:65" s="13" customFormat="1">
      <c r="B254" s="177"/>
      <c r="D254" s="171" t="s">
        <v>233</v>
      </c>
      <c r="F254" s="179" t="s">
        <v>792</v>
      </c>
      <c r="H254" s="180">
        <v>179.17</v>
      </c>
      <c r="I254" s="181"/>
      <c r="L254" s="177"/>
      <c r="M254" s="182"/>
      <c r="T254" s="183"/>
      <c r="AT254" s="178" t="s">
        <v>233</v>
      </c>
      <c r="AU254" s="178" t="s">
        <v>99</v>
      </c>
      <c r="AV254" s="13" t="s">
        <v>99</v>
      </c>
      <c r="AW254" s="13" t="s">
        <v>4</v>
      </c>
      <c r="AX254" s="13" t="s">
        <v>83</v>
      </c>
      <c r="AY254" s="178" t="s">
        <v>224</v>
      </c>
    </row>
    <row r="255" spans="2:65" s="1" customFormat="1" ht="24.25" customHeight="1">
      <c r="B255" s="32"/>
      <c r="C255" s="157" t="s">
        <v>379</v>
      </c>
      <c r="D255" s="157" t="s">
        <v>227</v>
      </c>
      <c r="E255" s="158" t="s">
        <v>398</v>
      </c>
      <c r="F255" s="159" t="s">
        <v>399</v>
      </c>
      <c r="G255" s="160" t="s">
        <v>373</v>
      </c>
      <c r="H255" s="161">
        <v>4.7149999999999999</v>
      </c>
      <c r="I255" s="162"/>
      <c r="J255" s="161">
        <f>ROUND(I255*H255,3)</f>
        <v>0</v>
      </c>
      <c r="K255" s="163"/>
      <c r="L255" s="32"/>
      <c r="M255" s="164" t="s">
        <v>1</v>
      </c>
      <c r="N255" s="127" t="s">
        <v>41</v>
      </c>
      <c r="P255" s="165">
        <f>O255*H255</f>
        <v>0</v>
      </c>
      <c r="Q255" s="165">
        <v>0</v>
      </c>
      <c r="R255" s="165">
        <f>Q255*H255</f>
        <v>0</v>
      </c>
      <c r="S255" s="165">
        <v>0</v>
      </c>
      <c r="T255" s="166">
        <f>S255*H255</f>
        <v>0</v>
      </c>
      <c r="AR255" s="167" t="s">
        <v>231</v>
      </c>
      <c r="AT255" s="167" t="s">
        <v>227</v>
      </c>
      <c r="AU255" s="167" t="s">
        <v>99</v>
      </c>
      <c r="AY255" s="17" t="s">
        <v>224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7" t="s">
        <v>99</v>
      </c>
      <c r="BK255" s="169">
        <f>ROUND(I255*H255,3)</f>
        <v>0</v>
      </c>
      <c r="BL255" s="17" t="s">
        <v>231</v>
      </c>
      <c r="BM255" s="167" t="s">
        <v>793</v>
      </c>
    </row>
    <row r="256" spans="2:65" s="1" customFormat="1" ht="33" customHeight="1">
      <c r="B256" s="32"/>
      <c r="C256" s="157" t="s">
        <v>383</v>
      </c>
      <c r="D256" s="157" t="s">
        <v>227</v>
      </c>
      <c r="E256" s="158" t="s">
        <v>402</v>
      </c>
      <c r="F256" s="159" t="s">
        <v>403</v>
      </c>
      <c r="G256" s="160" t="s">
        <v>373</v>
      </c>
      <c r="H256" s="161">
        <v>4.7149999999999999</v>
      </c>
      <c r="I256" s="162"/>
      <c r="J256" s="161">
        <f>ROUND(I256*H256,3)</f>
        <v>0</v>
      </c>
      <c r="K256" s="163"/>
      <c r="L256" s="32"/>
      <c r="M256" s="164" t="s">
        <v>1</v>
      </c>
      <c r="N256" s="127" t="s">
        <v>41</v>
      </c>
      <c r="P256" s="165">
        <f>O256*H256</f>
        <v>0</v>
      </c>
      <c r="Q256" s="165">
        <v>0</v>
      </c>
      <c r="R256" s="165">
        <f>Q256*H256</f>
        <v>0</v>
      </c>
      <c r="S256" s="165">
        <v>0</v>
      </c>
      <c r="T256" s="166">
        <f>S256*H256</f>
        <v>0</v>
      </c>
      <c r="AR256" s="167" t="s">
        <v>231</v>
      </c>
      <c r="AT256" s="167" t="s">
        <v>227</v>
      </c>
      <c r="AU256" s="167" t="s">
        <v>99</v>
      </c>
      <c r="AY256" s="17" t="s">
        <v>224</v>
      </c>
      <c r="BE256" s="168">
        <f>IF(N256="základná",J256,0)</f>
        <v>0</v>
      </c>
      <c r="BF256" s="168">
        <f>IF(N256="znížená",J256,0)</f>
        <v>0</v>
      </c>
      <c r="BG256" s="168">
        <f>IF(N256="zákl. prenesená",J256,0)</f>
        <v>0</v>
      </c>
      <c r="BH256" s="168">
        <f>IF(N256="zníž. prenesená",J256,0)</f>
        <v>0</v>
      </c>
      <c r="BI256" s="168">
        <f>IF(N256="nulová",J256,0)</f>
        <v>0</v>
      </c>
      <c r="BJ256" s="17" t="s">
        <v>99</v>
      </c>
      <c r="BK256" s="169">
        <f>ROUND(I256*H256,3)</f>
        <v>0</v>
      </c>
      <c r="BL256" s="17" t="s">
        <v>231</v>
      </c>
      <c r="BM256" s="167" t="s">
        <v>794</v>
      </c>
    </row>
    <row r="257" spans="2:65" s="11" customFormat="1" ht="22.9" customHeight="1">
      <c r="B257" s="146"/>
      <c r="D257" s="147" t="s">
        <v>74</v>
      </c>
      <c r="E257" s="155" t="s">
        <v>405</v>
      </c>
      <c r="F257" s="155" t="s">
        <v>406</v>
      </c>
      <c r="I257" s="149"/>
      <c r="J257" s="156">
        <f>BK257</f>
        <v>0</v>
      </c>
      <c r="L257" s="146"/>
      <c r="M257" s="150"/>
      <c r="P257" s="151">
        <f>P258</f>
        <v>0</v>
      </c>
      <c r="R257" s="151">
        <f>R258</f>
        <v>0</v>
      </c>
      <c r="T257" s="152">
        <f>T258</f>
        <v>0</v>
      </c>
      <c r="AR257" s="147" t="s">
        <v>83</v>
      </c>
      <c r="AT257" s="153" t="s">
        <v>74</v>
      </c>
      <c r="AU257" s="153" t="s">
        <v>83</v>
      </c>
      <c r="AY257" s="147" t="s">
        <v>224</v>
      </c>
      <c r="BK257" s="154">
        <f>BK258</f>
        <v>0</v>
      </c>
    </row>
    <row r="258" spans="2:65" s="1" customFormat="1" ht="24.25" customHeight="1">
      <c r="B258" s="32"/>
      <c r="C258" s="157" t="s">
        <v>388</v>
      </c>
      <c r="D258" s="157" t="s">
        <v>227</v>
      </c>
      <c r="E258" s="158" t="s">
        <v>408</v>
      </c>
      <c r="F258" s="159" t="s">
        <v>409</v>
      </c>
      <c r="G258" s="160" t="s">
        <v>373</v>
      </c>
      <c r="H258" s="161">
        <v>1.7150000000000001</v>
      </c>
      <c r="I258" s="162"/>
      <c r="J258" s="161">
        <f>ROUND(I258*H258,3)</f>
        <v>0</v>
      </c>
      <c r="K258" s="163"/>
      <c r="L258" s="32"/>
      <c r="M258" s="164" t="s">
        <v>1</v>
      </c>
      <c r="N258" s="127" t="s">
        <v>41</v>
      </c>
      <c r="P258" s="165">
        <f>O258*H258</f>
        <v>0</v>
      </c>
      <c r="Q258" s="165">
        <v>0</v>
      </c>
      <c r="R258" s="165">
        <f>Q258*H258</f>
        <v>0</v>
      </c>
      <c r="S258" s="165">
        <v>0</v>
      </c>
      <c r="T258" s="166">
        <f>S258*H258</f>
        <v>0</v>
      </c>
      <c r="AR258" s="167" t="s">
        <v>231</v>
      </c>
      <c r="AT258" s="167" t="s">
        <v>227</v>
      </c>
      <c r="AU258" s="167" t="s">
        <v>99</v>
      </c>
      <c r="AY258" s="17" t="s">
        <v>224</v>
      </c>
      <c r="BE258" s="168">
        <f>IF(N258="základná",J258,0)</f>
        <v>0</v>
      </c>
      <c r="BF258" s="168">
        <f>IF(N258="znížená",J258,0)</f>
        <v>0</v>
      </c>
      <c r="BG258" s="168">
        <f>IF(N258="zákl. prenesená",J258,0)</f>
        <v>0</v>
      </c>
      <c r="BH258" s="168">
        <f>IF(N258="zníž. prenesená",J258,0)</f>
        <v>0</v>
      </c>
      <c r="BI258" s="168">
        <f>IF(N258="nulová",J258,0)</f>
        <v>0</v>
      </c>
      <c r="BJ258" s="17" t="s">
        <v>99</v>
      </c>
      <c r="BK258" s="169">
        <f>ROUND(I258*H258,3)</f>
        <v>0</v>
      </c>
      <c r="BL258" s="17" t="s">
        <v>231</v>
      </c>
      <c r="BM258" s="167" t="s">
        <v>795</v>
      </c>
    </row>
    <row r="259" spans="2:65" s="11" customFormat="1" ht="25.9" customHeight="1">
      <c r="B259" s="146"/>
      <c r="D259" s="147" t="s">
        <v>74</v>
      </c>
      <c r="E259" s="148" t="s">
        <v>411</v>
      </c>
      <c r="F259" s="148" t="s">
        <v>412</v>
      </c>
      <c r="I259" s="149"/>
      <c r="J259" s="125">
        <f>BK259</f>
        <v>0</v>
      </c>
      <c r="L259" s="146"/>
      <c r="M259" s="150"/>
      <c r="P259" s="151">
        <f>P260+P269+P280+P292+P295+P302+P313+P325+P332</f>
        <v>0</v>
      </c>
      <c r="R259" s="151">
        <f>R260+R269+R280+R292+R295+R302+R313+R325+R332</f>
        <v>3.6245644700000001</v>
      </c>
      <c r="T259" s="152">
        <f>T260+T269+T280+T292+T295+T302+T313+T325+T332</f>
        <v>0.12126000000000001</v>
      </c>
      <c r="AR259" s="147" t="s">
        <v>99</v>
      </c>
      <c r="AT259" s="153" t="s">
        <v>74</v>
      </c>
      <c r="AU259" s="153" t="s">
        <v>75</v>
      </c>
      <c r="AY259" s="147" t="s">
        <v>224</v>
      </c>
      <c r="BK259" s="154">
        <f>BK260+BK269+BK280+BK292+BK295+BK302+BK313+BK325+BK332</f>
        <v>0</v>
      </c>
    </row>
    <row r="260" spans="2:65" s="11" customFormat="1" ht="22.9" customHeight="1">
      <c r="B260" s="146"/>
      <c r="D260" s="147" t="s">
        <v>74</v>
      </c>
      <c r="E260" s="155" t="s">
        <v>796</v>
      </c>
      <c r="F260" s="155" t="s">
        <v>797</v>
      </c>
      <c r="I260" s="149"/>
      <c r="J260" s="156">
        <f>BK260</f>
        <v>0</v>
      </c>
      <c r="L260" s="146"/>
      <c r="M260" s="150"/>
      <c r="P260" s="151">
        <f>SUM(P261:P268)</f>
        <v>0</v>
      </c>
      <c r="R260" s="151">
        <f>SUM(R261:R268)</f>
        <v>1.9959999999999999E-3</v>
      </c>
      <c r="T260" s="152">
        <f>SUM(T261:T268)</f>
        <v>5.9220000000000002E-2</v>
      </c>
      <c r="AR260" s="147" t="s">
        <v>99</v>
      </c>
      <c r="AT260" s="153" t="s">
        <v>74</v>
      </c>
      <c r="AU260" s="153" t="s">
        <v>83</v>
      </c>
      <c r="AY260" s="147" t="s">
        <v>224</v>
      </c>
      <c r="BK260" s="154">
        <f>SUM(BK261:BK268)</f>
        <v>0</v>
      </c>
    </row>
    <row r="261" spans="2:65" s="1" customFormat="1" ht="24.25" customHeight="1">
      <c r="B261" s="32"/>
      <c r="C261" s="157" t="s">
        <v>392</v>
      </c>
      <c r="D261" s="157" t="s">
        <v>227</v>
      </c>
      <c r="E261" s="158" t="s">
        <v>798</v>
      </c>
      <c r="F261" s="159" t="s">
        <v>799</v>
      </c>
      <c r="G261" s="160" t="s">
        <v>230</v>
      </c>
      <c r="H261" s="161">
        <v>2</v>
      </c>
      <c r="I261" s="162"/>
      <c r="J261" s="161">
        <f>ROUND(I261*H261,3)</f>
        <v>0</v>
      </c>
      <c r="K261" s="163"/>
      <c r="L261" s="32"/>
      <c r="M261" s="164" t="s">
        <v>1</v>
      </c>
      <c r="N261" s="127" t="s">
        <v>41</v>
      </c>
      <c r="P261" s="165">
        <f>O261*H261</f>
        <v>0</v>
      </c>
      <c r="Q261" s="165">
        <v>0</v>
      </c>
      <c r="R261" s="165">
        <f>Q261*H261</f>
        <v>0</v>
      </c>
      <c r="S261" s="165">
        <v>2.9610000000000001E-2</v>
      </c>
      <c r="T261" s="166">
        <f>S261*H261</f>
        <v>5.9220000000000002E-2</v>
      </c>
      <c r="AR261" s="167" t="s">
        <v>321</v>
      </c>
      <c r="AT261" s="167" t="s">
        <v>227</v>
      </c>
      <c r="AU261" s="167" t="s">
        <v>99</v>
      </c>
      <c r="AY261" s="17" t="s">
        <v>224</v>
      </c>
      <c r="BE261" s="168">
        <f>IF(N261="základná",J261,0)</f>
        <v>0</v>
      </c>
      <c r="BF261" s="168">
        <f>IF(N261="znížená",J261,0)</f>
        <v>0</v>
      </c>
      <c r="BG261" s="168">
        <f>IF(N261="zákl. prenesená",J261,0)</f>
        <v>0</v>
      </c>
      <c r="BH261" s="168">
        <f>IF(N261="zníž. prenesená",J261,0)</f>
        <v>0</v>
      </c>
      <c r="BI261" s="168">
        <f>IF(N261="nulová",J261,0)</f>
        <v>0</v>
      </c>
      <c r="BJ261" s="17" t="s">
        <v>99</v>
      </c>
      <c r="BK261" s="169">
        <f>ROUND(I261*H261,3)</f>
        <v>0</v>
      </c>
      <c r="BL261" s="17" t="s">
        <v>321</v>
      </c>
      <c r="BM261" s="167" t="s">
        <v>800</v>
      </c>
    </row>
    <row r="262" spans="2:65" s="12" customFormat="1">
      <c r="B262" s="170"/>
      <c r="D262" s="171" t="s">
        <v>233</v>
      </c>
      <c r="E262" s="172" t="s">
        <v>1</v>
      </c>
      <c r="F262" s="173" t="s">
        <v>473</v>
      </c>
      <c r="H262" s="172" t="s">
        <v>1</v>
      </c>
      <c r="I262" s="174"/>
      <c r="L262" s="170"/>
      <c r="M262" s="175"/>
      <c r="T262" s="176"/>
      <c r="AT262" s="172" t="s">
        <v>233</v>
      </c>
      <c r="AU262" s="172" t="s">
        <v>99</v>
      </c>
      <c r="AV262" s="12" t="s">
        <v>83</v>
      </c>
      <c r="AW262" s="12" t="s">
        <v>30</v>
      </c>
      <c r="AX262" s="12" t="s">
        <v>75</v>
      </c>
      <c r="AY262" s="172" t="s">
        <v>224</v>
      </c>
    </row>
    <row r="263" spans="2:65" s="13" customFormat="1">
      <c r="B263" s="177"/>
      <c r="D263" s="171" t="s">
        <v>233</v>
      </c>
      <c r="E263" s="178" t="s">
        <v>1</v>
      </c>
      <c r="F263" s="179" t="s">
        <v>99</v>
      </c>
      <c r="H263" s="180">
        <v>2</v>
      </c>
      <c r="I263" s="181"/>
      <c r="L263" s="177"/>
      <c r="M263" s="182"/>
      <c r="T263" s="183"/>
      <c r="AT263" s="178" t="s">
        <v>233</v>
      </c>
      <c r="AU263" s="178" t="s">
        <v>99</v>
      </c>
      <c r="AV263" s="13" t="s">
        <v>99</v>
      </c>
      <c r="AW263" s="13" t="s">
        <v>30</v>
      </c>
      <c r="AX263" s="13" t="s">
        <v>83</v>
      </c>
      <c r="AY263" s="178" t="s">
        <v>224</v>
      </c>
    </row>
    <row r="264" spans="2:65" s="1" customFormat="1" ht="24.25" customHeight="1">
      <c r="B264" s="32"/>
      <c r="C264" s="157" t="s">
        <v>397</v>
      </c>
      <c r="D264" s="157" t="s">
        <v>227</v>
      </c>
      <c r="E264" s="158" t="s">
        <v>801</v>
      </c>
      <c r="F264" s="159" t="s">
        <v>802</v>
      </c>
      <c r="G264" s="160" t="s">
        <v>230</v>
      </c>
      <c r="H264" s="161">
        <v>2</v>
      </c>
      <c r="I264" s="162"/>
      <c r="J264" s="161">
        <f>ROUND(I264*H264,3)</f>
        <v>0</v>
      </c>
      <c r="K264" s="163"/>
      <c r="L264" s="32"/>
      <c r="M264" s="164" t="s">
        <v>1</v>
      </c>
      <c r="N264" s="127" t="s">
        <v>41</v>
      </c>
      <c r="P264" s="165">
        <f>O264*H264</f>
        <v>0</v>
      </c>
      <c r="Q264" s="165">
        <v>3.68E-4</v>
      </c>
      <c r="R264" s="165">
        <f>Q264*H264</f>
        <v>7.36E-4</v>
      </c>
      <c r="S264" s="165">
        <v>0</v>
      </c>
      <c r="T264" s="166">
        <f>S264*H264</f>
        <v>0</v>
      </c>
      <c r="AR264" s="167" t="s">
        <v>321</v>
      </c>
      <c r="AT264" s="167" t="s">
        <v>227</v>
      </c>
      <c r="AU264" s="167" t="s">
        <v>99</v>
      </c>
      <c r="AY264" s="17" t="s">
        <v>224</v>
      </c>
      <c r="BE264" s="168">
        <f>IF(N264="základná",J264,0)</f>
        <v>0</v>
      </c>
      <c r="BF264" s="168">
        <f>IF(N264="znížená",J264,0)</f>
        <v>0</v>
      </c>
      <c r="BG264" s="168">
        <f>IF(N264="zákl. prenesená",J264,0)</f>
        <v>0</v>
      </c>
      <c r="BH264" s="168">
        <f>IF(N264="zníž. prenesená",J264,0)</f>
        <v>0</v>
      </c>
      <c r="BI264" s="168">
        <f>IF(N264="nulová",J264,0)</f>
        <v>0</v>
      </c>
      <c r="BJ264" s="17" t="s">
        <v>99</v>
      </c>
      <c r="BK264" s="169">
        <f>ROUND(I264*H264,3)</f>
        <v>0</v>
      </c>
      <c r="BL264" s="17" t="s">
        <v>321</v>
      </c>
      <c r="BM264" s="167" t="s">
        <v>803</v>
      </c>
    </row>
    <row r="265" spans="2:65" s="12" customFormat="1">
      <c r="B265" s="170"/>
      <c r="D265" s="171" t="s">
        <v>233</v>
      </c>
      <c r="E265" s="172" t="s">
        <v>1</v>
      </c>
      <c r="F265" s="173" t="s">
        <v>660</v>
      </c>
      <c r="H265" s="172" t="s">
        <v>1</v>
      </c>
      <c r="I265" s="174"/>
      <c r="L265" s="170"/>
      <c r="M265" s="175"/>
      <c r="T265" s="176"/>
      <c r="AT265" s="172" t="s">
        <v>233</v>
      </c>
      <c r="AU265" s="172" t="s">
        <v>99</v>
      </c>
      <c r="AV265" s="12" t="s">
        <v>83</v>
      </c>
      <c r="AW265" s="12" t="s">
        <v>30</v>
      </c>
      <c r="AX265" s="12" t="s">
        <v>75</v>
      </c>
      <c r="AY265" s="172" t="s">
        <v>224</v>
      </c>
    </row>
    <row r="266" spans="2:65" s="13" customFormat="1">
      <c r="B266" s="177"/>
      <c r="D266" s="171" t="s">
        <v>233</v>
      </c>
      <c r="E266" s="178" t="s">
        <v>1</v>
      </c>
      <c r="F266" s="179" t="s">
        <v>99</v>
      </c>
      <c r="H266" s="180">
        <v>2</v>
      </c>
      <c r="I266" s="181"/>
      <c r="L266" s="177"/>
      <c r="M266" s="182"/>
      <c r="T266" s="183"/>
      <c r="AT266" s="178" t="s">
        <v>233</v>
      </c>
      <c r="AU266" s="178" t="s">
        <v>99</v>
      </c>
      <c r="AV266" s="13" t="s">
        <v>99</v>
      </c>
      <c r="AW266" s="13" t="s">
        <v>30</v>
      </c>
      <c r="AX266" s="13" t="s">
        <v>83</v>
      </c>
      <c r="AY266" s="178" t="s">
        <v>224</v>
      </c>
    </row>
    <row r="267" spans="2:65" s="1" customFormat="1" ht="24.25" customHeight="1">
      <c r="B267" s="32"/>
      <c r="C267" s="198" t="s">
        <v>401</v>
      </c>
      <c r="D267" s="198" t="s">
        <v>311</v>
      </c>
      <c r="E267" s="199" t="s">
        <v>804</v>
      </c>
      <c r="F267" s="200" t="s">
        <v>805</v>
      </c>
      <c r="G267" s="201" t="s">
        <v>230</v>
      </c>
      <c r="H267" s="202">
        <v>2</v>
      </c>
      <c r="I267" s="203"/>
      <c r="J267" s="202">
        <f>ROUND(I267*H267,3)</f>
        <v>0</v>
      </c>
      <c r="K267" s="204"/>
      <c r="L267" s="205"/>
      <c r="M267" s="206" t="s">
        <v>1</v>
      </c>
      <c r="N267" s="207" t="s">
        <v>41</v>
      </c>
      <c r="P267" s="165">
        <f>O267*H267</f>
        <v>0</v>
      </c>
      <c r="Q267" s="165">
        <v>6.3000000000000003E-4</v>
      </c>
      <c r="R267" s="165">
        <f>Q267*H267</f>
        <v>1.2600000000000001E-3</v>
      </c>
      <c r="S267" s="165">
        <v>0</v>
      </c>
      <c r="T267" s="166">
        <f>S267*H267</f>
        <v>0</v>
      </c>
      <c r="AR267" s="167" t="s">
        <v>401</v>
      </c>
      <c r="AT267" s="167" t="s">
        <v>311</v>
      </c>
      <c r="AU267" s="167" t="s">
        <v>99</v>
      </c>
      <c r="AY267" s="17" t="s">
        <v>224</v>
      </c>
      <c r="BE267" s="168">
        <f>IF(N267="základná",J267,0)</f>
        <v>0</v>
      </c>
      <c r="BF267" s="168">
        <f>IF(N267="znížená",J267,0)</f>
        <v>0</v>
      </c>
      <c r="BG267" s="168">
        <f>IF(N267="zákl. prenesená",J267,0)</f>
        <v>0</v>
      </c>
      <c r="BH267" s="168">
        <f>IF(N267="zníž. prenesená",J267,0)</f>
        <v>0</v>
      </c>
      <c r="BI267" s="168">
        <f>IF(N267="nulová",J267,0)</f>
        <v>0</v>
      </c>
      <c r="BJ267" s="17" t="s">
        <v>99</v>
      </c>
      <c r="BK267" s="169">
        <f>ROUND(I267*H267,3)</f>
        <v>0</v>
      </c>
      <c r="BL267" s="17" t="s">
        <v>321</v>
      </c>
      <c r="BM267" s="167" t="s">
        <v>806</v>
      </c>
    </row>
    <row r="268" spans="2:65" s="1" customFormat="1" ht="24.25" customHeight="1">
      <c r="B268" s="32"/>
      <c r="C268" s="157" t="s">
        <v>407</v>
      </c>
      <c r="D268" s="157" t="s">
        <v>227</v>
      </c>
      <c r="E268" s="158" t="s">
        <v>807</v>
      </c>
      <c r="F268" s="159" t="s">
        <v>808</v>
      </c>
      <c r="G268" s="160" t="s">
        <v>461</v>
      </c>
      <c r="H268" s="162"/>
      <c r="I268" s="162"/>
      <c r="J268" s="161">
        <f>ROUND(I268*H268,3)</f>
        <v>0</v>
      </c>
      <c r="K268" s="163"/>
      <c r="L268" s="32"/>
      <c r="M268" s="164" t="s">
        <v>1</v>
      </c>
      <c r="N268" s="127" t="s">
        <v>41</v>
      </c>
      <c r="P268" s="165">
        <f>O268*H268</f>
        <v>0</v>
      </c>
      <c r="Q268" s="165">
        <v>0</v>
      </c>
      <c r="R268" s="165">
        <f>Q268*H268</f>
        <v>0</v>
      </c>
      <c r="S268" s="165">
        <v>0</v>
      </c>
      <c r="T268" s="166">
        <f>S268*H268</f>
        <v>0</v>
      </c>
      <c r="AR268" s="167" t="s">
        <v>321</v>
      </c>
      <c r="AT268" s="167" t="s">
        <v>227</v>
      </c>
      <c r="AU268" s="167" t="s">
        <v>99</v>
      </c>
      <c r="AY268" s="17" t="s">
        <v>224</v>
      </c>
      <c r="BE268" s="168">
        <f>IF(N268="základná",J268,0)</f>
        <v>0</v>
      </c>
      <c r="BF268" s="168">
        <f>IF(N268="znížená",J268,0)</f>
        <v>0</v>
      </c>
      <c r="BG268" s="168">
        <f>IF(N268="zákl. prenesená",J268,0)</f>
        <v>0</v>
      </c>
      <c r="BH268" s="168">
        <f>IF(N268="zníž. prenesená",J268,0)</f>
        <v>0</v>
      </c>
      <c r="BI268" s="168">
        <f>IF(N268="nulová",J268,0)</f>
        <v>0</v>
      </c>
      <c r="BJ268" s="17" t="s">
        <v>99</v>
      </c>
      <c r="BK268" s="169">
        <f>ROUND(I268*H268,3)</f>
        <v>0</v>
      </c>
      <c r="BL268" s="17" t="s">
        <v>321</v>
      </c>
      <c r="BM268" s="167" t="s">
        <v>809</v>
      </c>
    </row>
    <row r="269" spans="2:65" s="11" customFormat="1" ht="22.9" customHeight="1">
      <c r="B269" s="146"/>
      <c r="D269" s="147" t="s">
        <v>74</v>
      </c>
      <c r="E269" s="155" t="s">
        <v>413</v>
      </c>
      <c r="F269" s="155" t="s">
        <v>414</v>
      </c>
      <c r="I269" s="149"/>
      <c r="J269" s="156">
        <f>BK269</f>
        <v>0</v>
      </c>
      <c r="L269" s="146"/>
      <c r="M269" s="150"/>
      <c r="P269" s="151">
        <f>SUM(P270:P279)</f>
        <v>0</v>
      </c>
      <c r="R269" s="151">
        <f>SUM(R270:R279)</f>
        <v>0</v>
      </c>
      <c r="T269" s="152">
        <f>SUM(T270:T279)</f>
        <v>6.2039999999999998E-2</v>
      </c>
      <c r="AR269" s="147" t="s">
        <v>99</v>
      </c>
      <c r="AT269" s="153" t="s">
        <v>74</v>
      </c>
      <c r="AU269" s="153" t="s">
        <v>83</v>
      </c>
      <c r="AY269" s="147" t="s">
        <v>224</v>
      </c>
      <c r="BK269" s="154">
        <f>SUM(BK270:BK279)</f>
        <v>0</v>
      </c>
    </row>
    <row r="270" spans="2:65" s="1" customFormat="1" ht="24.25" customHeight="1">
      <c r="B270" s="32"/>
      <c r="C270" s="157" t="s">
        <v>415</v>
      </c>
      <c r="D270" s="157" t="s">
        <v>227</v>
      </c>
      <c r="E270" s="158" t="s">
        <v>810</v>
      </c>
      <c r="F270" s="159" t="s">
        <v>811</v>
      </c>
      <c r="G270" s="160" t="s">
        <v>418</v>
      </c>
      <c r="H270" s="161">
        <v>2</v>
      </c>
      <c r="I270" s="162"/>
      <c r="J270" s="161">
        <f>ROUND(I270*H270,3)</f>
        <v>0</v>
      </c>
      <c r="K270" s="163"/>
      <c r="L270" s="32"/>
      <c r="M270" s="164" t="s">
        <v>1</v>
      </c>
      <c r="N270" s="127" t="s">
        <v>41</v>
      </c>
      <c r="P270" s="165">
        <f>O270*H270</f>
        <v>0</v>
      </c>
      <c r="Q270" s="165">
        <v>0</v>
      </c>
      <c r="R270" s="165">
        <f>Q270*H270</f>
        <v>0</v>
      </c>
      <c r="S270" s="165">
        <v>2.7199999999999998E-2</v>
      </c>
      <c r="T270" s="166">
        <f>S270*H270</f>
        <v>5.4399999999999997E-2</v>
      </c>
      <c r="AR270" s="167" t="s">
        <v>321</v>
      </c>
      <c r="AT270" s="167" t="s">
        <v>227</v>
      </c>
      <c r="AU270" s="167" t="s">
        <v>99</v>
      </c>
      <c r="AY270" s="17" t="s">
        <v>224</v>
      </c>
      <c r="BE270" s="168">
        <f>IF(N270="základná",J270,0)</f>
        <v>0</v>
      </c>
      <c r="BF270" s="168">
        <f>IF(N270="znížená",J270,0)</f>
        <v>0</v>
      </c>
      <c r="BG270" s="168">
        <f>IF(N270="zákl. prenesená",J270,0)</f>
        <v>0</v>
      </c>
      <c r="BH270" s="168">
        <f>IF(N270="zníž. prenesená",J270,0)</f>
        <v>0</v>
      </c>
      <c r="BI270" s="168">
        <f>IF(N270="nulová",J270,0)</f>
        <v>0</v>
      </c>
      <c r="BJ270" s="17" t="s">
        <v>99</v>
      </c>
      <c r="BK270" s="169">
        <f>ROUND(I270*H270,3)</f>
        <v>0</v>
      </c>
      <c r="BL270" s="17" t="s">
        <v>321</v>
      </c>
      <c r="BM270" s="167" t="s">
        <v>812</v>
      </c>
    </row>
    <row r="271" spans="2:65" s="12" customFormat="1">
      <c r="B271" s="170"/>
      <c r="D271" s="171" t="s">
        <v>233</v>
      </c>
      <c r="E271" s="172" t="s">
        <v>1</v>
      </c>
      <c r="F271" s="173" t="s">
        <v>420</v>
      </c>
      <c r="H271" s="172" t="s">
        <v>1</v>
      </c>
      <c r="I271" s="174"/>
      <c r="L271" s="170"/>
      <c r="M271" s="175"/>
      <c r="T271" s="176"/>
      <c r="AT271" s="172" t="s">
        <v>233</v>
      </c>
      <c r="AU271" s="172" t="s">
        <v>99</v>
      </c>
      <c r="AV271" s="12" t="s">
        <v>83</v>
      </c>
      <c r="AW271" s="12" t="s">
        <v>30</v>
      </c>
      <c r="AX271" s="12" t="s">
        <v>75</v>
      </c>
      <c r="AY271" s="172" t="s">
        <v>224</v>
      </c>
    </row>
    <row r="272" spans="2:65" s="13" customFormat="1">
      <c r="B272" s="177"/>
      <c r="D272" s="171" t="s">
        <v>233</v>
      </c>
      <c r="E272" s="178" t="s">
        <v>1</v>
      </c>
      <c r="F272" s="179" t="s">
        <v>99</v>
      </c>
      <c r="H272" s="180">
        <v>2</v>
      </c>
      <c r="I272" s="181"/>
      <c r="L272" s="177"/>
      <c r="M272" s="182"/>
      <c r="T272" s="183"/>
      <c r="AT272" s="178" t="s">
        <v>233</v>
      </c>
      <c r="AU272" s="178" t="s">
        <v>99</v>
      </c>
      <c r="AV272" s="13" t="s">
        <v>99</v>
      </c>
      <c r="AW272" s="13" t="s">
        <v>30</v>
      </c>
      <c r="AX272" s="13" t="s">
        <v>83</v>
      </c>
      <c r="AY272" s="178" t="s">
        <v>224</v>
      </c>
    </row>
    <row r="273" spans="2:65" s="1" customFormat="1" ht="24.25" customHeight="1">
      <c r="B273" s="32"/>
      <c r="C273" s="157" t="s">
        <v>421</v>
      </c>
      <c r="D273" s="157" t="s">
        <v>227</v>
      </c>
      <c r="E273" s="158" t="s">
        <v>435</v>
      </c>
      <c r="F273" s="159" t="s">
        <v>436</v>
      </c>
      <c r="G273" s="160" t="s">
        <v>418</v>
      </c>
      <c r="H273" s="161">
        <v>2</v>
      </c>
      <c r="I273" s="162"/>
      <c r="J273" s="161">
        <f>ROUND(I273*H273,3)</f>
        <v>0</v>
      </c>
      <c r="K273" s="163"/>
      <c r="L273" s="32"/>
      <c r="M273" s="164" t="s">
        <v>1</v>
      </c>
      <c r="N273" s="127" t="s">
        <v>41</v>
      </c>
      <c r="P273" s="165">
        <f>O273*H273</f>
        <v>0</v>
      </c>
      <c r="Q273" s="165">
        <v>0</v>
      </c>
      <c r="R273" s="165">
        <f>Q273*H273</f>
        <v>0</v>
      </c>
      <c r="S273" s="165">
        <v>2.5999999999999999E-3</v>
      </c>
      <c r="T273" s="166">
        <f>S273*H273</f>
        <v>5.1999999999999998E-3</v>
      </c>
      <c r="AR273" s="167" t="s">
        <v>321</v>
      </c>
      <c r="AT273" s="167" t="s">
        <v>227</v>
      </c>
      <c r="AU273" s="167" t="s">
        <v>99</v>
      </c>
      <c r="AY273" s="17" t="s">
        <v>224</v>
      </c>
      <c r="BE273" s="168">
        <f>IF(N273="základná",J273,0)</f>
        <v>0</v>
      </c>
      <c r="BF273" s="168">
        <f>IF(N273="znížená",J273,0)</f>
        <v>0</v>
      </c>
      <c r="BG273" s="168">
        <f>IF(N273="zákl. prenesená",J273,0)</f>
        <v>0</v>
      </c>
      <c r="BH273" s="168">
        <f>IF(N273="zníž. prenesená",J273,0)</f>
        <v>0</v>
      </c>
      <c r="BI273" s="168">
        <f>IF(N273="nulová",J273,0)</f>
        <v>0</v>
      </c>
      <c r="BJ273" s="17" t="s">
        <v>99</v>
      </c>
      <c r="BK273" s="169">
        <f>ROUND(I273*H273,3)</f>
        <v>0</v>
      </c>
      <c r="BL273" s="17" t="s">
        <v>321</v>
      </c>
      <c r="BM273" s="167" t="s">
        <v>813</v>
      </c>
    </row>
    <row r="274" spans="2:65" s="12" customFormat="1">
      <c r="B274" s="170"/>
      <c r="D274" s="171" t="s">
        <v>233</v>
      </c>
      <c r="E274" s="172" t="s">
        <v>1</v>
      </c>
      <c r="F274" s="173" t="s">
        <v>420</v>
      </c>
      <c r="H274" s="172" t="s">
        <v>1</v>
      </c>
      <c r="I274" s="174"/>
      <c r="L274" s="170"/>
      <c r="M274" s="175"/>
      <c r="T274" s="176"/>
      <c r="AT274" s="172" t="s">
        <v>233</v>
      </c>
      <c r="AU274" s="172" t="s">
        <v>99</v>
      </c>
      <c r="AV274" s="12" t="s">
        <v>83</v>
      </c>
      <c r="AW274" s="12" t="s">
        <v>30</v>
      </c>
      <c r="AX274" s="12" t="s">
        <v>75</v>
      </c>
      <c r="AY274" s="172" t="s">
        <v>224</v>
      </c>
    </row>
    <row r="275" spans="2:65" s="13" customFormat="1">
      <c r="B275" s="177"/>
      <c r="D275" s="171" t="s">
        <v>233</v>
      </c>
      <c r="E275" s="178" t="s">
        <v>1</v>
      </c>
      <c r="F275" s="179" t="s">
        <v>99</v>
      </c>
      <c r="H275" s="180">
        <v>2</v>
      </c>
      <c r="I275" s="181"/>
      <c r="L275" s="177"/>
      <c r="M275" s="182"/>
      <c r="T275" s="183"/>
      <c r="AT275" s="178" t="s">
        <v>233</v>
      </c>
      <c r="AU275" s="178" t="s">
        <v>99</v>
      </c>
      <c r="AV275" s="13" t="s">
        <v>99</v>
      </c>
      <c r="AW275" s="13" t="s">
        <v>30</v>
      </c>
      <c r="AX275" s="13" t="s">
        <v>83</v>
      </c>
      <c r="AY275" s="178" t="s">
        <v>224</v>
      </c>
    </row>
    <row r="276" spans="2:65" s="1" customFormat="1" ht="37.9" customHeight="1">
      <c r="B276" s="32"/>
      <c r="C276" s="157" t="s">
        <v>426</v>
      </c>
      <c r="D276" s="157" t="s">
        <v>227</v>
      </c>
      <c r="E276" s="158" t="s">
        <v>814</v>
      </c>
      <c r="F276" s="159" t="s">
        <v>815</v>
      </c>
      <c r="G276" s="160" t="s">
        <v>230</v>
      </c>
      <c r="H276" s="161">
        <v>2</v>
      </c>
      <c r="I276" s="162"/>
      <c r="J276" s="161">
        <f>ROUND(I276*H276,3)</f>
        <v>0</v>
      </c>
      <c r="K276" s="163"/>
      <c r="L276" s="32"/>
      <c r="M276" s="164" t="s">
        <v>1</v>
      </c>
      <c r="N276" s="127" t="s">
        <v>41</v>
      </c>
      <c r="P276" s="165">
        <f>O276*H276</f>
        <v>0</v>
      </c>
      <c r="Q276" s="165">
        <v>0</v>
      </c>
      <c r="R276" s="165">
        <f>Q276*H276</f>
        <v>0</v>
      </c>
      <c r="S276" s="165">
        <v>1.2199999999999999E-3</v>
      </c>
      <c r="T276" s="166">
        <f>S276*H276</f>
        <v>2.4399999999999999E-3</v>
      </c>
      <c r="AR276" s="167" t="s">
        <v>321</v>
      </c>
      <c r="AT276" s="167" t="s">
        <v>227</v>
      </c>
      <c r="AU276" s="167" t="s">
        <v>99</v>
      </c>
      <c r="AY276" s="17" t="s">
        <v>224</v>
      </c>
      <c r="BE276" s="168">
        <f>IF(N276="základná",J276,0)</f>
        <v>0</v>
      </c>
      <c r="BF276" s="168">
        <f>IF(N276="znížená",J276,0)</f>
        <v>0</v>
      </c>
      <c r="BG276" s="168">
        <f>IF(N276="zákl. prenesená",J276,0)</f>
        <v>0</v>
      </c>
      <c r="BH276" s="168">
        <f>IF(N276="zníž. prenesená",J276,0)</f>
        <v>0</v>
      </c>
      <c r="BI276" s="168">
        <f>IF(N276="nulová",J276,0)</f>
        <v>0</v>
      </c>
      <c r="BJ276" s="17" t="s">
        <v>99</v>
      </c>
      <c r="BK276" s="169">
        <f>ROUND(I276*H276,3)</f>
        <v>0</v>
      </c>
      <c r="BL276" s="17" t="s">
        <v>321</v>
      </c>
      <c r="BM276" s="167" t="s">
        <v>816</v>
      </c>
    </row>
    <row r="277" spans="2:65" s="12" customFormat="1">
      <c r="B277" s="170"/>
      <c r="D277" s="171" t="s">
        <v>233</v>
      </c>
      <c r="E277" s="172" t="s">
        <v>1</v>
      </c>
      <c r="F277" s="173" t="s">
        <v>420</v>
      </c>
      <c r="H277" s="172" t="s">
        <v>1</v>
      </c>
      <c r="I277" s="174"/>
      <c r="L277" s="170"/>
      <c r="M277" s="175"/>
      <c r="T277" s="176"/>
      <c r="AT277" s="172" t="s">
        <v>233</v>
      </c>
      <c r="AU277" s="172" t="s">
        <v>99</v>
      </c>
      <c r="AV277" s="12" t="s">
        <v>83</v>
      </c>
      <c r="AW277" s="12" t="s">
        <v>30</v>
      </c>
      <c r="AX277" s="12" t="s">
        <v>75</v>
      </c>
      <c r="AY277" s="172" t="s">
        <v>224</v>
      </c>
    </row>
    <row r="278" spans="2:65" s="13" customFormat="1">
      <c r="B278" s="177"/>
      <c r="D278" s="171" t="s">
        <v>233</v>
      </c>
      <c r="E278" s="178" t="s">
        <v>1</v>
      </c>
      <c r="F278" s="179" t="s">
        <v>99</v>
      </c>
      <c r="H278" s="180">
        <v>2</v>
      </c>
      <c r="I278" s="181"/>
      <c r="L278" s="177"/>
      <c r="M278" s="182"/>
      <c r="T278" s="183"/>
      <c r="AT278" s="178" t="s">
        <v>233</v>
      </c>
      <c r="AU278" s="178" t="s">
        <v>99</v>
      </c>
      <c r="AV278" s="13" t="s">
        <v>99</v>
      </c>
      <c r="AW278" s="13" t="s">
        <v>30</v>
      </c>
      <c r="AX278" s="13" t="s">
        <v>83</v>
      </c>
      <c r="AY278" s="178" t="s">
        <v>224</v>
      </c>
    </row>
    <row r="279" spans="2:65" s="1" customFormat="1" ht="24.25" customHeight="1">
      <c r="B279" s="32"/>
      <c r="C279" s="157" t="s">
        <v>430</v>
      </c>
      <c r="D279" s="157" t="s">
        <v>227</v>
      </c>
      <c r="E279" s="158" t="s">
        <v>459</v>
      </c>
      <c r="F279" s="159" t="s">
        <v>460</v>
      </c>
      <c r="G279" s="160" t="s">
        <v>461</v>
      </c>
      <c r="H279" s="162"/>
      <c r="I279" s="162"/>
      <c r="J279" s="161">
        <f>ROUND(I279*H279,3)</f>
        <v>0</v>
      </c>
      <c r="K279" s="163"/>
      <c r="L279" s="32"/>
      <c r="M279" s="164" t="s">
        <v>1</v>
      </c>
      <c r="N279" s="127" t="s">
        <v>41</v>
      </c>
      <c r="P279" s="165">
        <f>O279*H279</f>
        <v>0</v>
      </c>
      <c r="Q279" s="165">
        <v>0</v>
      </c>
      <c r="R279" s="165">
        <f>Q279*H279</f>
        <v>0</v>
      </c>
      <c r="S279" s="165">
        <v>0</v>
      </c>
      <c r="T279" s="166">
        <f>S279*H279</f>
        <v>0</v>
      </c>
      <c r="AR279" s="167" t="s">
        <v>321</v>
      </c>
      <c r="AT279" s="167" t="s">
        <v>227</v>
      </c>
      <c r="AU279" s="167" t="s">
        <v>99</v>
      </c>
      <c r="AY279" s="17" t="s">
        <v>224</v>
      </c>
      <c r="BE279" s="168">
        <f>IF(N279="základná",J279,0)</f>
        <v>0</v>
      </c>
      <c r="BF279" s="168">
        <f>IF(N279="znížená",J279,0)</f>
        <v>0</v>
      </c>
      <c r="BG279" s="168">
        <f>IF(N279="zákl. prenesená",J279,0)</f>
        <v>0</v>
      </c>
      <c r="BH279" s="168">
        <f>IF(N279="zníž. prenesená",J279,0)</f>
        <v>0</v>
      </c>
      <c r="BI279" s="168">
        <f>IF(N279="nulová",J279,0)</f>
        <v>0</v>
      </c>
      <c r="BJ279" s="17" t="s">
        <v>99</v>
      </c>
      <c r="BK279" s="169">
        <f>ROUND(I279*H279,3)</f>
        <v>0</v>
      </c>
      <c r="BL279" s="17" t="s">
        <v>321</v>
      </c>
      <c r="BM279" s="167" t="s">
        <v>817</v>
      </c>
    </row>
    <row r="280" spans="2:65" s="11" customFormat="1" ht="22.9" customHeight="1">
      <c r="B280" s="146"/>
      <c r="D280" s="147" t="s">
        <v>74</v>
      </c>
      <c r="E280" s="155" t="s">
        <v>508</v>
      </c>
      <c r="F280" s="155" t="s">
        <v>509</v>
      </c>
      <c r="I280" s="149"/>
      <c r="J280" s="156">
        <f>BK280</f>
        <v>0</v>
      </c>
      <c r="L280" s="146"/>
      <c r="M280" s="150"/>
      <c r="P280" s="151">
        <f>SUM(P281:P291)</f>
        <v>0</v>
      </c>
      <c r="R280" s="151">
        <f>SUM(R281:R291)</f>
        <v>7.8000000000000014E-2</v>
      </c>
      <c r="T280" s="152">
        <f>SUM(T281:T291)</f>
        <v>0</v>
      </c>
      <c r="AR280" s="147" t="s">
        <v>99</v>
      </c>
      <c r="AT280" s="153" t="s">
        <v>74</v>
      </c>
      <c r="AU280" s="153" t="s">
        <v>83</v>
      </c>
      <c r="AY280" s="147" t="s">
        <v>224</v>
      </c>
      <c r="BK280" s="154">
        <f>SUM(BK281:BK291)</f>
        <v>0</v>
      </c>
    </row>
    <row r="281" spans="2:65" s="1" customFormat="1" ht="33" customHeight="1">
      <c r="B281" s="32"/>
      <c r="C281" s="157" t="s">
        <v>434</v>
      </c>
      <c r="D281" s="157" t="s">
        <v>227</v>
      </c>
      <c r="E281" s="158" t="s">
        <v>530</v>
      </c>
      <c r="F281" s="159" t="s">
        <v>531</v>
      </c>
      <c r="G281" s="160" t="s">
        <v>230</v>
      </c>
      <c r="H281" s="161">
        <v>3</v>
      </c>
      <c r="I281" s="162"/>
      <c r="J281" s="161">
        <f>ROUND(I281*H281,3)</f>
        <v>0</v>
      </c>
      <c r="K281" s="163"/>
      <c r="L281" s="32"/>
      <c r="M281" s="164" t="s">
        <v>1</v>
      </c>
      <c r="N281" s="127" t="s">
        <v>41</v>
      </c>
      <c r="P281" s="165">
        <f>O281*H281</f>
        <v>0</v>
      </c>
      <c r="Q281" s="165">
        <v>0</v>
      </c>
      <c r="R281" s="165">
        <f>Q281*H281</f>
        <v>0</v>
      </c>
      <c r="S281" s="165">
        <v>0</v>
      </c>
      <c r="T281" s="166">
        <f>S281*H281</f>
        <v>0</v>
      </c>
      <c r="AR281" s="167" t="s">
        <v>321</v>
      </c>
      <c r="AT281" s="167" t="s">
        <v>227</v>
      </c>
      <c r="AU281" s="167" t="s">
        <v>99</v>
      </c>
      <c r="AY281" s="17" t="s">
        <v>224</v>
      </c>
      <c r="BE281" s="168">
        <f>IF(N281="základná",J281,0)</f>
        <v>0</v>
      </c>
      <c r="BF281" s="168">
        <f>IF(N281="znížená",J281,0)</f>
        <v>0</v>
      </c>
      <c r="BG281" s="168">
        <f>IF(N281="zákl. prenesená",J281,0)</f>
        <v>0</v>
      </c>
      <c r="BH281" s="168">
        <f>IF(N281="zníž. prenesená",J281,0)</f>
        <v>0</v>
      </c>
      <c r="BI281" s="168">
        <f>IF(N281="nulová",J281,0)</f>
        <v>0</v>
      </c>
      <c r="BJ281" s="17" t="s">
        <v>99</v>
      </c>
      <c r="BK281" s="169">
        <f>ROUND(I281*H281,3)</f>
        <v>0</v>
      </c>
      <c r="BL281" s="17" t="s">
        <v>321</v>
      </c>
      <c r="BM281" s="167" t="s">
        <v>818</v>
      </c>
    </row>
    <row r="282" spans="2:65" s="12" customFormat="1">
      <c r="B282" s="170"/>
      <c r="D282" s="171" t="s">
        <v>233</v>
      </c>
      <c r="E282" s="172" t="s">
        <v>1</v>
      </c>
      <c r="F282" s="173" t="s">
        <v>765</v>
      </c>
      <c r="H282" s="172" t="s">
        <v>1</v>
      </c>
      <c r="I282" s="174"/>
      <c r="L282" s="170"/>
      <c r="M282" s="175"/>
      <c r="T282" s="176"/>
      <c r="AT282" s="172" t="s">
        <v>233</v>
      </c>
      <c r="AU282" s="172" t="s">
        <v>99</v>
      </c>
      <c r="AV282" s="12" t="s">
        <v>83</v>
      </c>
      <c r="AW282" s="12" t="s">
        <v>30</v>
      </c>
      <c r="AX282" s="12" t="s">
        <v>75</v>
      </c>
      <c r="AY282" s="172" t="s">
        <v>224</v>
      </c>
    </row>
    <row r="283" spans="2:65" s="13" customFormat="1">
      <c r="B283" s="177"/>
      <c r="D283" s="171" t="s">
        <v>233</v>
      </c>
      <c r="E283" s="178" t="s">
        <v>1</v>
      </c>
      <c r="F283" s="179" t="s">
        <v>83</v>
      </c>
      <c r="H283" s="180">
        <v>1</v>
      </c>
      <c r="I283" s="181"/>
      <c r="L283" s="177"/>
      <c r="M283" s="182"/>
      <c r="T283" s="183"/>
      <c r="AT283" s="178" t="s">
        <v>233</v>
      </c>
      <c r="AU283" s="178" t="s">
        <v>99</v>
      </c>
      <c r="AV283" s="13" t="s">
        <v>99</v>
      </c>
      <c r="AW283" s="13" t="s">
        <v>30</v>
      </c>
      <c r="AX283" s="13" t="s">
        <v>75</v>
      </c>
      <c r="AY283" s="178" t="s">
        <v>224</v>
      </c>
    </row>
    <row r="284" spans="2:65" s="12" customFormat="1">
      <c r="B284" s="170"/>
      <c r="D284" s="171" t="s">
        <v>233</v>
      </c>
      <c r="E284" s="172" t="s">
        <v>1</v>
      </c>
      <c r="F284" s="173" t="s">
        <v>479</v>
      </c>
      <c r="H284" s="172" t="s">
        <v>1</v>
      </c>
      <c r="I284" s="174"/>
      <c r="L284" s="170"/>
      <c r="M284" s="175"/>
      <c r="T284" s="176"/>
      <c r="AT284" s="172" t="s">
        <v>233</v>
      </c>
      <c r="AU284" s="172" t="s">
        <v>99</v>
      </c>
      <c r="AV284" s="12" t="s">
        <v>83</v>
      </c>
      <c r="AW284" s="12" t="s">
        <v>30</v>
      </c>
      <c r="AX284" s="12" t="s">
        <v>75</v>
      </c>
      <c r="AY284" s="172" t="s">
        <v>224</v>
      </c>
    </row>
    <row r="285" spans="2:65" s="13" customFormat="1">
      <c r="B285" s="177"/>
      <c r="D285" s="171" t="s">
        <v>233</v>
      </c>
      <c r="E285" s="178" t="s">
        <v>1</v>
      </c>
      <c r="F285" s="179" t="s">
        <v>83</v>
      </c>
      <c r="H285" s="180">
        <v>1</v>
      </c>
      <c r="I285" s="181"/>
      <c r="L285" s="177"/>
      <c r="M285" s="182"/>
      <c r="T285" s="183"/>
      <c r="AT285" s="178" t="s">
        <v>233</v>
      </c>
      <c r="AU285" s="178" t="s">
        <v>99</v>
      </c>
      <c r="AV285" s="13" t="s">
        <v>99</v>
      </c>
      <c r="AW285" s="13" t="s">
        <v>30</v>
      </c>
      <c r="AX285" s="13" t="s">
        <v>75</v>
      </c>
      <c r="AY285" s="178" t="s">
        <v>224</v>
      </c>
    </row>
    <row r="286" spans="2:65" s="12" customFormat="1">
      <c r="B286" s="170"/>
      <c r="D286" s="171" t="s">
        <v>233</v>
      </c>
      <c r="E286" s="172" t="s">
        <v>1</v>
      </c>
      <c r="F286" s="173" t="s">
        <v>309</v>
      </c>
      <c r="H286" s="172" t="s">
        <v>1</v>
      </c>
      <c r="I286" s="174"/>
      <c r="L286" s="170"/>
      <c r="M286" s="175"/>
      <c r="T286" s="176"/>
      <c r="AT286" s="172" t="s">
        <v>233</v>
      </c>
      <c r="AU286" s="172" t="s">
        <v>99</v>
      </c>
      <c r="AV286" s="12" t="s">
        <v>83</v>
      </c>
      <c r="AW286" s="12" t="s">
        <v>30</v>
      </c>
      <c r="AX286" s="12" t="s">
        <v>75</v>
      </c>
      <c r="AY286" s="172" t="s">
        <v>224</v>
      </c>
    </row>
    <row r="287" spans="2:65" s="13" customFormat="1">
      <c r="B287" s="177"/>
      <c r="D287" s="171" t="s">
        <v>233</v>
      </c>
      <c r="E287" s="178" t="s">
        <v>1</v>
      </c>
      <c r="F287" s="179" t="s">
        <v>83</v>
      </c>
      <c r="H287" s="180">
        <v>1</v>
      </c>
      <c r="I287" s="181"/>
      <c r="L287" s="177"/>
      <c r="M287" s="182"/>
      <c r="T287" s="183"/>
      <c r="AT287" s="178" t="s">
        <v>233</v>
      </c>
      <c r="AU287" s="178" t="s">
        <v>99</v>
      </c>
      <c r="AV287" s="13" t="s">
        <v>99</v>
      </c>
      <c r="AW287" s="13" t="s">
        <v>30</v>
      </c>
      <c r="AX287" s="13" t="s">
        <v>75</v>
      </c>
      <c r="AY287" s="178" t="s">
        <v>224</v>
      </c>
    </row>
    <row r="288" spans="2:65" s="14" customFormat="1">
      <c r="B288" s="184"/>
      <c r="D288" s="171" t="s">
        <v>233</v>
      </c>
      <c r="E288" s="185" t="s">
        <v>1</v>
      </c>
      <c r="F288" s="186" t="s">
        <v>279</v>
      </c>
      <c r="H288" s="187">
        <v>3</v>
      </c>
      <c r="I288" s="188"/>
      <c r="L288" s="184"/>
      <c r="M288" s="189"/>
      <c r="T288" s="190"/>
      <c r="AT288" s="185" t="s">
        <v>233</v>
      </c>
      <c r="AU288" s="185" t="s">
        <v>99</v>
      </c>
      <c r="AV288" s="14" t="s">
        <v>231</v>
      </c>
      <c r="AW288" s="14" t="s">
        <v>30</v>
      </c>
      <c r="AX288" s="14" t="s">
        <v>83</v>
      </c>
      <c r="AY288" s="185" t="s">
        <v>224</v>
      </c>
    </row>
    <row r="289" spans="2:65" s="1" customFormat="1" ht="24.25" customHeight="1">
      <c r="B289" s="32"/>
      <c r="C289" s="198" t="s">
        <v>438</v>
      </c>
      <c r="D289" s="198" t="s">
        <v>311</v>
      </c>
      <c r="E289" s="199" t="s">
        <v>535</v>
      </c>
      <c r="F289" s="200" t="s">
        <v>536</v>
      </c>
      <c r="G289" s="201" t="s">
        <v>230</v>
      </c>
      <c r="H289" s="202">
        <v>3</v>
      </c>
      <c r="I289" s="203"/>
      <c r="J289" s="202">
        <f>ROUND(I289*H289,3)</f>
        <v>0</v>
      </c>
      <c r="K289" s="204"/>
      <c r="L289" s="205"/>
      <c r="M289" s="206" t="s">
        <v>1</v>
      </c>
      <c r="N289" s="207" t="s">
        <v>41</v>
      </c>
      <c r="P289" s="165">
        <f>O289*H289</f>
        <v>0</v>
      </c>
      <c r="Q289" s="165">
        <v>1E-3</v>
      </c>
      <c r="R289" s="165">
        <f>Q289*H289</f>
        <v>3.0000000000000001E-3</v>
      </c>
      <c r="S289" s="165">
        <v>0</v>
      </c>
      <c r="T289" s="166">
        <f>S289*H289</f>
        <v>0</v>
      </c>
      <c r="AR289" s="167" t="s">
        <v>401</v>
      </c>
      <c r="AT289" s="167" t="s">
        <v>311</v>
      </c>
      <c r="AU289" s="167" t="s">
        <v>99</v>
      </c>
      <c r="AY289" s="17" t="s">
        <v>224</v>
      </c>
      <c r="BE289" s="168">
        <f>IF(N289="základná",J289,0)</f>
        <v>0</v>
      </c>
      <c r="BF289" s="168">
        <f>IF(N289="znížená",J289,0)</f>
        <v>0</v>
      </c>
      <c r="BG289" s="168">
        <f>IF(N289="zákl. prenesená",J289,0)</f>
        <v>0</v>
      </c>
      <c r="BH289" s="168">
        <f>IF(N289="zníž. prenesená",J289,0)</f>
        <v>0</v>
      </c>
      <c r="BI289" s="168">
        <f>IF(N289="nulová",J289,0)</f>
        <v>0</v>
      </c>
      <c r="BJ289" s="17" t="s">
        <v>99</v>
      </c>
      <c r="BK289" s="169">
        <f>ROUND(I289*H289,3)</f>
        <v>0</v>
      </c>
      <c r="BL289" s="17" t="s">
        <v>321</v>
      </c>
      <c r="BM289" s="167" t="s">
        <v>819</v>
      </c>
    </row>
    <row r="290" spans="2:65" s="1" customFormat="1" ht="24.25" customHeight="1">
      <c r="B290" s="32"/>
      <c r="C290" s="198" t="s">
        <v>442</v>
      </c>
      <c r="D290" s="198" t="s">
        <v>311</v>
      </c>
      <c r="E290" s="199" t="s">
        <v>539</v>
      </c>
      <c r="F290" s="200" t="s">
        <v>540</v>
      </c>
      <c r="G290" s="201" t="s">
        <v>230</v>
      </c>
      <c r="H290" s="202">
        <v>3</v>
      </c>
      <c r="I290" s="203"/>
      <c r="J290" s="202">
        <f>ROUND(I290*H290,3)</f>
        <v>0</v>
      </c>
      <c r="K290" s="204"/>
      <c r="L290" s="205"/>
      <c r="M290" s="206" t="s">
        <v>1</v>
      </c>
      <c r="N290" s="207" t="s">
        <v>41</v>
      </c>
      <c r="P290" s="165">
        <f>O290*H290</f>
        <v>0</v>
      </c>
      <c r="Q290" s="165">
        <v>2.5000000000000001E-2</v>
      </c>
      <c r="R290" s="165">
        <f>Q290*H290</f>
        <v>7.5000000000000011E-2</v>
      </c>
      <c r="S290" s="165">
        <v>0</v>
      </c>
      <c r="T290" s="166">
        <f>S290*H290</f>
        <v>0</v>
      </c>
      <c r="AR290" s="167" t="s">
        <v>401</v>
      </c>
      <c r="AT290" s="167" t="s">
        <v>311</v>
      </c>
      <c r="AU290" s="167" t="s">
        <v>99</v>
      </c>
      <c r="AY290" s="17" t="s">
        <v>224</v>
      </c>
      <c r="BE290" s="168">
        <f>IF(N290="základná",J290,0)</f>
        <v>0</v>
      </c>
      <c r="BF290" s="168">
        <f>IF(N290="znížená",J290,0)</f>
        <v>0</v>
      </c>
      <c r="BG290" s="168">
        <f>IF(N290="zákl. prenesená",J290,0)</f>
        <v>0</v>
      </c>
      <c r="BH290" s="168">
        <f>IF(N290="zníž. prenesená",J290,0)</f>
        <v>0</v>
      </c>
      <c r="BI290" s="168">
        <f>IF(N290="nulová",J290,0)</f>
        <v>0</v>
      </c>
      <c r="BJ290" s="17" t="s">
        <v>99</v>
      </c>
      <c r="BK290" s="169">
        <f>ROUND(I290*H290,3)</f>
        <v>0</v>
      </c>
      <c r="BL290" s="17" t="s">
        <v>321</v>
      </c>
      <c r="BM290" s="167" t="s">
        <v>820</v>
      </c>
    </row>
    <row r="291" spans="2:65" s="1" customFormat="1" ht="24.25" customHeight="1">
      <c r="B291" s="32"/>
      <c r="C291" s="157" t="s">
        <v>446</v>
      </c>
      <c r="D291" s="157" t="s">
        <v>227</v>
      </c>
      <c r="E291" s="158" t="s">
        <v>547</v>
      </c>
      <c r="F291" s="159" t="s">
        <v>548</v>
      </c>
      <c r="G291" s="160" t="s">
        <v>461</v>
      </c>
      <c r="H291" s="162"/>
      <c r="I291" s="162"/>
      <c r="J291" s="161">
        <f>ROUND(I291*H291,3)</f>
        <v>0</v>
      </c>
      <c r="K291" s="163"/>
      <c r="L291" s="32"/>
      <c r="M291" s="164" t="s">
        <v>1</v>
      </c>
      <c r="N291" s="127" t="s">
        <v>41</v>
      </c>
      <c r="P291" s="165">
        <f>O291*H291</f>
        <v>0</v>
      </c>
      <c r="Q291" s="165">
        <v>0</v>
      </c>
      <c r="R291" s="165">
        <f>Q291*H291</f>
        <v>0</v>
      </c>
      <c r="S291" s="165">
        <v>0</v>
      </c>
      <c r="T291" s="166">
        <f>S291*H291</f>
        <v>0</v>
      </c>
      <c r="AR291" s="167" t="s">
        <v>321</v>
      </c>
      <c r="AT291" s="167" t="s">
        <v>227</v>
      </c>
      <c r="AU291" s="167" t="s">
        <v>99</v>
      </c>
      <c r="AY291" s="17" t="s">
        <v>224</v>
      </c>
      <c r="BE291" s="168">
        <f>IF(N291="základná",J291,0)</f>
        <v>0</v>
      </c>
      <c r="BF291" s="168">
        <f>IF(N291="znížená",J291,0)</f>
        <v>0</v>
      </c>
      <c r="BG291" s="168">
        <f>IF(N291="zákl. prenesená",J291,0)</f>
        <v>0</v>
      </c>
      <c r="BH291" s="168">
        <f>IF(N291="zníž. prenesená",J291,0)</f>
        <v>0</v>
      </c>
      <c r="BI291" s="168">
        <f>IF(N291="nulová",J291,0)</f>
        <v>0</v>
      </c>
      <c r="BJ291" s="17" t="s">
        <v>99</v>
      </c>
      <c r="BK291" s="169">
        <f>ROUND(I291*H291,3)</f>
        <v>0</v>
      </c>
      <c r="BL291" s="17" t="s">
        <v>321</v>
      </c>
      <c r="BM291" s="167" t="s">
        <v>821</v>
      </c>
    </row>
    <row r="292" spans="2:65" s="11" customFormat="1" ht="22.9" customHeight="1">
      <c r="B292" s="146"/>
      <c r="D292" s="147" t="s">
        <v>74</v>
      </c>
      <c r="E292" s="155" t="s">
        <v>550</v>
      </c>
      <c r="F292" s="155" t="s">
        <v>551</v>
      </c>
      <c r="I292" s="149"/>
      <c r="J292" s="156">
        <f>BK292</f>
        <v>0</v>
      </c>
      <c r="L292" s="146"/>
      <c r="M292" s="150"/>
      <c r="P292" s="151">
        <f>SUM(P293:P294)</f>
        <v>0</v>
      </c>
      <c r="R292" s="151">
        <f>SUM(R293:R294)</f>
        <v>1.6416E-4</v>
      </c>
      <c r="T292" s="152">
        <f>SUM(T293:T294)</f>
        <v>0</v>
      </c>
      <c r="AR292" s="147" t="s">
        <v>99</v>
      </c>
      <c r="AT292" s="153" t="s">
        <v>74</v>
      </c>
      <c r="AU292" s="153" t="s">
        <v>83</v>
      </c>
      <c r="AY292" s="147" t="s">
        <v>224</v>
      </c>
      <c r="BK292" s="154">
        <f>SUM(BK293:BK294)</f>
        <v>0</v>
      </c>
    </row>
    <row r="293" spans="2:65" s="1" customFormat="1" ht="24.25" customHeight="1">
      <c r="B293" s="32"/>
      <c r="C293" s="157" t="s">
        <v>450</v>
      </c>
      <c r="D293" s="157" t="s">
        <v>227</v>
      </c>
      <c r="E293" s="158" t="s">
        <v>822</v>
      </c>
      <c r="F293" s="159" t="s">
        <v>823</v>
      </c>
      <c r="G293" s="160" t="s">
        <v>230</v>
      </c>
      <c r="H293" s="161">
        <v>1</v>
      </c>
      <c r="I293" s="162"/>
      <c r="J293" s="161">
        <f>ROUND(I293*H293,3)</f>
        <v>0</v>
      </c>
      <c r="K293" s="163"/>
      <c r="L293" s="32"/>
      <c r="M293" s="164" t="s">
        <v>1</v>
      </c>
      <c r="N293" s="127" t="s">
        <v>41</v>
      </c>
      <c r="P293" s="165">
        <f>O293*H293</f>
        <v>0</v>
      </c>
      <c r="Q293" s="165">
        <v>1.6416E-4</v>
      </c>
      <c r="R293" s="165">
        <f>Q293*H293</f>
        <v>1.6416E-4</v>
      </c>
      <c r="S293" s="165">
        <v>0</v>
      </c>
      <c r="T293" s="166">
        <f>S293*H293</f>
        <v>0</v>
      </c>
      <c r="AR293" s="167" t="s">
        <v>321</v>
      </c>
      <c r="AT293" s="167" t="s">
        <v>227</v>
      </c>
      <c r="AU293" s="167" t="s">
        <v>99</v>
      </c>
      <c r="AY293" s="17" t="s">
        <v>224</v>
      </c>
      <c r="BE293" s="168">
        <f>IF(N293="základná",J293,0)</f>
        <v>0</v>
      </c>
      <c r="BF293" s="168">
        <f>IF(N293="znížená",J293,0)</f>
        <v>0</v>
      </c>
      <c r="BG293" s="168">
        <f>IF(N293="zákl. prenesená",J293,0)</f>
        <v>0</v>
      </c>
      <c r="BH293" s="168">
        <f>IF(N293="zníž. prenesená",J293,0)</f>
        <v>0</v>
      </c>
      <c r="BI293" s="168">
        <f>IF(N293="nulová",J293,0)</f>
        <v>0</v>
      </c>
      <c r="BJ293" s="17" t="s">
        <v>99</v>
      </c>
      <c r="BK293" s="169">
        <f>ROUND(I293*H293,3)</f>
        <v>0</v>
      </c>
      <c r="BL293" s="17" t="s">
        <v>321</v>
      </c>
      <c r="BM293" s="167" t="s">
        <v>824</v>
      </c>
    </row>
    <row r="294" spans="2:65" s="1" customFormat="1" ht="24.25" customHeight="1">
      <c r="B294" s="32"/>
      <c r="C294" s="157" t="s">
        <v>454</v>
      </c>
      <c r="D294" s="157" t="s">
        <v>227</v>
      </c>
      <c r="E294" s="158" t="s">
        <v>570</v>
      </c>
      <c r="F294" s="159" t="s">
        <v>571</v>
      </c>
      <c r="G294" s="160" t="s">
        <v>461</v>
      </c>
      <c r="H294" s="162"/>
      <c r="I294" s="162"/>
      <c r="J294" s="161">
        <f>ROUND(I294*H294,3)</f>
        <v>0</v>
      </c>
      <c r="K294" s="163"/>
      <c r="L294" s="32"/>
      <c r="M294" s="164" t="s">
        <v>1</v>
      </c>
      <c r="N294" s="127" t="s">
        <v>41</v>
      </c>
      <c r="P294" s="165">
        <f>O294*H294</f>
        <v>0</v>
      </c>
      <c r="Q294" s="165">
        <v>0</v>
      </c>
      <c r="R294" s="165">
        <f>Q294*H294</f>
        <v>0</v>
      </c>
      <c r="S294" s="165">
        <v>0</v>
      </c>
      <c r="T294" s="166">
        <f>S294*H294</f>
        <v>0</v>
      </c>
      <c r="AR294" s="167" t="s">
        <v>321</v>
      </c>
      <c r="AT294" s="167" t="s">
        <v>227</v>
      </c>
      <c r="AU294" s="167" t="s">
        <v>99</v>
      </c>
      <c r="AY294" s="17" t="s">
        <v>224</v>
      </c>
      <c r="BE294" s="168">
        <f>IF(N294="základná",J294,0)</f>
        <v>0</v>
      </c>
      <c r="BF294" s="168">
        <f>IF(N294="znížená",J294,0)</f>
        <v>0</v>
      </c>
      <c r="BG294" s="168">
        <f>IF(N294="zákl. prenesená",J294,0)</f>
        <v>0</v>
      </c>
      <c r="BH294" s="168">
        <f>IF(N294="zníž. prenesená",J294,0)</f>
        <v>0</v>
      </c>
      <c r="BI294" s="168">
        <f>IF(N294="nulová",J294,0)</f>
        <v>0</v>
      </c>
      <c r="BJ294" s="17" t="s">
        <v>99</v>
      </c>
      <c r="BK294" s="169">
        <f>ROUND(I294*H294,3)</f>
        <v>0</v>
      </c>
      <c r="BL294" s="17" t="s">
        <v>321</v>
      </c>
      <c r="BM294" s="167" t="s">
        <v>825</v>
      </c>
    </row>
    <row r="295" spans="2:65" s="11" customFormat="1" ht="22.9" customHeight="1">
      <c r="B295" s="146"/>
      <c r="D295" s="147" t="s">
        <v>74</v>
      </c>
      <c r="E295" s="155" t="s">
        <v>573</v>
      </c>
      <c r="F295" s="155" t="s">
        <v>574</v>
      </c>
      <c r="I295" s="149"/>
      <c r="J295" s="156">
        <f>BK295</f>
        <v>0</v>
      </c>
      <c r="L295" s="146"/>
      <c r="M295" s="150"/>
      <c r="P295" s="151">
        <f>SUM(P296:P301)</f>
        <v>0</v>
      </c>
      <c r="R295" s="151">
        <f>SUM(R296:R301)</f>
        <v>1.5947142000000001</v>
      </c>
      <c r="T295" s="152">
        <f>SUM(T296:T301)</f>
        <v>0</v>
      </c>
      <c r="AR295" s="147" t="s">
        <v>99</v>
      </c>
      <c r="AT295" s="153" t="s">
        <v>74</v>
      </c>
      <c r="AU295" s="153" t="s">
        <v>83</v>
      </c>
      <c r="AY295" s="147" t="s">
        <v>224</v>
      </c>
      <c r="BK295" s="154">
        <f>SUM(BK296:BK301)</f>
        <v>0</v>
      </c>
    </row>
    <row r="296" spans="2:65" s="1" customFormat="1" ht="24.25" customHeight="1">
      <c r="B296" s="32"/>
      <c r="C296" s="157" t="s">
        <v>458</v>
      </c>
      <c r="D296" s="157" t="s">
        <v>227</v>
      </c>
      <c r="E296" s="158" t="s">
        <v>587</v>
      </c>
      <c r="F296" s="159" t="s">
        <v>588</v>
      </c>
      <c r="G296" s="160" t="s">
        <v>245</v>
      </c>
      <c r="H296" s="161">
        <v>59.85</v>
      </c>
      <c r="I296" s="162"/>
      <c r="J296" s="161">
        <f>ROUND(I296*H296,3)</f>
        <v>0</v>
      </c>
      <c r="K296" s="163"/>
      <c r="L296" s="32"/>
      <c r="M296" s="164" t="s">
        <v>1</v>
      </c>
      <c r="N296" s="127" t="s">
        <v>41</v>
      </c>
      <c r="P296" s="165">
        <f>O296*H296</f>
        <v>0</v>
      </c>
      <c r="Q296" s="165">
        <v>3.65E-3</v>
      </c>
      <c r="R296" s="165">
        <f>Q296*H296</f>
        <v>0.21845249999999999</v>
      </c>
      <c r="S296" s="165">
        <v>0</v>
      </c>
      <c r="T296" s="166">
        <f>S296*H296</f>
        <v>0</v>
      </c>
      <c r="AR296" s="167" t="s">
        <v>321</v>
      </c>
      <c r="AT296" s="167" t="s">
        <v>227</v>
      </c>
      <c r="AU296" s="167" t="s">
        <v>99</v>
      </c>
      <c r="AY296" s="17" t="s">
        <v>224</v>
      </c>
      <c r="BE296" s="168">
        <f>IF(N296="základná",J296,0)</f>
        <v>0</v>
      </c>
      <c r="BF296" s="168">
        <f>IF(N296="znížená",J296,0)</f>
        <v>0</v>
      </c>
      <c r="BG296" s="168">
        <f>IF(N296="zákl. prenesená",J296,0)</f>
        <v>0</v>
      </c>
      <c r="BH296" s="168">
        <f>IF(N296="zníž. prenesená",J296,0)</f>
        <v>0</v>
      </c>
      <c r="BI296" s="168">
        <f>IF(N296="nulová",J296,0)</f>
        <v>0</v>
      </c>
      <c r="BJ296" s="17" t="s">
        <v>99</v>
      </c>
      <c r="BK296" s="169">
        <f>ROUND(I296*H296,3)</f>
        <v>0</v>
      </c>
      <c r="BL296" s="17" t="s">
        <v>321</v>
      </c>
      <c r="BM296" s="167" t="s">
        <v>826</v>
      </c>
    </row>
    <row r="297" spans="2:65" s="12" customFormat="1">
      <c r="B297" s="170"/>
      <c r="D297" s="171" t="s">
        <v>233</v>
      </c>
      <c r="E297" s="172" t="s">
        <v>1</v>
      </c>
      <c r="F297" s="173" t="s">
        <v>610</v>
      </c>
      <c r="H297" s="172" t="s">
        <v>1</v>
      </c>
      <c r="I297" s="174"/>
      <c r="L297" s="170"/>
      <c r="M297" s="175"/>
      <c r="T297" s="176"/>
      <c r="AT297" s="172" t="s">
        <v>233</v>
      </c>
      <c r="AU297" s="172" t="s">
        <v>99</v>
      </c>
      <c r="AV297" s="12" t="s">
        <v>83</v>
      </c>
      <c r="AW297" s="12" t="s">
        <v>30</v>
      </c>
      <c r="AX297" s="12" t="s">
        <v>75</v>
      </c>
      <c r="AY297" s="172" t="s">
        <v>224</v>
      </c>
    </row>
    <row r="298" spans="2:65" s="13" customFormat="1">
      <c r="B298" s="177"/>
      <c r="D298" s="171" t="s">
        <v>233</v>
      </c>
      <c r="E298" s="178" t="s">
        <v>1</v>
      </c>
      <c r="F298" s="179" t="s">
        <v>770</v>
      </c>
      <c r="H298" s="180">
        <v>59.85</v>
      </c>
      <c r="I298" s="181"/>
      <c r="L298" s="177"/>
      <c r="M298" s="182"/>
      <c r="T298" s="183"/>
      <c r="AT298" s="178" t="s">
        <v>233</v>
      </c>
      <c r="AU298" s="178" t="s">
        <v>99</v>
      </c>
      <c r="AV298" s="13" t="s">
        <v>99</v>
      </c>
      <c r="AW298" s="13" t="s">
        <v>30</v>
      </c>
      <c r="AX298" s="13" t="s">
        <v>83</v>
      </c>
      <c r="AY298" s="178" t="s">
        <v>224</v>
      </c>
    </row>
    <row r="299" spans="2:65" s="1" customFormat="1" ht="16.5" customHeight="1">
      <c r="B299" s="32"/>
      <c r="C299" s="198" t="s">
        <v>465</v>
      </c>
      <c r="D299" s="198" t="s">
        <v>311</v>
      </c>
      <c r="E299" s="199" t="s">
        <v>592</v>
      </c>
      <c r="F299" s="200" t="s">
        <v>593</v>
      </c>
      <c r="G299" s="201" t="s">
        <v>245</v>
      </c>
      <c r="H299" s="202">
        <v>62.843000000000004</v>
      </c>
      <c r="I299" s="203"/>
      <c r="J299" s="202">
        <f>ROUND(I299*H299,3)</f>
        <v>0</v>
      </c>
      <c r="K299" s="204"/>
      <c r="L299" s="205"/>
      <c r="M299" s="206" t="s">
        <v>1</v>
      </c>
      <c r="N299" s="207" t="s">
        <v>41</v>
      </c>
      <c r="P299" s="165">
        <f>O299*H299</f>
        <v>0</v>
      </c>
      <c r="Q299" s="165">
        <v>2.1899999999999999E-2</v>
      </c>
      <c r="R299" s="165">
        <f>Q299*H299</f>
        <v>1.3762617000000001</v>
      </c>
      <c r="S299" s="165">
        <v>0</v>
      </c>
      <c r="T299" s="166">
        <f>S299*H299</f>
        <v>0</v>
      </c>
      <c r="AR299" s="167" t="s">
        <v>401</v>
      </c>
      <c r="AT299" s="167" t="s">
        <v>311</v>
      </c>
      <c r="AU299" s="167" t="s">
        <v>99</v>
      </c>
      <c r="AY299" s="17" t="s">
        <v>224</v>
      </c>
      <c r="BE299" s="168">
        <f>IF(N299="základná",J299,0)</f>
        <v>0</v>
      </c>
      <c r="BF299" s="168">
        <f>IF(N299="znížená",J299,0)</f>
        <v>0</v>
      </c>
      <c r="BG299" s="168">
        <f>IF(N299="zákl. prenesená",J299,0)</f>
        <v>0</v>
      </c>
      <c r="BH299" s="168">
        <f>IF(N299="zníž. prenesená",J299,0)</f>
        <v>0</v>
      </c>
      <c r="BI299" s="168">
        <f>IF(N299="nulová",J299,0)</f>
        <v>0</v>
      </c>
      <c r="BJ299" s="17" t="s">
        <v>99</v>
      </c>
      <c r="BK299" s="169">
        <f>ROUND(I299*H299,3)</f>
        <v>0</v>
      </c>
      <c r="BL299" s="17" t="s">
        <v>321</v>
      </c>
      <c r="BM299" s="167" t="s">
        <v>827</v>
      </c>
    </row>
    <row r="300" spans="2:65" s="13" customFormat="1">
      <c r="B300" s="177"/>
      <c r="D300" s="171" t="s">
        <v>233</v>
      </c>
      <c r="F300" s="179" t="s">
        <v>828</v>
      </c>
      <c r="H300" s="180">
        <v>62.843000000000004</v>
      </c>
      <c r="I300" s="181"/>
      <c r="L300" s="177"/>
      <c r="M300" s="182"/>
      <c r="T300" s="183"/>
      <c r="AT300" s="178" t="s">
        <v>233</v>
      </c>
      <c r="AU300" s="178" t="s">
        <v>99</v>
      </c>
      <c r="AV300" s="13" t="s">
        <v>99</v>
      </c>
      <c r="AW300" s="13" t="s">
        <v>4</v>
      </c>
      <c r="AX300" s="13" t="s">
        <v>83</v>
      </c>
      <c r="AY300" s="178" t="s">
        <v>224</v>
      </c>
    </row>
    <row r="301" spans="2:65" s="1" customFormat="1" ht="24.25" customHeight="1">
      <c r="B301" s="32"/>
      <c r="C301" s="157" t="s">
        <v>469</v>
      </c>
      <c r="D301" s="157" t="s">
        <v>227</v>
      </c>
      <c r="E301" s="158" t="s">
        <v>597</v>
      </c>
      <c r="F301" s="159" t="s">
        <v>598</v>
      </c>
      <c r="G301" s="160" t="s">
        <v>461</v>
      </c>
      <c r="H301" s="162"/>
      <c r="I301" s="162"/>
      <c r="J301" s="161">
        <f>ROUND(I301*H301,3)</f>
        <v>0</v>
      </c>
      <c r="K301" s="163"/>
      <c r="L301" s="32"/>
      <c r="M301" s="164" t="s">
        <v>1</v>
      </c>
      <c r="N301" s="127" t="s">
        <v>41</v>
      </c>
      <c r="P301" s="165">
        <f>O301*H301</f>
        <v>0</v>
      </c>
      <c r="Q301" s="165">
        <v>0</v>
      </c>
      <c r="R301" s="165">
        <f>Q301*H301</f>
        <v>0</v>
      </c>
      <c r="S301" s="165">
        <v>0</v>
      </c>
      <c r="T301" s="166">
        <f>S301*H301</f>
        <v>0</v>
      </c>
      <c r="AR301" s="167" t="s">
        <v>321</v>
      </c>
      <c r="AT301" s="167" t="s">
        <v>227</v>
      </c>
      <c r="AU301" s="167" t="s">
        <v>99</v>
      </c>
      <c r="AY301" s="17" t="s">
        <v>224</v>
      </c>
      <c r="BE301" s="168">
        <f>IF(N301="základná",J301,0)</f>
        <v>0</v>
      </c>
      <c r="BF301" s="168">
        <f>IF(N301="znížená",J301,0)</f>
        <v>0</v>
      </c>
      <c r="BG301" s="168">
        <f>IF(N301="zákl. prenesená",J301,0)</f>
        <v>0</v>
      </c>
      <c r="BH301" s="168">
        <f>IF(N301="zníž. prenesená",J301,0)</f>
        <v>0</v>
      </c>
      <c r="BI301" s="168">
        <f>IF(N301="nulová",J301,0)</f>
        <v>0</v>
      </c>
      <c r="BJ301" s="17" t="s">
        <v>99</v>
      </c>
      <c r="BK301" s="169">
        <f>ROUND(I301*H301,3)</f>
        <v>0</v>
      </c>
      <c r="BL301" s="17" t="s">
        <v>321</v>
      </c>
      <c r="BM301" s="167" t="s">
        <v>829</v>
      </c>
    </row>
    <row r="302" spans="2:65" s="11" customFormat="1" ht="22.9" customHeight="1">
      <c r="B302" s="146"/>
      <c r="D302" s="147" t="s">
        <v>74</v>
      </c>
      <c r="E302" s="155" t="s">
        <v>600</v>
      </c>
      <c r="F302" s="155" t="s">
        <v>601</v>
      </c>
      <c r="I302" s="149"/>
      <c r="J302" s="156">
        <f>BK302</f>
        <v>0</v>
      </c>
      <c r="L302" s="146"/>
      <c r="M302" s="150"/>
      <c r="P302" s="151">
        <f>SUM(P303:P312)</f>
        <v>0</v>
      </c>
      <c r="R302" s="151">
        <f>SUM(R303:R312)</f>
        <v>0.45426149999999998</v>
      </c>
      <c r="T302" s="152">
        <f>SUM(T303:T312)</f>
        <v>0</v>
      </c>
      <c r="AR302" s="147" t="s">
        <v>99</v>
      </c>
      <c r="AT302" s="153" t="s">
        <v>74</v>
      </c>
      <c r="AU302" s="153" t="s">
        <v>83</v>
      </c>
      <c r="AY302" s="147" t="s">
        <v>224</v>
      </c>
      <c r="BK302" s="154">
        <f>SUM(BK303:BK312)</f>
        <v>0</v>
      </c>
    </row>
    <row r="303" spans="2:65" s="1" customFormat="1" ht="24.25" customHeight="1">
      <c r="B303" s="32"/>
      <c r="C303" s="157" t="s">
        <v>475</v>
      </c>
      <c r="D303" s="157" t="s">
        <v>227</v>
      </c>
      <c r="E303" s="158" t="s">
        <v>638</v>
      </c>
      <c r="F303" s="159" t="s">
        <v>639</v>
      </c>
      <c r="G303" s="160" t="s">
        <v>245</v>
      </c>
      <c r="H303" s="161">
        <v>59.85</v>
      </c>
      <c r="I303" s="162"/>
      <c r="J303" s="161">
        <f>ROUND(I303*H303,3)</f>
        <v>0</v>
      </c>
      <c r="K303" s="163"/>
      <c r="L303" s="32"/>
      <c r="M303" s="164" t="s">
        <v>1</v>
      </c>
      <c r="N303" s="127" t="s">
        <v>41</v>
      </c>
      <c r="P303" s="165">
        <f>O303*H303</f>
        <v>0</v>
      </c>
      <c r="Q303" s="165">
        <v>9.0000000000000006E-5</v>
      </c>
      <c r="R303" s="165">
        <f>Q303*H303</f>
        <v>5.3865000000000007E-3</v>
      </c>
      <c r="S303" s="165">
        <v>0</v>
      </c>
      <c r="T303" s="166">
        <f>S303*H303</f>
        <v>0</v>
      </c>
      <c r="AR303" s="167" t="s">
        <v>321</v>
      </c>
      <c r="AT303" s="167" t="s">
        <v>227</v>
      </c>
      <c r="AU303" s="167" t="s">
        <v>99</v>
      </c>
      <c r="AY303" s="17" t="s">
        <v>224</v>
      </c>
      <c r="BE303" s="168">
        <f>IF(N303="základná",J303,0)</f>
        <v>0</v>
      </c>
      <c r="BF303" s="168">
        <f>IF(N303="znížená",J303,0)</f>
        <v>0</v>
      </c>
      <c r="BG303" s="168">
        <f>IF(N303="zákl. prenesená",J303,0)</f>
        <v>0</v>
      </c>
      <c r="BH303" s="168">
        <f>IF(N303="zníž. prenesená",J303,0)</f>
        <v>0</v>
      </c>
      <c r="BI303" s="168">
        <f>IF(N303="nulová",J303,0)</f>
        <v>0</v>
      </c>
      <c r="BJ303" s="17" t="s">
        <v>99</v>
      </c>
      <c r="BK303" s="169">
        <f>ROUND(I303*H303,3)</f>
        <v>0</v>
      </c>
      <c r="BL303" s="17" t="s">
        <v>321</v>
      </c>
      <c r="BM303" s="167" t="s">
        <v>830</v>
      </c>
    </row>
    <row r="304" spans="2:65" s="12" customFormat="1">
      <c r="B304" s="170"/>
      <c r="D304" s="171" t="s">
        <v>233</v>
      </c>
      <c r="E304" s="172" t="s">
        <v>1</v>
      </c>
      <c r="F304" s="173" t="s">
        <v>610</v>
      </c>
      <c r="H304" s="172" t="s">
        <v>1</v>
      </c>
      <c r="I304" s="174"/>
      <c r="L304" s="170"/>
      <c r="M304" s="175"/>
      <c r="T304" s="176"/>
      <c r="AT304" s="172" t="s">
        <v>233</v>
      </c>
      <c r="AU304" s="172" t="s">
        <v>99</v>
      </c>
      <c r="AV304" s="12" t="s">
        <v>83</v>
      </c>
      <c r="AW304" s="12" t="s">
        <v>30</v>
      </c>
      <c r="AX304" s="12" t="s">
        <v>75</v>
      </c>
      <c r="AY304" s="172" t="s">
        <v>224</v>
      </c>
    </row>
    <row r="305" spans="2:65" s="13" customFormat="1">
      <c r="B305" s="177"/>
      <c r="D305" s="171" t="s">
        <v>233</v>
      </c>
      <c r="E305" s="178" t="s">
        <v>1</v>
      </c>
      <c r="F305" s="179" t="s">
        <v>770</v>
      </c>
      <c r="H305" s="180">
        <v>59.85</v>
      </c>
      <c r="I305" s="181"/>
      <c r="L305" s="177"/>
      <c r="M305" s="182"/>
      <c r="T305" s="183"/>
      <c r="AT305" s="178" t="s">
        <v>233</v>
      </c>
      <c r="AU305" s="178" t="s">
        <v>99</v>
      </c>
      <c r="AV305" s="13" t="s">
        <v>99</v>
      </c>
      <c r="AW305" s="13" t="s">
        <v>30</v>
      </c>
      <c r="AX305" s="13" t="s">
        <v>83</v>
      </c>
      <c r="AY305" s="178" t="s">
        <v>224</v>
      </c>
    </row>
    <row r="306" spans="2:65" s="1" customFormat="1" ht="21.75" customHeight="1">
      <c r="B306" s="32"/>
      <c r="C306" s="157" t="s">
        <v>480</v>
      </c>
      <c r="D306" s="157" t="s">
        <v>227</v>
      </c>
      <c r="E306" s="158" t="s">
        <v>642</v>
      </c>
      <c r="F306" s="159" t="s">
        <v>643</v>
      </c>
      <c r="G306" s="160" t="s">
        <v>245</v>
      </c>
      <c r="H306" s="161">
        <v>59.85</v>
      </c>
      <c r="I306" s="162"/>
      <c r="J306" s="161">
        <f>ROUND(I306*H306,3)</f>
        <v>0</v>
      </c>
      <c r="K306" s="163"/>
      <c r="L306" s="32"/>
      <c r="M306" s="164" t="s">
        <v>1</v>
      </c>
      <c r="N306" s="127" t="s">
        <v>41</v>
      </c>
      <c r="P306" s="165">
        <f>O306*H306</f>
        <v>0</v>
      </c>
      <c r="Q306" s="165">
        <v>7.4999999999999997E-3</v>
      </c>
      <c r="R306" s="165">
        <f>Q306*H306</f>
        <v>0.44887499999999997</v>
      </c>
      <c r="S306" s="165">
        <v>0</v>
      </c>
      <c r="T306" s="166">
        <f>S306*H306</f>
        <v>0</v>
      </c>
      <c r="AR306" s="167" t="s">
        <v>321</v>
      </c>
      <c r="AT306" s="167" t="s">
        <v>227</v>
      </c>
      <c r="AU306" s="167" t="s">
        <v>99</v>
      </c>
      <c r="AY306" s="17" t="s">
        <v>224</v>
      </c>
      <c r="BE306" s="168">
        <f>IF(N306="základná",J306,0)</f>
        <v>0</v>
      </c>
      <c r="BF306" s="168">
        <f>IF(N306="znížená",J306,0)</f>
        <v>0</v>
      </c>
      <c r="BG306" s="168">
        <f>IF(N306="zákl. prenesená",J306,0)</f>
        <v>0</v>
      </c>
      <c r="BH306" s="168">
        <f>IF(N306="zníž. prenesená",J306,0)</f>
        <v>0</v>
      </c>
      <c r="BI306" s="168">
        <f>IF(N306="nulová",J306,0)</f>
        <v>0</v>
      </c>
      <c r="BJ306" s="17" t="s">
        <v>99</v>
      </c>
      <c r="BK306" s="169">
        <f>ROUND(I306*H306,3)</f>
        <v>0</v>
      </c>
      <c r="BL306" s="17" t="s">
        <v>321</v>
      </c>
      <c r="BM306" s="167" t="s">
        <v>831</v>
      </c>
    </row>
    <row r="307" spans="2:65" s="12" customFormat="1">
      <c r="B307" s="170"/>
      <c r="D307" s="171" t="s">
        <v>233</v>
      </c>
      <c r="E307" s="172" t="s">
        <v>1</v>
      </c>
      <c r="F307" s="173" t="s">
        <v>610</v>
      </c>
      <c r="H307" s="172" t="s">
        <v>1</v>
      </c>
      <c r="I307" s="174"/>
      <c r="L307" s="170"/>
      <c r="M307" s="175"/>
      <c r="T307" s="176"/>
      <c r="AT307" s="172" t="s">
        <v>233</v>
      </c>
      <c r="AU307" s="172" t="s">
        <v>99</v>
      </c>
      <c r="AV307" s="12" t="s">
        <v>83</v>
      </c>
      <c r="AW307" s="12" t="s">
        <v>30</v>
      </c>
      <c r="AX307" s="12" t="s">
        <v>75</v>
      </c>
      <c r="AY307" s="172" t="s">
        <v>224</v>
      </c>
    </row>
    <row r="308" spans="2:65" s="13" customFormat="1">
      <c r="B308" s="177"/>
      <c r="D308" s="171" t="s">
        <v>233</v>
      </c>
      <c r="E308" s="178" t="s">
        <v>1</v>
      </c>
      <c r="F308" s="179" t="s">
        <v>770</v>
      </c>
      <c r="H308" s="180">
        <v>59.85</v>
      </c>
      <c r="I308" s="181"/>
      <c r="L308" s="177"/>
      <c r="M308" s="182"/>
      <c r="T308" s="183"/>
      <c r="AT308" s="178" t="s">
        <v>233</v>
      </c>
      <c r="AU308" s="178" t="s">
        <v>99</v>
      </c>
      <c r="AV308" s="13" t="s">
        <v>99</v>
      </c>
      <c r="AW308" s="13" t="s">
        <v>30</v>
      </c>
      <c r="AX308" s="13" t="s">
        <v>83</v>
      </c>
      <c r="AY308" s="178" t="s">
        <v>224</v>
      </c>
    </row>
    <row r="309" spans="2:65" s="1" customFormat="1" ht="24.25" customHeight="1">
      <c r="B309" s="32"/>
      <c r="C309" s="157" t="s">
        <v>484</v>
      </c>
      <c r="D309" s="157" t="s">
        <v>227</v>
      </c>
      <c r="E309" s="158" t="s">
        <v>647</v>
      </c>
      <c r="F309" s="159" t="s">
        <v>648</v>
      </c>
      <c r="G309" s="160" t="s">
        <v>245</v>
      </c>
      <c r="H309" s="161">
        <v>59.85</v>
      </c>
      <c r="I309" s="162"/>
      <c r="J309" s="161">
        <f>ROUND(I309*H309,3)</f>
        <v>0</v>
      </c>
      <c r="K309" s="163"/>
      <c r="L309" s="32"/>
      <c r="M309" s="164" t="s">
        <v>1</v>
      </c>
      <c r="N309" s="127" t="s">
        <v>41</v>
      </c>
      <c r="P309" s="165">
        <f>O309*H309</f>
        <v>0</v>
      </c>
      <c r="Q309" s="165">
        <v>0</v>
      </c>
      <c r="R309" s="165">
        <f>Q309*H309</f>
        <v>0</v>
      </c>
      <c r="S309" s="165">
        <v>0</v>
      </c>
      <c r="T309" s="166">
        <f>S309*H309</f>
        <v>0</v>
      </c>
      <c r="AR309" s="167" t="s">
        <v>321</v>
      </c>
      <c r="AT309" s="167" t="s">
        <v>227</v>
      </c>
      <c r="AU309" s="167" t="s">
        <v>99</v>
      </c>
      <c r="AY309" s="17" t="s">
        <v>224</v>
      </c>
      <c r="BE309" s="168">
        <f>IF(N309="základná",J309,0)</f>
        <v>0</v>
      </c>
      <c r="BF309" s="168">
        <f>IF(N309="znížená",J309,0)</f>
        <v>0</v>
      </c>
      <c r="BG309" s="168">
        <f>IF(N309="zákl. prenesená",J309,0)</f>
        <v>0</v>
      </c>
      <c r="BH309" s="168">
        <f>IF(N309="zníž. prenesená",J309,0)</f>
        <v>0</v>
      </c>
      <c r="BI309" s="168">
        <f>IF(N309="nulová",J309,0)</f>
        <v>0</v>
      </c>
      <c r="BJ309" s="17" t="s">
        <v>99</v>
      </c>
      <c r="BK309" s="169">
        <f>ROUND(I309*H309,3)</f>
        <v>0</v>
      </c>
      <c r="BL309" s="17" t="s">
        <v>321</v>
      </c>
      <c r="BM309" s="167" t="s">
        <v>832</v>
      </c>
    </row>
    <row r="310" spans="2:65" s="12" customFormat="1">
      <c r="B310" s="170"/>
      <c r="D310" s="171" t="s">
        <v>233</v>
      </c>
      <c r="E310" s="172" t="s">
        <v>1</v>
      </c>
      <c r="F310" s="173" t="s">
        <v>519</v>
      </c>
      <c r="H310" s="172" t="s">
        <v>1</v>
      </c>
      <c r="I310" s="174"/>
      <c r="L310" s="170"/>
      <c r="M310" s="175"/>
      <c r="T310" s="176"/>
      <c r="AT310" s="172" t="s">
        <v>233</v>
      </c>
      <c r="AU310" s="172" t="s">
        <v>99</v>
      </c>
      <c r="AV310" s="12" t="s">
        <v>83</v>
      </c>
      <c r="AW310" s="12" t="s">
        <v>30</v>
      </c>
      <c r="AX310" s="12" t="s">
        <v>75</v>
      </c>
      <c r="AY310" s="172" t="s">
        <v>224</v>
      </c>
    </row>
    <row r="311" spans="2:65" s="13" customFormat="1">
      <c r="B311" s="177"/>
      <c r="D311" s="171" t="s">
        <v>233</v>
      </c>
      <c r="E311" s="178" t="s">
        <v>1</v>
      </c>
      <c r="F311" s="179" t="s">
        <v>770</v>
      </c>
      <c r="H311" s="180">
        <v>59.85</v>
      </c>
      <c r="I311" s="181"/>
      <c r="L311" s="177"/>
      <c r="M311" s="182"/>
      <c r="T311" s="183"/>
      <c r="AT311" s="178" t="s">
        <v>233</v>
      </c>
      <c r="AU311" s="178" t="s">
        <v>99</v>
      </c>
      <c r="AV311" s="13" t="s">
        <v>99</v>
      </c>
      <c r="AW311" s="13" t="s">
        <v>30</v>
      </c>
      <c r="AX311" s="13" t="s">
        <v>83</v>
      </c>
      <c r="AY311" s="178" t="s">
        <v>224</v>
      </c>
    </row>
    <row r="312" spans="2:65" s="1" customFormat="1" ht="24.25" customHeight="1">
      <c r="B312" s="32"/>
      <c r="C312" s="157" t="s">
        <v>488</v>
      </c>
      <c r="D312" s="157" t="s">
        <v>227</v>
      </c>
      <c r="E312" s="158" t="s">
        <v>651</v>
      </c>
      <c r="F312" s="159" t="s">
        <v>652</v>
      </c>
      <c r="G312" s="160" t="s">
        <v>461</v>
      </c>
      <c r="H312" s="162"/>
      <c r="I312" s="162"/>
      <c r="J312" s="161">
        <f>ROUND(I312*H312,3)</f>
        <v>0</v>
      </c>
      <c r="K312" s="163"/>
      <c r="L312" s="32"/>
      <c r="M312" s="164" t="s">
        <v>1</v>
      </c>
      <c r="N312" s="127" t="s">
        <v>41</v>
      </c>
      <c r="P312" s="165">
        <f>O312*H312</f>
        <v>0</v>
      </c>
      <c r="Q312" s="165">
        <v>0</v>
      </c>
      <c r="R312" s="165">
        <f>Q312*H312</f>
        <v>0</v>
      </c>
      <c r="S312" s="165">
        <v>0</v>
      </c>
      <c r="T312" s="166">
        <f>S312*H312</f>
        <v>0</v>
      </c>
      <c r="AR312" s="167" t="s">
        <v>321</v>
      </c>
      <c r="AT312" s="167" t="s">
        <v>227</v>
      </c>
      <c r="AU312" s="167" t="s">
        <v>99</v>
      </c>
      <c r="AY312" s="17" t="s">
        <v>224</v>
      </c>
      <c r="BE312" s="168">
        <f>IF(N312="základná",J312,0)</f>
        <v>0</v>
      </c>
      <c r="BF312" s="168">
        <f>IF(N312="znížená",J312,0)</f>
        <v>0</v>
      </c>
      <c r="BG312" s="168">
        <f>IF(N312="zákl. prenesená",J312,0)</f>
        <v>0</v>
      </c>
      <c r="BH312" s="168">
        <f>IF(N312="zníž. prenesená",J312,0)</f>
        <v>0</v>
      </c>
      <c r="BI312" s="168">
        <f>IF(N312="nulová",J312,0)</f>
        <v>0</v>
      </c>
      <c r="BJ312" s="17" t="s">
        <v>99</v>
      </c>
      <c r="BK312" s="169">
        <f>ROUND(I312*H312,3)</f>
        <v>0</v>
      </c>
      <c r="BL312" s="17" t="s">
        <v>321</v>
      </c>
      <c r="BM312" s="167" t="s">
        <v>833</v>
      </c>
    </row>
    <row r="313" spans="2:65" s="11" customFormat="1" ht="22.9" customHeight="1">
      <c r="B313" s="146"/>
      <c r="D313" s="147" t="s">
        <v>74</v>
      </c>
      <c r="E313" s="155" t="s">
        <v>654</v>
      </c>
      <c r="F313" s="155" t="s">
        <v>655</v>
      </c>
      <c r="I313" s="149"/>
      <c r="J313" s="156">
        <f>BK313</f>
        <v>0</v>
      </c>
      <c r="L313" s="146"/>
      <c r="M313" s="150"/>
      <c r="P313" s="151">
        <f>SUM(P314:P324)</f>
        <v>0</v>
      </c>
      <c r="R313" s="151">
        <f>SUM(R314:R324)</f>
        <v>1.44654119</v>
      </c>
      <c r="T313" s="152">
        <f>SUM(T314:T324)</f>
        <v>0</v>
      </c>
      <c r="AR313" s="147" t="s">
        <v>99</v>
      </c>
      <c r="AT313" s="153" t="s">
        <v>74</v>
      </c>
      <c r="AU313" s="153" t="s">
        <v>83</v>
      </c>
      <c r="AY313" s="147" t="s">
        <v>224</v>
      </c>
      <c r="BK313" s="154">
        <f>SUM(BK314:BK324)</f>
        <v>0</v>
      </c>
    </row>
    <row r="314" spans="2:65" s="1" customFormat="1" ht="24.25" customHeight="1">
      <c r="B314" s="32"/>
      <c r="C314" s="157" t="s">
        <v>492</v>
      </c>
      <c r="D314" s="157" t="s">
        <v>227</v>
      </c>
      <c r="E314" s="158" t="s">
        <v>657</v>
      </c>
      <c r="F314" s="159" t="s">
        <v>658</v>
      </c>
      <c r="G314" s="160" t="s">
        <v>245</v>
      </c>
      <c r="H314" s="161">
        <v>63.497</v>
      </c>
      <c r="I314" s="162"/>
      <c r="J314" s="161">
        <f>ROUND(I314*H314,3)</f>
        <v>0</v>
      </c>
      <c r="K314" s="163"/>
      <c r="L314" s="32"/>
      <c r="M314" s="164" t="s">
        <v>1</v>
      </c>
      <c r="N314" s="127" t="s">
        <v>41</v>
      </c>
      <c r="P314" s="165">
        <f>O314*H314</f>
        <v>0</v>
      </c>
      <c r="Q314" s="165">
        <v>3.15E-3</v>
      </c>
      <c r="R314" s="165">
        <f>Q314*H314</f>
        <v>0.20001555000000001</v>
      </c>
      <c r="S314" s="165">
        <v>0</v>
      </c>
      <c r="T314" s="166">
        <f>S314*H314</f>
        <v>0</v>
      </c>
      <c r="AR314" s="167" t="s">
        <v>321</v>
      </c>
      <c r="AT314" s="167" t="s">
        <v>227</v>
      </c>
      <c r="AU314" s="167" t="s">
        <v>99</v>
      </c>
      <c r="AY314" s="17" t="s">
        <v>224</v>
      </c>
      <c r="BE314" s="168">
        <f>IF(N314="základná",J314,0)</f>
        <v>0</v>
      </c>
      <c r="BF314" s="168">
        <f>IF(N314="znížená",J314,0)</f>
        <v>0</v>
      </c>
      <c r="BG314" s="168">
        <f>IF(N314="zákl. prenesená",J314,0)</f>
        <v>0</v>
      </c>
      <c r="BH314" s="168">
        <f>IF(N314="zníž. prenesená",J314,0)</f>
        <v>0</v>
      </c>
      <c r="BI314" s="168">
        <f>IF(N314="nulová",J314,0)</f>
        <v>0</v>
      </c>
      <c r="BJ314" s="17" t="s">
        <v>99</v>
      </c>
      <c r="BK314" s="169">
        <f>ROUND(I314*H314,3)</f>
        <v>0</v>
      </c>
      <c r="BL314" s="17" t="s">
        <v>321</v>
      </c>
      <c r="BM314" s="167" t="s">
        <v>834</v>
      </c>
    </row>
    <row r="315" spans="2:65" s="12" customFormat="1">
      <c r="B315" s="170"/>
      <c r="D315" s="171" t="s">
        <v>233</v>
      </c>
      <c r="E315" s="172" t="s">
        <v>1</v>
      </c>
      <c r="F315" s="173" t="s">
        <v>750</v>
      </c>
      <c r="H315" s="172" t="s">
        <v>1</v>
      </c>
      <c r="I315" s="174"/>
      <c r="L315" s="170"/>
      <c r="M315" s="175"/>
      <c r="T315" s="176"/>
      <c r="AT315" s="172" t="s">
        <v>233</v>
      </c>
      <c r="AU315" s="172" t="s">
        <v>99</v>
      </c>
      <c r="AV315" s="12" t="s">
        <v>83</v>
      </c>
      <c r="AW315" s="12" t="s">
        <v>30</v>
      </c>
      <c r="AX315" s="12" t="s">
        <v>75</v>
      </c>
      <c r="AY315" s="172" t="s">
        <v>224</v>
      </c>
    </row>
    <row r="316" spans="2:65" s="13" customFormat="1">
      <c r="B316" s="177"/>
      <c r="D316" s="171" t="s">
        <v>233</v>
      </c>
      <c r="E316" s="178" t="s">
        <v>1</v>
      </c>
      <c r="F316" s="179" t="s">
        <v>835</v>
      </c>
      <c r="H316" s="180">
        <v>42.26</v>
      </c>
      <c r="I316" s="181"/>
      <c r="L316" s="177"/>
      <c r="M316" s="182"/>
      <c r="T316" s="183"/>
      <c r="AT316" s="178" t="s">
        <v>233</v>
      </c>
      <c r="AU316" s="178" t="s">
        <v>99</v>
      </c>
      <c r="AV316" s="13" t="s">
        <v>99</v>
      </c>
      <c r="AW316" s="13" t="s">
        <v>30</v>
      </c>
      <c r="AX316" s="13" t="s">
        <v>75</v>
      </c>
      <c r="AY316" s="178" t="s">
        <v>224</v>
      </c>
    </row>
    <row r="317" spans="2:65" s="12" customFormat="1">
      <c r="B317" s="170"/>
      <c r="D317" s="171" t="s">
        <v>233</v>
      </c>
      <c r="E317" s="172" t="s">
        <v>1</v>
      </c>
      <c r="F317" s="173" t="s">
        <v>752</v>
      </c>
      <c r="H317" s="172" t="s">
        <v>1</v>
      </c>
      <c r="I317" s="174"/>
      <c r="L317" s="170"/>
      <c r="M317" s="175"/>
      <c r="T317" s="176"/>
      <c r="AT317" s="172" t="s">
        <v>233</v>
      </c>
      <c r="AU317" s="172" t="s">
        <v>99</v>
      </c>
      <c r="AV317" s="12" t="s">
        <v>83</v>
      </c>
      <c r="AW317" s="12" t="s">
        <v>30</v>
      </c>
      <c r="AX317" s="12" t="s">
        <v>75</v>
      </c>
      <c r="AY317" s="172" t="s">
        <v>224</v>
      </c>
    </row>
    <row r="318" spans="2:65" s="13" customFormat="1">
      <c r="B318" s="177"/>
      <c r="D318" s="171" t="s">
        <v>233</v>
      </c>
      <c r="E318" s="178" t="s">
        <v>1</v>
      </c>
      <c r="F318" s="179" t="s">
        <v>836</v>
      </c>
      <c r="H318" s="180">
        <v>15.311999999999999</v>
      </c>
      <c r="I318" s="181"/>
      <c r="L318" s="177"/>
      <c r="M318" s="182"/>
      <c r="T318" s="183"/>
      <c r="AT318" s="178" t="s">
        <v>233</v>
      </c>
      <c r="AU318" s="178" t="s">
        <v>99</v>
      </c>
      <c r="AV318" s="13" t="s">
        <v>99</v>
      </c>
      <c r="AW318" s="13" t="s">
        <v>30</v>
      </c>
      <c r="AX318" s="13" t="s">
        <v>75</v>
      </c>
      <c r="AY318" s="178" t="s">
        <v>224</v>
      </c>
    </row>
    <row r="319" spans="2:65" s="12" customFormat="1">
      <c r="B319" s="170"/>
      <c r="D319" s="171" t="s">
        <v>233</v>
      </c>
      <c r="E319" s="172" t="s">
        <v>1</v>
      </c>
      <c r="F319" s="173" t="s">
        <v>425</v>
      </c>
      <c r="H319" s="172" t="s">
        <v>1</v>
      </c>
      <c r="I319" s="174"/>
      <c r="L319" s="170"/>
      <c r="M319" s="175"/>
      <c r="T319" s="176"/>
      <c r="AT319" s="172" t="s">
        <v>233</v>
      </c>
      <c r="AU319" s="172" t="s">
        <v>99</v>
      </c>
      <c r="AV319" s="12" t="s">
        <v>83</v>
      </c>
      <c r="AW319" s="12" t="s">
        <v>30</v>
      </c>
      <c r="AX319" s="12" t="s">
        <v>75</v>
      </c>
      <c r="AY319" s="172" t="s">
        <v>224</v>
      </c>
    </row>
    <row r="320" spans="2:65" s="13" customFormat="1">
      <c r="B320" s="177"/>
      <c r="D320" s="171" t="s">
        <v>233</v>
      </c>
      <c r="E320" s="178" t="s">
        <v>1</v>
      </c>
      <c r="F320" s="179" t="s">
        <v>837</v>
      </c>
      <c r="H320" s="180">
        <v>5.9249999999999998</v>
      </c>
      <c r="I320" s="181"/>
      <c r="L320" s="177"/>
      <c r="M320" s="182"/>
      <c r="T320" s="183"/>
      <c r="AT320" s="178" t="s">
        <v>233</v>
      </c>
      <c r="AU320" s="178" t="s">
        <v>99</v>
      </c>
      <c r="AV320" s="13" t="s">
        <v>99</v>
      </c>
      <c r="AW320" s="13" t="s">
        <v>30</v>
      </c>
      <c r="AX320" s="13" t="s">
        <v>75</v>
      </c>
      <c r="AY320" s="178" t="s">
        <v>224</v>
      </c>
    </row>
    <row r="321" spans="2:65" s="14" customFormat="1">
      <c r="B321" s="184"/>
      <c r="D321" s="171" t="s">
        <v>233</v>
      </c>
      <c r="E321" s="185" t="s">
        <v>1</v>
      </c>
      <c r="F321" s="186" t="s">
        <v>279</v>
      </c>
      <c r="H321" s="187">
        <v>63.496999999999993</v>
      </c>
      <c r="I321" s="188"/>
      <c r="L321" s="184"/>
      <c r="M321" s="189"/>
      <c r="T321" s="190"/>
      <c r="AT321" s="185" t="s">
        <v>233</v>
      </c>
      <c r="AU321" s="185" t="s">
        <v>99</v>
      </c>
      <c r="AV321" s="14" t="s">
        <v>231</v>
      </c>
      <c r="AW321" s="14" t="s">
        <v>30</v>
      </c>
      <c r="AX321" s="14" t="s">
        <v>83</v>
      </c>
      <c r="AY321" s="185" t="s">
        <v>224</v>
      </c>
    </row>
    <row r="322" spans="2:65" s="1" customFormat="1" ht="16.5" customHeight="1">
      <c r="B322" s="32"/>
      <c r="C322" s="198" t="s">
        <v>498</v>
      </c>
      <c r="D322" s="198" t="s">
        <v>311</v>
      </c>
      <c r="E322" s="199" t="s">
        <v>664</v>
      </c>
      <c r="F322" s="200" t="s">
        <v>665</v>
      </c>
      <c r="G322" s="201" t="s">
        <v>245</v>
      </c>
      <c r="H322" s="202">
        <v>67.307000000000002</v>
      </c>
      <c r="I322" s="203"/>
      <c r="J322" s="202">
        <f>ROUND(I322*H322,3)</f>
        <v>0</v>
      </c>
      <c r="K322" s="204"/>
      <c r="L322" s="205"/>
      <c r="M322" s="206" t="s">
        <v>1</v>
      </c>
      <c r="N322" s="207" t="s">
        <v>41</v>
      </c>
      <c r="P322" s="165">
        <f>O322*H322</f>
        <v>0</v>
      </c>
      <c r="Q322" s="165">
        <v>1.8519999999999998E-2</v>
      </c>
      <c r="R322" s="165">
        <f>Q322*H322</f>
        <v>1.24652564</v>
      </c>
      <c r="S322" s="165">
        <v>0</v>
      </c>
      <c r="T322" s="166">
        <f>S322*H322</f>
        <v>0</v>
      </c>
      <c r="AR322" s="167" t="s">
        <v>401</v>
      </c>
      <c r="AT322" s="167" t="s">
        <v>311</v>
      </c>
      <c r="AU322" s="167" t="s">
        <v>99</v>
      </c>
      <c r="AY322" s="17" t="s">
        <v>224</v>
      </c>
      <c r="BE322" s="168">
        <f>IF(N322="základná",J322,0)</f>
        <v>0</v>
      </c>
      <c r="BF322" s="168">
        <f>IF(N322="znížená",J322,0)</f>
        <v>0</v>
      </c>
      <c r="BG322" s="168">
        <f>IF(N322="zákl. prenesená",J322,0)</f>
        <v>0</v>
      </c>
      <c r="BH322" s="168">
        <f>IF(N322="zníž. prenesená",J322,0)</f>
        <v>0</v>
      </c>
      <c r="BI322" s="168">
        <f>IF(N322="nulová",J322,0)</f>
        <v>0</v>
      </c>
      <c r="BJ322" s="17" t="s">
        <v>99</v>
      </c>
      <c r="BK322" s="169">
        <f>ROUND(I322*H322,3)</f>
        <v>0</v>
      </c>
      <c r="BL322" s="17" t="s">
        <v>321</v>
      </c>
      <c r="BM322" s="167" t="s">
        <v>838</v>
      </c>
    </row>
    <row r="323" spans="2:65" s="13" customFormat="1">
      <c r="B323" s="177"/>
      <c r="D323" s="171" t="s">
        <v>233</v>
      </c>
      <c r="F323" s="179" t="s">
        <v>839</v>
      </c>
      <c r="H323" s="180">
        <v>67.307000000000002</v>
      </c>
      <c r="I323" s="181"/>
      <c r="L323" s="177"/>
      <c r="M323" s="182"/>
      <c r="T323" s="183"/>
      <c r="AT323" s="178" t="s">
        <v>233</v>
      </c>
      <c r="AU323" s="178" t="s">
        <v>99</v>
      </c>
      <c r="AV323" s="13" t="s">
        <v>99</v>
      </c>
      <c r="AW323" s="13" t="s">
        <v>4</v>
      </c>
      <c r="AX323" s="13" t="s">
        <v>83</v>
      </c>
      <c r="AY323" s="178" t="s">
        <v>224</v>
      </c>
    </row>
    <row r="324" spans="2:65" s="1" customFormat="1" ht="24.25" customHeight="1">
      <c r="B324" s="32"/>
      <c r="C324" s="157" t="s">
        <v>504</v>
      </c>
      <c r="D324" s="157" t="s">
        <v>227</v>
      </c>
      <c r="E324" s="158" t="s">
        <v>669</v>
      </c>
      <c r="F324" s="159" t="s">
        <v>670</v>
      </c>
      <c r="G324" s="160" t="s">
        <v>461</v>
      </c>
      <c r="H324" s="162"/>
      <c r="I324" s="162"/>
      <c r="J324" s="161">
        <f>ROUND(I324*H324,3)</f>
        <v>0</v>
      </c>
      <c r="K324" s="163"/>
      <c r="L324" s="32"/>
      <c r="M324" s="164" t="s">
        <v>1</v>
      </c>
      <c r="N324" s="127" t="s">
        <v>41</v>
      </c>
      <c r="P324" s="165">
        <f>O324*H324</f>
        <v>0</v>
      </c>
      <c r="Q324" s="165">
        <v>0</v>
      </c>
      <c r="R324" s="165">
        <f>Q324*H324</f>
        <v>0</v>
      </c>
      <c r="S324" s="165">
        <v>0</v>
      </c>
      <c r="T324" s="166">
        <f>S324*H324</f>
        <v>0</v>
      </c>
      <c r="AR324" s="167" t="s">
        <v>321</v>
      </c>
      <c r="AT324" s="167" t="s">
        <v>227</v>
      </c>
      <c r="AU324" s="167" t="s">
        <v>99</v>
      </c>
      <c r="AY324" s="17" t="s">
        <v>224</v>
      </c>
      <c r="BE324" s="168">
        <f>IF(N324="základná",J324,0)</f>
        <v>0</v>
      </c>
      <c r="BF324" s="168">
        <f>IF(N324="znížená",J324,0)</f>
        <v>0</v>
      </c>
      <c r="BG324" s="168">
        <f>IF(N324="zákl. prenesená",J324,0)</f>
        <v>0</v>
      </c>
      <c r="BH324" s="168">
        <f>IF(N324="zníž. prenesená",J324,0)</f>
        <v>0</v>
      </c>
      <c r="BI324" s="168">
        <f>IF(N324="nulová",J324,0)</f>
        <v>0</v>
      </c>
      <c r="BJ324" s="17" t="s">
        <v>99</v>
      </c>
      <c r="BK324" s="169">
        <f>ROUND(I324*H324,3)</f>
        <v>0</v>
      </c>
      <c r="BL324" s="17" t="s">
        <v>321</v>
      </c>
      <c r="BM324" s="167" t="s">
        <v>840</v>
      </c>
    </row>
    <row r="325" spans="2:65" s="11" customFormat="1" ht="22.9" customHeight="1">
      <c r="B325" s="146"/>
      <c r="D325" s="147" t="s">
        <v>74</v>
      </c>
      <c r="E325" s="155" t="s">
        <v>672</v>
      </c>
      <c r="F325" s="155" t="s">
        <v>673</v>
      </c>
      <c r="I325" s="149"/>
      <c r="J325" s="156">
        <f>BK325</f>
        <v>0</v>
      </c>
      <c r="L325" s="146"/>
      <c r="M325" s="150"/>
      <c r="P325" s="151">
        <f>SUM(P326:P331)</f>
        <v>0</v>
      </c>
      <c r="R325" s="151">
        <f>SUM(R326:R331)</f>
        <v>7.1520000000000004E-4</v>
      </c>
      <c r="T325" s="152">
        <f>SUM(T326:T331)</f>
        <v>0</v>
      </c>
      <c r="AR325" s="147" t="s">
        <v>99</v>
      </c>
      <c r="AT325" s="153" t="s">
        <v>74</v>
      </c>
      <c r="AU325" s="153" t="s">
        <v>83</v>
      </c>
      <c r="AY325" s="147" t="s">
        <v>224</v>
      </c>
      <c r="BK325" s="154">
        <f>SUM(BK326:BK331)</f>
        <v>0</v>
      </c>
    </row>
    <row r="326" spans="2:65" s="1" customFormat="1" ht="24.25" customHeight="1">
      <c r="B326" s="32"/>
      <c r="C326" s="157" t="s">
        <v>510</v>
      </c>
      <c r="D326" s="157" t="s">
        <v>227</v>
      </c>
      <c r="E326" s="158" t="s">
        <v>675</v>
      </c>
      <c r="F326" s="159" t="s">
        <v>676</v>
      </c>
      <c r="G326" s="160" t="s">
        <v>245</v>
      </c>
      <c r="H326" s="161">
        <v>1.47</v>
      </c>
      <c r="I326" s="162"/>
      <c r="J326" s="161">
        <f>ROUND(I326*H326,3)</f>
        <v>0</v>
      </c>
      <c r="K326" s="163"/>
      <c r="L326" s="32"/>
      <c r="M326" s="164" t="s">
        <v>1</v>
      </c>
      <c r="N326" s="127" t="s">
        <v>41</v>
      </c>
      <c r="P326" s="165">
        <f>O326*H326</f>
        <v>0</v>
      </c>
      <c r="Q326" s="165">
        <v>1.6000000000000001E-4</v>
      </c>
      <c r="R326" s="165">
        <f>Q326*H326</f>
        <v>2.3520000000000002E-4</v>
      </c>
      <c r="S326" s="165">
        <v>0</v>
      </c>
      <c r="T326" s="166">
        <f>S326*H326</f>
        <v>0</v>
      </c>
      <c r="AR326" s="167" t="s">
        <v>321</v>
      </c>
      <c r="AT326" s="167" t="s">
        <v>227</v>
      </c>
      <c r="AU326" s="167" t="s">
        <v>99</v>
      </c>
      <c r="AY326" s="17" t="s">
        <v>224</v>
      </c>
      <c r="BE326" s="168">
        <f>IF(N326="základná",J326,0)</f>
        <v>0</v>
      </c>
      <c r="BF326" s="168">
        <f>IF(N326="znížená",J326,0)</f>
        <v>0</v>
      </c>
      <c r="BG326" s="168">
        <f>IF(N326="zákl. prenesená",J326,0)</f>
        <v>0</v>
      </c>
      <c r="BH326" s="168">
        <f>IF(N326="zníž. prenesená",J326,0)</f>
        <v>0</v>
      </c>
      <c r="BI326" s="168">
        <f>IF(N326="nulová",J326,0)</f>
        <v>0</v>
      </c>
      <c r="BJ326" s="17" t="s">
        <v>99</v>
      </c>
      <c r="BK326" s="169">
        <f>ROUND(I326*H326,3)</f>
        <v>0</v>
      </c>
      <c r="BL326" s="17" t="s">
        <v>321</v>
      </c>
      <c r="BM326" s="167" t="s">
        <v>841</v>
      </c>
    </row>
    <row r="327" spans="2:65" s="12" customFormat="1">
      <c r="B327" s="170"/>
      <c r="D327" s="171" t="s">
        <v>233</v>
      </c>
      <c r="E327" s="172" t="s">
        <v>1</v>
      </c>
      <c r="F327" s="173" t="s">
        <v>479</v>
      </c>
      <c r="H327" s="172" t="s">
        <v>1</v>
      </c>
      <c r="I327" s="174"/>
      <c r="L327" s="170"/>
      <c r="M327" s="175"/>
      <c r="T327" s="176"/>
      <c r="AT327" s="172" t="s">
        <v>233</v>
      </c>
      <c r="AU327" s="172" t="s">
        <v>99</v>
      </c>
      <c r="AV327" s="12" t="s">
        <v>83</v>
      </c>
      <c r="AW327" s="12" t="s">
        <v>30</v>
      </c>
      <c r="AX327" s="12" t="s">
        <v>75</v>
      </c>
      <c r="AY327" s="172" t="s">
        <v>224</v>
      </c>
    </row>
    <row r="328" spans="2:65" s="13" customFormat="1">
      <c r="B328" s="177"/>
      <c r="D328" s="171" t="s">
        <v>233</v>
      </c>
      <c r="E328" s="178" t="s">
        <v>1</v>
      </c>
      <c r="F328" s="179" t="s">
        <v>842</v>
      </c>
      <c r="H328" s="180">
        <v>1.47</v>
      </c>
      <c r="I328" s="181"/>
      <c r="L328" s="177"/>
      <c r="M328" s="182"/>
      <c r="T328" s="183"/>
      <c r="AT328" s="178" t="s">
        <v>233</v>
      </c>
      <c r="AU328" s="178" t="s">
        <v>99</v>
      </c>
      <c r="AV328" s="13" t="s">
        <v>99</v>
      </c>
      <c r="AW328" s="13" t="s">
        <v>30</v>
      </c>
      <c r="AX328" s="13" t="s">
        <v>83</v>
      </c>
      <c r="AY328" s="178" t="s">
        <v>224</v>
      </c>
    </row>
    <row r="329" spans="2:65" s="1" customFormat="1" ht="33" customHeight="1">
      <c r="B329" s="32"/>
      <c r="C329" s="157" t="s">
        <v>515</v>
      </c>
      <c r="D329" s="157" t="s">
        <v>227</v>
      </c>
      <c r="E329" s="158" t="s">
        <v>843</v>
      </c>
      <c r="F329" s="159" t="s">
        <v>844</v>
      </c>
      <c r="G329" s="160" t="s">
        <v>845</v>
      </c>
      <c r="H329" s="161">
        <v>1</v>
      </c>
      <c r="I329" s="162"/>
      <c r="J329" s="161">
        <f>ROUND(I329*H329,3)</f>
        <v>0</v>
      </c>
      <c r="K329" s="163"/>
      <c r="L329" s="32"/>
      <c r="M329" s="164" t="s">
        <v>1</v>
      </c>
      <c r="N329" s="127" t="s">
        <v>41</v>
      </c>
      <c r="P329" s="165">
        <f>O329*H329</f>
        <v>0</v>
      </c>
      <c r="Q329" s="165">
        <v>4.8000000000000001E-4</v>
      </c>
      <c r="R329" s="165">
        <f>Q329*H329</f>
        <v>4.8000000000000001E-4</v>
      </c>
      <c r="S329" s="165">
        <v>0</v>
      </c>
      <c r="T329" s="166">
        <f>S329*H329</f>
        <v>0</v>
      </c>
      <c r="AR329" s="167" t="s">
        <v>321</v>
      </c>
      <c r="AT329" s="167" t="s">
        <v>227</v>
      </c>
      <c r="AU329" s="167" t="s">
        <v>99</v>
      </c>
      <c r="AY329" s="17" t="s">
        <v>224</v>
      </c>
      <c r="BE329" s="168">
        <f>IF(N329="základná",J329,0)</f>
        <v>0</v>
      </c>
      <c r="BF329" s="168">
        <f>IF(N329="znížená",J329,0)</f>
        <v>0</v>
      </c>
      <c r="BG329" s="168">
        <f>IF(N329="zákl. prenesená",J329,0)</f>
        <v>0</v>
      </c>
      <c r="BH329" s="168">
        <f>IF(N329="zníž. prenesená",J329,0)</f>
        <v>0</v>
      </c>
      <c r="BI329" s="168">
        <f>IF(N329="nulová",J329,0)</f>
        <v>0</v>
      </c>
      <c r="BJ329" s="17" t="s">
        <v>99</v>
      </c>
      <c r="BK329" s="169">
        <f>ROUND(I329*H329,3)</f>
        <v>0</v>
      </c>
      <c r="BL329" s="17" t="s">
        <v>321</v>
      </c>
      <c r="BM329" s="167" t="s">
        <v>846</v>
      </c>
    </row>
    <row r="330" spans="2:65" s="12" customFormat="1">
      <c r="B330" s="170"/>
      <c r="D330" s="171" t="s">
        <v>233</v>
      </c>
      <c r="E330" s="172" t="s">
        <v>1</v>
      </c>
      <c r="F330" s="173" t="s">
        <v>847</v>
      </c>
      <c r="H330" s="172" t="s">
        <v>1</v>
      </c>
      <c r="I330" s="174"/>
      <c r="L330" s="170"/>
      <c r="M330" s="175"/>
      <c r="T330" s="176"/>
      <c r="AT330" s="172" t="s">
        <v>233</v>
      </c>
      <c r="AU330" s="172" t="s">
        <v>99</v>
      </c>
      <c r="AV330" s="12" t="s">
        <v>83</v>
      </c>
      <c r="AW330" s="12" t="s">
        <v>30</v>
      </c>
      <c r="AX330" s="12" t="s">
        <v>75</v>
      </c>
      <c r="AY330" s="172" t="s">
        <v>224</v>
      </c>
    </row>
    <row r="331" spans="2:65" s="13" customFormat="1">
      <c r="B331" s="177"/>
      <c r="D331" s="171" t="s">
        <v>233</v>
      </c>
      <c r="E331" s="178" t="s">
        <v>1</v>
      </c>
      <c r="F331" s="179" t="s">
        <v>83</v>
      </c>
      <c r="H331" s="180">
        <v>1</v>
      </c>
      <c r="I331" s="181"/>
      <c r="L331" s="177"/>
      <c r="M331" s="182"/>
      <c r="T331" s="183"/>
      <c r="AT331" s="178" t="s">
        <v>233</v>
      </c>
      <c r="AU331" s="178" t="s">
        <v>99</v>
      </c>
      <c r="AV331" s="13" t="s">
        <v>99</v>
      </c>
      <c r="AW331" s="13" t="s">
        <v>30</v>
      </c>
      <c r="AX331" s="13" t="s">
        <v>83</v>
      </c>
      <c r="AY331" s="178" t="s">
        <v>224</v>
      </c>
    </row>
    <row r="332" spans="2:65" s="11" customFormat="1" ht="22.9" customHeight="1">
      <c r="B332" s="146"/>
      <c r="D332" s="147" t="s">
        <v>74</v>
      </c>
      <c r="E332" s="155" t="s">
        <v>679</v>
      </c>
      <c r="F332" s="155" t="s">
        <v>680</v>
      </c>
      <c r="I332" s="149"/>
      <c r="J332" s="156">
        <f>BK332</f>
        <v>0</v>
      </c>
      <c r="L332" s="146"/>
      <c r="M332" s="150"/>
      <c r="P332" s="151">
        <f>SUM(P333:P342)</f>
        <v>0</v>
      </c>
      <c r="R332" s="151">
        <f>SUM(R333:R342)</f>
        <v>4.8172220000000002E-2</v>
      </c>
      <c r="T332" s="152">
        <f>SUM(T333:T342)</f>
        <v>0</v>
      </c>
      <c r="AR332" s="147" t="s">
        <v>99</v>
      </c>
      <c r="AT332" s="153" t="s">
        <v>74</v>
      </c>
      <c r="AU332" s="153" t="s">
        <v>83</v>
      </c>
      <c r="AY332" s="147" t="s">
        <v>224</v>
      </c>
      <c r="BK332" s="154">
        <f>SUM(BK333:BK342)</f>
        <v>0</v>
      </c>
    </row>
    <row r="333" spans="2:65" s="1" customFormat="1" ht="37.9" customHeight="1">
      <c r="B333" s="32"/>
      <c r="C333" s="157" t="s">
        <v>520</v>
      </c>
      <c r="D333" s="157" t="s">
        <v>227</v>
      </c>
      <c r="E333" s="158" t="s">
        <v>693</v>
      </c>
      <c r="F333" s="159" t="s">
        <v>694</v>
      </c>
      <c r="G333" s="160" t="s">
        <v>245</v>
      </c>
      <c r="H333" s="161">
        <v>141.68299999999999</v>
      </c>
      <c r="I333" s="162"/>
      <c r="J333" s="161">
        <f>ROUND(I333*H333,3)</f>
        <v>0</v>
      </c>
      <c r="K333" s="163"/>
      <c r="L333" s="32"/>
      <c r="M333" s="164" t="s">
        <v>1</v>
      </c>
      <c r="N333" s="127" t="s">
        <v>41</v>
      </c>
      <c r="P333" s="165">
        <f>O333*H333</f>
        <v>0</v>
      </c>
      <c r="Q333" s="165">
        <v>3.4000000000000002E-4</v>
      </c>
      <c r="R333" s="165">
        <f>Q333*H333</f>
        <v>4.8172220000000002E-2</v>
      </c>
      <c r="S333" s="165">
        <v>0</v>
      </c>
      <c r="T333" s="166">
        <f>S333*H333</f>
        <v>0</v>
      </c>
      <c r="AR333" s="167" t="s">
        <v>321</v>
      </c>
      <c r="AT333" s="167" t="s">
        <v>227</v>
      </c>
      <c r="AU333" s="167" t="s">
        <v>99</v>
      </c>
      <c r="AY333" s="17" t="s">
        <v>224</v>
      </c>
      <c r="BE333" s="168">
        <f>IF(N333="základná",J333,0)</f>
        <v>0</v>
      </c>
      <c r="BF333" s="168">
        <f>IF(N333="znížená",J333,0)</f>
        <v>0</v>
      </c>
      <c r="BG333" s="168">
        <f>IF(N333="zákl. prenesená",J333,0)</f>
        <v>0</v>
      </c>
      <c r="BH333" s="168">
        <f>IF(N333="zníž. prenesená",J333,0)</f>
        <v>0</v>
      </c>
      <c r="BI333" s="168">
        <f>IF(N333="nulová",J333,0)</f>
        <v>0</v>
      </c>
      <c r="BJ333" s="17" t="s">
        <v>99</v>
      </c>
      <c r="BK333" s="169">
        <f>ROUND(I333*H333,3)</f>
        <v>0</v>
      </c>
      <c r="BL333" s="17" t="s">
        <v>321</v>
      </c>
      <c r="BM333" s="167" t="s">
        <v>848</v>
      </c>
    </row>
    <row r="334" spans="2:65" s="12" customFormat="1">
      <c r="B334" s="170"/>
      <c r="D334" s="171" t="s">
        <v>233</v>
      </c>
      <c r="E334" s="172" t="s">
        <v>1</v>
      </c>
      <c r="F334" s="173" t="s">
        <v>849</v>
      </c>
      <c r="H334" s="172" t="s">
        <v>1</v>
      </c>
      <c r="I334" s="174"/>
      <c r="L334" s="170"/>
      <c r="M334" s="175"/>
      <c r="T334" s="176"/>
      <c r="AT334" s="172" t="s">
        <v>233</v>
      </c>
      <c r="AU334" s="172" t="s">
        <v>99</v>
      </c>
      <c r="AV334" s="12" t="s">
        <v>83</v>
      </c>
      <c r="AW334" s="12" t="s">
        <v>30</v>
      </c>
      <c r="AX334" s="12" t="s">
        <v>75</v>
      </c>
      <c r="AY334" s="172" t="s">
        <v>224</v>
      </c>
    </row>
    <row r="335" spans="2:65" s="13" customFormat="1">
      <c r="B335" s="177"/>
      <c r="D335" s="171" t="s">
        <v>233</v>
      </c>
      <c r="E335" s="178" t="s">
        <v>1</v>
      </c>
      <c r="F335" s="179" t="s">
        <v>850</v>
      </c>
      <c r="H335" s="180">
        <v>69.183000000000007</v>
      </c>
      <c r="I335" s="181"/>
      <c r="L335" s="177"/>
      <c r="M335" s="182"/>
      <c r="T335" s="183"/>
      <c r="AT335" s="178" t="s">
        <v>233</v>
      </c>
      <c r="AU335" s="178" t="s">
        <v>99</v>
      </c>
      <c r="AV335" s="13" t="s">
        <v>99</v>
      </c>
      <c r="AW335" s="13" t="s">
        <v>30</v>
      </c>
      <c r="AX335" s="13" t="s">
        <v>75</v>
      </c>
      <c r="AY335" s="178" t="s">
        <v>224</v>
      </c>
    </row>
    <row r="336" spans="2:65" s="12" customFormat="1">
      <c r="B336" s="170"/>
      <c r="D336" s="171" t="s">
        <v>233</v>
      </c>
      <c r="E336" s="172" t="s">
        <v>1</v>
      </c>
      <c r="F336" s="173" t="s">
        <v>247</v>
      </c>
      <c r="H336" s="172" t="s">
        <v>1</v>
      </c>
      <c r="I336" s="174"/>
      <c r="L336" s="170"/>
      <c r="M336" s="175"/>
      <c r="T336" s="176"/>
      <c r="AT336" s="172" t="s">
        <v>233</v>
      </c>
      <c r="AU336" s="172" t="s">
        <v>99</v>
      </c>
      <c r="AV336" s="12" t="s">
        <v>83</v>
      </c>
      <c r="AW336" s="12" t="s">
        <v>30</v>
      </c>
      <c r="AX336" s="12" t="s">
        <v>75</v>
      </c>
      <c r="AY336" s="172" t="s">
        <v>224</v>
      </c>
    </row>
    <row r="337" spans="2:65" s="13" customFormat="1">
      <c r="B337" s="177"/>
      <c r="D337" s="171" t="s">
        <v>233</v>
      </c>
      <c r="E337" s="178" t="s">
        <v>1</v>
      </c>
      <c r="F337" s="179" t="s">
        <v>743</v>
      </c>
      <c r="H337" s="180">
        <v>49.83</v>
      </c>
      <c r="I337" s="181"/>
      <c r="L337" s="177"/>
      <c r="M337" s="182"/>
      <c r="T337" s="183"/>
      <c r="AT337" s="178" t="s">
        <v>233</v>
      </c>
      <c r="AU337" s="178" t="s">
        <v>99</v>
      </c>
      <c r="AV337" s="13" t="s">
        <v>99</v>
      </c>
      <c r="AW337" s="13" t="s">
        <v>30</v>
      </c>
      <c r="AX337" s="13" t="s">
        <v>75</v>
      </c>
      <c r="AY337" s="178" t="s">
        <v>224</v>
      </c>
    </row>
    <row r="338" spans="2:65" s="12" customFormat="1">
      <c r="B338" s="170"/>
      <c r="D338" s="171" t="s">
        <v>233</v>
      </c>
      <c r="E338" s="172" t="s">
        <v>1</v>
      </c>
      <c r="F338" s="173" t="s">
        <v>744</v>
      </c>
      <c r="H338" s="172" t="s">
        <v>1</v>
      </c>
      <c r="I338" s="174"/>
      <c r="L338" s="170"/>
      <c r="M338" s="175"/>
      <c r="T338" s="176"/>
      <c r="AT338" s="172" t="s">
        <v>233</v>
      </c>
      <c r="AU338" s="172" t="s">
        <v>99</v>
      </c>
      <c r="AV338" s="12" t="s">
        <v>83</v>
      </c>
      <c r="AW338" s="12" t="s">
        <v>30</v>
      </c>
      <c r="AX338" s="12" t="s">
        <v>75</v>
      </c>
      <c r="AY338" s="172" t="s">
        <v>224</v>
      </c>
    </row>
    <row r="339" spans="2:65" s="13" customFormat="1">
      <c r="B339" s="177"/>
      <c r="D339" s="171" t="s">
        <v>233</v>
      </c>
      <c r="E339" s="178" t="s">
        <v>1</v>
      </c>
      <c r="F339" s="179" t="s">
        <v>745</v>
      </c>
      <c r="H339" s="180">
        <v>10.02</v>
      </c>
      <c r="I339" s="181"/>
      <c r="L339" s="177"/>
      <c r="M339" s="182"/>
      <c r="T339" s="183"/>
      <c r="AT339" s="178" t="s">
        <v>233</v>
      </c>
      <c r="AU339" s="178" t="s">
        <v>99</v>
      </c>
      <c r="AV339" s="13" t="s">
        <v>99</v>
      </c>
      <c r="AW339" s="13" t="s">
        <v>30</v>
      </c>
      <c r="AX339" s="13" t="s">
        <v>75</v>
      </c>
      <c r="AY339" s="178" t="s">
        <v>224</v>
      </c>
    </row>
    <row r="340" spans="2:65" s="12" customFormat="1">
      <c r="B340" s="170"/>
      <c r="D340" s="171" t="s">
        <v>233</v>
      </c>
      <c r="E340" s="172" t="s">
        <v>1</v>
      </c>
      <c r="F340" s="173" t="s">
        <v>425</v>
      </c>
      <c r="H340" s="172" t="s">
        <v>1</v>
      </c>
      <c r="I340" s="174"/>
      <c r="L340" s="170"/>
      <c r="M340" s="175"/>
      <c r="T340" s="176"/>
      <c r="AT340" s="172" t="s">
        <v>233</v>
      </c>
      <c r="AU340" s="172" t="s">
        <v>99</v>
      </c>
      <c r="AV340" s="12" t="s">
        <v>83</v>
      </c>
      <c r="AW340" s="12" t="s">
        <v>30</v>
      </c>
      <c r="AX340" s="12" t="s">
        <v>75</v>
      </c>
      <c r="AY340" s="172" t="s">
        <v>224</v>
      </c>
    </row>
    <row r="341" spans="2:65" s="13" customFormat="1">
      <c r="B341" s="177"/>
      <c r="D341" s="171" t="s">
        <v>233</v>
      </c>
      <c r="E341" s="178" t="s">
        <v>1</v>
      </c>
      <c r="F341" s="179" t="s">
        <v>755</v>
      </c>
      <c r="H341" s="180">
        <v>12.65</v>
      </c>
      <c r="I341" s="181"/>
      <c r="L341" s="177"/>
      <c r="M341" s="182"/>
      <c r="T341" s="183"/>
      <c r="AT341" s="178" t="s">
        <v>233</v>
      </c>
      <c r="AU341" s="178" t="s">
        <v>99</v>
      </c>
      <c r="AV341" s="13" t="s">
        <v>99</v>
      </c>
      <c r="AW341" s="13" t="s">
        <v>30</v>
      </c>
      <c r="AX341" s="13" t="s">
        <v>75</v>
      </c>
      <c r="AY341" s="178" t="s">
        <v>224</v>
      </c>
    </row>
    <row r="342" spans="2:65" s="14" customFormat="1">
      <c r="B342" s="184"/>
      <c r="D342" s="171" t="s">
        <v>233</v>
      </c>
      <c r="E342" s="185" t="s">
        <v>1</v>
      </c>
      <c r="F342" s="186" t="s">
        <v>279</v>
      </c>
      <c r="H342" s="187">
        <v>141.68299999999999</v>
      </c>
      <c r="I342" s="188"/>
      <c r="L342" s="184"/>
      <c r="M342" s="189"/>
      <c r="T342" s="190"/>
      <c r="AT342" s="185" t="s">
        <v>233</v>
      </c>
      <c r="AU342" s="185" t="s">
        <v>99</v>
      </c>
      <c r="AV342" s="14" t="s">
        <v>231</v>
      </c>
      <c r="AW342" s="14" t="s">
        <v>30</v>
      </c>
      <c r="AX342" s="14" t="s">
        <v>83</v>
      </c>
      <c r="AY342" s="185" t="s">
        <v>224</v>
      </c>
    </row>
    <row r="343" spans="2:65" s="11" customFormat="1" ht="25.9" customHeight="1">
      <c r="B343" s="146"/>
      <c r="D343" s="147" t="s">
        <v>74</v>
      </c>
      <c r="E343" s="148" t="s">
        <v>311</v>
      </c>
      <c r="F343" s="148" t="s">
        <v>697</v>
      </c>
      <c r="I343" s="149"/>
      <c r="J343" s="125">
        <f>BK343</f>
        <v>0</v>
      </c>
      <c r="L343" s="146"/>
      <c r="M343" s="150"/>
      <c r="P343" s="151">
        <f>P344</f>
        <v>0</v>
      </c>
      <c r="R343" s="151">
        <f>R344</f>
        <v>0</v>
      </c>
      <c r="T343" s="152">
        <f>T344</f>
        <v>0.03</v>
      </c>
      <c r="AR343" s="147" t="s">
        <v>225</v>
      </c>
      <c r="AT343" s="153" t="s">
        <v>74</v>
      </c>
      <c r="AU343" s="153" t="s">
        <v>75</v>
      </c>
      <c r="AY343" s="147" t="s">
        <v>224</v>
      </c>
      <c r="BK343" s="154">
        <f>BK344</f>
        <v>0</v>
      </c>
    </row>
    <row r="344" spans="2:65" s="11" customFormat="1" ht="22.9" customHeight="1">
      <c r="B344" s="146"/>
      <c r="D344" s="147" t="s">
        <v>74</v>
      </c>
      <c r="E344" s="155" t="s">
        <v>698</v>
      </c>
      <c r="F344" s="155" t="s">
        <v>699</v>
      </c>
      <c r="I344" s="149"/>
      <c r="J344" s="156">
        <f>BK344</f>
        <v>0</v>
      </c>
      <c r="L344" s="146"/>
      <c r="M344" s="150"/>
      <c r="P344" s="151">
        <f>SUM(P345:P347)</f>
        <v>0</v>
      </c>
      <c r="R344" s="151">
        <f>SUM(R345:R347)</f>
        <v>0</v>
      </c>
      <c r="T344" s="152">
        <f>SUM(T345:T347)</f>
        <v>0.03</v>
      </c>
      <c r="AR344" s="147" t="s">
        <v>225</v>
      </c>
      <c r="AT344" s="153" t="s">
        <v>74</v>
      </c>
      <c r="AU344" s="153" t="s">
        <v>83</v>
      </c>
      <c r="AY344" s="147" t="s">
        <v>224</v>
      </c>
      <c r="BK344" s="154">
        <f>SUM(BK345:BK347)</f>
        <v>0</v>
      </c>
    </row>
    <row r="345" spans="2:65" s="1" customFormat="1" ht="24.25" customHeight="1">
      <c r="B345" s="32"/>
      <c r="C345" s="157" t="s">
        <v>524</v>
      </c>
      <c r="D345" s="157" t="s">
        <v>227</v>
      </c>
      <c r="E345" s="158" t="s">
        <v>707</v>
      </c>
      <c r="F345" s="159" t="s">
        <v>708</v>
      </c>
      <c r="G345" s="160" t="s">
        <v>230</v>
      </c>
      <c r="H345" s="161">
        <v>6</v>
      </c>
      <c r="I345" s="162"/>
      <c r="J345" s="161">
        <f>ROUND(I345*H345,3)</f>
        <v>0</v>
      </c>
      <c r="K345" s="163"/>
      <c r="L345" s="32"/>
      <c r="M345" s="164" t="s">
        <v>1</v>
      </c>
      <c r="N345" s="127" t="s">
        <v>41</v>
      </c>
      <c r="P345" s="165">
        <f>O345*H345</f>
        <v>0</v>
      </c>
      <c r="Q345" s="165">
        <v>0</v>
      </c>
      <c r="R345" s="165">
        <f>Q345*H345</f>
        <v>0</v>
      </c>
      <c r="S345" s="165">
        <v>5.0000000000000001E-3</v>
      </c>
      <c r="T345" s="166">
        <f>S345*H345</f>
        <v>0.03</v>
      </c>
      <c r="AR345" s="167" t="s">
        <v>558</v>
      </c>
      <c r="AT345" s="167" t="s">
        <v>227</v>
      </c>
      <c r="AU345" s="167" t="s">
        <v>99</v>
      </c>
      <c r="AY345" s="17" t="s">
        <v>224</v>
      </c>
      <c r="BE345" s="168">
        <f>IF(N345="základná",J345,0)</f>
        <v>0</v>
      </c>
      <c r="BF345" s="168">
        <f>IF(N345="znížená",J345,0)</f>
        <v>0</v>
      </c>
      <c r="BG345" s="168">
        <f>IF(N345="zákl. prenesená",J345,0)</f>
        <v>0</v>
      </c>
      <c r="BH345" s="168">
        <f>IF(N345="zníž. prenesená",J345,0)</f>
        <v>0</v>
      </c>
      <c r="BI345" s="168">
        <f>IF(N345="nulová",J345,0)</f>
        <v>0</v>
      </c>
      <c r="BJ345" s="17" t="s">
        <v>99</v>
      </c>
      <c r="BK345" s="169">
        <f>ROUND(I345*H345,3)</f>
        <v>0</v>
      </c>
      <c r="BL345" s="17" t="s">
        <v>558</v>
      </c>
      <c r="BM345" s="167" t="s">
        <v>851</v>
      </c>
    </row>
    <row r="346" spans="2:65" s="12" customFormat="1">
      <c r="B346" s="170"/>
      <c r="D346" s="171" t="s">
        <v>233</v>
      </c>
      <c r="E346" s="172" t="s">
        <v>1</v>
      </c>
      <c r="F346" s="173" t="s">
        <v>704</v>
      </c>
      <c r="H346" s="172" t="s">
        <v>1</v>
      </c>
      <c r="I346" s="174"/>
      <c r="L346" s="170"/>
      <c r="M346" s="175"/>
      <c r="T346" s="176"/>
      <c r="AT346" s="172" t="s">
        <v>233</v>
      </c>
      <c r="AU346" s="172" t="s">
        <v>99</v>
      </c>
      <c r="AV346" s="12" t="s">
        <v>83</v>
      </c>
      <c r="AW346" s="12" t="s">
        <v>30</v>
      </c>
      <c r="AX346" s="12" t="s">
        <v>75</v>
      </c>
      <c r="AY346" s="172" t="s">
        <v>224</v>
      </c>
    </row>
    <row r="347" spans="2:65" s="13" customFormat="1">
      <c r="B347" s="177"/>
      <c r="D347" s="171" t="s">
        <v>233</v>
      </c>
      <c r="E347" s="178" t="s">
        <v>1</v>
      </c>
      <c r="F347" s="179" t="s">
        <v>241</v>
      </c>
      <c r="H347" s="180">
        <v>6</v>
      </c>
      <c r="I347" s="181"/>
      <c r="L347" s="177"/>
      <c r="M347" s="182"/>
      <c r="T347" s="183"/>
      <c r="AT347" s="178" t="s">
        <v>233</v>
      </c>
      <c r="AU347" s="178" t="s">
        <v>99</v>
      </c>
      <c r="AV347" s="13" t="s">
        <v>99</v>
      </c>
      <c r="AW347" s="13" t="s">
        <v>30</v>
      </c>
      <c r="AX347" s="13" t="s">
        <v>83</v>
      </c>
      <c r="AY347" s="178" t="s">
        <v>224</v>
      </c>
    </row>
    <row r="348" spans="2:65" s="11" customFormat="1" ht="25.9" customHeight="1">
      <c r="B348" s="146"/>
      <c r="D348" s="147" t="s">
        <v>74</v>
      </c>
      <c r="E348" s="148" t="s">
        <v>718</v>
      </c>
      <c r="F348" s="148" t="s">
        <v>719</v>
      </c>
      <c r="I348" s="149"/>
      <c r="J348" s="125">
        <f>BK348</f>
        <v>0</v>
      </c>
      <c r="L348" s="146"/>
      <c r="M348" s="150"/>
      <c r="P348" s="151">
        <f>SUM(P349:P354)</f>
        <v>0</v>
      </c>
      <c r="R348" s="151">
        <f>SUM(R349:R354)</f>
        <v>0</v>
      </c>
      <c r="T348" s="152">
        <f>SUM(T349:T354)</f>
        <v>0</v>
      </c>
      <c r="AR348" s="147" t="s">
        <v>231</v>
      </c>
      <c r="AT348" s="153" t="s">
        <v>74</v>
      </c>
      <c r="AU348" s="153" t="s">
        <v>75</v>
      </c>
      <c r="AY348" s="147" t="s">
        <v>224</v>
      </c>
      <c r="BK348" s="154">
        <f>SUM(BK349:BK354)</f>
        <v>0</v>
      </c>
    </row>
    <row r="349" spans="2:65" s="1" customFormat="1" ht="33" customHeight="1">
      <c r="B349" s="32"/>
      <c r="C349" s="157" t="s">
        <v>529</v>
      </c>
      <c r="D349" s="157" t="s">
        <v>227</v>
      </c>
      <c r="E349" s="158" t="s">
        <v>721</v>
      </c>
      <c r="F349" s="159" t="s">
        <v>722</v>
      </c>
      <c r="G349" s="160" t="s">
        <v>723</v>
      </c>
      <c r="H349" s="161">
        <v>6</v>
      </c>
      <c r="I349" s="162"/>
      <c r="J349" s="161">
        <f>ROUND(I349*H349,3)</f>
        <v>0</v>
      </c>
      <c r="K349" s="163"/>
      <c r="L349" s="32"/>
      <c r="M349" s="164" t="s">
        <v>1</v>
      </c>
      <c r="N349" s="127" t="s">
        <v>41</v>
      </c>
      <c r="P349" s="165">
        <f>O349*H349</f>
        <v>0</v>
      </c>
      <c r="Q349" s="165">
        <v>0</v>
      </c>
      <c r="R349" s="165">
        <f>Q349*H349</f>
        <v>0</v>
      </c>
      <c r="S349" s="165">
        <v>0</v>
      </c>
      <c r="T349" s="166">
        <f>S349*H349</f>
        <v>0</v>
      </c>
      <c r="AR349" s="167" t="s">
        <v>724</v>
      </c>
      <c r="AT349" s="167" t="s">
        <v>227</v>
      </c>
      <c r="AU349" s="167" t="s">
        <v>83</v>
      </c>
      <c r="AY349" s="17" t="s">
        <v>224</v>
      </c>
      <c r="BE349" s="168">
        <f>IF(N349="základná",J349,0)</f>
        <v>0</v>
      </c>
      <c r="BF349" s="168">
        <f>IF(N349="znížená",J349,0)</f>
        <v>0</v>
      </c>
      <c r="BG349" s="168">
        <f>IF(N349="zákl. prenesená",J349,0)</f>
        <v>0</v>
      </c>
      <c r="BH349" s="168">
        <f>IF(N349="zníž. prenesená",J349,0)</f>
        <v>0</v>
      </c>
      <c r="BI349" s="168">
        <f>IF(N349="nulová",J349,0)</f>
        <v>0</v>
      </c>
      <c r="BJ349" s="17" t="s">
        <v>99</v>
      </c>
      <c r="BK349" s="169">
        <f>ROUND(I349*H349,3)</f>
        <v>0</v>
      </c>
      <c r="BL349" s="17" t="s">
        <v>724</v>
      </c>
      <c r="BM349" s="167" t="s">
        <v>852</v>
      </c>
    </row>
    <row r="350" spans="2:65" s="12" customFormat="1">
      <c r="B350" s="170"/>
      <c r="D350" s="171" t="s">
        <v>233</v>
      </c>
      <c r="E350" s="172" t="s">
        <v>1</v>
      </c>
      <c r="F350" s="173" t="s">
        <v>239</v>
      </c>
      <c r="H350" s="172" t="s">
        <v>1</v>
      </c>
      <c r="I350" s="174"/>
      <c r="L350" s="170"/>
      <c r="M350" s="175"/>
      <c r="T350" s="176"/>
      <c r="AT350" s="172" t="s">
        <v>233</v>
      </c>
      <c r="AU350" s="172" t="s">
        <v>83</v>
      </c>
      <c r="AV350" s="12" t="s">
        <v>83</v>
      </c>
      <c r="AW350" s="12" t="s">
        <v>30</v>
      </c>
      <c r="AX350" s="12" t="s">
        <v>75</v>
      </c>
      <c r="AY350" s="172" t="s">
        <v>224</v>
      </c>
    </row>
    <row r="351" spans="2:65" s="13" customFormat="1">
      <c r="B351" s="177"/>
      <c r="D351" s="171" t="s">
        <v>233</v>
      </c>
      <c r="E351" s="178" t="s">
        <v>1</v>
      </c>
      <c r="F351" s="179" t="s">
        <v>853</v>
      </c>
      <c r="H351" s="180">
        <v>1</v>
      </c>
      <c r="I351" s="181"/>
      <c r="L351" s="177"/>
      <c r="M351" s="182"/>
      <c r="T351" s="183"/>
      <c r="AT351" s="178" t="s">
        <v>233</v>
      </c>
      <c r="AU351" s="178" t="s">
        <v>83</v>
      </c>
      <c r="AV351" s="13" t="s">
        <v>99</v>
      </c>
      <c r="AW351" s="13" t="s">
        <v>30</v>
      </c>
      <c r="AX351" s="13" t="s">
        <v>75</v>
      </c>
      <c r="AY351" s="178" t="s">
        <v>224</v>
      </c>
    </row>
    <row r="352" spans="2:65" s="12" customFormat="1">
      <c r="B352" s="170"/>
      <c r="D352" s="171" t="s">
        <v>233</v>
      </c>
      <c r="E352" s="172" t="s">
        <v>1</v>
      </c>
      <c r="F352" s="173" t="s">
        <v>854</v>
      </c>
      <c r="H352" s="172" t="s">
        <v>1</v>
      </c>
      <c r="I352" s="174"/>
      <c r="L352" s="170"/>
      <c r="M352" s="175"/>
      <c r="T352" s="176"/>
      <c r="AT352" s="172" t="s">
        <v>233</v>
      </c>
      <c r="AU352" s="172" t="s">
        <v>83</v>
      </c>
      <c r="AV352" s="12" t="s">
        <v>83</v>
      </c>
      <c r="AW352" s="12" t="s">
        <v>30</v>
      </c>
      <c r="AX352" s="12" t="s">
        <v>75</v>
      </c>
      <c r="AY352" s="172" t="s">
        <v>224</v>
      </c>
    </row>
    <row r="353" spans="2:63" s="13" customFormat="1">
      <c r="B353" s="177"/>
      <c r="D353" s="171" t="s">
        <v>233</v>
      </c>
      <c r="E353" s="178" t="s">
        <v>1</v>
      </c>
      <c r="F353" s="179" t="s">
        <v>855</v>
      </c>
      <c r="H353" s="180">
        <v>5</v>
      </c>
      <c r="I353" s="181"/>
      <c r="L353" s="177"/>
      <c r="M353" s="182"/>
      <c r="T353" s="183"/>
      <c r="AT353" s="178" t="s">
        <v>233</v>
      </c>
      <c r="AU353" s="178" t="s">
        <v>83</v>
      </c>
      <c r="AV353" s="13" t="s">
        <v>99</v>
      </c>
      <c r="AW353" s="13" t="s">
        <v>30</v>
      </c>
      <c r="AX353" s="13" t="s">
        <v>75</v>
      </c>
      <c r="AY353" s="178" t="s">
        <v>224</v>
      </c>
    </row>
    <row r="354" spans="2:63" s="14" customFormat="1">
      <c r="B354" s="184"/>
      <c r="D354" s="171" t="s">
        <v>233</v>
      </c>
      <c r="E354" s="185" t="s">
        <v>1</v>
      </c>
      <c r="F354" s="186" t="s">
        <v>279</v>
      </c>
      <c r="H354" s="187">
        <v>6</v>
      </c>
      <c r="I354" s="188"/>
      <c r="L354" s="184"/>
      <c r="M354" s="189"/>
      <c r="T354" s="190"/>
      <c r="AT354" s="185" t="s">
        <v>233</v>
      </c>
      <c r="AU354" s="185" t="s">
        <v>83</v>
      </c>
      <c r="AV354" s="14" t="s">
        <v>231</v>
      </c>
      <c r="AW354" s="14" t="s">
        <v>30</v>
      </c>
      <c r="AX354" s="14" t="s">
        <v>83</v>
      </c>
      <c r="AY354" s="185" t="s">
        <v>224</v>
      </c>
    </row>
    <row r="355" spans="2:63" s="1" customFormat="1" ht="49.9" customHeight="1">
      <c r="B355" s="32"/>
      <c r="E355" s="148" t="s">
        <v>727</v>
      </c>
      <c r="F355" s="148" t="s">
        <v>728</v>
      </c>
      <c r="J355" s="125">
        <f t="shared" ref="J355:J360" si="5">BK355</f>
        <v>0</v>
      </c>
      <c r="L355" s="32"/>
      <c r="M355" s="208"/>
      <c r="T355" s="59"/>
      <c r="AT355" s="17" t="s">
        <v>74</v>
      </c>
      <c r="AU355" s="17" t="s">
        <v>75</v>
      </c>
      <c r="AY355" s="17" t="s">
        <v>729</v>
      </c>
      <c r="BK355" s="169">
        <f>SUM(BK356:BK360)</f>
        <v>0</v>
      </c>
    </row>
    <row r="356" spans="2:63" s="1" customFormat="1" ht="16.399999999999999" customHeight="1">
      <c r="B356" s="32"/>
      <c r="C356" s="209" t="s">
        <v>1</v>
      </c>
      <c r="D356" s="209" t="s">
        <v>227</v>
      </c>
      <c r="E356" s="210" t="s">
        <v>1</v>
      </c>
      <c r="F356" s="211" t="s">
        <v>1</v>
      </c>
      <c r="G356" s="212" t="s">
        <v>1</v>
      </c>
      <c r="H356" s="213"/>
      <c r="I356" s="213"/>
      <c r="J356" s="214">
        <f t="shared" si="5"/>
        <v>0</v>
      </c>
      <c r="K356" s="163"/>
      <c r="L356" s="32"/>
      <c r="M356" s="215" t="s">
        <v>1</v>
      </c>
      <c r="N356" s="216" t="s">
        <v>41</v>
      </c>
      <c r="T356" s="59"/>
      <c r="AT356" s="17" t="s">
        <v>729</v>
      </c>
      <c r="AU356" s="17" t="s">
        <v>83</v>
      </c>
      <c r="AY356" s="17" t="s">
        <v>729</v>
      </c>
      <c r="BE356" s="168">
        <f>IF(N356="základná",J356,0)</f>
        <v>0</v>
      </c>
      <c r="BF356" s="168">
        <f>IF(N356="znížená",J356,0)</f>
        <v>0</v>
      </c>
      <c r="BG356" s="168">
        <f>IF(N356="zákl. prenesená",J356,0)</f>
        <v>0</v>
      </c>
      <c r="BH356" s="168">
        <f>IF(N356="zníž. prenesená",J356,0)</f>
        <v>0</v>
      </c>
      <c r="BI356" s="168">
        <f>IF(N356="nulová",J356,0)</f>
        <v>0</v>
      </c>
      <c r="BJ356" s="17" t="s">
        <v>99</v>
      </c>
      <c r="BK356" s="169">
        <f>I356*H356</f>
        <v>0</v>
      </c>
    </row>
    <row r="357" spans="2:63" s="1" customFormat="1" ht="16.399999999999999" customHeight="1">
      <c r="B357" s="32"/>
      <c r="C357" s="209" t="s">
        <v>1</v>
      </c>
      <c r="D357" s="209" t="s">
        <v>227</v>
      </c>
      <c r="E357" s="210" t="s">
        <v>1</v>
      </c>
      <c r="F357" s="211" t="s">
        <v>1</v>
      </c>
      <c r="G357" s="212" t="s">
        <v>1</v>
      </c>
      <c r="H357" s="213"/>
      <c r="I357" s="213"/>
      <c r="J357" s="214">
        <f t="shared" si="5"/>
        <v>0</v>
      </c>
      <c r="K357" s="163"/>
      <c r="L357" s="32"/>
      <c r="M357" s="215" t="s">
        <v>1</v>
      </c>
      <c r="N357" s="216" t="s">
        <v>41</v>
      </c>
      <c r="T357" s="59"/>
      <c r="AT357" s="17" t="s">
        <v>729</v>
      </c>
      <c r="AU357" s="17" t="s">
        <v>83</v>
      </c>
      <c r="AY357" s="17" t="s">
        <v>729</v>
      </c>
      <c r="BE357" s="168">
        <f>IF(N357="základná",J357,0)</f>
        <v>0</v>
      </c>
      <c r="BF357" s="168">
        <f>IF(N357="znížená",J357,0)</f>
        <v>0</v>
      </c>
      <c r="BG357" s="168">
        <f>IF(N357="zákl. prenesená",J357,0)</f>
        <v>0</v>
      </c>
      <c r="BH357" s="168">
        <f>IF(N357="zníž. prenesená",J357,0)</f>
        <v>0</v>
      </c>
      <c r="BI357" s="168">
        <f>IF(N357="nulová",J357,0)</f>
        <v>0</v>
      </c>
      <c r="BJ357" s="17" t="s">
        <v>99</v>
      </c>
      <c r="BK357" s="169">
        <f>I357*H357</f>
        <v>0</v>
      </c>
    </row>
    <row r="358" spans="2:63" s="1" customFormat="1" ht="16.399999999999999" customHeight="1">
      <c r="B358" s="32"/>
      <c r="C358" s="209" t="s">
        <v>1</v>
      </c>
      <c r="D358" s="209" t="s">
        <v>227</v>
      </c>
      <c r="E358" s="210" t="s">
        <v>1</v>
      </c>
      <c r="F358" s="211" t="s">
        <v>1</v>
      </c>
      <c r="G358" s="212" t="s">
        <v>1</v>
      </c>
      <c r="H358" s="213"/>
      <c r="I358" s="213"/>
      <c r="J358" s="214">
        <f t="shared" si="5"/>
        <v>0</v>
      </c>
      <c r="K358" s="163"/>
      <c r="L358" s="32"/>
      <c r="M358" s="215" t="s">
        <v>1</v>
      </c>
      <c r="N358" s="216" t="s">
        <v>41</v>
      </c>
      <c r="T358" s="59"/>
      <c r="AT358" s="17" t="s">
        <v>729</v>
      </c>
      <c r="AU358" s="17" t="s">
        <v>83</v>
      </c>
      <c r="AY358" s="17" t="s">
        <v>729</v>
      </c>
      <c r="BE358" s="168">
        <f>IF(N358="základná",J358,0)</f>
        <v>0</v>
      </c>
      <c r="BF358" s="168">
        <f>IF(N358="znížená",J358,0)</f>
        <v>0</v>
      </c>
      <c r="BG358" s="168">
        <f>IF(N358="zákl. prenesená",J358,0)</f>
        <v>0</v>
      </c>
      <c r="BH358" s="168">
        <f>IF(N358="zníž. prenesená",J358,0)</f>
        <v>0</v>
      </c>
      <c r="BI358" s="168">
        <f>IF(N358="nulová",J358,0)</f>
        <v>0</v>
      </c>
      <c r="BJ358" s="17" t="s">
        <v>99</v>
      </c>
      <c r="BK358" s="169">
        <f>I358*H358</f>
        <v>0</v>
      </c>
    </row>
    <row r="359" spans="2:63" s="1" customFormat="1" ht="16.399999999999999" customHeight="1">
      <c r="B359" s="32"/>
      <c r="C359" s="209" t="s">
        <v>1</v>
      </c>
      <c r="D359" s="209" t="s">
        <v>227</v>
      </c>
      <c r="E359" s="210" t="s">
        <v>1</v>
      </c>
      <c r="F359" s="211" t="s">
        <v>1</v>
      </c>
      <c r="G359" s="212" t="s">
        <v>1</v>
      </c>
      <c r="H359" s="213"/>
      <c r="I359" s="213"/>
      <c r="J359" s="214">
        <f t="shared" si="5"/>
        <v>0</v>
      </c>
      <c r="K359" s="163"/>
      <c r="L359" s="32"/>
      <c r="M359" s="215" t="s">
        <v>1</v>
      </c>
      <c r="N359" s="216" t="s">
        <v>41</v>
      </c>
      <c r="T359" s="59"/>
      <c r="AT359" s="17" t="s">
        <v>729</v>
      </c>
      <c r="AU359" s="17" t="s">
        <v>83</v>
      </c>
      <c r="AY359" s="17" t="s">
        <v>729</v>
      </c>
      <c r="BE359" s="168">
        <f>IF(N359="základná",J359,0)</f>
        <v>0</v>
      </c>
      <c r="BF359" s="168">
        <f>IF(N359="znížená",J359,0)</f>
        <v>0</v>
      </c>
      <c r="BG359" s="168">
        <f>IF(N359="zákl. prenesená",J359,0)</f>
        <v>0</v>
      </c>
      <c r="BH359" s="168">
        <f>IF(N359="zníž. prenesená",J359,0)</f>
        <v>0</v>
      </c>
      <c r="BI359" s="168">
        <f>IF(N359="nulová",J359,0)</f>
        <v>0</v>
      </c>
      <c r="BJ359" s="17" t="s">
        <v>99</v>
      </c>
      <c r="BK359" s="169">
        <f>I359*H359</f>
        <v>0</v>
      </c>
    </row>
    <row r="360" spans="2:63" s="1" customFormat="1" ht="16.399999999999999" customHeight="1">
      <c r="B360" s="32"/>
      <c r="C360" s="209" t="s">
        <v>1</v>
      </c>
      <c r="D360" s="209" t="s">
        <v>227</v>
      </c>
      <c r="E360" s="210" t="s">
        <v>1</v>
      </c>
      <c r="F360" s="211" t="s">
        <v>1</v>
      </c>
      <c r="G360" s="212" t="s">
        <v>1</v>
      </c>
      <c r="H360" s="213"/>
      <c r="I360" s="213"/>
      <c r="J360" s="214">
        <f t="shared" si="5"/>
        <v>0</v>
      </c>
      <c r="K360" s="163"/>
      <c r="L360" s="32"/>
      <c r="M360" s="215" t="s">
        <v>1</v>
      </c>
      <c r="N360" s="216" t="s">
        <v>41</v>
      </c>
      <c r="O360" s="217"/>
      <c r="P360" s="217"/>
      <c r="Q360" s="217"/>
      <c r="R360" s="217"/>
      <c r="S360" s="217"/>
      <c r="T360" s="218"/>
      <c r="AT360" s="17" t="s">
        <v>729</v>
      </c>
      <c r="AU360" s="17" t="s">
        <v>83</v>
      </c>
      <c r="AY360" s="17" t="s">
        <v>729</v>
      </c>
      <c r="BE360" s="168">
        <f>IF(N360="základná",J360,0)</f>
        <v>0</v>
      </c>
      <c r="BF360" s="168">
        <f>IF(N360="znížená",J360,0)</f>
        <v>0</v>
      </c>
      <c r="BG360" s="168">
        <f>IF(N360="zákl. prenesená",J360,0)</f>
        <v>0</v>
      </c>
      <c r="BH360" s="168">
        <f>IF(N360="zníž. prenesená",J360,0)</f>
        <v>0</v>
      </c>
      <c r="BI360" s="168">
        <f>IF(N360="nulová",J360,0)</f>
        <v>0</v>
      </c>
      <c r="BJ360" s="17" t="s">
        <v>99</v>
      </c>
      <c r="BK360" s="169">
        <f>I360*H360</f>
        <v>0</v>
      </c>
    </row>
    <row r="361" spans="2:63" s="1" customFormat="1" ht="7" customHeight="1">
      <c r="B361" s="47"/>
      <c r="C361" s="48"/>
      <c r="D361" s="48"/>
      <c r="E361" s="48"/>
      <c r="F361" s="48"/>
      <c r="G361" s="48"/>
      <c r="H361" s="48"/>
      <c r="I361" s="48"/>
      <c r="J361" s="48"/>
      <c r="K361" s="48"/>
      <c r="L361" s="32"/>
    </row>
  </sheetData>
  <sheetProtection algorithmName="SHA-512" hashValue="izQ/rL0uQAjRozYcCJjnvr3a17boAeyC2VuBa1RFZ87ZqfHXOkUfPVRdZye+i6YNg/h4TBdpOE/fIM7XhhFYTQ==" saltValue="pNV9NN4wcmSed8dl/IpLcn7x57cK/Tjy5kyrM587EXXUoNDeVjIe/Zuk1iNMbhxP7aQMJxDT7YKeAszdA6+otQ==" spinCount="100000" sheet="1" objects="1" scenarios="1" formatColumns="0" formatRows="0" autoFilter="0"/>
  <autoFilter ref="C144:K360" xr:uid="{00000000-0009-0000-0000-000002000000}"/>
  <mergeCells count="14">
    <mergeCell ref="D123:F123"/>
    <mergeCell ref="E135:H135"/>
    <mergeCell ref="E137:H137"/>
    <mergeCell ref="L2:V2"/>
    <mergeCell ref="E87:H87"/>
    <mergeCell ref="D119:F119"/>
    <mergeCell ref="D120:F120"/>
    <mergeCell ref="D121:F121"/>
    <mergeCell ref="D122:F12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356:D361" xr:uid="{00000000-0002-0000-0200-000000000000}">
      <formula1>"K, M"</formula1>
    </dataValidation>
    <dataValidation type="list" allowBlank="1" showInputMessage="1" showErrorMessage="1" error="Povolené sú hodnoty základná, znížená, nulová." sqref="N356:N361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5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s="1" customFormat="1" ht="12" customHeight="1">
      <c r="B8" s="32"/>
      <c r="D8" s="27" t="s">
        <v>170</v>
      </c>
      <c r="L8" s="32"/>
    </row>
    <row r="9" spans="2:46" s="1" customFormat="1" ht="16.5" customHeight="1">
      <c r="B9" s="32"/>
      <c r="E9" s="261" t="s">
        <v>856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5. 9. 2023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9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1" t="s">
        <v>1</v>
      </c>
      <c r="F27" s="231"/>
      <c r="G27" s="231"/>
      <c r="H27" s="231"/>
      <c r="L27" s="97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5" customHeight="1">
      <c r="B30" s="32"/>
      <c r="D30" s="25" t="s">
        <v>172</v>
      </c>
      <c r="J30" s="98">
        <f>J96</f>
        <v>0</v>
      </c>
      <c r="L30" s="32"/>
    </row>
    <row r="31" spans="2:12" s="1" customFormat="1" ht="14.5" customHeight="1">
      <c r="B31" s="32"/>
      <c r="D31" s="99" t="s">
        <v>173</v>
      </c>
      <c r="J31" s="98">
        <f>J117</f>
        <v>0</v>
      </c>
      <c r="L31" s="32"/>
    </row>
    <row r="32" spans="2:12" s="1" customFormat="1" ht="25.4" customHeight="1">
      <c r="B32" s="32"/>
      <c r="D32" s="100" t="s">
        <v>35</v>
      </c>
      <c r="J32" s="69">
        <f>ROUND(J30 + J31,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1">
        <f>ROUND((ROUND((SUM(BE117:BE124) + SUM(BE144:BE349)),  2) + SUM(BE351:BE355)), 2)</f>
        <v>0</v>
      </c>
      <c r="G35" s="102"/>
      <c r="H35" s="102"/>
      <c r="I35" s="103">
        <v>0.2</v>
      </c>
      <c r="J35" s="101">
        <f>ROUND((ROUND(((SUM(BE117:BE124) + SUM(BE144:BE349))*I35),  2) + (SUM(BE351:BE355)*I35)), 2)</f>
        <v>0</v>
      </c>
      <c r="L35" s="32"/>
    </row>
    <row r="36" spans="2:12" s="1" customFormat="1" ht="14.5" customHeight="1">
      <c r="B36" s="32"/>
      <c r="E36" s="37" t="s">
        <v>41</v>
      </c>
      <c r="F36" s="101">
        <f>ROUND((ROUND((SUM(BF117:BF124) + SUM(BF144:BF349)),  2) + SUM(BF351:BF355)), 2)</f>
        <v>0</v>
      </c>
      <c r="G36" s="102"/>
      <c r="H36" s="102"/>
      <c r="I36" s="103">
        <v>0.2</v>
      </c>
      <c r="J36" s="101">
        <f>ROUND((ROUND(((SUM(BF117:BF124) + SUM(BF144:BF349))*I36),  2) + (SUM(BF351:BF355)*I36)),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ROUND((ROUND((SUM(BG117:BG124) + SUM(BG144:BG349)),  2) + SUM(BG351:BG355)), 2)</f>
        <v>0</v>
      </c>
      <c r="I37" s="104">
        <v>0.2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ROUND((ROUND((SUM(BH117:BH124) + SUM(BH144:BH349)),  2) + SUM(BH351:BH355)), 2)</f>
        <v>0</v>
      </c>
      <c r="I38" s="104">
        <v>0.2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1">
        <f>ROUND((ROUND((SUM(BI117:BI124) + SUM(BI144:BI349)),  2) + SUM(BI351:BI355)),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hidden="1" customHeight="1">
      <c r="B82" s="32"/>
      <c r="C82" s="21" t="s">
        <v>174</v>
      </c>
      <c r="L82" s="32"/>
    </row>
    <row r="83" spans="2:47" s="1" customFormat="1" ht="7" hidden="1" customHeight="1">
      <c r="B83" s="32"/>
      <c r="L83" s="32"/>
    </row>
    <row r="84" spans="2:47" s="1" customFormat="1" ht="12" hidden="1" customHeight="1">
      <c r="B84" s="32"/>
      <c r="C84" s="27" t="s">
        <v>14</v>
      </c>
      <c r="L84" s="32"/>
    </row>
    <row r="85" spans="2:47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47" s="1" customFormat="1" ht="12" hidden="1" customHeight="1">
      <c r="B86" s="32"/>
      <c r="C86" s="27" t="s">
        <v>170</v>
      </c>
      <c r="L86" s="32"/>
    </row>
    <row r="87" spans="2:47" s="1" customFormat="1" ht="16.5" hidden="1" customHeight="1">
      <c r="B87" s="32"/>
      <c r="E87" s="261" t="str">
        <f>E9</f>
        <v>c - SO 03 - WC pri hlavnom južnom vstupe</v>
      </c>
      <c r="F87" s="268"/>
      <c r="G87" s="268"/>
      <c r="H87" s="268"/>
      <c r="L87" s="32"/>
    </row>
    <row r="88" spans="2:47" s="1" customFormat="1" ht="7" hidden="1" customHeight="1">
      <c r="B88" s="32"/>
      <c r="L88" s="32"/>
    </row>
    <row r="89" spans="2:47" s="1" customFormat="1" ht="12" hidden="1" customHeight="1">
      <c r="B89" s="32"/>
      <c r="C89" s="27" t="s">
        <v>18</v>
      </c>
      <c r="F89" s="25" t="str">
        <f>F12</f>
        <v>Brezno</v>
      </c>
      <c r="I89" s="27" t="s">
        <v>20</v>
      </c>
      <c r="J89" s="55" t="str">
        <f>IF(J12="","",J12)</f>
        <v>5. 9. 2023</v>
      </c>
      <c r="L89" s="32"/>
    </row>
    <row r="90" spans="2:47" s="1" customFormat="1" ht="7" hidden="1" customHeight="1">
      <c r="B90" s="32"/>
      <c r="L90" s="32"/>
    </row>
    <row r="91" spans="2:47" s="1" customFormat="1" ht="15.25" hidden="1" customHeight="1">
      <c r="B91" s="32"/>
      <c r="C91" s="27" t="s">
        <v>22</v>
      </c>
      <c r="F91" s="25" t="str">
        <f>E15</f>
        <v>Stredná odb. škola techniky a služieb</v>
      </c>
      <c r="I91" s="27" t="s">
        <v>28</v>
      </c>
      <c r="J91" s="30" t="str">
        <f>E21</f>
        <v>Konstrukt steel s.r.o.</v>
      </c>
      <c r="L91" s="32"/>
    </row>
    <row r="92" spans="2:47" s="1" customFormat="1" ht="15.25" hidden="1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Matej Štugner</v>
      </c>
      <c r="L92" s="32"/>
    </row>
    <row r="93" spans="2:47" s="1" customFormat="1" ht="10.4" hidden="1" customHeight="1">
      <c r="B93" s="32"/>
      <c r="L93" s="32"/>
    </row>
    <row r="94" spans="2:47" s="1" customFormat="1" ht="29.25" hidden="1" customHeight="1">
      <c r="B94" s="32"/>
      <c r="C94" s="113" t="s">
        <v>175</v>
      </c>
      <c r="D94" s="105"/>
      <c r="E94" s="105"/>
      <c r="F94" s="105"/>
      <c r="G94" s="105"/>
      <c r="H94" s="105"/>
      <c r="I94" s="105"/>
      <c r="J94" s="114" t="s">
        <v>176</v>
      </c>
      <c r="K94" s="105"/>
      <c r="L94" s="32"/>
    </row>
    <row r="95" spans="2:47" s="1" customFormat="1" ht="10.4" hidden="1" customHeight="1">
      <c r="B95" s="32"/>
      <c r="L95" s="32"/>
    </row>
    <row r="96" spans="2:47" s="1" customFormat="1" ht="22.9" hidden="1" customHeight="1">
      <c r="B96" s="32"/>
      <c r="C96" s="115" t="s">
        <v>177</v>
      </c>
      <c r="J96" s="69">
        <f>J144</f>
        <v>0</v>
      </c>
      <c r="L96" s="32"/>
      <c r="AU96" s="17" t="s">
        <v>178</v>
      </c>
    </row>
    <row r="97" spans="2:12" s="8" customFormat="1" ht="25" hidden="1" customHeight="1">
      <c r="B97" s="116"/>
      <c r="D97" s="117" t="s">
        <v>179</v>
      </c>
      <c r="E97" s="118"/>
      <c r="F97" s="118"/>
      <c r="G97" s="118"/>
      <c r="H97" s="118"/>
      <c r="I97" s="118"/>
      <c r="J97" s="119">
        <f>J145</f>
        <v>0</v>
      </c>
      <c r="L97" s="116"/>
    </row>
    <row r="98" spans="2:12" s="9" customFormat="1" ht="19.899999999999999" hidden="1" customHeight="1">
      <c r="B98" s="120"/>
      <c r="D98" s="121" t="s">
        <v>180</v>
      </c>
      <c r="E98" s="122"/>
      <c r="F98" s="122"/>
      <c r="G98" s="122"/>
      <c r="H98" s="122"/>
      <c r="I98" s="122"/>
      <c r="J98" s="123">
        <f>J146</f>
        <v>0</v>
      </c>
      <c r="L98" s="120"/>
    </row>
    <row r="99" spans="2:12" s="9" customFormat="1" ht="19.899999999999999" hidden="1" customHeight="1">
      <c r="B99" s="120"/>
      <c r="D99" s="121" t="s">
        <v>181</v>
      </c>
      <c r="E99" s="122"/>
      <c r="F99" s="122"/>
      <c r="G99" s="122"/>
      <c r="H99" s="122"/>
      <c r="I99" s="122"/>
      <c r="J99" s="123">
        <f>J160</f>
        <v>0</v>
      </c>
      <c r="L99" s="120"/>
    </row>
    <row r="100" spans="2:12" s="9" customFormat="1" ht="19.899999999999999" hidden="1" customHeight="1">
      <c r="B100" s="120"/>
      <c r="D100" s="121" t="s">
        <v>182</v>
      </c>
      <c r="E100" s="122"/>
      <c r="F100" s="122"/>
      <c r="G100" s="122"/>
      <c r="H100" s="122"/>
      <c r="I100" s="122"/>
      <c r="J100" s="123">
        <f>J228</f>
        <v>0</v>
      </c>
      <c r="L100" s="120"/>
    </row>
    <row r="101" spans="2:12" s="9" customFormat="1" ht="19.899999999999999" hidden="1" customHeight="1">
      <c r="B101" s="120"/>
      <c r="D101" s="121" t="s">
        <v>183</v>
      </c>
      <c r="E101" s="122"/>
      <c r="F101" s="122"/>
      <c r="G101" s="122"/>
      <c r="H101" s="122"/>
      <c r="I101" s="122"/>
      <c r="J101" s="123">
        <f>J262</f>
        <v>0</v>
      </c>
      <c r="L101" s="120"/>
    </row>
    <row r="102" spans="2:12" s="8" customFormat="1" ht="25" hidden="1" customHeight="1">
      <c r="B102" s="116"/>
      <c r="D102" s="117" t="s">
        <v>184</v>
      </c>
      <c r="E102" s="118"/>
      <c r="F102" s="118"/>
      <c r="G102" s="118"/>
      <c r="H102" s="118"/>
      <c r="I102" s="118"/>
      <c r="J102" s="119">
        <f>J264</f>
        <v>0</v>
      </c>
      <c r="L102" s="116"/>
    </row>
    <row r="103" spans="2:12" s="9" customFormat="1" ht="19.899999999999999" hidden="1" customHeight="1">
      <c r="B103" s="120"/>
      <c r="D103" s="121" t="s">
        <v>185</v>
      </c>
      <c r="E103" s="122"/>
      <c r="F103" s="122"/>
      <c r="G103" s="122"/>
      <c r="H103" s="122"/>
      <c r="I103" s="122"/>
      <c r="J103" s="123">
        <f>J265</f>
        <v>0</v>
      </c>
      <c r="L103" s="120"/>
    </row>
    <row r="104" spans="2:12" s="9" customFormat="1" ht="19.899999999999999" hidden="1" customHeight="1">
      <c r="B104" s="120"/>
      <c r="D104" s="121" t="s">
        <v>186</v>
      </c>
      <c r="E104" s="122"/>
      <c r="F104" s="122"/>
      <c r="G104" s="122"/>
      <c r="H104" s="122"/>
      <c r="I104" s="122"/>
      <c r="J104" s="123">
        <f>J282</f>
        <v>0</v>
      </c>
      <c r="L104" s="120"/>
    </row>
    <row r="105" spans="2:12" s="9" customFormat="1" ht="19.899999999999999" hidden="1" customHeight="1">
      <c r="B105" s="120"/>
      <c r="D105" s="121" t="s">
        <v>188</v>
      </c>
      <c r="E105" s="122"/>
      <c r="F105" s="122"/>
      <c r="G105" s="122"/>
      <c r="H105" s="122"/>
      <c r="I105" s="122"/>
      <c r="J105" s="123">
        <f>J292</f>
        <v>0</v>
      </c>
      <c r="L105" s="120"/>
    </row>
    <row r="106" spans="2:12" s="9" customFormat="1" ht="19.899999999999999" hidden="1" customHeight="1">
      <c r="B106" s="120"/>
      <c r="D106" s="121" t="s">
        <v>190</v>
      </c>
      <c r="E106" s="122"/>
      <c r="F106" s="122"/>
      <c r="G106" s="122"/>
      <c r="H106" s="122"/>
      <c r="I106" s="122"/>
      <c r="J106" s="123">
        <f>J302</f>
        <v>0</v>
      </c>
      <c r="L106" s="120"/>
    </row>
    <row r="107" spans="2:12" s="9" customFormat="1" ht="19.899999999999999" hidden="1" customHeight="1">
      <c r="B107" s="120"/>
      <c r="D107" s="121" t="s">
        <v>191</v>
      </c>
      <c r="E107" s="122"/>
      <c r="F107" s="122"/>
      <c r="G107" s="122"/>
      <c r="H107" s="122"/>
      <c r="I107" s="122"/>
      <c r="J107" s="123">
        <f>J309</f>
        <v>0</v>
      </c>
      <c r="L107" s="120"/>
    </row>
    <row r="108" spans="2:12" s="9" customFormat="1" ht="19.899999999999999" hidden="1" customHeight="1">
      <c r="B108" s="120"/>
      <c r="D108" s="121" t="s">
        <v>192</v>
      </c>
      <c r="E108" s="122"/>
      <c r="F108" s="122"/>
      <c r="G108" s="122"/>
      <c r="H108" s="122"/>
      <c r="I108" s="122"/>
      <c r="J108" s="123">
        <f>J320</f>
        <v>0</v>
      </c>
      <c r="L108" s="120"/>
    </row>
    <row r="109" spans="2:12" s="9" customFormat="1" ht="19.899999999999999" hidden="1" customHeight="1">
      <c r="B109" s="120"/>
      <c r="D109" s="121" t="s">
        <v>193</v>
      </c>
      <c r="E109" s="122"/>
      <c r="F109" s="122"/>
      <c r="G109" s="122"/>
      <c r="H109" s="122"/>
      <c r="I109" s="122"/>
      <c r="J109" s="123">
        <f>J330</f>
        <v>0</v>
      </c>
      <c r="L109" s="120"/>
    </row>
    <row r="110" spans="2:12" s="9" customFormat="1" ht="19.899999999999999" hidden="1" customHeight="1">
      <c r="B110" s="120"/>
      <c r="D110" s="121" t="s">
        <v>194</v>
      </c>
      <c r="E110" s="122"/>
      <c r="F110" s="122"/>
      <c r="G110" s="122"/>
      <c r="H110" s="122"/>
      <c r="I110" s="122"/>
      <c r="J110" s="123">
        <f>J335</f>
        <v>0</v>
      </c>
      <c r="L110" s="120"/>
    </row>
    <row r="111" spans="2:12" s="8" customFormat="1" ht="25" hidden="1" customHeight="1">
      <c r="B111" s="116"/>
      <c r="D111" s="117" t="s">
        <v>195</v>
      </c>
      <c r="E111" s="118"/>
      <c r="F111" s="118"/>
      <c r="G111" s="118"/>
      <c r="H111" s="118"/>
      <c r="I111" s="118"/>
      <c r="J111" s="119">
        <f>J341</f>
        <v>0</v>
      </c>
      <c r="L111" s="116"/>
    </row>
    <row r="112" spans="2:12" s="9" customFormat="1" ht="19.899999999999999" hidden="1" customHeight="1">
      <c r="B112" s="120"/>
      <c r="D112" s="121" t="s">
        <v>196</v>
      </c>
      <c r="E112" s="122"/>
      <c r="F112" s="122"/>
      <c r="G112" s="122"/>
      <c r="H112" s="122"/>
      <c r="I112" s="122"/>
      <c r="J112" s="123">
        <f>J342</f>
        <v>0</v>
      </c>
      <c r="L112" s="120"/>
    </row>
    <row r="113" spans="2:65" s="8" customFormat="1" ht="25" hidden="1" customHeight="1">
      <c r="B113" s="116"/>
      <c r="D113" s="117" t="s">
        <v>198</v>
      </c>
      <c r="E113" s="118"/>
      <c r="F113" s="118"/>
      <c r="G113" s="118"/>
      <c r="H113" s="118"/>
      <c r="I113" s="118"/>
      <c r="J113" s="119">
        <f>J346</f>
        <v>0</v>
      </c>
      <c r="L113" s="116"/>
    </row>
    <row r="114" spans="2:65" s="8" customFormat="1" ht="21.75" hidden="1" customHeight="1">
      <c r="B114" s="116"/>
      <c r="D114" s="124" t="s">
        <v>199</v>
      </c>
      <c r="J114" s="125">
        <f>J350</f>
        <v>0</v>
      </c>
      <c r="L114" s="116"/>
    </row>
    <row r="115" spans="2:65" s="1" customFormat="1" ht="21.75" hidden="1" customHeight="1">
      <c r="B115" s="32"/>
      <c r="L115" s="32"/>
    </row>
    <row r="116" spans="2:65" s="1" customFormat="1" ht="7" hidden="1" customHeight="1">
      <c r="B116" s="32"/>
      <c r="L116" s="32"/>
    </row>
    <row r="117" spans="2:65" s="1" customFormat="1" ht="29.25" hidden="1" customHeight="1">
      <c r="B117" s="32"/>
      <c r="C117" s="115" t="s">
        <v>200</v>
      </c>
      <c r="J117" s="126">
        <f>ROUND(J118 + J119 + J120 + J121 + J122 + J123,2)</f>
        <v>0</v>
      </c>
      <c r="L117" s="32"/>
      <c r="N117" s="127" t="s">
        <v>39</v>
      </c>
    </row>
    <row r="118" spans="2:65" s="1" customFormat="1" ht="18" hidden="1" customHeight="1">
      <c r="B118" s="32"/>
      <c r="D118" s="264" t="s">
        <v>201</v>
      </c>
      <c r="E118" s="265"/>
      <c r="F118" s="265"/>
      <c r="J118" s="129">
        <v>0</v>
      </c>
      <c r="L118" s="130"/>
      <c r="M118" s="131"/>
      <c r="N118" s="132" t="s">
        <v>41</v>
      </c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3" t="s">
        <v>202</v>
      </c>
      <c r="AZ118" s="131"/>
      <c r="BA118" s="131"/>
      <c r="BB118" s="131"/>
      <c r="BC118" s="131"/>
      <c r="BD118" s="131"/>
      <c r="BE118" s="134">
        <f t="shared" ref="BE118:BE123" si="0">IF(N118="základná",J118,0)</f>
        <v>0</v>
      </c>
      <c r="BF118" s="134">
        <f t="shared" ref="BF118:BF123" si="1">IF(N118="znížená",J118,0)</f>
        <v>0</v>
      </c>
      <c r="BG118" s="134">
        <f t="shared" ref="BG118:BG123" si="2">IF(N118="zákl. prenesená",J118,0)</f>
        <v>0</v>
      </c>
      <c r="BH118" s="134">
        <f t="shared" ref="BH118:BH123" si="3">IF(N118="zníž. prenesená",J118,0)</f>
        <v>0</v>
      </c>
      <c r="BI118" s="134">
        <f t="shared" ref="BI118:BI123" si="4">IF(N118="nulová",J118,0)</f>
        <v>0</v>
      </c>
      <c r="BJ118" s="133" t="s">
        <v>99</v>
      </c>
      <c r="BK118" s="131"/>
      <c r="BL118" s="131"/>
      <c r="BM118" s="131"/>
    </row>
    <row r="119" spans="2:65" s="1" customFormat="1" ht="18" hidden="1" customHeight="1">
      <c r="B119" s="32"/>
      <c r="D119" s="264" t="s">
        <v>203</v>
      </c>
      <c r="E119" s="265"/>
      <c r="F119" s="265"/>
      <c r="J119" s="129">
        <v>0</v>
      </c>
      <c r="L119" s="130"/>
      <c r="M119" s="131"/>
      <c r="N119" s="132" t="s">
        <v>41</v>
      </c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3" t="s">
        <v>202</v>
      </c>
      <c r="AZ119" s="131"/>
      <c r="BA119" s="131"/>
      <c r="BB119" s="131"/>
      <c r="BC119" s="131"/>
      <c r="BD119" s="131"/>
      <c r="BE119" s="134">
        <f t="shared" si="0"/>
        <v>0</v>
      </c>
      <c r="BF119" s="134">
        <f t="shared" si="1"/>
        <v>0</v>
      </c>
      <c r="BG119" s="134">
        <f t="shared" si="2"/>
        <v>0</v>
      </c>
      <c r="BH119" s="134">
        <f t="shared" si="3"/>
        <v>0</v>
      </c>
      <c r="BI119" s="134">
        <f t="shared" si="4"/>
        <v>0</v>
      </c>
      <c r="BJ119" s="133" t="s">
        <v>99</v>
      </c>
      <c r="BK119" s="131"/>
      <c r="BL119" s="131"/>
      <c r="BM119" s="131"/>
    </row>
    <row r="120" spans="2:65" s="1" customFormat="1" ht="18" hidden="1" customHeight="1">
      <c r="B120" s="32"/>
      <c r="D120" s="264" t="s">
        <v>204</v>
      </c>
      <c r="E120" s="265"/>
      <c r="F120" s="265"/>
      <c r="J120" s="129">
        <v>0</v>
      </c>
      <c r="L120" s="130"/>
      <c r="M120" s="131"/>
      <c r="N120" s="132" t="s">
        <v>41</v>
      </c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3" t="s">
        <v>202</v>
      </c>
      <c r="AZ120" s="131"/>
      <c r="BA120" s="131"/>
      <c r="BB120" s="131"/>
      <c r="BC120" s="131"/>
      <c r="BD120" s="131"/>
      <c r="BE120" s="134">
        <f t="shared" si="0"/>
        <v>0</v>
      </c>
      <c r="BF120" s="134">
        <f t="shared" si="1"/>
        <v>0</v>
      </c>
      <c r="BG120" s="134">
        <f t="shared" si="2"/>
        <v>0</v>
      </c>
      <c r="BH120" s="134">
        <f t="shared" si="3"/>
        <v>0</v>
      </c>
      <c r="BI120" s="134">
        <f t="shared" si="4"/>
        <v>0</v>
      </c>
      <c r="BJ120" s="133" t="s">
        <v>99</v>
      </c>
      <c r="BK120" s="131"/>
      <c r="BL120" s="131"/>
      <c r="BM120" s="131"/>
    </row>
    <row r="121" spans="2:65" s="1" customFormat="1" ht="18" hidden="1" customHeight="1">
      <c r="B121" s="32"/>
      <c r="D121" s="264" t="s">
        <v>205</v>
      </c>
      <c r="E121" s="265"/>
      <c r="F121" s="265"/>
      <c r="J121" s="129">
        <v>0</v>
      </c>
      <c r="L121" s="130"/>
      <c r="M121" s="131"/>
      <c r="N121" s="132" t="s">
        <v>41</v>
      </c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3" t="s">
        <v>202</v>
      </c>
      <c r="AZ121" s="131"/>
      <c r="BA121" s="131"/>
      <c r="BB121" s="131"/>
      <c r="BC121" s="131"/>
      <c r="BD121" s="131"/>
      <c r="BE121" s="134">
        <f t="shared" si="0"/>
        <v>0</v>
      </c>
      <c r="BF121" s="134">
        <f t="shared" si="1"/>
        <v>0</v>
      </c>
      <c r="BG121" s="134">
        <f t="shared" si="2"/>
        <v>0</v>
      </c>
      <c r="BH121" s="134">
        <f t="shared" si="3"/>
        <v>0</v>
      </c>
      <c r="BI121" s="134">
        <f t="shared" si="4"/>
        <v>0</v>
      </c>
      <c r="BJ121" s="133" t="s">
        <v>99</v>
      </c>
      <c r="BK121" s="131"/>
      <c r="BL121" s="131"/>
      <c r="BM121" s="131"/>
    </row>
    <row r="122" spans="2:65" s="1" customFormat="1" ht="18" hidden="1" customHeight="1">
      <c r="B122" s="32"/>
      <c r="D122" s="264" t="s">
        <v>206</v>
      </c>
      <c r="E122" s="265"/>
      <c r="F122" s="265"/>
      <c r="J122" s="129">
        <v>0</v>
      </c>
      <c r="L122" s="130"/>
      <c r="M122" s="131"/>
      <c r="N122" s="132" t="s">
        <v>41</v>
      </c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3" t="s">
        <v>202</v>
      </c>
      <c r="AZ122" s="131"/>
      <c r="BA122" s="131"/>
      <c r="BB122" s="131"/>
      <c r="BC122" s="131"/>
      <c r="BD122" s="131"/>
      <c r="BE122" s="134">
        <f t="shared" si="0"/>
        <v>0</v>
      </c>
      <c r="BF122" s="134">
        <f t="shared" si="1"/>
        <v>0</v>
      </c>
      <c r="BG122" s="134">
        <f t="shared" si="2"/>
        <v>0</v>
      </c>
      <c r="BH122" s="134">
        <f t="shared" si="3"/>
        <v>0</v>
      </c>
      <c r="BI122" s="134">
        <f t="shared" si="4"/>
        <v>0</v>
      </c>
      <c r="BJ122" s="133" t="s">
        <v>99</v>
      </c>
      <c r="BK122" s="131"/>
      <c r="BL122" s="131"/>
      <c r="BM122" s="131"/>
    </row>
    <row r="123" spans="2:65" s="1" customFormat="1" ht="18" hidden="1" customHeight="1">
      <c r="B123" s="32"/>
      <c r="D123" s="128" t="s">
        <v>207</v>
      </c>
      <c r="J123" s="129">
        <f>ROUND(J30*T123,2)</f>
        <v>0</v>
      </c>
      <c r="L123" s="130"/>
      <c r="M123" s="131"/>
      <c r="N123" s="132" t="s">
        <v>41</v>
      </c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3" t="s">
        <v>208</v>
      </c>
      <c r="AZ123" s="131"/>
      <c r="BA123" s="131"/>
      <c r="BB123" s="131"/>
      <c r="BC123" s="131"/>
      <c r="BD123" s="131"/>
      <c r="BE123" s="134">
        <f t="shared" si="0"/>
        <v>0</v>
      </c>
      <c r="BF123" s="134">
        <f t="shared" si="1"/>
        <v>0</v>
      </c>
      <c r="BG123" s="134">
        <f t="shared" si="2"/>
        <v>0</v>
      </c>
      <c r="BH123" s="134">
        <f t="shared" si="3"/>
        <v>0</v>
      </c>
      <c r="BI123" s="134">
        <f t="shared" si="4"/>
        <v>0</v>
      </c>
      <c r="BJ123" s="133" t="s">
        <v>99</v>
      </c>
      <c r="BK123" s="131"/>
      <c r="BL123" s="131"/>
      <c r="BM123" s="131"/>
    </row>
    <row r="124" spans="2:65" s="1" customFormat="1" hidden="1">
      <c r="B124" s="32"/>
      <c r="L124" s="32"/>
    </row>
    <row r="125" spans="2:65" s="1" customFormat="1" ht="29.25" hidden="1" customHeight="1">
      <c r="B125" s="32"/>
      <c r="C125" s="135" t="s">
        <v>209</v>
      </c>
      <c r="D125" s="105"/>
      <c r="E125" s="105"/>
      <c r="F125" s="105"/>
      <c r="G125" s="105"/>
      <c r="H125" s="105"/>
      <c r="I125" s="105"/>
      <c r="J125" s="136">
        <f>ROUND(J96+J117,2)</f>
        <v>0</v>
      </c>
      <c r="K125" s="105"/>
      <c r="L125" s="32"/>
    </row>
    <row r="126" spans="2:65" s="1" customFormat="1" ht="7" hidden="1" customHeight="1"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32"/>
    </row>
    <row r="127" spans="2:65" hidden="1"/>
    <row r="128" spans="2:65" hidden="1"/>
    <row r="129" spans="2:63" hidden="1"/>
    <row r="130" spans="2:63" s="1" customFormat="1" ht="7" customHeight="1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32"/>
    </row>
    <row r="131" spans="2:63" s="1" customFormat="1" ht="25" customHeight="1">
      <c r="B131" s="32"/>
      <c r="C131" s="21" t="s">
        <v>210</v>
      </c>
      <c r="L131" s="32"/>
    </row>
    <row r="132" spans="2:63" s="1" customFormat="1" ht="7" customHeight="1">
      <c r="B132" s="32"/>
      <c r="L132" s="32"/>
    </row>
    <row r="133" spans="2:63" s="1" customFormat="1" ht="12" customHeight="1">
      <c r="B133" s="32"/>
      <c r="C133" s="27" t="s">
        <v>14</v>
      </c>
      <c r="L133" s="32"/>
    </row>
    <row r="134" spans="2:63" s="1" customFormat="1" ht="16.5" customHeight="1">
      <c r="B134" s="32"/>
      <c r="E134" s="266" t="str">
        <f>E7</f>
        <v>Podpora komplexného rozvoja stredného odborného vzdelávania</v>
      </c>
      <c r="F134" s="267"/>
      <c r="G134" s="267"/>
      <c r="H134" s="267"/>
      <c r="L134" s="32"/>
    </row>
    <row r="135" spans="2:63" s="1" customFormat="1" ht="12" customHeight="1">
      <c r="B135" s="32"/>
      <c r="C135" s="27" t="s">
        <v>170</v>
      </c>
      <c r="L135" s="32"/>
    </row>
    <row r="136" spans="2:63" s="1" customFormat="1" ht="16.5" customHeight="1">
      <c r="B136" s="32"/>
      <c r="E136" s="261" t="str">
        <f>E9</f>
        <v>c - SO 03 - WC pri hlavnom južnom vstupe</v>
      </c>
      <c r="F136" s="268"/>
      <c r="G136" s="268"/>
      <c r="H136" s="268"/>
      <c r="L136" s="32"/>
    </row>
    <row r="137" spans="2:63" s="1" customFormat="1" ht="7" customHeight="1">
      <c r="B137" s="32"/>
      <c r="L137" s="32"/>
    </row>
    <row r="138" spans="2:63" s="1" customFormat="1" ht="12" customHeight="1">
      <c r="B138" s="32"/>
      <c r="C138" s="27" t="s">
        <v>18</v>
      </c>
      <c r="F138" s="25" t="str">
        <f>F12</f>
        <v>Brezno</v>
      </c>
      <c r="I138" s="27" t="s">
        <v>20</v>
      </c>
      <c r="J138" s="55" t="str">
        <f>IF(J12="","",J12)</f>
        <v>5. 9. 2023</v>
      </c>
      <c r="L138" s="32"/>
    </row>
    <row r="139" spans="2:63" s="1" customFormat="1" ht="7" customHeight="1">
      <c r="B139" s="32"/>
      <c r="L139" s="32"/>
    </row>
    <row r="140" spans="2:63" s="1" customFormat="1" ht="15.25" customHeight="1">
      <c r="B140" s="32"/>
      <c r="C140" s="27" t="s">
        <v>22</v>
      </c>
      <c r="F140" s="25" t="str">
        <f>E15</f>
        <v>Stredná odb. škola techniky a služieb</v>
      </c>
      <c r="I140" s="27" t="s">
        <v>28</v>
      </c>
      <c r="J140" s="30" t="str">
        <f>E21</f>
        <v>Konstrukt steel s.r.o.</v>
      </c>
      <c r="L140" s="32"/>
    </row>
    <row r="141" spans="2:63" s="1" customFormat="1" ht="15.25" customHeight="1">
      <c r="B141" s="32"/>
      <c r="C141" s="27" t="s">
        <v>26</v>
      </c>
      <c r="F141" s="25" t="str">
        <f>IF(E18="","",E18)</f>
        <v>Vyplň údaj</v>
      </c>
      <c r="I141" s="27" t="s">
        <v>32</v>
      </c>
      <c r="J141" s="30" t="str">
        <f>E24</f>
        <v>Matej Štugner</v>
      </c>
      <c r="L141" s="32"/>
    </row>
    <row r="142" spans="2:63" s="1" customFormat="1" ht="10.4" customHeight="1">
      <c r="B142" s="32"/>
      <c r="L142" s="32"/>
    </row>
    <row r="143" spans="2:63" s="10" customFormat="1" ht="29.25" customHeight="1">
      <c r="B143" s="137"/>
      <c r="C143" s="138" t="s">
        <v>211</v>
      </c>
      <c r="D143" s="139" t="s">
        <v>60</v>
      </c>
      <c r="E143" s="139" t="s">
        <v>56</v>
      </c>
      <c r="F143" s="139" t="s">
        <v>57</v>
      </c>
      <c r="G143" s="139" t="s">
        <v>212</v>
      </c>
      <c r="H143" s="139" t="s">
        <v>213</v>
      </c>
      <c r="I143" s="139" t="s">
        <v>214</v>
      </c>
      <c r="J143" s="140" t="s">
        <v>176</v>
      </c>
      <c r="K143" s="141" t="s">
        <v>215</v>
      </c>
      <c r="L143" s="137"/>
      <c r="M143" s="62" t="s">
        <v>1</v>
      </c>
      <c r="N143" s="63" t="s">
        <v>39</v>
      </c>
      <c r="O143" s="63" t="s">
        <v>216</v>
      </c>
      <c r="P143" s="63" t="s">
        <v>217</v>
      </c>
      <c r="Q143" s="63" t="s">
        <v>218</v>
      </c>
      <c r="R143" s="63" t="s">
        <v>219</v>
      </c>
      <c r="S143" s="63" t="s">
        <v>220</v>
      </c>
      <c r="T143" s="64" t="s">
        <v>221</v>
      </c>
    </row>
    <row r="144" spans="2:63" s="1" customFormat="1" ht="22.9" customHeight="1">
      <c r="B144" s="32"/>
      <c r="C144" s="67" t="s">
        <v>172</v>
      </c>
      <c r="J144" s="142">
        <f>BK144</f>
        <v>0</v>
      </c>
      <c r="L144" s="32"/>
      <c r="M144" s="65"/>
      <c r="N144" s="56"/>
      <c r="O144" s="56"/>
      <c r="P144" s="143">
        <f>P145+P264+P341+P346+P350</f>
        <v>0</v>
      </c>
      <c r="Q144" s="56"/>
      <c r="R144" s="143">
        <f>R145+R264+R341+R346+R350</f>
        <v>5.0202095675000002</v>
      </c>
      <c r="S144" s="56"/>
      <c r="T144" s="144">
        <f>T145+T264+T341+T346+T350</f>
        <v>4.800504000000001</v>
      </c>
      <c r="AT144" s="17" t="s">
        <v>74</v>
      </c>
      <c r="AU144" s="17" t="s">
        <v>178</v>
      </c>
      <c r="BK144" s="145">
        <f>BK145+BK264+BK341+BK346+BK350</f>
        <v>0</v>
      </c>
    </row>
    <row r="145" spans="2:65" s="11" customFormat="1" ht="25.9" customHeight="1">
      <c r="B145" s="146"/>
      <c r="D145" s="147" t="s">
        <v>74</v>
      </c>
      <c r="E145" s="148" t="s">
        <v>222</v>
      </c>
      <c r="F145" s="148" t="s">
        <v>223</v>
      </c>
      <c r="I145" s="149"/>
      <c r="J145" s="125">
        <f>BK145</f>
        <v>0</v>
      </c>
      <c r="L145" s="146"/>
      <c r="M145" s="150"/>
      <c r="P145" s="151">
        <f>P146+P160+P228+P262</f>
        <v>0</v>
      </c>
      <c r="R145" s="151">
        <f>R146+R160+R228+R262</f>
        <v>2.5582350775</v>
      </c>
      <c r="T145" s="152">
        <f>T146+T160+T228+T262</f>
        <v>4.4828640000000011</v>
      </c>
      <c r="AR145" s="147" t="s">
        <v>83</v>
      </c>
      <c r="AT145" s="153" t="s">
        <v>74</v>
      </c>
      <c r="AU145" s="153" t="s">
        <v>75</v>
      </c>
      <c r="AY145" s="147" t="s">
        <v>224</v>
      </c>
      <c r="BK145" s="154">
        <f>BK146+BK160+BK228+BK262</f>
        <v>0</v>
      </c>
    </row>
    <row r="146" spans="2:65" s="11" customFormat="1" ht="22.9" customHeight="1">
      <c r="B146" s="146"/>
      <c r="D146" s="147" t="s">
        <v>74</v>
      </c>
      <c r="E146" s="155" t="s">
        <v>225</v>
      </c>
      <c r="F146" s="155" t="s">
        <v>226</v>
      </c>
      <c r="I146" s="149"/>
      <c r="J146" s="156">
        <f>BK146</f>
        <v>0</v>
      </c>
      <c r="L146" s="146"/>
      <c r="M146" s="150"/>
      <c r="P146" s="151">
        <f>SUM(P147:P159)</f>
        <v>0</v>
      </c>
      <c r="R146" s="151">
        <f>SUM(R147:R159)</f>
        <v>0.87671232749999994</v>
      </c>
      <c r="T146" s="152">
        <f>SUM(T147:T159)</f>
        <v>0</v>
      </c>
      <c r="AR146" s="147" t="s">
        <v>83</v>
      </c>
      <c r="AT146" s="153" t="s">
        <v>74</v>
      </c>
      <c r="AU146" s="153" t="s">
        <v>83</v>
      </c>
      <c r="AY146" s="147" t="s">
        <v>224</v>
      </c>
      <c r="BK146" s="154">
        <f>SUM(BK147:BK159)</f>
        <v>0</v>
      </c>
    </row>
    <row r="147" spans="2:65" s="1" customFormat="1" ht="24.25" customHeight="1">
      <c r="B147" s="32"/>
      <c r="C147" s="157" t="s">
        <v>83</v>
      </c>
      <c r="D147" s="157" t="s">
        <v>227</v>
      </c>
      <c r="E147" s="158" t="s">
        <v>228</v>
      </c>
      <c r="F147" s="159" t="s">
        <v>229</v>
      </c>
      <c r="G147" s="160" t="s">
        <v>230</v>
      </c>
      <c r="H147" s="161">
        <v>1</v>
      </c>
      <c r="I147" s="162"/>
      <c r="J147" s="161">
        <f>ROUND(I147*H147,3)</f>
        <v>0</v>
      </c>
      <c r="K147" s="163"/>
      <c r="L147" s="32"/>
      <c r="M147" s="164" t="s">
        <v>1</v>
      </c>
      <c r="N147" s="127" t="s">
        <v>41</v>
      </c>
      <c r="P147" s="165">
        <f>O147*H147</f>
        <v>0</v>
      </c>
      <c r="Q147" s="165">
        <v>5.8540000000000002E-2</v>
      </c>
      <c r="R147" s="165">
        <f>Q147*H147</f>
        <v>5.8540000000000002E-2</v>
      </c>
      <c r="S147" s="165">
        <v>0</v>
      </c>
      <c r="T147" s="166">
        <f>S147*H147</f>
        <v>0</v>
      </c>
      <c r="AR147" s="167" t="s">
        <v>231</v>
      </c>
      <c r="AT147" s="167" t="s">
        <v>227</v>
      </c>
      <c r="AU147" s="167" t="s">
        <v>99</v>
      </c>
      <c r="AY147" s="17" t="s">
        <v>224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7" t="s">
        <v>99</v>
      </c>
      <c r="BK147" s="169">
        <f>ROUND(I147*H147,3)</f>
        <v>0</v>
      </c>
      <c r="BL147" s="17" t="s">
        <v>231</v>
      </c>
      <c r="BM147" s="167" t="s">
        <v>857</v>
      </c>
    </row>
    <row r="148" spans="2:65" s="12" customFormat="1">
      <c r="B148" s="170"/>
      <c r="D148" s="171" t="s">
        <v>233</v>
      </c>
      <c r="E148" s="172" t="s">
        <v>1</v>
      </c>
      <c r="F148" s="173" t="s">
        <v>329</v>
      </c>
      <c r="H148" s="172" t="s">
        <v>1</v>
      </c>
      <c r="I148" s="174"/>
      <c r="L148" s="170"/>
      <c r="M148" s="175"/>
      <c r="T148" s="176"/>
      <c r="AT148" s="172" t="s">
        <v>233</v>
      </c>
      <c r="AU148" s="172" t="s">
        <v>99</v>
      </c>
      <c r="AV148" s="12" t="s">
        <v>83</v>
      </c>
      <c r="AW148" s="12" t="s">
        <v>30</v>
      </c>
      <c r="AX148" s="12" t="s">
        <v>75</v>
      </c>
      <c r="AY148" s="172" t="s">
        <v>224</v>
      </c>
    </row>
    <row r="149" spans="2:65" s="13" customFormat="1">
      <c r="B149" s="177"/>
      <c r="D149" s="171" t="s">
        <v>233</v>
      </c>
      <c r="E149" s="178" t="s">
        <v>1</v>
      </c>
      <c r="F149" s="179" t="s">
        <v>83</v>
      </c>
      <c r="H149" s="180">
        <v>1</v>
      </c>
      <c r="I149" s="181"/>
      <c r="L149" s="177"/>
      <c r="M149" s="182"/>
      <c r="T149" s="183"/>
      <c r="AT149" s="178" t="s">
        <v>233</v>
      </c>
      <c r="AU149" s="178" t="s">
        <v>99</v>
      </c>
      <c r="AV149" s="13" t="s">
        <v>99</v>
      </c>
      <c r="AW149" s="13" t="s">
        <v>30</v>
      </c>
      <c r="AX149" s="13" t="s">
        <v>83</v>
      </c>
      <c r="AY149" s="178" t="s">
        <v>224</v>
      </c>
    </row>
    <row r="150" spans="2:65" s="1" customFormat="1" ht="33" customHeight="1">
      <c r="B150" s="32"/>
      <c r="C150" s="157" t="s">
        <v>99</v>
      </c>
      <c r="D150" s="157" t="s">
        <v>227</v>
      </c>
      <c r="E150" s="158" t="s">
        <v>858</v>
      </c>
      <c r="F150" s="159" t="s">
        <v>859</v>
      </c>
      <c r="G150" s="160" t="s">
        <v>245</v>
      </c>
      <c r="H150" s="161">
        <v>3.15</v>
      </c>
      <c r="I150" s="162"/>
      <c r="J150" s="161">
        <f>ROUND(I150*H150,3)</f>
        <v>0</v>
      </c>
      <c r="K150" s="163"/>
      <c r="L150" s="32"/>
      <c r="M150" s="164" t="s">
        <v>1</v>
      </c>
      <c r="N150" s="127" t="s">
        <v>41</v>
      </c>
      <c r="P150" s="165">
        <f>O150*H150</f>
        <v>0</v>
      </c>
      <c r="Q150" s="165">
        <v>5.613025E-2</v>
      </c>
      <c r="R150" s="165">
        <f>Q150*H150</f>
        <v>0.1768102875</v>
      </c>
      <c r="S150" s="165">
        <v>0</v>
      </c>
      <c r="T150" s="166">
        <f>S150*H150</f>
        <v>0</v>
      </c>
      <c r="AR150" s="167" t="s">
        <v>231</v>
      </c>
      <c r="AT150" s="167" t="s">
        <v>227</v>
      </c>
      <c r="AU150" s="167" t="s">
        <v>99</v>
      </c>
      <c r="AY150" s="17" t="s">
        <v>224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7" t="s">
        <v>99</v>
      </c>
      <c r="BK150" s="169">
        <f>ROUND(I150*H150,3)</f>
        <v>0</v>
      </c>
      <c r="BL150" s="17" t="s">
        <v>231</v>
      </c>
      <c r="BM150" s="167" t="s">
        <v>860</v>
      </c>
    </row>
    <row r="151" spans="2:65" s="12" customFormat="1">
      <c r="B151" s="170"/>
      <c r="D151" s="171" t="s">
        <v>233</v>
      </c>
      <c r="E151" s="172" t="s">
        <v>1</v>
      </c>
      <c r="F151" s="173" t="s">
        <v>750</v>
      </c>
      <c r="H151" s="172" t="s">
        <v>1</v>
      </c>
      <c r="I151" s="174"/>
      <c r="L151" s="170"/>
      <c r="M151" s="175"/>
      <c r="T151" s="176"/>
      <c r="AT151" s="172" t="s">
        <v>233</v>
      </c>
      <c r="AU151" s="172" t="s">
        <v>99</v>
      </c>
      <c r="AV151" s="12" t="s">
        <v>83</v>
      </c>
      <c r="AW151" s="12" t="s">
        <v>30</v>
      </c>
      <c r="AX151" s="12" t="s">
        <v>75</v>
      </c>
      <c r="AY151" s="172" t="s">
        <v>224</v>
      </c>
    </row>
    <row r="152" spans="2:65" s="13" customFormat="1">
      <c r="B152" s="177"/>
      <c r="D152" s="171" t="s">
        <v>233</v>
      </c>
      <c r="E152" s="178" t="s">
        <v>1</v>
      </c>
      <c r="F152" s="179" t="s">
        <v>861</v>
      </c>
      <c r="H152" s="180">
        <v>3.15</v>
      </c>
      <c r="I152" s="181"/>
      <c r="L152" s="177"/>
      <c r="M152" s="182"/>
      <c r="T152" s="183"/>
      <c r="AT152" s="178" t="s">
        <v>233</v>
      </c>
      <c r="AU152" s="178" t="s">
        <v>99</v>
      </c>
      <c r="AV152" s="13" t="s">
        <v>99</v>
      </c>
      <c r="AW152" s="13" t="s">
        <v>30</v>
      </c>
      <c r="AX152" s="13" t="s">
        <v>83</v>
      </c>
      <c r="AY152" s="178" t="s">
        <v>224</v>
      </c>
    </row>
    <row r="153" spans="2:65" s="1" customFormat="1" ht="33" customHeight="1">
      <c r="B153" s="32"/>
      <c r="C153" s="157" t="s">
        <v>225</v>
      </c>
      <c r="D153" s="157" t="s">
        <v>227</v>
      </c>
      <c r="E153" s="158" t="s">
        <v>862</v>
      </c>
      <c r="F153" s="159" t="s">
        <v>863</v>
      </c>
      <c r="G153" s="160" t="s">
        <v>245</v>
      </c>
      <c r="H153" s="161">
        <v>6.8860000000000001</v>
      </c>
      <c r="I153" s="162"/>
      <c r="J153" s="161">
        <f>ROUND(I153*H153,3)</f>
        <v>0</v>
      </c>
      <c r="K153" s="163"/>
      <c r="L153" s="32"/>
      <c r="M153" s="164" t="s">
        <v>1</v>
      </c>
      <c r="N153" s="127" t="s">
        <v>41</v>
      </c>
      <c r="P153" s="165">
        <f>O153*H153</f>
        <v>0</v>
      </c>
      <c r="Q153" s="165">
        <v>9.3140000000000001E-2</v>
      </c>
      <c r="R153" s="165">
        <f>Q153*H153</f>
        <v>0.64136203999999997</v>
      </c>
      <c r="S153" s="165">
        <v>0</v>
      </c>
      <c r="T153" s="166">
        <f>S153*H153</f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231</v>
      </c>
      <c r="BM153" s="167" t="s">
        <v>864</v>
      </c>
    </row>
    <row r="154" spans="2:65" s="12" customFormat="1">
      <c r="B154" s="170"/>
      <c r="D154" s="171" t="s">
        <v>233</v>
      </c>
      <c r="E154" s="172" t="s">
        <v>1</v>
      </c>
      <c r="F154" s="173" t="s">
        <v>750</v>
      </c>
      <c r="H154" s="172" t="s">
        <v>1</v>
      </c>
      <c r="I154" s="174"/>
      <c r="L154" s="170"/>
      <c r="M154" s="175"/>
      <c r="T154" s="176"/>
      <c r="AT154" s="172" t="s">
        <v>233</v>
      </c>
      <c r="AU154" s="172" t="s">
        <v>99</v>
      </c>
      <c r="AV154" s="12" t="s">
        <v>83</v>
      </c>
      <c r="AW154" s="12" t="s">
        <v>30</v>
      </c>
      <c r="AX154" s="12" t="s">
        <v>75</v>
      </c>
      <c r="AY154" s="172" t="s">
        <v>224</v>
      </c>
    </row>
    <row r="155" spans="2:65" s="13" customFormat="1">
      <c r="B155" s="177"/>
      <c r="D155" s="171" t="s">
        <v>233</v>
      </c>
      <c r="E155" s="178" t="s">
        <v>1</v>
      </c>
      <c r="F155" s="179" t="s">
        <v>865</v>
      </c>
      <c r="H155" s="180">
        <v>4.3499999999999996</v>
      </c>
      <c r="I155" s="181"/>
      <c r="L155" s="177"/>
      <c r="M155" s="182"/>
      <c r="T155" s="183"/>
      <c r="AT155" s="178" t="s">
        <v>233</v>
      </c>
      <c r="AU155" s="178" t="s">
        <v>99</v>
      </c>
      <c r="AV155" s="13" t="s">
        <v>99</v>
      </c>
      <c r="AW155" s="13" t="s">
        <v>30</v>
      </c>
      <c r="AX155" s="13" t="s">
        <v>75</v>
      </c>
      <c r="AY155" s="178" t="s">
        <v>224</v>
      </c>
    </row>
    <row r="156" spans="2:65" s="13" customFormat="1">
      <c r="B156" s="177"/>
      <c r="D156" s="171" t="s">
        <v>233</v>
      </c>
      <c r="E156" s="178" t="s">
        <v>1</v>
      </c>
      <c r="F156" s="179" t="s">
        <v>866</v>
      </c>
      <c r="H156" s="180">
        <v>0.6</v>
      </c>
      <c r="I156" s="181"/>
      <c r="L156" s="177"/>
      <c r="M156" s="182"/>
      <c r="T156" s="183"/>
      <c r="AT156" s="178" t="s">
        <v>233</v>
      </c>
      <c r="AU156" s="178" t="s">
        <v>99</v>
      </c>
      <c r="AV156" s="13" t="s">
        <v>99</v>
      </c>
      <c r="AW156" s="13" t="s">
        <v>30</v>
      </c>
      <c r="AX156" s="13" t="s">
        <v>75</v>
      </c>
      <c r="AY156" s="178" t="s">
        <v>224</v>
      </c>
    </row>
    <row r="157" spans="2:65" s="12" customFormat="1">
      <c r="B157" s="170"/>
      <c r="D157" s="171" t="s">
        <v>233</v>
      </c>
      <c r="E157" s="172" t="s">
        <v>1</v>
      </c>
      <c r="F157" s="173" t="s">
        <v>247</v>
      </c>
      <c r="H157" s="172" t="s">
        <v>1</v>
      </c>
      <c r="I157" s="174"/>
      <c r="L157" s="170"/>
      <c r="M157" s="175"/>
      <c r="T157" s="176"/>
      <c r="AT157" s="172" t="s">
        <v>233</v>
      </c>
      <c r="AU157" s="172" t="s">
        <v>99</v>
      </c>
      <c r="AV157" s="12" t="s">
        <v>83</v>
      </c>
      <c r="AW157" s="12" t="s">
        <v>30</v>
      </c>
      <c r="AX157" s="12" t="s">
        <v>75</v>
      </c>
      <c r="AY157" s="172" t="s">
        <v>224</v>
      </c>
    </row>
    <row r="158" spans="2:65" s="13" customFormat="1">
      <c r="B158" s="177"/>
      <c r="D158" s="171" t="s">
        <v>233</v>
      </c>
      <c r="E158" s="178" t="s">
        <v>1</v>
      </c>
      <c r="F158" s="179" t="s">
        <v>867</v>
      </c>
      <c r="H158" s="180">
        <v>1.9359999999999999</v>
      </c>
      <c r="I158" s="181"/>
      <c r="L158" s="177"/>
      <c r="M158" s="182"/>
      <c r="T158" s="183"/>
      <c r="AT158" s="178" t="s">
        <v>233</v>
      </c>
      <c r="AU158" s="178" t="s">
        <v>99</v>
      </c>
      <c r="AV158" s="13" t="s">
        <v>99</v>
      </c>
      <c r="AW158" s="13" t="s">
        <v>30</v>
      </c>
      <c r="AX158" s="13" t="s">
        <v>75</v>
      </c>
      <c r="AY158" s="178" t="s">
        <v>224</v>
      </c>
    </row>
    <row r="159" spans="2:65" s="14" customFormat="1">
      <c r="B159" s="184"/>
      <c r="D159" s="171" t="s">
        <v>233</v>
      </c>
      <c r="E159" s="185" t="s">
        <v>1</v>
      </c>
      <c r="F159" s="186" t="s">
        <v>279</v>
      </c>
      <c r="H159" s="187">
        <v>6.8859999999999992</v>
      </c>
      <c r="I159" s="188"/>
      <c r="L159" s="184"/>
      <c r="M159" s="189"/>
      <c r="T159" s="190"/>
      <c r="AT159" s="185" t="s">
        <v>233</v>
      </c>
      <c r="AU159" s="185" t="s">
        <v>99</v>
      </c>
      <c r="AV159" s="14" t="s">
        <v>231</v>
      </c>
      <c r="AW159" s="14" t="s">
        <v>30</v>
      </c>
      <c r="AX159" s="14" t="s">
        <v>83</v>
      </c>
      <c r="AY159" s="185" t="s">
        <v>224</v>
      </c>
    </row>
    <row r="160" spans="2:65" s="11" customFormat="1" ht="22.9" customHeight="1">
      <c r="B160" s="146"/>
      <c r="D160" s="147" t="s">
        <v>74</v>
      </c>
      <c r="E160" s="155" t="s">
        <v>241</v>
      </c>
      <c r="F160" s="155" t="s">
        <v>242</v>
      </c>
      <c r="I160" s="149"/>
      <c r="J160" s="156">
        <f>BK160</f>
        <v>0</v>
      </c>
      <c r="L160" s="146"/>
      <c r="M160" s="150"/>
      <c r="P160" s="151">
        <f>SUM(P161:P227)</f>
        <v>0</v>
      </c>
      <c r="R160" s="151">
        <f>SUM(R161:R227)</f>
        <v>1.6341527499999999</v>
      </c>
      <c r="T160" s="152">
        <f>SUM(T161:T227)</f>
        <v>0</v>
      </c>
      <c r="AR160" s="147" t="s">
        <v>83</v>
      </c>
      <c r="AT160" s="153" t="s">
        <v>74</v>
      </c>
      <c r="AU160" s="153" t="s">
        <v>83</v>
      </c>
      <c r="AY160" s="147" t="s">
        <v>224</v>
      </c>
      <c r="BK160" s="154">
        <f>SUM(BK161:BK227)</f>
        <v>0</v>
      </c>
    </row>
    <row r="161" spans="2:65" s="1" customFormat="1" ht="37.9" customHeight="1">
      <c r="B161" s="32"/>
      <c r="C161" s="157" t="s">
        <v>231</v>
      </c>
      <c r="D161" s="157" t="s">
        <v>227</v>
      </c>
      <c r="E161" s="158" t="s">
        <v>243</v>
      </c>
      <c r="F161" s="159" t="s">
        <v>244</v>
      </c>
      <c r="G161" s="160" t="s">
        <v>245</v>
      </c>
      <c r="H161" s="161">
        <v>24.08</v>
      </c>
      <c r="I161" s="162"/>
      <c r="J161" s="161">
        <f>ROUND(I161*H161,3)</f>
        <v>0</v>
      </c>
      <c r="K161" s="163"/>
      <c r="L161" s="32"/>
      <c r="M161" s="164" t="s">
        <v>1</v>
      </c>
      <c r="N161" s="127" t="s">
        <v>41</v>
      </c>
      <c r="P161" s="165">
        <f>O161*H161</f>
        <v>0</v>
      </c>
      <c r="Q161" s="165">
        <v>1.92E-3</v>
      </c>
      <c r="R161" s="165">
        <f>Q161*H161</f>
        <v>4.62336E-2</v>
      </c>
      <c r="S161" s="165">
        <v>0</v>
      </c>
      <c r="T161" s="166">
        <f>S161*H161</f>
        <v>0</v>
      </c>
      <c r="AR161" s="167" t="s">
        <v>231</v>
      </c>
      <c r="AT161" s="167" t="s">
        <v>227</v>
      </c>
      <c r="AU161" s="167" t="s">
        <v>99</v>
      </c>
      <c r="AY161" s="17" t="s">
        <v>224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7" t="s">
        <v>99</v>
      </c>
      <c r="BK161" s="169">
        <f>ROUND(I161*H161,3)</f>
        <v>0</v>
      </c>
      <c r="BL161" s="17" t="s">
        <v>231</v>
      </c>
      <c r="BM161" s="167" t="s">
        <v>868</v>
      </c>
    </row>
    <row r="162" spans="2:65" s="12" customFormat="1">
      <c r="B162" s="170"/>
      <c r="D162" s="171" t="s">
        <v>233</v>
      </c>
      <c r="E162" s="172" t="s">
        <v>1</v>
      </c>
      <c r="F162" s="173" t="s">
        <v>869</v>
      </c>
      <c r="H162" s="172" t="s">
        <v>1</v>
      </c>
      <c r="I162" s="174"/>
      <c r="L162" s="170"/>
      <c r="M162" s="175"/>
      <c r="T162" s="176"/>
      <c r="AT162" s="172" t="s">
        <v>233</v>
      </c>
      <c r="AU162" s="172" t="s">
        <v>99</v>
      </c>
      <c r="AV162" s="12" t="s">
        <v>83</v>
      </c>
      <c r="AW162" s="12" t="s">
        <v>30</v>
      </c>
      <c r="AX162" s="12" t="s">
        <v>75</v>
      </c>
      <c r="AY162" s="172" t="s">
        <v>224</v>
      </c>
    </row>
    <row r="163" spans="2:65" s="13" customFormat="1">
      <c r="B163" s="177"/>
      <c r="D163" s="171" t="s">
        <v>233</v>
      </c>
      <c r="E163" s="178" t="s">
        <v>1</v>
      </c>
      <c r="F163" s="179" t="s">
        <v>870</v>
      </c>
      <c r="H163" s="180">
        <v>24.08</v>
      </c>
      <c r="I163" s="181"/>
      <c r="L163" s="177"/>
      <c r="M163" s="182"/>
      <c r="T163" s="183"/>
      <c r="AT163" s="178" t="s">
        <v>233</v>
      </c>
      <c r="AU163" s="178" t="s">
        <v>99</v>
      </c>
      <c r="AV163" s="13" t="s">
        <v>99</v>
      </c>
      <c r="AW163" s="13" t="s">
        <v>30</v>
      </c>
      <c r="AX163" s="13" t="s">
        <v>83</v>
      </c>
      <c r="AY163" s="178" t="s">
        <v>224</v>
      </c>
    </row>
    <row r="164" spans="2:65" s="1" customFormat="1" ht="24.25" customHeight="1">
      <c r="B164" s="32"/>
      <c r="C164" s="157" t="s">
        <v>252</v>
      </c>
      <c r="D164" s="157" t="s">
        <v>227</v>
      </c>
      <c r="E164" s="158" t="s">
        <v>249</v>
      </c>
      <c r="F164" s="159" t="s">
        <v>250</v>
      </c>
      <c r="G164" s="160" t="s">
        <v>245</v>
      </c>
      <c r="H164" s="161">
        <v>24.08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4.2999999999999999E-4</v>
      </c>
      <c r="R164" s="165">
        <f>Q164*H164</f>
        <v>1.03544E-2</v>
      </c>
      <c r="S164" s="165">
        <v>0</v>
      </c>
      <c r="T164" s="166">
        <f>S164*H164</f>
        <v>0</v>
      </c>
      <c r="AR164" s="167" t="s">
        <v>231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231</v>
      </c>
      <c r="BM164" s="167" t="s">
        <v>871</v>
      </c>
    </row>
    <row r="165" spans="2:65" s="12" customFormat="1">
      <c r="B165" s="170"/>
      <c r="D165" s="171" t="s">
        <v>233</v>
      </c>
      <c r="E165" s="172" t="s">
        <v>1</v>
      </c>
      <c r="F165" s="173" t="s">
        <v>660</v>
      </c>
      <c r="H165" s="172" t="s">
        <v>1</v>
      </c>
      <c r="I165" s="174"/>
      <c r="L165" s="170"/>
      <c r="M165" s="175"/>
      <c r="T165" s="176"/>
      <c r="AT165" s="172" t="s">
        <v>233</v>
      </c>
      <c r="AU165" s="172" t="s">
        <v>99</v>
      </c>
      <c r="AV165" s="12" t="s">
        <v>83</v>
      </c>
      <c r="AW165" s="12" t="s">
        <v>30</v>
      </c>
      <c r="AX165" s="12" t="s">
        <v>75</v>
      </c>
      <c r="AY165" s="172" t="s">
        <v>224</v>
      </c>
    </row>
    <row r="166" spans="2:65" s="13" customFormat="1">
      <c r="B166" s="177"/>
      <c r="D166" s="171" t="s">
        <v>233</v>
      </c>
      <c r="E166" s="178" t="s">
        <v>1</v>
      </c>
      <c r="F166" s="179" t="s">
        <v>870</v>
      </c>
      <c r="H166" s="180">
        <v>24.08</v>
      </c>
      <c r="I166" s="181"/>
      <c r="L166" s="177"/>
      <c r="M166" s="182"/>
      <c r="T166" s="183"/>
      <c r="AT166" s="178" t="s">
        <v>233</v>
      </c>
      <c r="AU166" s="178" t="s">
        <v>99</v>
      </c>
      <c r="AV166" s="13" t="s">
        <v>99</v>
      </c>
      <c r="AW166" s="13" t="s">
        <v>30</v>
      </c>
      <c r="AX166" s="13" t="s">
        <v>83</v>
      </c>
      <c r="AY166" s="178" t="s">
        <v>224</v>
      </c>
    </row>
    <row r="167" spans="2:65" s="1" customFormat="1" ht="24.25" customHeight="1">
      <c r="B167" s="32"/>
      <c r="C167" s="157" t="s">
        <v>241</v>
      </c>
      <c r="D167" s="157" t="s">
        <v>227</v>
      </c>
      <c r="E167" s="158" t="s">
        <v>253</v>
      </c>
      <c r="F167" s="159" t="s">
        <v>254</v>
      </c>
      <c r="G167" s="160" t="s">
        <v>245</v>
      </c>
      <c r="H167" s="161">
        <v>24.08</v>
      </c>
      <c r="I167" s="162"/>
      <c r="J167" s="161">
        <f>ROUND(I167*H167,3)</f>
        <v>0</v>
      </c>
      <c r="K167" s="163"/>
      <c r="L167" s="32"/>
      <c r="M167" s="164" t="s">
        <v>1</v>
      </c>
      <c r="N167" s="127" t="s">
        <v>41</v>
      </c>
      <c r="P167" s="165">
        <f>O167*H167</f>
        <v>0</v>
      </c>
      <c r="Q167" s="165">
        <v>5.8700000000000002E-3</v>
      </c>
      <c r="R167" s="165">
        <f>Q167*H167</f>
        <v>0.14134959999999999</v>
      </c>
      <c r="S167" s="165">
        <v>0</v>
      </c>
      <c r="T167" s="166">
        <f>S167*H167</f>
        <v>0</v>
      </c>
      <c r="AR167" s="167" t="s">
        <v>231</v>
      </c>
      <c r="AT167" s="167" t="s">
        <v>227</v>
      </c>
      <c r="AU167" s="167" t="s">
        <v>99</v>
      </c>
      <c r="AY167" s="17" t="s">
        <v>224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ROUND(I167*H167,3)</f>
        <v>0</v>
      </c>
      <c r="BL167" s="17" t="s">
        <v>231</v>
      </c>
      <c r="BM167" s="167" t="s">
        <v>872</v>
      </c>
    </row>
    <row r="168" spans="2:65" s="12" customFormat="1">
      <c r="B168" s="170"/>
      <c r="D168" s="171" t="s">
        <v>233</v>
      </c>
      <c r="E168" s="172" t="s">
        <v>1</v>
      </c>
      <c r="F168" s="173" t="s">
        <v>660</v>
      </c>
      <c r="H168" s="172" t="s">
        <v>1</v>
      </c>
      <c r="I168" s="174"/>
      <c r="L168" s="170"/>
      <c r="M168" s="175"/>
      <c r="T168" s="176"/>
      <c r="AT168" s="172" t="s">
        <v>233</v>
      </c>
      <c r="AU168" s="172" t="s">
        <v>99</v>
      </c>
      <c r="AV168" s="12" t="s">
        <v>83</v>
      </c>
      <c r="AW168" s="12" t="s">
        <v>30</v>
      </c>
      <c r="AX168" s="12" t="s">
        <v>75</v>
      </c>
      <c r="AY168" s="172" t="s">
        <v>224</v>
      </c>
    </row>
    <row r="169" spans="2:65" s="13" customFormat="1">
      <c r="B169" s="177"/>
      <c r="D169" s="171" t="s">
        <v>233</v>
      </c>
      <c r="E169" s="178" t="s">
        <v>1</v>
      </c>
      <c r="F169" s="179" t="s">
        <v>870</v>
      </c>
      <c r="H169" s="180">
        <v>24.08</v>
      </c>
      <c r="I169" s="181"/>
      <c r="L169" s="177"/>
      <c r="M169" s="182"/>
      <c r="T169" s="183"/>
      <c r="AT169" s="178" t="s">
        <v>233</v>
      </c>
      <c r="AU169" s="178" t="s">
        <v>99</v>
      </c>
      <c r="AV169" s="13" t="s">
        <v>99</v>
      </c>
      <c r="AW169" s="13" t="s">
        <v>30</v>
      </c>
      <c r="AX169" s="13" t="s">
        <v>83</v>
      </c>
      <c r="AY169" s="178" t="s">
        <v>224</v>
      </c>
    </row>
    <row r="170" spans="2:65" s="1" customFormat="1" ht="24.25" customHeight="1">
      <c r="B170" s="32"/>
      <c r="C170" s="157" t="s">
        <v>260</v>
      </c>
      <c r="D170" s="157" t="s">
        <v>227</v>
      </c>
      <c r="E170" s="158" t="s">
        <v>256</v>
      </c>
      <c r="F170" s="159" t="s">
        <v>257</v>
      </c>
      <c r="G170" s="160" t="s">
        <v>245</v>
      </c>
      <c r="H170" s="161">
        <v>2.4079999999999999</v>
      </c>
      <c r="I170" s="162"/>
      <c r="J170" s="161">
        <f>ROUND(I170*H170,3)</f>
        <v>0</v>
      </c>
      <c r="K170" s="163"/>
      <c r="L170" s="32"/>
      <c r="M170" s="164" t="s">
        <v>1</v>
      </c>
      <c r="N170" s="127" t="s">
        <v>41</v>
      </c>
      <c r="P170" s="165">
        <f>O170*H170</f>
        <v>0</v>
      </c>
      <c r="Q170" s="165">
        <v>5.1500000000000001E-3</v>
      </c>
      <c r="R170" s="165">
        <f>Q170*H170</f>
        <v>1.2401199999999999E-2</v>
      </c>
      <c r="S170" s="165">
        <v>0</v>
      </c>
      <c r="T170" s="166">
        <f>S170*H170</f>
        <v>0</v>
      </c>
      <c r="AR170" s="167" t="s">
        <v>231</v>
      </c>
      <c r="AT170" s="167" t="s">
        <v>227</v>
      </c>
      <c r="AU170" s="167" t="s">
        <v>99</v>
      </c>
      <c r="AY170" s="17" t="s">
        <v>224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ROUND(I170*H170,3)</f>
        <v>0</v>
      </c>
      <c r="BL170" s="17" t="s">
        <v>231</v>
      </c>
      <c r="BM170" s="167" t="s">
        <v>873</v>
      </c>
    </row>
    <row r="171" spans="2:65" s="12" customFormat="1">
      <c r="B171" s="170"/>
      <c r="D171" s="171" t="s">
        <v>233</v>
      </c>
      <c r="E171" s="172" t="s">
        <v>1</v>
      </c>
      <c r="F171" s="173" t="s">
        <v>660</v>
      </c>
      <c r="H171" s="172" t="s">
        <v>1</v>
      </c>
      <c r="I171" s="174"/>
      <c r="L171" s="170"/>
      <c r="M171" s="175"/>
      <c r="T171" s="176"/>
      <c r="AT171" s="172" t="s">
        <v>233</v>
      </c>
      <c r="AU171" s="172" t="s">
        <v>99</v>
      </c>
      <c r="AV171" s="12" t="s">
        <v>83</v>
      </c>
      <c r="AW171" s="12" t="s">
        <v>30</v>
      </c>
      <c r="AX171" s="12" t="s">
        <v>75</v>
      </c>
      <c r="AY171" s="172" t="s">
        <v>224</v>
      </c>
    </row>
    <row r="172" spans="2:65" s="13" customFormat="1">
      <c r="B172" s="177"/>
      <c r="D172" s="171" t="s">
        <v>233</v>
      </c>
      <c r="E172" s="178" t="s">
        <v>1</v>
      </c>
      <c r="F172" s="179" t="s">
        <v>870</v>
      </c>
      <c r="H172" s="180">
        <v>24.08</v>
      </c>
      <c r="I172" s="181"/>
      <c r="L172" s="177"/>
      <c r="M172" s="182"/>
      <c r="T172" s="183"/>
      <c r="AT172" s="178" t="s">
        <v>233</v>
      </c>
      <c r="AU172" s="178" t="s">
        <v>99</v>
      </c>
      <c r="AV172" s="13" t="s">
        <v>99</v>
      </c>
      <c r="AW172" s="13" t="s">
        <v>30</v>
      </c>
      <c r="AX172" s="13" t="s">
        <v>75</v>
      </c>
      <c r="AY172" s="178" t="s">
        <v>224</v>
      </c>
    </row>
    <row r="173" spans="2:65" s="13" customFormat="1">
      <c r="B173" s="177"/>
      <c r="D173" s="171" t="s">
        <v>233</v>
      </c>
      <c r="E173" s="178" t="s">
        <v>1</v>
      </c>
      <c r="F173" s="179" t="s">
        <v>874</v>
      </c>
      <c r="H173" s="180">
        <v>2.4079999999999999</v>
      </c>
      <c r="I173" s="181"/>
      <c r="L173" s="177"/>
      <c r="M173" s="182"/>
      <c r="T173" s="183"/>
      <c r="AT173" s="178" t="s">
        <v>233</v>
      </c>
      <c r="AU173" s="178" t="s">
        <v>99</v>
      </c>
      <c r="AV173" s="13" t="s">
        <v>99</v>
      </c>
      <c r="AW173" s="13" t="s">
        <v>30</v>
      </c>
      <c r="AX173" s="13" t="s">
        <v>83</v>
      </c>
      <c r="AY173" s="178" t="s">
        <v>224</v>
      </c>
    </row>
    <row r="174" spans="2:65" s="1" customFormat="1" ht="24.25" customHeight="1">
      <c r="B174" s="32"/>
      <c r="C174" s="157" t="s">
        <v>280</v>
      </c>
      <c r="D174" s="157" t="s">
        <v>227</v>
      </c>
      <c r="E174" s="158" t="s">
        <v>261</v>
      </c>
      <c r="F174" s="159" t="s">
        <v>262</v>
      </c>
      <c r="G174" s="160" t="s">
        <v>245</v>
      </c>
      <c r="H174" s="161">
        <v>154.26599999999999</v>
      </c>
      <c r="I174" s="162"/>
      <c r="J174" s="161">
        <f>ROUND(I174*H174,3)</f>
        <v>0</v>
      </c>
      <c r="K174" s="163"/>
      <c r="L174" s="32"/>
      <c r="M174" s="164" t="s">
        <v>1</v>
      </c>
      <c r="N174" s="127" t="s">
        <v>41</v>
      </c>
      <c r="P174" s="165">
        <f>O174*H174</f>
        <v>0</v>
      </c>
      <c r="Q174" s="165">
        <v>3.2499999999999999E-3</v>
      </c>
      <c r="R174" s="165">
        <f>Q174*H174</f>
        <v>0.50136449999999999</v>
      </c>
      <c r="S174" s="165">
        <v>0</v>
      </c>
      <c r="T174" s="166">
        <f>S174*H174</f>
        <v>0</v>
      </c>
      <c r="AR174" s="167" t="s">
        <v>231</v>
      </c>
      <c r="AT174" s="167" t="s">
        <v>227</v>
      </c>
      <c r="AU174" s="167" t="s">
        <v>99</v>
      </c>
      <c r="AY174" s="17" t="s">
        <v>224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7" t="s">
        <v>99</v>
      </c>
      <c r="BK174" s="169">
        <f>ROUND(I174*H174,3)</f>
        <v>0</v>
      </c>
      <c r="BL174" s="17" t="s">
        <v>231</v>
      </c>
      <c r="BM174" s="167" t="s">
        <v>875</v>
      </c>
    </row>
    <row r="175" spans="2:65" s="12" customFormat="1">
      <c r="B175" s="170"/>
      <c r="D175" s="171" t="s">
        <v>233</v>
      </c>
      <c r="E175" s="172" t="s">
        <v>1</v>
      </c>
      <c r="F175" s="173" t="s">
        <v>610</v>
      </c>
      <c r="H175" s="172" t="s">
        <v>1</v>
      </c>
      <c r="I175" s="174"/>
      <c r="L175" s="170"/>
      <c r="M175" s="175"/>
      <c r="T175" s="176"/>
      <c r="AT175" s="172" t="s">
        <v>233</v>
      </c>
      <c r="AU175" s="172" t="s">
        <v>99</v>
      </c>
      <c r="AV175" s="12" t="s">
        <v>83</v>
      </c>
      <c r="AW175" s="12" t="s">
        <v>30</v>
      </c>
      <c r="AX175" s="12" t="s">
        <v>75</v>
      </c>
      <c r="AY175" s="172" t="s">
        <v>224</v>
      </c>
    </row>
    <row r="176" spans="2:65" s="13" customFormat="1">
      <c r="B176" s="177"/>
      <c r="D176" s="171" t="s">
        <v>233</v>
      </c>
      <c r="E176" s="178" t="s">
        <v>1</v>
      </c>
      <c r="F176" s="179" t="s">
        <v>876</v>
      </c>
      <c r="H176" s="180">
        <v>26.13</v>
      </c>
      <c r="I176" s="181"/>
      <c r="L176" s="177"/>
      <c r="M176" s="182"/>
      <c r="T176" s="183"/>
      <c r="AT176" s="178" t="s">
        <v>233</v>
      </c>
      <c r="AU176" s="178" t="s">
        <v>99</v>
      </c>
      <c r="AV176" s="13" t="s">
        <v>99</v>
      </c>
      <c r="AW176" s="13" t="s">
        <v>30</v>
      </c>
      <c r="AX176" s="13" t="s">
        <v>75</v>
      </c>
      <c r="AY176" s="178" t="s">
        <v>224</v>
      </c>
    </row>
    <row r="177" spans="2:65" s="13" customFormat="1">
      <c r="B177" s="177"/>
      <c r="D177" s="171" t="s">
        <v>233</v>
      </c>
      <c r="E177" s="178" t="s">
        <v>1</v>
      </c>
      <c r="F177" s="179" t="s">
        <v>877</v>
      </c>
      <c r="H177" s="180">
        <v>57.99</v>
      </c>
      <c r="I177" s="181"/>
      <c r="L177" s="177"/>
      <c r="M177" s="182"/>
      <c r="T177" s="183"/>
      <c r="AT177" s="178" t="s">
        <v>233</v>
      </c>
      <c r="AU177" s="178" t="s">
        <v>99</v>
      </c>
      <c r="AV177" s="13" t="s">
        <v>99</v>
      </c>
      <c r="AW177" s="13" t="s">
        <v>30</v>
      </c>
      <c r="AX177" s="13" t="s">
        <v>75</v>
      </c>
      <c r="AY177" s="178" t="s">
        <v>224</v>
      </c>
    </row>
    <row r="178" spans="2:65" s="13" customFormat="1">
      <c r="B178" s="177"/>
      <c r="D178" s="171" t="s">
        <v>233</v>
      </c>
      <c r="E178" s="178" t="s">
        <v>1</v>
      </c>
      <c r="F178" s="179" t="s">
        <v>878</v>
      </c>
      <c r="H178" s="180">
        <v>70.146000000000001</v>
      </c>
      <c r="I178" s="181"/>
      <c r="L178" s="177"/>
      <c r="M178" s="182"/>
      <c r="T178" s="183"/>
      <c r="AT178" s="178" t="s">
        <v>233</v>
      </c>
      <c r="AU178" s="178" t="s">
        <v>99</v>
      </c>
      <c r="AV178" s="13" t="s">
        <v>99</v>
      </c>
      <c r="AW178" s="13" t="s">
        <v>30</v>
      </c>
      <c r="AX178" s="13" t="s">
        <v>75</v>
      </c>
      <c r="AY178" s="178" t="s">
        <v>224</v>
      </c>
    </row>
    <row r="179" spans="2:65" s="14" customFormat="1">
      <c r="B179" s="184"/>
      <c r="D179" s="171" t="s">
        <v>233</v>
      </c>
      <c r="E179" s="185" t="s">
        <v>1</v>
      </c>
      <c r="F179" s="186" t="s">
        <v>279</v>
      </c>
      <c r="H179" s="187">
        <v>154.26600000000002</v>
      </c>
      <c r="I179" s="188"/>
      <c r="L179" s="184"/>
      <c r="M179" s="189"/>
      <c r="T179" s="190"/>
      <c r="AT179" s="185" t="s">
        <v>233</v>
      </c>
      <c r="AU179" s="185" t="s">
        <v>99</v>
      </c>
      <c r="AV179" s="14" t="s">
        <v>231</v>
      </c>
      <c r="AW179" s="14" t="s">
        <v>30</v>
      </c>
      <c r="AX179" s="14" t="s">
        <v>83</v>
      </c>
      <c r="AY179" s="185" t="s">
        <v>224</v>
      </c>
    </row>
    <row r="180" spans="2:65" s="1" customFormat="1" ht="24.25" customHeight="1">
      <c r="B180" s="32"/>
      <c r="C180" s="157" t="s">
        <v>284</v>
      </c>
      <c r="D180" s="157" t="s">
        <v>227</v>
      </c>
      <c r="E180" s="158" t="s">
        <v>281</v>
      </c>
      <c r="F180" s="159" t="s">
        <v>282</v>
      </c>
      <c r="G180" s="160" t="s">
        <v>245</v>
      </c>
      <c r="H180" s="161">
        <v>166.566</v>
      </c>
      <c r="I180" s="162"/>
      <c r="J180" s="161">
        <f>ROUND(I180*H180,3)</f>
        <v>0</v>
      </c>
      <c r="K180" s="163"/>
      <c r="L180" s="32"/>
      <c r="M180" s="164" t="s">
        <v>1</v>
      </c>
      <c r="N180" s="127" t="s">
        <v>41</v>
      </c>
      <c r="P180" s="165">
        <f>O180*H180</f>
        <v>0</v>
      </c>
      <c r="Q180" s="165">
        <v>2.0000000000000001E-4</v>
      </c>
      <c r="R180" s="165">
        <f>Q180*H180</f>
        <v>3.3313200000000001E-2</v>
      </c>
      <c r="S180" s="165">
        <v>0</v>
      </c>
      <c r="T180" s="166">
        <f>S180*H180</f>
        <v>0</v>
      </c>
      <c r="AR180" s="167" t="s">
        <v>231</v>
      </c>
      <c r="AT180" s="167" t="s">
        <v>227</v>
      </c>
      <c r="AU180" s="167" t="s">
        <v>99</v>
      </c>
      <c r="AY180" s="17" t="s">
        <v>224</v>
      </c>
      <c r="BE180" s="168">
        <f>IF(N180="základná",J180,0)</f>
        <v>0</v>
      </c>
      <c r="BF180" s="168">
        <f>IF(N180="znížená",J180,0)</f>
        <v>0</v>
      </c>
      <c r="BG180" s="168">
        <f>IF(N180="zákl. prenesená",J180,0)</f>
        <v>0</v>
      </c>
      <c r="BH180" s="168">
        <f>IF(N180="zníž. prenesená",J180,0)</f>
        <v>0</v>
      </c>
      <c r="BI180" s="168">
        <f>IF(N180="nulová",J180,0)</f>
        <v>0</v>
      </c>
      <c r="BJ180" s="17" t="s">
        <v>99</v>
      </c>
      <c r="BK180" s="169">
        <f>ROUND(I180*H180,3)</f>
        <v>0</v>
      </c>
      <c r="BL180" s="17" t="s">
        <v>231</v>
      </c>
      <c r="BM180" s="167" t="s">
        <v>879</v>
      </c>
    </row>
    <row r="181" spans="2:65" s="12" customFormat="1">
      <c r="B181" s="170"/>
      <c r="D181" s="171" t="s">
        <v>233</v>
      </c>
      <c r="E181" s="172" t="s">
        <v>1</v>
      </c>
      <c r="F181" s="173" t="s">
        <v>610</v>
      </c>
      <c r="H181" s="172" t="s">
        <v>1</v>
      </c>
      <c r="I181" s="174"/>
      <c r="L181" s="170"/>
      <c r="M181" s="175"/>
      <c r="T181" s="176"/>
      <c r="AT181" s="172" t="s">
        <v>233</v>
      </c>
      <c r="AU181" s="172" t="s">
        <v>99</v>
      </c>
      <c r="AV181" s="12" t="s">
        <v>83</v>
      </c>
      <c r="AW181" s="12" t="s">
        <v>30</v>
      </c>
      <c r="AX181" s="12" t="s">
        <v>75</v>
      </c>
      <c r="AY181" s="172" t="s">
        <v>224</v>
      </c>
    </row>
    <row r="182" spans="2:65" s="13" customFormat="1">
      <c r="B182" s="177"/>
      <c r="D182" s="171" t="s">
        <v>233</v>
      </c>
      <c r="E182" s="178" t="s">
        <v>1</v>
      </c>
      <c r="F182" s="179" t="s">
        <v>876</v>
      </c>
      <c r="H182" s="180">
        <v>26.13</v>
      </c>
      <c r="I182" s="181"/>
      <c r="L182" s="177"/>
      <c r="M182" s="182"/>
      <c r="T182" s="183"/>
      <c r="AT182" s="178" t="s">
        <v>233</v>
      </c>
      <c r="AU182" s="178" t="s">
        <v>99</v>
      </c>
      <c r="AV182" s="13" t="s">
        <v>99</v>
      </c>
      <c r="AW182" s="13" t="s">
        <v>30</v>
      </c>
      <c r="AX182" s="13" t="s">
        <v>75</v>
      </c>
      <c r="AY182" s="178" t="s">
        <v>224</v>
      </c>
    </row>
    <row r="183" spans="2:65" s="13" customFormat="1">
      <c r="B183" s="177"/>
      <c r="D183" s="171" t="s">
        <v>233</v>
      </c>
      <c r="E183" s="178" t="s">
        <v>1</v>
      </c>
      <c r="F183" s="179" t="s">
        <v>877</v>
      </c>
      <c r="H183" s="180">
        <v>57.99</v>
      </c>
      <c r="I183" s="181"/>
      <c r="L183" s="177"/>
      <c r="M183" s="182"/>
      <c r="T183" s="183"/>
      <c r="AT183" s="178" t="s">
        <v>233</v>
      </c>
      <c r="AU183" s="178" t="s">
        <v>99</v>
      </c>
      <c r="AV183" s="13" t="s">
        <v>99</v>
      </c>
      <c r="AW183" s="13" t="s">
        <v>30</v>
      </c>
      <c r="AX183" s="13" t="s">
        <v>75</v>
      </c>
      <c r="AY183" s="178" t="s">
        <v>224</v>
      </c>
    </row>
    <row r="184" spans="2:65" s="13" customFormat="1">
      <c r="B184" s="177"/>
      <c r="D184" s="171" t="s">
        <v>233</v>
      </c>
      <c r="E184" s="178" t="s">
        <v>1</v>
      </c>
      <c r="F184" s="179" t="s">
        <v>878</v>
      </c>
      <c r="H184" s="180">
        <v>70.146000000000001</v>
      </c>
      <c r="I184" s="181"/>
      <c r="L184" s="177"/>
      <c r="M184" s="182"/>
      <c r="T184" s="183"/>
      <c r="AT184" s="178" t="s">
        <v>233</v>
      </c>
      <c r="AU184" s="178" t="s">
        <v>99</v>
      </c>
      <c r="AV184" s="13" t="s">
        <v>99</v>
      </c>
      <c r="AW184" s="13" t="s">
        <v>30</v>
      </c>
      <c r="AX184" s="13" t="s">
        <v>75</v>
      </c>
      <c r="AY184" s="178" t="s">
        <v>224</v>
      </c>
    </row>
    <row r="185" spans="2:65" s="12" customFormat="1">
      <c r="B185" s="170"/>
      <c r="D185" s="171" t="s">
        <v>233</v>
      </c>
      <c r="E185" s="172" t="s">
        <v>1</v>
      </c>
      <c r="F185" s="173" t="s">
        <v>579</v>
      </c>
      <c r="H185" s="172" t="s">
        <v>1</v>
      </c>
      <c r="I185" s="174"/>
      <c r="L185" s="170"/>
      <c r="M185" s="175"/>
      <c r="T185" s="176"/>
      <c r="AT185" s="172" t="s">
        <v>233</v>
      </c>
      <c r="AU185" s="172" t="s">
        <v>99</v>
      </c>
      <c r="AV185" s="12" t="s">
        <v>83</v>
      </c>
      <c r="AW185" s="12" t="s">
        <v>30</v>
      </c>
      <c r="AX185" s="12" t="s">
        <v>75</v>
      </c>
      <c r="AY185" s="172" t="s">
        <v>224</v>
      </c>
    </row>
    <row r="186" spans="2:65" s="13" customFormat="1">
      <c r="B186" s="177"/>
      <c r="D186" s="171" t="s">
        <v>233</v>
      </c>
      <c r="E186" s="178" t="s">
        <v>1</v>
      </c>
      <c r="F186" s="179" t="s">
        <v>880</v>
      </c>
      <c r="H186" s="180">
        <v>12.3</v>
      </c>
      <c r="I186" s="181"/>
      <c r="L186" s="177"/>
      <c r="M186" s="182"/>
      <c r="T186" s="183"/>
      <c r="AT186" s="178" t="s">
        <v>233</v>
      </c>
      <c r="AU186" s="178" t="s">
        <v>99</v>
      </c>
      <c r="AV186" s="13" t="s">
        <v>99</v>
      </c>
      <c r="AW186" s="13" t="s">
        <v>30</v>
      </c>
      <c r="AX186" s="13" t="s">
        <v>75</v>
      </c>
      <c r="AY186" s="178" t="s">
        <v>224</v>
      </c>
    </row>
    <row r="187" spans="2:65" s="14" customFormat="1">
      <c r="B187" s="184"/>
      <c r="D187" s="171" t="s">
        <v>233</v>
      </c>
      <c r="E187" s="185" t="s">
        <v>1</v>
      </c>
      <c r="F187" s="186" t="s">
        <v>279</v>
      </c>
      <c r="H187" s="187">
        <v>166.56600000000003</v>
      </c>
      <c r="I187" s="188"/>
      <c r="L187" s="184"/>
      <c r="M187" s="189"/>
      <c r="T187" s="190"/>
      <c r="AT187" s="185" t="s">
        <v>233</v>
      </c>
      <c r="AU187" s="185" t="s">
        <v>99</v>
      </c>
      <c r="AV187" s="14" t="s">
        <v>231</v>
      </c>
      <c r="AW187" s="14" t="s">
        <v>30</v>
      </c>
      <c r="AX187" s="14" t="s">
        <v>83</v>
      </c>
      <c r="AY187" s="185" t="s">
        <v>224</v>
      </c>
    </row>
    <row r="188" spans="2:65" s="1" customFormat="1" ht="24.25" customHeight="1">
      <c r="B188" s="32"/>
      <c r="C188" s="157" t="s">
        <v>288</v>
      </c>
      <c r="D188" s="157" t="s">
        <v>227</v>
      </c>
      <c r="E188" s="158" t="s">
        <v>285</v>
      </c>
      <c r="F188" s="159" t="s">
        <v>286</v>
      </c>
      <c r="G188" s="160" t="s">
        <v>245</v>
      </c>
      <c r="H188" s="161">
        <v>105.753</v>
      </c>
      <c r="I188" s="162"/>
      <c r="J188" s="161">
        <f>ROUND(I188*H188,3)</f>
        <v>0</v>
      </c>
      <c r="K188" s="163"/>
      <c r="L188" s="32"/>
      <c r="M188" s="164" t="s">
        <v>1</v>
      </c>
      <c r="N188" s="127" t="s">
        <v>41</v>
      </c>
      <c r="P188" s="165">
        <f>O188*H188</f>
        <v>0</v>
      </c>
      <c r="Q188" s="165">
        <v>5.5999999999999999E-3</v>
      </c>
      <c r="R188" s="165">
        <f>Q188*H188</f>
        <v>0.59221679999999999</v>
      </c>
      <c r="S188" s="165">
        <v>0</v>
      </c>
      <c r="T188" s="166">
        <f>S188*H188</f>
        <v>0</v>
      </c>
      <c r="AR188" s="167" t="s">
        <v>231</v>
      </c>
      <c r="AT188" s="167" t="s">
        <v>227</v>
      </c>
      <c r="AU188" s="167" t="s">
        <v>99</v>
      </c>
      <c r="AY188" s="17" t="s">
        <v>224</v>
      </c>
      <c r="BE188" s="168">
        <f>IF(N188="základná",J188,0)</f>
        <v>0</v>
      </c>
      <c r="BF188" s="168">
        <f>IF(N188="znížená",J188,0)</f>
        <v>0</v>
      </c>
      <c r="BG188" s="168">
        <f>IF(N188="zákl. prenesená",J188,0)</f>
        <v>0</v>
      </c>
      <c r="BH188" s="168">
        <f>IF(N188="zníž. prenesená",J188,0)</f>
        <v>0</v>
      </c>
      <c r="BI188" s="168">
        <f>IF(N188="nulová",J188,0)</f>
        <v>0</v>
      </c>
      <c r="BJ188" s="17" t="s">
        <v>99</v>
      </c>
      <c r="BK188" s="169">
        <f>ROUND(I188*H188,3)</f>
        <v>0</v>
      </c>
      <c r="BL188" s="17" t="s">
        <v>231</v>
      </c>
      <c r="BM188" s="167" t="s">
        <v>881</v>
      </c>
    </row>
    <row r="189" spans="2:65" s="12" customFormat="1">
      <c r="B189" s="170"/>
      <c r="D189" s="171" t="s">
        <v>233</v>
      </c>
      <c r="E189" s="172" t="s">
        <v>1</v>
      </c>
      <c r="F189" s="173" t="s">
        <v>610</v>
      </c>
      <c r="H189" s="172" t="s">
        <v>1</v>
      </c>
      <c r="I189" s="174"/>
      <c r="L189" s="170"/>
      <c r="M189" s="175"/>
      <c r="T189" s="176"/>
      <c r="AT189" s="172" t="s">
        <v>233</v>
      </c>
      <c r="AU189" s="172" t="s">
        <v>99</v>
      </c>
      <c r="AV189" s="12" t="s">
        <v>83</v>
      </c>
      <c r="AW189" s="12" t="s">
        <v>30</v>
      </c>
      <c r="AX189" s="12" t="s">
        <v>75</v>
      </c>
      <c r="AY189" s="172" t="s">
        <v>224</v>
      </c>
    </row>
    <row r="190" spans="2:65" s="13" customFormat="1">
      <c r="B190" s="177"/>
      <c r="D190" s="171" t="s">
        <v>233</v>
      </c>
      <c r="E190" s="178" t="s">
        <v>1</v>
      </c>
      <c r="F190" s="179" t="s">
        <v>876</v>
      </c>
      <c r="H190" s="180">
        <v>26.13</v>
      </c>
      <c r="I190" s="181"/>
      <c r="L190" s="177"/>
      <c r="M190" s="182"/>
      <c r="T190" s="183"/>
      <c r="AT190" s="178" t="s">
        <v>233</v>
      </c>
      <c r="AU190" s="178" t="s">
        <v>99</v>
      </c>
      <c r="AV190" s="13" t="s">
        <v>99</v>
      </c>
      <c r="AW190" s="13" t="s">
        <v>30</v>
      </c>
      <c r="AX190" s="13" t="s">
        <v>75</v>
      </c>
      <c r="AY190" s="178" t="s">
        <v>224</v>
      </c>
    </row>
    <row r="191" spans="2:65" s="13" customFormat="1">
      <c r="B191" s="177"/>
      <c r="D191" s="171" t="s">
        <v>233</v>
      </c>
      <c r="E191" s="178" t="s">
        <v>1</v>
      </c>
      <c r="F191" s="179" t="s">
        <v>877</v>
      </c>
      <c r="H191" s="180">
        <v>57.99</v>
      </c>
      <c r="I191" s="181"/>
      <c r="L191" s="177"/>
      <c r="M191" s="182"/>
      <c r="T191" s="183"/>
      <c r="AT191" s="178" t="s">
        <v>233</v>
      </c>
      <c r="AU191" s="178" t="s">
        <v>99</v>
      </c>
      <c r="AV191" s="13" t="s">
        <v>99</v>
      </c>
      <c r="AW191" s="13" t="s">
        <v>30</v>
      </c>
      <c r="AX191" s="13" t="s">
        <v>75</v>
      </c>
      <c r="AY191" s="178" t="s">
        <v>224</v>
      </c>
    </row>
    <row r="192" spans="2:65" s="13" customFormat="1">
      <c r="B192" s="177"/>
      <c r="D192" s="171" t="s">
        <v>233</v>
      </c>
      <c r="E192" s="178" t="s">
        <v>1</v>
      </c>
      <c r="F192" s="179" t="s">
        <v>878</v>
      </c>
      <c r="H192" s="180">
        <v>70.146000000000001</v>
      </c>
      <c r="I192" s="181"/>
      <c r="L192" s="177"/>
      <c r="M192" s="182"/>
      <c r="T192" s="183"/>
      <c r="AT192" s="178" t="s">
        <v>233</v>
      </c>
      <c r="AU192" s="178" t="s">
        <v>99</v>
      </c>
      <c r="AV192" s="13" t="s">
        <v>99</v>
      </c>
      <c r="AW192" s="13" t="s">
        <v>30</v>
      </c>
      <c r="AX192" s="13" t="s">
        <v>75</v>
      </c>
      <c r="AY192" s="178" t="s">
        <v>224</v>
      </c>
    </row>
    <row r="193" spans="2:65" s="15" customFormat="1">
      <c r="B193" s="191"/>
      <c r="D193" s="171" t="s">
        <v>233</v>
      </c>
      <c r="E193" s="192" t="s">
        <v>1</v>
      </c>
      <c r="F193" s="193" t="s">
        <v>292</v>
      </c>
      <c r="H193" s="194">
        <v>154.26600000000002</v>
      </c>
      <c r="I193" s="195"/>
      <c r="L193" s="191"/>
      <c r="M193" s="196"/>
      <c r="T193" s="197"/>
      <c r="AT193" s="192" t="s">
        <v>233</v>
      </c>
      <c r="AU193" s="192" t="s">
        <v>99</v>
      </c>
      <c r="AV193" s="15" t="s">
        <v>225</v>
      </c>
      <c r="AW193" s="15" t="s">
        <v>30</v>
      </c>
      <c r="AX193" s="15" t="s">
        <v>75</v>
      </c>
      <c r="AY193" s="192" t="s">
        <v>224</v>
      </c>
    </row>
    <row r="194" spans="2:65" s="13" customFormat="1">
      <c r="B194" s="177"/>
      <c r="D194" s="171" t="s">
        <v>233</v>
      </c>
      <c r="E194" s="178" t="s">
        <v>1</v>
      </c>
      <c r="F194" s="179" t="s">
        <v>882</v>
      </c>
      <c r="H194" s="180">
        <v>-60.813000000000002</v>
      </c>
      <c r="I194" s="181"/>
      <c r="L194" s="177"/>
      <c r="M194" s="182"/>
      <c r="T194" s="183"/>
      <c r="AT194" s="178" t="s">
        <v>233</v>
      </c>
      <c r="AU194" s="178" t="s">
        <v>99</v>
      </c>
      <c r="AV194" s="13" t="s">
        <v>99</v>
      </c>
      <c r="AW194" s="13" t="s">
        <v>30</v>
      </c>
      <c r="AX194" s="13" t="s">
        <v>75</v>
      </c>
      <c r="AY194" s="178" t="s">
        <v>224</v>
      </c>
    </row>
    <row r="195" spans="2:65" s="12" customFormat="1">
      <c r="B195" s="170"/>
      <c r="D195" s="171" t="s">
        <v>233</v>
      </c>
      <c r="E195" s="172" t="s">
        <v>1</v>
      </c>
      <c r="F195" s="173" t="s">
        <v>579</v>
      </c>
      <c r="H195" s="172" t="s">
        <v>1</v>
      </c>
      <c r="I195" s="174"/>
      <c r="L195" s="170"/>
      <c r="M195" s="175"/>
      <c r="T195" s="176"/>
      <c r="AT195" s="172" t="s">
        <v>233</v>
      </c>
      <c r="AU195" s="172" t="s">
        <v>99</v>
      </c>
      <c r="AV195" s="12" t="s">
        <v>83</v>
      </c>
      <c r="AW195" s="12" t="s">
        <v>30</v>
      </c>
      <c r="AX195" s="12" t="s">
        <v>75</v>
      </c>
      <c r="AY195" s="172" t="s">
        <v>224</v>
      </c>
    </row>
    <row r="196" spans="2:65" s="13" customFormat="1">
      <c r="B196" s="177"/>
      <c r="D196" s="171" t="s">
        <v>233</v>
      </c>
      <c r="E196" s="178" t="s">
        <v>1</v>
      </c>
      <c r="F196" s="179" t="s">
        <v>880</v>
      </c>
      <c r="H196" s="180">
        <v>12.3</v>
      </c>
      <c r="I196" s="181"/>
      <c r="L196" s="177"/>
      <c r="M196" s="182"/>
      <c r="T196" s="183"/>
      <c r="AT196" s="178" t="s">
        <v>233</v>
      </c>
      <c r="AU196" s="178" t="s">
        <v>99</v>
      </c>
      <c r="AV196" s="13" t="s">
        <v>99</v>
      </c>
      <c r="AW196" s="13" t="s">
        <v>30</v>
      </c>
      <c r="AX196" s="13" t="s">
        <v>75</v>
      </c>
      <c r="AY196" s="178" t="s">
        <v>224</v>
      </c>
    </row>
    <row r="197" spans="2:65" s="14" customFormat="1">
      <c r="B197" s="184"/>
      <c r="D197" s="171" t="s">
        <v>233</v>
      </c>
      <c r="E197" s="185" t="s">
        <v>1</v>
      </c>
      <c r="F197" s="186" t="s">
        <v>279</v>
      </c>
      <c r="H197" s="187">
        <v>105.75300000000001</v>
      </c>
      <c r="I197" s="188"/>
      <c r="L197" s="184"/>
      <c r="M197" s="189"/>
      <c r="T197" s="190"/>
      <c r="AT197" s="185" t="s">
        <v>233</v>
      </c>
      <c r="AU197" s="185" t="s">
        <v>99</v>
      </c>
      <c r="AV197" s="14" t="s">
        <v>231</v>
      </c>
      <c r="AW197" s="14" t="s">
        <v>30</v>
      </c>
      <c r="AX197" s="14" t="s">
        <v>83</v>
      </c>
      <c r="AY197" s="185" t="s">
        <v>224</v>
      </c>
    </row>
    <row r="198" spans="2:65" s="1" customFormat="1" ht="24.25" customHeight="1">
      <c r="B198" s="32"/>
      <c r="C198" s="157" t="s">
        <v>295</v>
      </c>
      <c r="D198" s="157" t="s">
        <v>227</v>
      </c>
      <c r="E198" s="158" t="s">
        <v>289</v>
      </c>
      <c r="F198" s="159" t="s">
        <v>290</v>
      </c>
      <c r="G198" s="160" t="s">
        <v>245</v>
      </c>
      <c r="H198" s="161">
        <v>47.762999999999998</v>
      </c>
      <c r="I198" s="162"/>
      <c r="J198" s="161">
        <f>ROUND(I198*H198,3)</f>
        <v>0</v>
      </c>
      <c r="K198" s="163"/>
      <c r="L198" s="32"/>
      <c r="M198" s="164" t="s">
        <v>1</v>
      </c>
      <c r="N198" s="127" t="s">
        <v>41</v>
      </c>
      <c r="P198" s="165">
        <f>O198*H198</f>
        <v>0</v>
      </c>
      <c r="Q198" s="165">
        <v>5.1500000000000001E-3</v>
      </c>
      <c r="R198" s="165">
        <f>Q198*H198</f>
        <v>0.24597944999999999</v>
      </c>
      <c r="S198" s="165">
        <v>0</v>
      </c>
      <c r="T198" s="166">
        <f>S198*H198</f>
        <v>0</v>
      </c>
      <c r="AR198" s="167" t="s">
        <v>231</v>
      </c>
      <c r="AT198" s="167" t="s">
        <v>227</v>
      </c>
      <c r="AU198" s="167" t="s">
        <v>99</v>
      </c>
      <c r="AY198" s="17" t="s">
        <v>224</v>
      </c>
      <c r="BE198" s="168">
        <f>IF(N198="základná",J198,0)</f>
        <v>0</v>
      </c>
      <c r="BF198" s="168">
        <f>IF(N198="znížená",J198,0)</f>
        <v>0</v>
      </c>
      <c r="BG198" s="168">
        <f>IF(N198="zákl. prenesená",J198,0)</f>
        <v>0</v>
      </c>
      <c r="BH198" s="168">
        <f>IF(N198="zníž. prenesená",J198,0)</f>
        <v>0</v>
      </c>
      <c r="BI198" s="168">
        <f>IF(N198="nulová",J198,0)</f>
        <v>0</v>
      </c>
      <c r="BJ198" s="17" t="s">
        <v>99</v>
      </c>
      <c r="BK198" s="169">
        <f>ROUND(I198*H198,3)</f>
        <v>0</v>
      </c>
      <c r="BL198" s="17" t="s">
        <v>231</v>
      </c>
      <c r="BM198" s="167" t="s">
        <v>883</v>
      </c>
    </row>
    <row r="199" spans="2:65" s="12" customFormat="1">
      <c r="B199" s="170"/>
      <c r="D199" s="171" t="s">
        <v>233</v>
      </c>
      <c r="E199" s="172" t="s">
        <v>1</v>
      </c>
      <c r="F199" s="173" t="s">
        <v>610</v>
      </c>
      <c r="H199" s="172" t="s">
        <v>1</v>
      </c>
      <c r="I199" s="174"/>
      <c r="L199" s="170"/>
      <c r="M199" s="175"/>
      <c r="T199" s="176"/>
      <c r="AT199" s="172" t="s">
        <v>233</v>
      </c>
      <c r="AU199" s="172" t="s">
        <v>99</v>
      </c>
      <c r="AV199" s="12" t="s">
        <v>83</v>
      </c>
      <c r="AW199" s="12" t="s">
        <v>30</v>
      </c>
      <c r="AX199" s="12" t="s">
        <v>75</v>
      </c>
      <c r="AY199" s="172" t="s">
        <v>224</v>
      </c>
    </row>
    <row r="200" spans="2:65" s="13" customFormat="1">
      <c r="B200" s="177"/>
      <c r="D200" s="171" t="s">
        <v>233</v>
      </c>
      <c r="E200" s="178" t="s">
        <v>1</v>
      </c>
      <c r="F200" s="179" t="s">
        <v>876</v>
      </c>
      <c r="H200" s="180">
        <v>26.13</v>
      </c>
      <c r="I200" s="181"/>
      <c r="L200" s="177"/>
      <c r="M200" s="182"/>
      <c r="T200" s="183"/>
      <c r="AT200" s="178" t="s">
        <v>233</v>
      </c>
      <c r="AU200" s="178" t="s">
        <v>99</v>
      </c>
      <c r="AV200" s="13" t="s">
        <v>99</v>
      </c>
      <c r="AW200" s="13" t="s">
        <v>30</v>
      </c>
      <c r="AX200" s="13" t="s">
        <v>75</v>
      </c>
      <c r="AY200" s="178" t="s">
        <v>224</v>
      </c>
    </row>
    <row r="201" spans="2:65" s="13" customFormat="1">
      <c r="B201" s="177"/>
      <c r="D201" s="171" t="s">
        <v>233</v>
      </c>
      <c r="E201" s="178" t="s">
        <v>1</v>
      </c>
      <c r="F201" s="179" t="s">
        <v>877</v>
      </c>
      <c r="H201" s="180">
        <v>57.99</v>
      </c>
      <c r="I201" s="181"/>
      <c r="L201" s="177"/>
      <c r="M201" s="182"/>
      <c r="T201" s="183"/>
      <c r="AT201" s="178" t="s">
        <v>233</v>
      </c>
      <c r="AU201" s="178" t="s">
        <v>99</v>
      </c>
      <c r="AV201" s="13" t="s">
        <v>99</v>
      </c>
      <c r="AW201" s="13" t="s">
        <v>30</v>
      </c>
      <c r="AX201" s="13" t="s">
        <v>75</v>
      </c>
      <c r="AY201" s="178" t="s">
        <v>224</v>
      </c>
    </row>
    <row r="202" spans="2:65" s="13" customFormat="1">
      <c r="B202" s="177"/>
      <c r="D202" s="171" t="s">
        <v>233</v>
      </c>
      <c r="E202" s="178" t="s">
        <v>1</v>
      </c>
      <c r="F202" s="179" t="s">
        <v>878</v>
      </c>
      <c r="H202" s="180">
        <v>70.146000000000001</v>
      </c>
      <c r="I202" s="181"/>
      <c r="L202" s="177"/>
      <c r="M202" s="182"/>
      <c r="T202" s="183"/>
      <c r="AT202" s="178" t="s">
        <v>233</v>
      </c>
      <c r="AU202" s="178" t="s">
        <v>99</v>
      </c>
      <c r="AV202" s="13" t="s">
        <v>99</v>
      </c>
      <c r="AW202" s="13" t="s">
        <v>30</v>
      </c>
      <c r="AX202" s="13" t="s">
        <v>75</v>
      </c>
      <c r="AY202" s="178" t="s">
        <v>224</v>
      </c>
    </row>
    <row r="203" spans="2:65" s="15" customFormat="1">
      <c r="B203" s="191"/>
      <c r="D203" s="171" t="s">
        <v>233</v>
      </c>
      <c r="E203" s="192" t="s">
        <v>1</v>
      </c>
      <c r="F203" s="193" t="s">
        <v>292</v>
      </c>
      <c r="H203" s="194">
        <v>154.26600000000002</v>
      </c>
      <c r="I203" s="195"/>
      <c r="L203" s="191"/>
      <c r="M203" s="196"/>
      <c r="T203" s="197"/>
      <c r="AT203" s="192" t="s">
        <v>233</v>
      </c>
      <c r="AU203" s="192" t="s">
        <v>99</v>
      </c>
      <c r="AV203" s="15" t="s">
        <v>225</v>
      </c>
      <c r="AW203" s="15" t="s">
        <v>30</v>
      </c>
      <c r="AX203" s="15" t="s">
        <v>75</v>
      </c>
      <c r="AY203" s="192" t="s">
        <v>224</v>
      </c>
    </row>
    <row r="204" spans="2:65" s="13" customFormat="1">
      <c r="B204" s="177"/>
      <c r="D204" s="171" t="s">
        <v>233</v>
      </c>
      <c r="E204" s="178" t="s">
        <v>1</v>
      </c>
      <c r="F204" s="179" t="s">
        <v>884</v>
      </c>
      <c r="H204" s="180">
        <v>15.427</v>
      </c>
      <c r="I204" s="181"/>
      <c r="L204" s="177"/>
      <c r="M204" s="182"/>
      <c r="T204" s="183"/>
      <c r="AT204" s="178" t="s">
        <v>233</v>
      </c>
      <c r="AU204" s="178" t="s">
        <v>99</v>
      </c>
      <c r="AV204" s="13" t="s">
        <v>99</v>
      </c>
      <c r="AW204" s="13" t="s">
        <v>30</v>
      </c>
      <c r="AX204" s="13" t="s">
        <v>75</v>
      </c>
      <c r="AY204" s="178" t="s">
        <v>224</v>
      </c>
    </row>
    <row r="205" spans="2:65" s="12" customFormat="1">
      <c r="B205" s="170"/>
      <c r="D205" s="171" t="s">
        <v>233</v>
      </c>
      <c r="E205" s="172" t="s">
        <v>1</v>
      </c>
      <c r="F205" s="173" t="s">
        <v>885</v>
      </c>
      <c r="H205" s="172" t="s">
        <v>1</v>
      </c>
      <c r="I205" s="174"/>
      <c r="L205" s="170"/>
      <c r="M205" s="175"/>
      <c r="T205" s="176"/>
      <c r="AT205" s="172" t="s">
        <v>233</v>
      </c>
      <c r="AU205" s="172" t="s">
        <v>99</v>
      </c>
      <c r="AV205" s="12" t="s">
        <v>83</v>
      </c>
      <c r="AW205" s="12" t="s">
        <v>30</v>
      </c>
      <c r="AX205" s="12" t="s">
        <v>75</v>
      </c>
      <c r="AY205" s="172" t="s">
        <v>224</v>
      </c>
    </row>
    <row r="206" spans="2:65" s="13" customFormat="1">
      <c r="B206" s="177"/>
      <c r="D206" s="171" t="s">
        <v>233</v>
      </c>
      <c r="E206" s="178" t="s">
        <v>1</v>
      </c>
      <c r="F206" s="179" t="s">
        <v>886</v>
      </c>
      <c r="H206" s="180">
        <v>20.036000000000001</v>
      </c>
      <c r="I206" s="181"/>
      <c r="L206" s="177"/>
      <c r="M206" s="182"/>
      <c r="T206" s="183"/>
      <c r="AT206" s="178" t="s">
        <v>233</v>
      </c>
      <c r="AU206" s="178" t="s">
        <v>99</v>
      </c>
      <c r="AV206" s="13" t="s">
        <v>99</v>
      </c>
      <c r="AW206" s="13" t="s">
        <v>30</v>
      </c>
      <c r="AX206" s="13" t="s">
        <v>75</v>
      </c>
      <c r="AY206" s="178" t="s">
        <v>224</v>
      </c>
    </row>
    <row r="207" spans="2:65" s="12" customFormat="1">
      <c r="B207" s="170"/>
      <c r="D207" s="171" t="s">
        <v>233</v>
      </c>
      <c r="E207" s="172" t="s">
        <v>1</v>
      </c>
      <c r="F207" s="173" t="s">
        <v>579</v>
      </c>
      <c r="H207" s="172" t="s">
        <v>1</v>
      </c>
      <c r="I207" s="174"/>
      <c r="L207" s="170"/>
      <c r="M207" s="175"/>
      <c r="T207" s="176"/>
      <c r="AT207" s="172" t="s">
        <v>233</v>
      </c>
      <c r="AU207" s="172" t="s">
        <v>99</v>
      </c>
      <c r="AV207" s="12" t="s">
        <v>83</v>
      </c>
      <c r="AW207" s="12" t="s">
        <v>30</v>
      </c>
      <c r="AX207" s="12" t="s">
        <v>75</v>
      </c>
      <c r="AY207" s="172" t="s">
        <v>224</v>
      </c>
    </row>
    <row r="208" spans="2:65" s="13" customFormat="1">
      <c r="B208" s="177"/>
      <c r="D208" s="171" t="s">
        <v>233</v>
      </c>
      <c r="E208" s="178" t="s">
        <v>1</v>
      </c>
      <c r="F208" s="179" t="s">
        <v>880</v>
      </c>
      <c r="H208" s="180">
        <v>12.3</v>
      </c>
      <c r="I208" s="181"/>
      <c r="L208" s="177"/>
      <c r="M208" s="182"/>
      <c r="T208" s="183"/>
      <c r="AT208" s="178" t="s">
        <v>233</v>
      </c>
      <c r="AU208" s="178" t="s">
        <v>99</v>
      </c>
      <c r="AV208" s="13" t="s">
        <v>99</v>
      </c>
      <c r="AW208" s="13" t="s">
        <v>30</v>
      </c>
      <c r="AX208" s="13" t="s">
        <v>75</v>
      </c>
      <c r="AY208" s="178" t="s">
        <v>224</v>
      </c>
    </row>
    <row r="209" spans="2:65" s="15" customFormat="1">
      <c r="B209" s="191"/>
      <c r="D209" s="171" t="s">
        <v>233</v>
      </c>
      <c r="E209" s="192" t="s">
        <v>1</v>
      </c>
      <c r="F209" s="193" t="s">
        <v>292</v>
      </c>
      <c r="H209" s="194">
        <v>47.763000000000005</v>
      </c>
      <c r="I209" s="195"/>
      <c r="L209" s="191"/>
      <c r="M209" s="196"/>
      <c r="T209" s="197"/>
      <c r="AT209" s="192" t="s">
        <v>233</v>
      </c>
      <c r="AU209" s="192" t="s">
        <v>99</v>
      </c>
      <c r="AV209" s="15" t="s">
        <v>225</v>
      </c>
      <c r="AW209" s="15" t="s">
        <v>30</v>
      </c>
      <c r="AX209" s="15" t="s">
        <v>83</v>
      </c>
      <c r="AY209" s="192" t="s">
        <v>224</v>
      </c>
    </row>
    <row r="210" spans="2:65" s="1" customFormat="1" ht="16.5" customHeight="1">
      <c r="B210" s="32"/>
      <c r="C210" s="157" t="s">
        <v>300</v>
      </c>
      <c r="D210" s="157" t="s">
        <v>227</v>
      </c>
      <c r="E210" s="158" t="s">
        <v>296</v>
      </c>
      <c r="F210" s="159" t="s">
        <v>297</v>
      </c>
      <c r="G210" s="160" t="s">
        <v>245</v>
      </c>
      <c r="H210" s="161">
        <v>133.88</v>
      </c>
      <c r="I210" s="162"/>
      <c r="J210" s="161">
        <f>ROUND(I210*H210,3)</f>
        <v>0</v>
      </c>
      <c r="K210" s="163"/>
      <c r="L210" s="32"/>
      <c r="M210" s="164" t="s">
        <v>1</v>
      </c>
      <c r="N210" s="127" t="s">
        <v>41</v>
      </c>
      <c r="P210" s="165">
        <f>O210*H210</f>
        <v>0</v>
      </c>
      <c r="Q210" s="165">
        <v>0</v>
      </c>
      <c r="R210" s="165">
        <f>Q210*H210</f>
        <v>0</v>
      </c>
      <c r="S210" s="165">
        <v>0</v>
      </c>
      <c r="T210" s="166">
        <f>S210*H210</f>
        <v>0</v>
      </c>
      <c r="AR210" s="167" t="s">
        <v>231</v>
      </c>
      <c r="AT210" s="167" t="s">
        <v>227</v>
      </c>
      <c r="AU210" s="167" t="s">
        <v>99</v>
      </c>
      <c r="AY210" s="17" t="s">
        <v>224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7" t="s">
        <v>99</v>
      </c>
      <c r="BK210" s="169">
        <f>ROUND(I210*H210,3)</f>
        <v>0</v>
      </c>
      <c r="BL210" s="17" t="s">
        <v>231</v>
      </c>
      <c r="BM210" s="167" t="s">
        <v>887</v>
      </c>
    </row>
    <row r="211" spans="2:65" s="12" customFormat="1">
      <c r="B211" s="170"/>
      <c r="D211" s="171" t="s">
        <v>233</v>
      </c>
      <c r="E211" s="172" t="s">
        <v>1</v>
      </c>
      <c r="F211" s="173" t="s">
        <v>502</v>
      </c>
      <c r="H211" s="172" t="s">
        <v>1</v>
      </c>
      <c r="I211" s="174"/>
      <c r="L211" s="170"/>
      <c r="M211" s="175"/>
      <c r="T211" s="176"/>
      <c r="AT211" s="172" t="s">
        <v>233</v>
      </c>
      <c r="AU211" s="172" t="s">
        <v>99</v>
      </c>
      <c r="AV211" s="12" t="s">
        <v>83</v>
      </c>
      <c r="AW211" s="12" t="s">
        <v>30</v>
      </c>
      <c r="AX211" s="12" t="s">
        <v>75</v>
      </c>
      <c r="AY211" s="172" t="s">
        <v>224</v>
      </c>
    </row>
    <row r="212" spans="2:65" s="13" customFormat="1" ht="20">
      <c r="B212" s="177"/>
      <c r="D212" s="171" t="s">
        <v>233</v>
      </c>
      <c r="E212" s="178" t="s">
        <v>1</v>
      </c>
      <c r="F212" s="179" t="s">
        <v>888</v>
      </c>
      <c r="H212" s="180">
        <v>51.22</v>
      </c>
      <c r="I212" s="181"/>
      <c r="L212" s="177"/>
      <c r="M212" s="182"/>
      <c r="T212" s="183"/>
      <c r="AT212" s="178" t="s">
        <v>233</v>
      </c>
      <c r="AU212" s="178" t="s">
        <v>99</v>
      </c>
      <c r="AV212" s="13" t="s">
        <v>99</v>
      </c>
      <c r="AW212" s="13" t="s">
        <v>30</v>
      </c>
      <c r="AX212" s="13" t="s">
        <v>75</v>
      </c>
      <c r="AY212" s="178" t="s">
        <v>224</v>
      </c>
    </row>
    <row r="213" spans="2:65" s="13" customFormat="1">
      <c r="B213" s="177"/>
      <c r="D213" s="171" t="s">
        <v>233</v>
      </c>
      <c r="E213" s="178" t="s">
        <v>1</v>
      </c>
      <c r="F213" s="179" t="s">
        <v>889</v>
      </c>
      <c r="H213" s="180">
        <v>51.86</v>
      </c>
      <c r="I213" s="181"/>
      <c r="L213" s="177"/>
      <c r="M213" s="182"/>
      <c r="T213" s="183"/>
      <c r="AT213" s="178" t="s">
        <v>233</v>
      </c>
      <c r="AU213" s="178" t="s">
        <v>99</v>
      </c>
      <c r="AV213" s="13" t="s">
        <v>99</v>
      </c>
      <c r="AW213" s="13" t="s">
        <v>30</v>
      </c>
      <c r="AX213" s="13" t="s">
        <v>75</v>
      </c>
      <c r="AY213" s="178" t="s">
        <v>224</v>
      </c>
    </row>
    <row r="214" spans="2:65" s="13" customFormat="1">
      <c r="B214" s="177"/>
      <c r="D214" s="171" t="s">
        <v>233</v>
      </c>
      <c r="E214" s="178" t="s">
        <v>1</v>
      </c>
      <c r="F214" s="179" t="s">
        <v>890</v>
      </c>
      <c r="H214" s="180">
        <v>51.74</v>
      </c>
      <c r="I214" s="181"/>
      <c r="L214" s="177"/>
      <c r="M214" s="182"/>
      <c r="T214" s="183"/>
      <c r="AT214" s="178" t="s">
        <v>233</v>
      </c>
      <c r="AU214" s="178" t="s">
        <v>99</v>
      </c>
      <c r="AV214" s="13" t="s">
        <v>99</v>
      </c>
      <c r="AW214" s="13" t="s">
        <v>30</v>
      </c>
      <c r="AX214" s="13" t="s">
        <v>75</v>
      </c>
      <c r="AY214" s="178" t="s">
        <v>224</v>
      </c>
    </row>
    <row r="215" spans="2:65" s="15" customFormat="1">
      <c r="B215" s="191"/>
      <c r="D215" s="171" t="s">
        <v>233</v>
      </c>
      <c r="E215" s="192" t="s">
        <v>1</v>
      </c>
      <c r="F215" s="193" t="s">
        <v>292</v>
      </c>
      <c r="H215" s="194">
        <v>154.82</v>
      </c>
      <c r="I215" s="195"/>
      <c r="L215" s="191"/>
      <c r="M215" s="196"/>
      <c r="T215" s="197"/>
      <c r="AT215" s="192" t="s">
        <v>233</v>
      </c>
      <c r="AU215" s="192" t="s">
        <v>99</v>
      </c>
      <c r="AV215" s="15" t="s">
        <v>225</v>
      </c>
      <c r="AW215" s="15" t="s">
        <v>30</v>
      </c>
      <c r="AX215" s="15" t="s">
        <v>75</v>
      </c>
      <c r="AY215" s="192" t="s">
        <v>224</v>
      </c>
    </row>
    <row r="216" spans="2:65" s="12" customFormat="1">
      <c r="B216" s="170"/>
      <c r="D216" s="171" t="s">
        <v>233</v>
      </c>
      <c r="E216" s="172" t="s">
        <v>1</v>
      </c>
      <c r="F216" s="173" t="s">
        <v>350</v>
      </c>
      <c r="H216" s="172" t="s">
        <v>1</v>
      </c>
      <c r="I216" s="174"/>
      <c r="L216" s="170"/>
      <c r="M216" s="175"/>
      <c r="T216" s="176"/>
      <c r="AT216" s="172" t="s">
        <v>233</v>
      </c>
      <c r="AU216" s="172" t="s">
        <v>99</v>
      </c>
      <c r="AV216" s="12" t="s">
        <v>83</v>
      </c>
      <c r="AW216" s="12" t="s">
        <v>30</v>
      </c>
      <c r="AX216" s="12" t="s">
        <v>75</v>
      </c>
      <c r="AY216" s="172" t="s">
        <v>224</v>
      </c>
    </row>
    <row r="217" spans="2:65" s="13" customFormat="1">
      <c r="B217" s="177"/>
      <c r="D217" s="171" t="s">
        <v>233</v>
      </c>
      <c r="E217" s="178" t="s">
        <v>1</v>
      </c>
      <c r="F217" s="179" t="s">
        <v>891</v>
      </c>
      <c r="H217" s="180">
        <v>-33.24</v>
      </c>
      <c r="I217" s="181"/>
      <c r="L217" s="177"/>
      <c r="M217" s="182"/>
      <c r="T217" s="183"/>
      <c r="AT217" s="178" t="s">
        <v>233</v>
      </c>
      <c r="AU217" s="178" t="s">
        <v>99</v>
      </c>
      <c r="AV217" s="13" t="s">
        <v>99</v>
      </c>
      <c r="AW217" s="13" t="s">
        <v>30</v>
      </c>
      <c r="AX217" s="13" t="s">
        <v>75</v>
      </c>
      <c r="AY217" s="178" t="s">
        <v>224</v>
      </c>
    </row>
    <row r="218" spans="2:65" s="12" customFormat="1">
      <c r="B218" s="170"/>
      <c r="D218" s="171" t="s">
        <v>233</v>
      </c>
      <c r="E218" s="172" t="s">
        <v>1</v>
      </c>
      <c r="F218" s="173" t="s">
        <v>579</v>
      </c>
      <c r="H218" s="172" t="s">
        <v>1</v>
      </c>
      <c r="I218" s="174"/>
      <c r="L218" s="170"/>
      <c r="M218" s="175"/>
      <c r="T218" s="176"/>
      <c r="AT218" s="172" t="s">
        <v>233</v>
      </c>
      <c r="AU218" s="172" t="s">
        <v>99</v>
      </c>
      <c r="AV218" s="12" t="s">
        <v>83</v>
      </c>
      <c r="AW218" s="12" t="s">
        <v>30</v>
      </c>
      <c r="AX218" s="12" t="s">
        <v>75</v>
      </c>
      <c r="AY218" s="172" t="s">
        <v>224</v>
      </c>
    </row>
    <row r="219" spans="2:65" s="13" customFormat="1">
      <c r="B219" s="177"/>
      <c r="D219" s="171" t="s">
        <v>233</v>
      </c>
      <c r="E219" s="178" t="s">
        <v>1</v>
      </c>
      <c r="F219" s="179" t="s">
        <v>880</v>
      </c>
      <c r="H219" s="180">
        <v>12.3</v>
      </c>
      <c r="I219" s="181"/>
      <c r="L219" s="177"/>
      <c r="M219" s="182"/>
      <c r="T219" s="183"/>
      <c r="AT219" s="178" t="s">
        <v>233</v>
      </c>
      <c r="AU219" s="178" t="s">
        <v>99</v>
      </c>
      <c r="AV219" s="13" t="s">
        <v>99</v>
      </c>
      <c r="AW219" s="13" t="s">
        <v>30</v>
      </c>
      <c r="AX219" s="13" t="s">
        <v>75</v>
      </c>
      <c r="AY219" s="178" t="s">
        <v>224</v>
      </c>
    </row>
    <row r="220" spans="2:65" s="14" customFormat="1">
      <c r="B220" s="184"/>
      <c r="D220" s="171" t="s">
        <v>233</v>
      </c>
      <c r="E220" s="185" t="s">
        <v>1</v>
      </c>
      <c r="F220" s="186" t="s">
        <v>279</v>
      </c>
      <c r="H220" s="187">
        <v>133.88</v>
      </c>
      <c r="I220" s="188"/>
      <c r="L220" s="184"/>
      <c r="M220" s="189"/>
      <c r="T220" s="190"/>
      <c r="AT220" s="185" t="s">
        <v>233</v>
      </c>
      <c r="AU220" s="185" t="s">
        <v>99</v>
      </c>
      <c r="AV220" s="14" t="s">
        <v>231</v>
      </c>
      <c r="AW220" s="14" t="s">
        <v>30</v>
      </c>
      <c r="AX220" s="14" t="s">
        <v>83</v>
      </c>
      <c r="AY220" s="185" t="s">
        <v>224</v>
      </c>
    </row>
    <row r="221" spans="2:65" s="1" customFormat="1" ht="16.5" customHeight="1">
      <c r="B221" s="32"/>
      <c r="C221" s="157" t="s">
        <v>305</v>
      </c>
      <c r="D221" s="157" t="s">
        <v>227</v>
      </c>
      <c r="E221" s="158" t="s">
        <v>301</v>
      </c>
      <c r="F221" s="159" t="s">
        <v>302</v>
      </c>
      <c r="G221" s="160" t="s">
        <v>245</v>
      </c>
      <c r="H221" s="161">
        <v>24.11</v>
      </c>
      <c r="I221" s="162"/>
      <c r="J221" s="161">
        <f>ROUND(I221*H221,3)</f>
        <v>0</v>
      </c>
      <c r="K221" s="163"/>
      <c r="L221" s="32"/>
      <c r="M221" s="164" t="s">
        <v>1</v>
      </c>
      <c r="N221" s="127" t="s">
        <v>41</v>
      </c>
      <c r="P221" s="165">
        <f>O221*H221</f>
        <v>0</v>
      </c>
      <c r="Q221" s="165">
        <v>0</v>
      </c>
      <c r="R221" s="165">
        <f>Q221*H221</f>
        <v>0</v>
      </c>
      <c r="S221" s="165">
        <v>0</v>
      </c>
      <c r="T221" s="166">
        <f>S221*H221</f>
        <v>0</v>
      </c>
      <c r="AR221" s="167" t="s">
        <v>231</v>
      </c>
      <c r="AT221" s="167" t="s">
        <v>227</v>
      </c>
      <c r="AU221" s="167" t="s">
        <v>99</v>
      </c>
      <c r="AY221" s="17" t="s">
        <v>224</v>
      </c>
      <c r="BE221" s="168">
        <f>IF(N221="základná",J221,0)</f>
        <v>0</v>
      </c>
      <c r="BF221" s="168">
        <f>IF(N221="znížená",J221,0)</f>
        <v>0</v>
      </c>
      <c r="BG221" s="168">
        <f>IF(N221="zákl. prenesená",J221,0)</f>
        <v>0</v>
      </c>
      <c r="BH221" s="168">
        <f>IF(N221="zníž. prenesená",J221,0)</f>
        <v>0</v>
      </c>
      <c r="BI221" s="168">
        <f>IF(N221="nulová",J221,0)</f>
        <v>0</v>
      </c>
      <c r="BJ221" s="17" t="s">
        <v>99</v>
      </c>
      <c r="BK221" s="169">
        <f>ROUND(I221*H221,3)</f>
        <v>0</v>
      </c>
      <c r="BL221" s="17" t="s">
        <v>231</v>
      </c>
      <c r="BM221" s="167" t="s">
        <v>892</v>
      </c>
    </row>
    <row r="222" spans="2:65" s="12" customFormat="1">
      <c r="B222" s="170"/>
      <c r="D222" s="171" t="s">
        <v>233</v>
      </c>
      <c r="E222" s="172" t="s">
        <v>1</v>
      </c>
      <c r="F222" s="173" t="s">
        <v>299</v>
      </c>
      <c r="H222" s="172" t="s">
        <v>1</v>
      </c>
      <c r="I222" s="174"/>
      <c r="L222" s="170"/>
      <c r="M222" s="175"/>
      <c r="T222" s="176"/>
      <c r="AT222" s="172" t="s">
        <v>233</v>
      </c>
      <c r="AU222" s="172" t="s">
        <v>99</v>
      </c>
      <c r="AV222" s="12" t="s">
        <v>83</v>
      </c>
      <c r="AW222" s="12" t="s">
        <v>30</v>
      </c>
      <c r="AX222" s="12" t="s">
        <v>75</v>
      </c>
      <c r="AY222" s="172" t="s">
        <v>224</v>
      </c>
    </row>
    <row r="223" spans="2:65" s="13" customFormat="1">
      <c r="B223" s="177"/>
      <c r="D223" s="171" t="s">
        <v>233</v>
      </c>
      <c r="E223" s="178" t="s">
        <v>1</v>
      </c>
      <c r="F223" s="179" t="s">
        <v>893</v>
      </c>
      <c r="H223" s="180">
        <v>24.11</v>
      </c>
      <c r="I223" s="181"/>
      <c r="L223" s="177"/>
      <c r="M223" s="182"/>
      <c r="T223" s="183"/>
      <c r="AT223" s="178" t="s">
        <v>233</v>
      </c>
      <c r="AU223" s="178" t="s">
        <v>99</v>
      </c>
      <c r="AV223" s="13" t="s">
        <v>99</v>
      </c>
      <c r="AW223" s="13" t="s">
        <v>30</v>
      </c>
      <c r="AX223" s="13" t="s">
        <v>83</v>
      </c>
      <c r="AY223" s="178" t="s">
        <v>224</v>
      </c>
    </row>
    <row r="224" spans="2:65" s="1" customFormat="1" ht="24.25" customHeight="1">
      <c r="B224" s="32"/>
      <c r="C224" s="157" t="s">
        <v>310</v>
      </c>
      <c r="D224" s="157" t="s">
        <v>227</v>
      </c>
      <c r="E224" s="158" t="s">
        <v>306</v>
      </c>
      <c r="F224" s="159" t="s">
        <v>307</v>
      </c>
      <c r="G224" s="160" t="s">
        <v>230</v>
      </c>
      <c r="H224" s="161">
        <v>1</v>
      </c>
      <c r="I224" s="162"/>
      <c r="J224" s="161">
        <f>ROUND(I224*H224,3)</f>
        <v>0</v>
      </c>
      <c r="K224" s="163"/>
      <c r="L224" s="32"/>
      <c r="M224" s="164" t="s">
        <v>1</v>
      </c>
      <c r="N224" s="127" t="s">
        <v>41</v>
      </c>
      <c r="P224" s="165">
        <f>O224*H224</f>
        <v>0</v>
      </c>
      <c r="Q224" s="165">
        <v>3.9640000000000002E-2</v>
      </c>
      <c r="R224" s="165">
        <f>Q224*H224</f>
        <v>3.9640000000000002E-2</v>
      </c>
      <c r="S224" s="165">
        <v>0</v>
      </c>
      <c r="T224" s="166">
        <f>S224*H224</f>
        <v>0</v>
      </c>
      <c r="AR224" s="167" t="s">
        <v>231</v>
      </c>
      <c r="AT224" s="167" t="s">
        <v>227</v>
      </c>
      <c r="AU224" s="167" t="s">
        <v>99</v>
      </c>
      <c r="AY224" s="17" t="s">
        <v>224</v>
      </c>
      <c r="BE224" s="168">
        <f>IF(N224="základná",J224,0)</f>
        <v>0</v>
      </c>
      <c r="BF224" s="168">
        <f>IF(N224="znížená",J224,0)</f>
        <v>0</v>
      </c>
      <c r="BG224" s="168">
        <f>IF(N224="zákl. prenesená",J224,0)</f>
        <v>0</v>
      </c>
      <c r="BH224" s="168">
        <f>IF(N224="zníž. prenesená",J224,0)</f>
        <v>0</v>
      </c>
      <c r="BI224" s="168">
        <f>IF(N224="nulová",J224,0)</f>
        <v>0</v>
      </c>
      <c r="BJ224" s="17" t="s">
        <v>99</v>
      </c>
      <c r="BK224" s="169">
        <f>ROUND(I224*H224,3)</f>
        <v>0</v>
      </c>
      <c r="BL224" s="17" t="s">
        <v>231</v>
      </c>
      <c r="BM224" s="167" t="s">
        <v>894</v>
      </c>
    </row>
    <row r="225" spans="2:65" s="12" customFormat="1">
      <c r="B225" s="170"/>
      <c r="D225" s="171" t="s">
        <v>233</v>
      </c>
      <c r="E225" s="172" t="s">
        <v>1</v>
      </c>
      <c r="F225" s="173" t="s">
        <v>479</v>
      </c>
      <c r="H225" s="172" t="s">
        <v>1</v>
      </c>
      <c r="I225" s="174"/>
      <c r="L225" s="170"/>
      <c r="M225" s="175"/>
      <c r="T225" s="176"/>
      <c r="AT225" s="172" t="s">
        <v>233</v>
      </c>
      <c r="AU225" s="172" t="s">
        <v>99</v>
      </c>
      <c r="AV225" s="12" t="s">
        <v>83</v>
      </c>
      <c r="AW225" s="12" t="s">
        <v>30</v>
      </c>
      <c r="AX225" s="12" t="s">
        <v>75</v>
      </c>
      <c r="AY225" s="172" t="s">
        <v>224</v>
      </c>
    </row>
    <row r="226" spans="2:65" s="13" customFormat="1">
      <c r="B226" s="177"/>
      <c r="D226" s="171" t="s">
        <v>233</v>
      </c>
      <c r="E226" s="178" t="s">
        <v>1</v>
      </c>
      <c r="F226" s="179" t="s">
        <v>83</v>
      </c>
      <c r="H226" s="180">
        <v>1</v>
      </c>
      <c r="I226" s="181"/>
      <c r="L226" s="177"/>
      <c r="M226" s="182"/>
      <c r="T226" s="183"/>
      <c r="AT226" s="178" t="s">
        <v>233</v>
      </c>
      <c r="AU226" s="178" t="s">
        <v>99</v>
      </c>
      <c r="AV226" s="13" t="s">
        <v>99</v>
      </c>
      <c r="AW226" s="13" t="s">
        <v>30</v>
      </c>
      <c r="AX226" s="13" t="s">
        <v>83</v>
      </c>
      <c r="AY226" s="178" t="s">
        <v>224</v>
      </c>
    </row>
    <row r="227" spans="2:65" s="1" customFormat="1" ht="16.5" customHeight="1">
      <c r="B227" s="32"/>
      <c r="C227" s="198" t="s">
        <v>316</v>
      </c>
      <c r="D227" s="198" t="s">
        <v>311</v>
      </c>
      <c r="E227" s="199" t="s">
        <v>312</v>
      </c>
      <c r="F227" s="200" t="s">
        <v>313</v>
      </c>
      <c r="G227" s="201" t="s">
        <v>230</v>
      </c>
      <c r="H227" s="202">
        <v>1</v>
      </c>
      <c r="I227" s="203"/>
      <c r="J227" s="202">
        <f>ROUND(I227*H227,3)</f>
        <v>0</v>
      </c>
      <c r="K227" s="204"/>
      <c r="L227" s="205"/>
      <c r="M227" s="206" t="s">
        <v>1</v>
      </c>
      <c r="N227" s="207" t="s">
        <v>41</v>
      </c>
      <c r="P227" s="165">
        <f>O227*H227</f>
        <v>0</v>
      </c>
      <c r="Q227" s="165">
        <v>1.1299999999999999E-2</v>
      </c>
      <c r="R227" s="165">
        <f>Q227*H227</f>
        <v>1.1299999999999999E-2</v>
      </c>
      <c r="S227" s="165">
        <v>0</v>
      </c>
      <c r="T227" s="166">
        <f>S227*H227</f>
        <v>0</v>
      </c>
      <c r="AR227" s="167" t="s">
        <v>280</v>
      </c>
      <c r="AT227" s="167" t="s">
        <v>311</v>
      </c>
      <c r="AU227" s="167" t="s">
        <v>99</v>
      </c>
      <c r="AY227" s="17" t="s">
        <v>224</v>
      </c>
      <c r="BE227" s="168">
        <f>IF(N227="základná",J227,0)</f>
        <v>0</v>
      </c>
      <c r="BF227" s="168">
        <f>IF(N227="znížená",J227,0)</f>
        <v>0</v>
      </c>
      <c r="BG227" s="168">
        <f>IF(N227="zákl. prenesená",J227,0)</f>
        <v>0</v>
      </c>
      <c r="BH227" s="168">
        <f>IF(N227="zníž. prenesená",J227,0)</f>
        <v>0</v>
      </c>
      <c r="BI227" s="168">
        <f>IF(N227="nulová",J227,0)</f>
        <v>0</v>
      </c>
      <c r="BJ227" s="17" t="s">
        <v>99</v>
      </c>
      <c r="BK227" s="169">
        <f>ROUND(I227*H227,3)</f>
        <v>0</v>
      </c>
      <c r="BL227" s="17" t="s">
        <v>231</v>
      </c>
      <c r="BM227" s="167" t="s">
        <v>895</v>
      </c>
    </row>
    <row r="228" spans="2:65" s="11" customFormat="1" ht="22.9" customHeight="1">
      <c r="B228" s="146"/>
      <c r="D228" s="147" t="s">
        <v>74</v>
      </c>
      <c r="E228" s="155" t="s">
        <v>284</v>
      </c>
      <c r="F228" s="155" t="s">
        <v>315</v>
      </c>
      <c r="I228" s="149"/>
      <c r="J228" s="156">
        <f>BK228</f>
        <v>0</v>
      </c>
      <c r="L228" s="146"/>
      <c r="M228" s="150"/>
      <c r="P228" s="151">
        <f>SUM(P229:P261)</f>
        <v>0</v>
      </c>
      <c r="R228" s="151">
        <f>SUM(R229:R261)</f>
        <v>4.7369999999999995E-2</v>
      </c>
      <c r="T228" s="152">
        <f>SUM(T229:T261)</f>
        <v>4.4828640000000011</v>
      </c>
      <c r="AR228" s="147" t="s">
        <v>83</v>
      </c>
      <c r="AT228" s="153" t="s">
        <v>74</v>
      </c>
      <c r="AU228" s="153" t="s">
        <v>83</v>
      </c>
      <c r="AY228" s="147" t="s">
        <v>224</v>
      </c>
      <c r="BK228" s="154">
        <f>SUM(BK229:BK261)</f>
        <v>0</v>
      </c>
    </row>
    <row r="229" spans="2:65" s="1" customFormat="1" ht="24.25" customHeight="1">
      <c r="B229" s="32"/>
      <c r="C229" s="157" t="s">
        <v>321</v>
      </c>
      <c r="D229" s="157" t="s">
        <v>227</v>
      </c>
      <c r="E229" s="158" t="s">
        <v>317</v>
      </c>
      <c r="F229" s="159" t="s">
        <v>318</v>
      </c>
      <c r="G229" s="160" t="s">
        <v>245</v>
      </c>
      <c r="H229" s="161">
        <v>30</v>
      </c>
      <c r="I229" s="162"/>
      <c r="J229" s="161">
        <f>ROUND(I229*H229,3)</f>
        <v>0</v>
      </c>
      <c r="K229" s="163"/>
      <c r="L229" s="32"/>
      <c r="M229" s="164" t="s">
        <v>1</v>
      </c>
      <c r="N229" s="127" t="s">
        <v>41</v>
      </c>
      <c r="P229" s="165">
        <f>O229*H229</f>
        <v>0</v>
      </c>
      <c r="Q229" s="165">
        <v>1.5299999999999999E-3</v>
      </c>
      <c r="R229" s="165">
        <f>Q229*H229</f>
        <v>4.5899999999999996E-2</v>
      </c>
      <c r="S229" s="165">
        <v>0</v>
      </c>
      <c r="T229" s="166">
        <f>S229*H229</f>
        <v>0</v>
      </c>
      <c r="AR229" s="167" t="s">
        <v>231</v>
      </c>
      <c r="AT229" s="167" t="s">
        <v>227</v>
      </c>
      <c r="AU229" s="167" t="s">
        <v>99</v>
      </c>
      <c r="AY229" s="17" t="s">
        <v>224</v>
      </c>
      <c r="BE229" s="168">
        <f>IF(N229="základná",J229,0)</f>
        <v>0</v>
      </c>
      <c r="BF229" s="168">
        <f>IF(N229="znížená",J229,0)</f>
        <v>0</v>
      </c>
      <c r="BG229" s="168">
        <f>IF(N229="zákl. prenesená",J229,0)</f>
        <v>0</v>
      </c>
      <c r="BH229" s="168">
        <f>IF(N229="zníž. prenesená",J229,0)</f>
        <v>0</v>
      </c>
      <c r="BI229" s="168">
        <f>IF(N229="nulová",J229,0)</f>
        <v>0</v>
      </c>
      <c r="BJ229" s="17" t="s">
        <v>99</v>
      </c>
      <c r="BK229" s="169">
        <f>ROUND(I229*H229,3)</f>
        <v>0</v>
      </c>
      <c r="BL229" s="17" t="s">
        <v>231</v>
      </c>
      <c r="BM229" s="167" t="s">
        <v>896</v>
      </c>
    </row>
    <row r="230" spans="2:65" s="1" customFormat="1" ht="16.5" customHeight="1">
      <c r="B230" s="32"/>
      <c r="C230" s="157" t="s">
        <v>325</v>
      </c>
      <c r="D230" s="157" t="s">
        <v>227</v>
      </c>
      <c r="E230" s="158" t="s">
        <v>322</v>
      </c>
      <c r="F230" s="159" t="s">
        <v>323</v>
      </c>
      <c r="G230" s="160" t="s">
        <v>245</v>
      </c>
      <c r="H230" s="161">
        <v>30</v>
      </c>
      <c r="I230" s="162"/>
      <c r="J230" s="161">
        <f>ROUND(I230*H230,3)</f>
        <v>0</v>
      </c>
      <c r="K230" s="163"/>
      <c r="L230" s="32"/>
      <c r="M230" s="164" t="s">
        <v>1</v>
      </c>
      <c r="N230" s="127" t="s">
        <v>41</v>
      </c>
      <c r="P230" s="165">
        <f>O230*H230</f>
        <v>0</v>
      </c>
      <c r="Q230" s="165">
        <v>4.8999999999999998E-5</v>
      </c>
      <c r="R230" s="165">
        <f>Q230*H230</f>
        <v>1.47E-3</v>
      </c>
      <c r="S230" s="165">
        <v>0</v>
      </c>
      <c r="T230" s="166">
        <f>S230*H230</f>
        <v>0</v>
      </c>
      <c r="AR230" s="167" t="s">
        <v>231</v>
      </c>
      <c r="AT230" s="167" t="s">
        <v>227</v>
      </c>
      <c r="AU230" s="167" t="s">
        <v>99</v>
      </c>
      <c r="AY230" s="17" t="s">
        <v>224</v>
      </c>
      <c r="BE230" s="168">
        <f>IF(N230="základná",J230,0)</f>
        <v>0</v>
      </c>
      <c r="BF230" s="168">
        <f>IF(N230="znížená",J230,0)</f>
        <v>0</v>
      </c>
      <c r="BG230" s="168">
        <f>IF(N230="zákl. prenesená",J230,0)</f>
        <v>0</v>
      </c>
      <c r="BH230" s="168">
        <f>IF(N230="zníž. prenesená",J230,0)</f>
        <v>0</v>
      </c>
      <c r="BI230" s="168">
        <f>IF(N230="nulová",J230,0)</f>
        <v>0</v>
      </c>
      <c r="BJ230" s="17" t="s">
        <v>99</v>
      </c>
      <c r="BK230" s="169">
        <f>ROUND(I230*H230,3)</f>
        <v>0</v>
      </c>
      <c r="BL230" s="17" t="s">
        <v>231</v>
      </c>
      <c r="BM230" s="167" t="s">
        <v>897</v>
      </c>
    </row>
    <row r="231" spans="2:65" s="1" customFormat="1" ht="37.9" customHeight="1">
      <c r="B231" s="32"/>
      <c r="C231" s="157" t="s">
        <v>331</v>
      </c>
      <c r="D231" s="157" t="s">
        <v>227</v>
      </c>
      <c r="E231" s="158" t="s">
        <v>332</v>
      </c>
      <c r="F231" s="159" t="s">
        <v>333</v>
      </c>
      <c r="G231" s="160" t="s">
        <v>245</v>
      </c>
      <c r="H231" s="161">
        <v>14.256</v>
      </c>
      <c r="I231" s="162"/>
      <c r="J231" s="161">
        <f>ROUND(I231*H231,3)</f>
        <v>0</v>
      </c>
      <c r="K231" s="163"/>
      <c r="L231" s="32"/>
      <c r="M231" s="164" t="s">
        <v>1</v>
      </c>
      <c r="N231" s="127" t="s">
        <v>41</v>
      </c>
      <c r="P231" s="165">
        <f>O231*H231</f>
        <v>0</v>
      </c>
      <c r="Q231" s="165">
        <v>0</v>
      </c>
      <c r="R231" s="165">
        <f>Q231*H231</f>
        <v>0</v>
      </c>
      <c r="S231" s="165">
        <v>0.19600000000000001</v>
      </c>
      <c r="T231" s="166">
        <f>S231*H231</f>
        <v>2.7941760000000002</v>
      </c>
      <c r="AR231" s="167" t="s">
        <v>231</v>
      </c>
      <c r="AT231" s="167" t="s">
        <v>227</v>
      </c>
      <c r="AU231" s="167" t="s">
        <v>99</v>
      </c>
      <c r="AY231" s="17" t="s">
        <v>224</v>
      </c>
      <c r="BE231" s="168">
        <f>IF(N231="základná",J231,0)</f>
        <v>0</v>
      </c>
      <c r="BF231" s="168">
        <f>IF(N231="znížená",J231,0)</f>
        <v>0</v>
      </c>
      <c r="BG231" s="168">
        <f>IF(N231="zákl. prenesená",J231,0)</f>
        <v>0</v>
      </c>
      <c r="BH231" s="168">
        <f>IF(N231="zníž. prenesená",J231,0)</f>
        <v>0</v>
      </c>
      <c r="BI231" s="168">
        <f>IF(N231="nulová",J231,0)</f>
        <v>0</v>
      </c>
      <c r="BJ231" s="17" t="s">
        <v>99</v>
      </c>
      <c r="BK231" s="169">
        <f>ROUND(I231*H231,3)</f>
        <v>0</v>
      </c>
      <c r="BL231" s="17" t="s">
        <v>231</v>
      </c>
      <c r="BM231" s="167" t="s">
        <v>898</v>
      </c>
    </row>
    <row r="232" spans="2:65" s="12" customFormat="1">
      <c r="B232" s="170"/>
      <c r="D232" s="171" t="s">
        <v>233</v>
      </c>
      <c r="E232" s="172" t="s">
        <v>1</v>
      </c>
      <c r="F232" s="173" t="s">
        <v>350</v>
      </c>
      <c r="H232" s="172" t="s">
        <v>1</v>
      </c>
      <c r="I232" s="174"/>
      <c r="L232" s="170"/>
      <c r="M232" s="175"/>
      <c r="T232" s="176"/>
      <c r="AT232" s="172" t="s">
        <v>233</v>
      </c>
      <c r="AU232" s="172" t="s">
        <v>99</v>
      </c>
      <c r="AV232" s="12" t="s">
        <v>83</v>
      </c>
      <c r="AW232" s="12" t="s">
        <v>30</v>
      </c>
      <c r="AX232" s="12" t="s">
        <v>75</v>
      </c>
      <c r="AY232" s="172" t="s">
        <v>224</v>
      </c>
    </row>
    <row r="233" spans="2:65" s="13" customFormat="1">
      <c r="B233" s="177"/>
      <c r="D233" s="171" t="s">
        <v>233</v>
      </c>
      <c r="E233" s="178" t="s">
        <v>1</v>
      </c>
      <c r="F233" s="179" t="s">
        <v>899</v>
      </c>
      <c r="H233" s="180">
        <v>14.256</v>
      </c>
      <c r="I233" s="181"/>
      <c r="L233" s="177"/>
      <c r="M233" s="182"/>
      <c r="T233" s="183"/>
      <c r="AT233" s="178" t="s">
        <v>233</v>
      </c>
      <c r="AU233" s="178" t="s">
        <v>99</v>
      </c>
      <c r="AV233" s="13" t="s">
        <v>99</v>
      </c>
      <c r="AW233" s="13" t="s">
        <v>30</v>
      </c>
      <c r="AX233" s="13" t="s">
        <v>83</v>
      </c>
      <c r="AY233" s="178" t="s">
        <v>224</v>
      </c>
    </row>
    <row r="234" spans="2:65" s="1" customFormat="1" ht="33" customHeight="1">
      <c r="B234" s="32"/>
      <c r="C234" s="157" t="s">
        <v>336</v>
      </c>
      <c r="D234" s="157" t="s">
        <v>227</v>
      </c>
      <c r="E234" s="158" t="s">
        <v>337</v>
      </c>
      <c r="F234" s="159" t="s">
        <v>338</v>
      </c>
      <c r="G234" s="160" t="s">
        <v>245</v>
      </c>
      <c r="H234" s="161">
        <v>29.11</v>
      </c>
      <c r="I234" s="162"/>
      <c r="J234" s="161">
        <f>ROUND(I234*H234,3)</f>
        <v>0</v>
      </c>
      <c r="K234" s="163"/>
      <c r="L234" s="32"/>
      <c r="M234" s="164" t="s">
        <v>1</v>
      </c>
      <c r="N234" s="127" t="s">
        <v>41</v>
      </c>
      <c r="P234" s="165">
        <f>O234*H234</f>
        <v>0</v>
      </c>
      <c r="Q234" s="165">
        <v>0</v>
      </c>
      <c r="R234" s="165">
        <f>Q234*H234</f>
        <v>0</v>
      </c>
      <c r="S234" s="165">
        <v>0.02</v>
      </c>
      <c r="T234" s="166">
        <f>S234*H234</f>
        <v>0.58220000000000005</v>
      </c>
      <c r="AR234" s="167" t="s">
        <v>231</v>
      </c>
      <c r="AT234" s="167" t="s">
        <v>227</v>
      </c>
      <c r="AU234" s="167" t="s">
        <v>99</v>
      </c>
      <c r="AY234" s="17" t="s">
        <v>224</v>
      </c>
      <c r="BE234" s="168">
        <f>IF(N234="základná",J234,0)</f>
        <v>0</v>
      </c>
      <c r="BF234" s="168">
        <f>IF(N234="znížená",J234,0)</f>
        <v>0</v>
      </c>
      <c r="BG234" s="168">
        <f>IF(N234="zákl. prenesená",J234,0)</f>
        <v>0</v>
      </c>
      <c r="BH234" s="168">
        <f>IF(N234="zníž. prenesená",J234,0)</f>
        <v>0</v>
      </c>
      <c r="BI234" s="168">
        <f>IF(N234="nulová",J234,0)</f>
        <v>0</v>
      </c>
      <c r="BJ234" s="17" t="s">
        <v>99</v>
      </c>
      <c r="BK234" s="169">
        <f>ROUND(I234*H234,3)</f>
        <v>0</v>
      </c>
      <c r="BL234" s="17" t="s">
        <v>231</v>
      </c>
      <c r="BM234" s="167" t="s">
        <v>900</v>
      </c>
    </row>
    <row r="235" spans="2:65" s="12" customFormat="1">
      <c r="B235" s="170"/>
      <c r="D235" s="171" t="s">
        <v>233</v>
      </c>
      <c r="E235" s="172" t="s">
        <v>1</v>
      </c>
      <c r="F235" s="173" t="s">
        <v>304</v>
      </c>
      <c r="H235" s="172" t="s">
        <v>1</v>
      </c>
      <c r="I235" s="174"/>
      <c r="L235" s="170"/>
      <c r="M235" s="175"/>
      <c r="T235" s="176"/>
      <c r="AT235" s="172" t="s">
        <v>233</v>
      </c>
      <c r="AU235" s="172" t="s">
        <v>99</v>
      </c>
      <c r="AV235" s="12" t="s">
        <v>83</v>
      </c>
      <c r="AW235" s="12" t="s">
        <v>30</v>
      </c>
      <c r="AX235" s="12" t="s">
        <v>75</v>
      </c>
      <c r="AY235" s="172" t="s">
        <v>224</v>
      </c>
    </row>
    <row r="236" spans="2:65" s="13" customFormat="1">
      <c r="B236" s="177"/>
      <c r="D236" s="171" t="s">
        <v>233</v>
      </c>
      <c r="E236" s="178" t="s">
        <v>1</v>
      </c>
      <c r="F236" s="179" t="s">
        <v>901</v>
      </c>
      <c r="H236" s="180">
        <v>29.11</v>
      </c>
      <c r="I236" s="181"/>
      <c r="L236" s="177"/>
      <c r="M236" s="182"/>
      <c r="T236" s="183"/>
      <c r="AT236" s="178" t="s">
        <v>233</v>
      </c>
      <c r="AU236" s="178" t="s">
        <v>99</v>
      </c>
      <c r="AV236" s="13" t="s">
        <v>99</v>
      </c>
      <c r="AW236" s="13" t="s">
        <v>30</v>
      </c>
      <c r="AX236" s="13" t="s">
        <v>83</v>
      </c>
      <c r="AY236" s="178" t="s">
        <v>224</v>
      </c>
    </row>
    <row r="237" spans="2:65" s="1" customFormat="1" ht="24.25" customHeight="1">
      <c r="B237" s="32"/>
      <c r="C237" s="157" t="s">
        <v>7</v>
      </c>
      <c r="D237" s="157" t="s">
        <v>227</v>
      </c>
      <c r="E237" s="158" t="s">
        <v>353</v>
      </c>
      <c r="F237" s="159" t="s">
        <v>354</v>
      </c>
      <c r="G237" s="160" t="s">
        <v>230</v>
      </c>
      <c r="H237" s="161">
        <v>5</v>
      </c>
      <c r="I237" s="162"/>
      <c r="J237" s="161">
        <f>ROUND(I237*H237,3)</f>
        <v>0</v>
      </c>
      <c r="K237" s="163"/>
      <c r="L237" s="32"/>
      <c r="M237" s="164" t="s">
        <v>1</v>
      </c>
      <c r="N237" s="127" t="s">
        <v>41</v>
      </c>
      <c r="P237" s="165">
        <f>O237*H237</f>
        <v>0</v>
      </c>
      <c r="Q237" s="165">
        <v>0</v>
      </c>
      <c r="R237" s="165">
        <f>Q237*H237</f>
        <v>0</v>
      </c>
      <c r="S237" s="165">
        <v>2.4E-2</v>
      </c>
      <c r="T237" s="166">
        <f>S237*H237</f>
        <v>0.12</v>
      </c>
      <c r="AR237" s="167" t="s">
        <v>231</v>
      </c>
      <c r="AT237" s="167" t="s">
        <v>227</v>
      </c>
      <c r="AU237" s="167" t="s">
        <v>99</v>
      </c>
      <c r="AY237" s="17" t="s">
        <v>224</v>
      </c>
      <c r="BE237" s="168">
        <f>IF(N237="základná",J237,0)</f>
        <v>0</v>
      </c>
      <c r="BF237" s="168">
        <f>IF(N237="znížená",J237,0)</f>
        <v>0</v>
      </c>
      <c r="BG237" s="168">
        <f>IF(N237="zákl. prenesená",J237,0)</f>
        <v>0</v>
      </c>
      <c r="BH237" s="168">
        <f>IF(N237="zníž. prenesená",J237,0)</f>
        <v>0</v>
      </c>
      <c r="BI237" s="168">
        <f>IF(N237="nulová",J237,0)</f>
        <v>0</v>
      </c>
      <c r="BJ237" s="17" t="s">
        <v>99</v>
      </c>
      <c r="BK237" s="169">
        <f>ROUND(I237*H237,3)</f>
        <v>0</v>
      </c>
      <c r="BL237" s="17" t="s">
        <v>231</v>
      </c>
      <c r="BM237" s="167" t="s">
        <v>902</v>
      </c>
    </row>
    <row r="238" spans="2:65" s="12" customFormat="1">
      <c r="B238" s="170"/>
      <c r="D238" s="171" t="s">
        <v>233</v>
      </c>
      <c r="E238" s="172" t="s">
        <v>1</v>
      </c>
      <c r="F238" s="173" t="s">
        <v>473</v>
      </c>
      <c r="H238" s="172" t="s">
        <v>1</v>
      </c>
      <c r="I238" s="174"/>
      <c r="L238" s="170"/>
      <c r="M238" s="175"/>
      <c r="T238" s="176"/>
      <c r="AT238" s="172" t="s">
        <v>233</v>
      </c>
      <c r="AU238" s="172" t="s">
        <v>99</v>
      </c>
      <c r="AV238" s="12" t="s">
        <v>83</v>
      </c>
      <c r="AW238" s="12" t="s">
        <v>30</v>
      </c>
      <c r="AX238" s="12" t="s">
        <v>75</v>
      </c>
      <c r="AY238" s="172" t="s">
        <v>224</v>
      </c>
    </row>
    <row r="239" spans="2:65" s="13" customFormat="1">
      <c r="B239" s="177"/>
      <c r="D239" s="171" t="s">
        <v>233</v>
      </c>
      <c r="E239" s="178" t="s">
        <v>1</v>
      </c>
      <c r="F239" s="179" t="s">
        <v>225</v>
      </c>
      <c r="H239" s="180">
        <v>3</v>
      </c>
      <c r="I239" s="181"/>
      <c r="L239" s="177"/>
      <c r="M239" s="182"/>
      <c r="T239" s="183"/>
      <c r="AT239" s="178" t="s">
        <v>233</v>
      </c>
      <c r="AU239" s="178" t="s">
        <v>99</v>
      </c>
      <c r="AV239" s="13" t="s">
        <v>99</v>
      </c>
      <c r="AW239" s="13" t="s">
        <v>30</v>
      </c>
      <c r="AX239" s="13" t="s">
        <v>75</v>
      </c>
      <c r="AY239" s="178" t="s">
        <v>224</v>
      </c>
    </row>
    <row r="240" spans="2:65" s="12" customFormat="1">
      <c r="B240" s="170"/>
      <c r="D240" s="171" t="s">
        <v>233</v>
      </c>
      <c r="E240" s="172" t="s">
        <v>1</v>
      </c>
      <c r="F240" s="173" t="s">
        <v>420</v>
      </c>
      <c r="H240" s="172" t="s">
        <v>1</v>
      </c>
      <c r="I240" s="174"/>
      <c r="L240" s="170"/>
      <c r="M240" s="175"/>
      <c r="T240" s="176"/>
      <c r="AT240" s="172" t="s">
        <v>233</v>
      </c>
      <c r="AU240" s="172" t="s">
        <v>99</v>
      </c>
      <c r="AV240" s="12" t="s">
        <v>83</v>
      </c>
      <c r="AW240" s="12" t="s">
        <v>30</v>
      </c>
      <c r="AX240" s="12" t="s">
        <v>75</v>
      </c>
      <c r="AY240" s="172" t="s">
        <v>224</v>
      </c>
    </row>
    <row r="241" spans="2:65" s="13" customFormat="1">
      <c r="B241" s="177"/>
      <c r="D241" s="171" t="s">
        <v>233</v>
      </c>
      <c r="E241" s="178" t="s">
        <v>1</v>
      </c>
      <c r="F241" s="179" t="s">
        <v>99</v>
      </c>
      <c r="H241" s="180">
        <v>2</v>
      </c>
      <c r="I241" s="181"/>
      <c r="L241" s="177"/>
      <c r="M241" s="182"/>
      <c r="T241" s="183"/>
      <c r="AT241" s="178" t="s">
        <v>233</v>
      </c>
      <c r="AU241" s="178" t="s">
        <v>99</v>
      </c>
      <c r="AV241" s="13" t="s">
        <v>99</v>
      </c>
      <c r="AW241" s="13" t="s">
        <v>30</v>
      </c>
      <c r="AX241" s="13" t="s">
        <v>75</v>
      </c>
      <c r="AY241" s="178" t="s">
        <v>224</v>
      </c>
    </row>
    <row r="242" spans="2:65" s="14" customFormat="1">
      <c r="B242" s="184"/>
      <c r="D242" s="171" t="s">
        <v>233</v>
      </c>
      <c r="E242" s="185" t="s">
        <v>1</v>
      </c>
      <c r="F242" s="186" t="s">
        <v>279</v>
      </c>
      <c r="H242" s="187">
        <v>5</v>
      </c>
      <c r="I242" s="188"/>
      <c r="L242" s="184"/>
      <c r="M242" s="189"/>
      <c r="T242" s="190"/>
      <c r="AT242" s="185" t="s">
        <v>233</v>
      </c>
      <c r="AU242" s="185" t="s">
        <v>99</v>
      </c>
      <c r="AV242" s="14" t="s">
        <v>231</v>
      </c>
      <c r="AW242" s="14" t="s">
        <v>30</v>
      </c>
      <c r="AX242" s="14" t="s">
        <v>83</v>
      </c>
      <c r="AY242" s="185" t="s">
        <v>224</v>
      </c>
    </row>
    <row r="243" spans="2:65" s="1" customFormat="1" ht="24.25" customHeight="1">
      <c r="B243" s="32"/>
      <c r="C243" s="157" t="s">
        <v>346</v>
      </c>
      <c r="D243" s="157" t="s">
        <v>227</v>
      </c>
      <c r="E243" s="158" t="s">
        <v>358</v>
      </c>
      <c r="F243" s="159" t="s">
        <v>359</v>
      </c>
      <c r="G243" s="160" t="s">
        <v>245</v>
      </c>
      <c r="H243" s="161">
        <v>3.5459999999999998</v>
      </c>
      <c r="I243" s="162"/>
      <c r="J243" s="161">
        <f>ROUND(I243*H243,3)</f>
        <v>0</v>
      </c>
      <c r="K243" s="163"/>
      <c r="L243" s="32"/>
      <c r="M243" s="164" t="s">
        <v>1</v>
      </c>
      <c r="N243" s="127" t="s">
        <v>41</v>
      </c>
      <c r="P243" s="165">
        <f>O243*H243</f>
        <v>0</v>
      </c>
      <c r="Q243" s="165">
        <v>0</v>
      </c>
      <c r="R243" s="165">
        <f>Q243*H243</f>
        <v>0</v>
      </c>
      <c r="S243" s="165">
        <v>7.5999999999999998E-2</v>
      </c>
      <c r="T243" s="166">
        <f>S243*H243</f>
        <v>0.26949599999999996</v>
      </c>
      <c r="AR243" s="167" t="s">
        <v>231</v>
      </c>
      <c r="AT243" s="167" t="s">
        <v>227</v>
      </c>
      <c r="AU243" s="167" t="s">
        <v>99</v>
      </c>
      <c r="AY243" s="17" t="s">
        <v>224</v>
      </c>
      <c r="BE243" s="168">
        <f>IF(N243="základná",J243,0)</f>
        <v>0</v>
      </c>
      <c r="BF243" s="168">
        <f>IF(N243="znížená",J243,0)</f>
        <v>0</v>
      </c>
      <c r="BG243" s="168">
        <f>IF(N243="zákl. prenesená",J243,0)</f>
        <v>0</v>
      </c>
      <c r="BH243" s="168">
        <f>IF(N243="zníž. prenesená",J243,0)</f>
        <v>0</v>
      </c>
      <c r="BI243" s="168">
        <f>IF(N243="nulová",J243,0)</f>
        <v>0</v>
      </c>
      <c r="BJ243" s="17" t="s">
        <v>99</v>
      </c>
      <c r="BK243" s="169">
        <f>ROUND(I243*H243,3)</f>
        <v>0</v>
      </c>
      <c r="BL243" s="17" t="s">
        <v>231</v>
      </c>
      <c r="BM243" s="167" t="s">
        <v>903</v>
      </c>
    </row>
    <row r="244" spans="2:65" s="12" customFormat="1">
      <c r="B244" s="170"/>
      <c r="D244" s="171" t="s">
        <v>233</v>
      </c>
      <c r="E244" s="172" t="s">
        <v>1</v>
      </c>
      <c r="F244" s="173" t="s">
        <v>420</v>
      </c>
      <c r="H244" s="172" t="s">
        <v>1</v>
      </c>
      <c r="I244" s="174"/>
      <c r="L244" s="170"/>
      <c r="M244" s="175"/>
      <c r="T244" s="176"/>
      <c r="AT244" s="172" t="s">
        <v>233</v>
      </c>
      <c r="AU244" s="172" t="s">
        <v>99</v>
      </c>
      <c r="AV244" s="12" t="s">
        <v>83</v>
      </c>
      <c r="AW244" s="12" t="s">
        <v>30</v>
      </c>
      <c r="AX244" s="12" t="s">
        <v>75</v>
      </c>
      <c r="AY244" s="172" t="s">
        <v>224</v>
      </c>
    </row>
    <row r="245" spans="2:65" s="13" customFormat="1">
      <c r="B245" s="177"/>
      <c r="D245" s="171" t="s">
        <v>233</v>
      </c>
      <c r="E245" s="178" t="s">
        <v>1</v>
      </c>
      <c r="F245" s="179" t="s">
        <v>904</v>
      </c>
      <c r="H245" s="180">
        <v>2.3639999999999999</v>
      </c>
      <c r="I245" s="181"/>
      <c r="L245" s="177"/>
      <c r="M245" s="182"/>
      <c r="T245" s="183"/>
      <c r="AT245" s="178" t="s">
        <v>233</v>
      </c>
      <c r="AU245" s="178" t="s">
        <v>99</v>
      </c>
      <c r="AV245" s="13" t="s">
        <v>99</v>
      </c>
      <c r="AW245" s="13" t="s">
        <v>30</v>
      </c>
      <c r="AX245" s="13" t="s">
        <v>75</v>
      </c>
      <c r="AY245" s="178" t="s">
        <v>224</v>
      </c>
    </row>
    <row r="246" spans="2:65" s="12" customFormat="1">
      <c r="B246" s="170"/>
      <c r="D246" s="171" t="s">
        <v>233</v>
      </c>
      <c r="E246" s="172" t="s">
        <v>1</v>
      </c>
      <c r="F246" s="173" t="s">
        <v>239</v>
      </c>
      <c r="H246" s="172" t="s">
        <v>1</v>
      </c>
      <c r="I246" s="174"/>
      <c r="L246" s="170"/>
      <c r="M246" s="175"/>
      <c r="T246" s="176"/>
      <c r="AT246" s="172" t="s">
        <v>233</v>
      </c>
      <c r="AU246" s="172" t="s">
        <v>99</v>
      </c>
      <c r="AV246" s="12" t="s">
        <v>83</v>
      </c>
      <c r="AW246" s="12" t="s">
        <v>30</v>
      </c>
      <c r="AX246" s="12" t="s">
        <v>75</v>
      </c>
      <c r="AY246" s="172" t="s">
        <v>224</v>
      </c>
    </row>
    <row r="247" spans="2:65" s="13" customFormat="1">
      <c r="B247" s="177"/>
      <c r="D247" s="171" t="s">
        <v>233</v>
      </c>
      <c r="E247" s="178" t="s">
        <v>1</v>
      </c>
      <c r="F247" s="179" t="s">
        <v>905</v>
      </c>
      <c r="H247" s="180">
        <v>1.1819999999999999</v>
      </c>
      <c r="I247" s="181"/>
      <c r="L247" s="177"/>
      <c r="M247" s="182"/>
      <c r="T247" s="183"/>
      <c r="AT247" s="178" t="s">
        <v>233</v>
      </c>
      <c r="AU247" s="178" t="s">
        <v>99</v>
      </c>
      <c r="AV247" s="13" t="s">
        <v>99</v>
      </c>
      <c r="AW247" s="13" t="s">
        <v>30</v>
      </c>
      <c r="AX247" s="13" t="s">
        <v>75</v>
      </c>
      <c r="AY247" s="178" t="s">
        <v>224</v>
      </c>
    </row>
    <row r="248" spans="2:65" s="14" customFormat="1">
      <c r="B248" s="184"/>
      <c r="D248" s="171" t="s">
        <v>233</v>
      </c>
      <c r="E248" s="185" t="s">
        <v>1</v>
      </c>
      <c r="F248" s="186" t="s">
        <v>279</v>
      </c>
      <c r="H248" s="187">
        <v>3.5459999999999998</v>
      </c>
      <c r="I248" s="188"/>
      <c r="L248" s="184"/>
      <c r="M248" s="189"/>
      <c r="T248" s="190"/>
      <c r="AT248" s="185" t="s">
        <v>233</v>
      </c>
      <c r="AU248" s="185" t="s">
        <v>99</v>
      </c>
      <c r="AV248" s="14" t="s">
        <v>231</v>
      </c>
      <c r="AW248" s="14" t="s">
        <v>30</v>
      </c>
      <c r="AX248" s="14" t="s">
        <v>83</v>
      </c>
      <c r="AY248" s="185" t="s">
        <v>224</v>
      </c>
    </row>
    <row r="249" spans="2:65" s="1" customFormat="1" ht="37.9" customHeight="1">
      <c r="B249" s="32"/>
      <c r="C249" s="157" t="s">
        <v>352</v>
      </c>
      <c r="D249" s="157" t="s">
        <v>227</v>
      </c>
      <c r="E249" s="158" t="s">
        <v>363</v>
      </c>
      <c r="F249" s="159" t="s">
        <v>364</v>
      </c>
      <c r="G249" s="160" t="s">
        <v>245</v>
      </c>
      <c r="H249" s="161">
        <v>10.544</v>
      </c>
      <c r="I249" s="162"/>
      <c r="J249" s="161">
        <f>ROUND(I249*H249,3)</f>
        <v>0</v>
      </c>
      <c r="K249" s="163"/>
      <c r="L249" s="32"/>
      <c r="M249" s="164" t="s">
        <v>1</v>
      </c>
      <c r="N249" s="127" t="s">
        <v>41</v>
      </c>
      <c r="P249" s="165">
        <f>O249*H249</f>
        <v>0</v>
      </c>
      <c r="Q249" s="165">
        <v>0</v>
      </c>
      <c r="R249" s="165">
        <f>Q249*H249</f>
        <v>0</v>
      </c>
      <c r="S249" s="165">
        <v>6.8000000000000005E-2</v>
      </c>
      <c r="T249" s="166">
        <f>S249*H249</f>
        <v>0.71699200000000007</v>
      </c>
      <c r="AR249" s="167" t="s">
        <v>231</v>
      </c>
      <c r="AT249" s="167" t="s">
        <v>227</v>
      </c>
      <c r="AU249" s="167" t="s">
        <v>99</v>
      </c>
      <c r="AY249" s="17" t="s">
        <v>224</v>
      </c>
      <c r="BE249" s="168">
        <f>IF(N249="základná",J249,0)</f>
        <v>0</v>
      </c>
      <c r="BF249" s="168">
        <f>IF(N249="znížená",J249,0)</f>
        <v>0</v>
      </c>
      <c r="BG249" s="168">
        <f>IF(N249="zákl. prenesená",J249,0)</f>
        <v>0</v>
      </c>
      <c r="BH249" s="168">
        <f>IF(N249="zníž. prenesená",J249,0)</f>
        <v>0</v>
      </c>
      <c r="BI249" s="168">
        <f>IF(N249="nulová",J249,0)</f>
        <v>0</v>
      </c>
      <c r="BJ249" s="17" t="s">
        <v>99</v>
      </c>
      <c r="BK249" s="169">
        <f>ROUND(I249*H249,3)</f>
        <v>0</v>
      </c>
      <c r="BL249" s="17" t="s">
        <v>231</v>
      </c>
      <c r="BM249" s="167" t="s">
        <v>906</v>
      </c>
    </row>
    <row r="250" spans="2:65" s="12" customFormat="1">
      <c r="B250" s="170"/>
      <c r="D250" s="171" t="s">
        <v>233</v>
      </c>
      <c r="E250" s="172" t="s">
        <v>1</v>
      </c>
      <c r="F250" s="173" t="s">
        <v>567</v>
      </c>
      <c r="H250" s="172" t="s">
        <v>1</v>
      </c>
      <c r="I250" s="174"/>
      <c r="L250" s="170"/>
      <c r="M250" s="175"/>
      <c r="T250" s="176"/>
      <c r="AT250" s="172" t="s">
        <v>233</v>
      </c>
      <c r="AU250" s="172" t="s">
        <v>99</v>
      </c>
      <c r="AV250" s="12" t="s">
        <v>83</v>
      </c>
      <c r="AW250" s="12" t="s">
        <v>30</v>
      </c>
      <c r="AX250" s="12" t="s">
        <v>75</v>
      </c>
      <c r="AY250" s="172" t="s">
        <v>224</v>
      </c>
    </row>
    <row r="251" spans="2:65" s="13" customFormat="1">
      <c r="B251" s="177"/>
      <c r="D251" s="171" t="s">
        <v>233</v>
      </c>
      <c r="E251" s="178" t="s">
        <v>1</v>
      </c>
      <c r="F251" s="179" t="s">
        <v>907</v>
      </c>
      <c r="H251" s="180">
        <v>10.544</v>
      </c>
      <c r="I251" s="181"/>
      <c r="L251" s="177"/>
      <c r="M251" s="182"/>
      <c r="T251" s="183"/>
      <c r="AT251" s="178" t="s">
        <v>233</v>
      </c>
      <c r="AU251" s="178" t="s">
        <v>99</v>
      </c>
      <c r="AV251" s="13" t="s">
        <v>99</v>
      </c>
      <c r="AW251" s="13" t="s">
        <v>30</v>
      </c>
      <c r="AX251" s="13" t="s">
        <v>83</v>
      </c>
      <c r="AY251" s="178" t="s">
        <v>224</v>
      </c>
    </row>
    <row r="252" spans="2:65" s="1" customFormat="1" ht="24.25" customHeight="1">
      <c r="B252" s="32"/>
      <c r="C252" s="157" t="s">
        <v>357</v>
      </c>
      <c r="D252" s="157" t="s">
        <v>227</v>
      </c>
      <c r="E252" s="158" t="s">
        <v>371</v>
      </c>
      <c r="F252" s="159" t="s">
        <v>372</v>
      </c>
      <c r="G252" s="160" t="s">
        <v>373</v>
      </c>
      <c r="H252" s="161">
        <v>4.7889999999999997</v>
      </c>
      <c r="I252" s="162"/>
      <c r="J252" s="161">
        <f>ROUND(I252*H252,3)</f>
        <v>0</v>
      </c>
      <c r="K252" s="163"/>
      <c r="L252" s="32"/>
      <c r="M252" s="164" t="s">
        <v>1</v>
      </c>
      <c r="N252" s="127" t="s">
        <v>41</v>
      </c>
      <c r="P252" s="165">
        <f>O252*H252</f>
        <v>0</v>
      </c>
      <c r="Q252" s="165">
        <v>0</v>
      </c>
      <c r="R252" s="165">
        <f>Q252*H252</f>
        <v>0</v>
      </c>
      <c r="S252" s="165">
        <v>0</v>
      </c>
      <c r="T252" s="166">
        <f>S252*H252</f>
        <v>0</v>
      </c>
      <c r="AR252" s="167" t="s">
        <v>231</v>
      </c>
      <c r="AT252" s="167" t="s">
        <v>227</v>
      </c>
      <c r="AU252" s="167" t="s">
        <v>99</v>
      </c>
      <c r="AY252" s="17" t="s">
        <v>224</v>
      </c>
      <c r="BE252" s="168">
        <f>IF(N252="základná",J252,0)</f>
        <v>0</v>
      </c>
      <c r="BF252" s="168">
        <f>IF(N252="znížená",J252,0)</f>
        <v>0</v>
      </c>
      <c r="BG252" s="168">
        <f>IF(N252="zákl. prenesená",J252,0)</f>
        <v>0</v>
      </c>
      <c r="BH252" s="168">
        <f>IF(N252="zníž. prenesená",J252,0)</f>
        <v>0</v>
      </c>
      <c r="BI252" s="168">
        <f>IF(N252="nulová",J252,0)</f>
        <v>0</v>
      </c>
      <c r="BJ252" s="17" t="s">
        <v>99</v>
      </c>
      <c r="BK252" s="169">
        <f>ROUND(I252*H252,3)</f>
        <v>0</v>
      </c>
      <c r="BL252" s="17" t="s">
        <v>231</v>
      </c>
      <c r="BM252" s="167" t="s">
        <v>908</v>
      </c>
    </row>
    <row r="253" spans="2:65" s="1" customFormat="1" ht="21.75" customHeight="1">
      <c r="B253" s="32"/>
      <c r="C253" s="157" t="s">
        <v>362</v>
      </c>
      <c r="D253" s="157" t="s">
        <v>227</v>
      </c>
      <c r="E253" s="158" t="s">
        <v>376</v>
      </c>
      <c r="F253" s="159" t="s">
        <v>377</v>
      </c>
      <c r="G253" s="160" t="s">
        <v>373</v>
      </c>
      <c r="H253" s="161">
        <v>4.7889999999999997</v>
      </c>
      <c r="I253" s="162"/>
      <c r="J253" s="161">
        <f>ROUND(I253*H253,3)</f>
        <v>0</v>
      </c>
      <c r="K253" s="163"/>
      <c r="L253" s="32"/>
      <c r="M253" s="164" t="s">
        <v>1</v>
      </c>
      <c r="N253" s="127" t="s">
        <v>41</v>
      </c>
      <c r="P253" s="165">
        <f>O253*H253</f>
        <v>0</v>
      </c>
      <c r="Q253" s="165">
        <v>0</v>
      </c>
      <c r="R253" s="165">
        <f>Q253*H253</f>
        <v>0</v>
      </c>
      <c r="S253" s="165">
        <v>0</v>
      </c>
      <c r="T253" s="166">
        <f>S253*H253</f>
        <v>0</v>
      </c>
      <c r="AR253" s="167" t="s">
        <v>231</v>
      </c>
      <c r="AT253" s="167" t="s">
        <v>227</v>
      </c>
      <c r="AU253" s="167" t="s">
        <v>99</v>
      </c>
      <c r="AY253" s="17" t="s">
        <v>224</v>
      </c>
      <c r="BE253" s="168">
        <f>IF(N253="základná",J253,0)</f>
        <v>0</v>
      </c>
      <c r="BF253" s="168">
        <f>IF(N253="znížená",J253,0)</f>
        <v>0</v>
      </c>
      <c r="BG253" s="168">
        <f>IF(N253="zákl. prenesená",J253,0)</f>
        <v>0</v>
      </c>
      <c r="BH253" s="168">
        <f>IF(N253="zníž. prenesená",J253,0)</f>
        <v>0</v>
      </c>
      <c r="BI253" s="168">
        <f>IF(N253="nulová",J253,0)</f>
        <v>0</v>
      </c>
      <c r="BJ253" s="17" t="s">
        <v>99</v>
      </c>
      <c r="BK253" s="169">
        <f>ROUND(I253*H253,3)</f>
        <v>0</v>
      </c>
      <c r="BL253" s="17" t="s">
        <v>231</v>
      </c>
      <c r="BM253" s="167" t="s">
        <v>909</v>
      </c>
    </row>
    <row r="254" spans="2:65" s="1" customFormat="1" ht="21.75" customHeight="1">
      <c r="B254" s="32"/>
      <c r="C254" s="157" t="s">
        <v>370</v>
      </c>
      <c r="D254" s="157" t="s">
        <v>227</v>
      </c>
      <c r="E254" s="158" t="s">
        <v>380</v>
      </c>
      <c r="F254" s="159" t="s">
        <v>381</v>
      </c>
      <c r="G254" s="160" t="s">
        <v>373</v>
      </c>
      <c r="H254" s="161">
        <v>4.7889999999999997</v>
      </c>
      <c r="I254" s="162"/>
      <c r="J254" s="161">
        <f>ROUND(I254*H254,3)</f>
        <v>0</v>
      </c>
      <c r="K254" s="163"/>
      <c r="L254" s="32"/>
      <c r="M254" s="164" t="s">
        <v>1</v>
      </c>
      <c r="N254" s="127" t="s">
        <v>41</v>
      </c>
      <c r="P254" s="165">
        <f>O254*H254</f>
        <v>0</v>
      </c>
      <c r="Q254" s="165">
        <v>0</v>
      </c>
      <c r="R254" s="165">
        <f>Q254*H254</f>
        <v>0</v>
      </c>
      <c r="S254" s="165">
        <v>0</v>
      </c>
      <c r="T254" s="166">
        <f>S254*H254</f>
        <v>0</v>
      </c>
      <c r="AR254" s="167" t="s">
        <v>231</v>
      </c>
      <c r="AT254" s="167" t="s">
        <v>227</v>
      </c>
      <c r="AU254" s="167" t="s">
        <v>99</v>
      </c>
      <c r="AY254" s="17" t="s">
        <v>224</v>
      </c>
      <c r="BE254" s="168">
        <f>IF(N254="základná",J254,0)</f>
        <v>0</v>
      </c>
      <c r="BF254" s="168">
        <f>IF(N254="znížená",J254,0)</f>
        <v>0</v>
      </c>
      <c r="BG254" s="168">
        <f>IF(N254="zákl. prenesená",J254,0)</f>
        <v>0</v>
      </c>
      <c r="BH254" s="168">
        <f>IF(N254="zníž. prenesená",J254,0)</f>
        <v>0</v>
      </c>
      <c r="BI254" s="168">
        <f>IF(N254="nulová",J254,0)</f>
        <v>0</v>
      </c>
      <c r="BJ254" s="17" t="s">
        <v>99</v>
      </c>
      <c r="BK254" s="169">
        <f>ROUND(I254*H254,3)</f>
        <v>0</v>
      </c>
      <c r="BL254" s="17" t="s">
        <v>231</v>
      </c>
      <c r="BM254" s="167" t="s">
        <v>910</v>
      </c>
    </row>
    <row r="255" spans="2:65" s="1" customFormat="1" ht="24.25" customHeight="1">
      <c r="B255" s="32"/>
      <c r="C255" s="157" t="s">
        <v>375</v>
      </c>
      <c r="D255" s="157" t="s">
        <v>227</v>
      </c>
      <c r="E255" s="158" t="s">
        <v>384</v>
      </c>
      <c r="F255" s="159" t="s">
        <v>385</v>
      </c>
      <c r="G255" s="160" t="s">
        <v>373</v>
      </c>
      <c r="H255" s="161">
        <v>9.5779999999999994</v>
      </c>
      <c r="I255" s="162"/>
      <c r="J255" s="161">
        <f>ROUND(I255*H255,3)</f>
        <v>0</v>
      </c>
      <c r="K255" s="163"/>
      <c r="L255" s="32"/>
      <c r="M255" s="164" t="s">
        <v>1</v>
      </c>
      <c r="N255" s="127" t="s">
        <v>41</v>
      </c>
      <c r="P255" s="165">
        <f>O255*H255</f>
        <v>0</v>
      </c>
      <c r="Q255" s="165">
        <v>0</v>
      </c>
      <c r="R255" s="165">
        <f>Q255*H255</f>
        <v>0</v>
      </c>
      <c r="S255" s="165">
        <v>0</v>
      </c>
      <c r="T255" s="166">
        <f>S255*H255</f>
        <v>0</v>
      </c>
      <c r="AR255" s="167" t="s">
        <v>231</v>
      </c>
      <c r="AT255" s="167" t="s">
        <v>227</v>
      </c>
      <c r="AU255" s="167" t="s">
        <v>99</v>
      </c>
      <c r="AY255" s="17" t="s">
        <v>224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7" t="s">
        <v>99</v>
      </c>
      <c r="BK255" s="169">
        <f>ROUND(I255*H255,3)</f>
        <v>0</v>
      </c>
      <c r="BL255" s="17" t="s">
        <v>231</v>
      </c>
      <c r="BM255" s="167" t="s">
        <v>911</v>
      </c>
    </row>
    <row r="256" spans="2:65" s="13" customFormat="1">
      <c r="B256" s="177"/>
      <c r="D256" s="171" t="s">
        <v>233</v>
      </c>
      <c r="F256" s="179" t="s">
        <v>912</v>
      </c>
      <c r="H256" s="180">
        <v>9.5779999999999994</v>
      </c>
      <c r="I256" s="181"/>
      <c r="L256" s="177"/>
      <c r="M256" s="182"/>
      <c r="T256" s="183"/>
      <c r="AT256" s="178" t="s">
        <v>233</v>
      </c>
      <c r="AU256" s="178" t="s">
        <v>99</v>
      </c>
      <c r="AV256" s="13" t="s">
        <v>99</v>
      </c>
      <c r="AW256" s="13" t="s">
        <v>4</v>
      </c>
      <c r="AX256" s="13" t="s">
        <v>83</v>
      </c>
      <c r="AY256" s="178" t="s">
        <v>224</v>
      </c>
    </row>
    <row r="257" spans="2:65" s="1" customFormat="1" ht="24.25" customHeight="1">
      <c r="B257" s="32"/>
      <c r="C257" s="157" t="s">
        <v>379</v>
      </c>
      <c r="D257" s="157" t="s">
        <v>227</v>
      </c>
      <c r="E257" s="158" t="s">
        <v>389</v>
      </c>
      <c r="F257" s="159" t="s">
        <v>390</v>
      </c>
      <c r="G257" s="160" t="s">
        <v>373</v>
      </c>
      <c r="H257" s="161">
        <v>4.7889999999999997</v>
      </c>
      <c r="I257" s="162"/>
      <c r="J257" s="161">
        <f>ROUND(I257*H257,3)</f>
        <v>0</v>
      </c>
      <c r="K257" s="163"/>
      <c r="L257" s="32"/>
      <c r="M257" s="164" t="s">
        <v>1</v>
      </c>
      <c r="N257" s="127" t="s">
        <v>41</v>
      </c>
      <c r="P257" s="165">
        <f>O257*H257</f>
        <v>0</v>
      </c>
      <c r="Q257" s="165">
        <v>0</v>
      </c>
      <c r="R257" s="165">
        <f>Q257*H257</f>
        <v>0</v>
      </c>
      <c r="S257" s="165">
        <v>0</v>
      </c>
      <c r="T257" s="166">
        <f>S257*H257</f>
        <v>0</v>
      </c>
      <c r="AR257" s="167" t="s">
        <v>231</v>
      </c>
      <c r="AT257" s="167" t="s">
        <v>227</v>
      </c>
      <c r="AU257" s="167" t="s">
        <v>99</v>
      </c>
      <c r="AY257" s="17" t="s">
        <v>224</v>
      </c>
      <c r="BE257" s="168">
        <f>IF(N257="základná",J257,0)</f>
        <v>0</v>
      </c>
      <c r="BF257" s="168">
        <f>IF(N257="znížená",J257,0)</f>
        <v>0</v>
      </c>
      <c r="BG257" s="168">
        <f>IF(N257="zákl. prenesená",J257,0)</f>
        <v>0</v>
      </c>
      <c r="BH257" s="168">
        <f>IF(N257="zníž. prenesená",J257,0)</f>
        <v>0</v>
      </c>
      <c r="BI257" s="168">
        <f>IF(N257="nulová",J257,0)</f>
        <v>0</v>
      </c>
      <c r="BJ257" s="17" t="s">
        <v>99</v>
      </c>
      <c r="BK257" s="169">
        <f>ROUND(I257*H257,3)</f>
        <v>0</v>
      </c>
      <c r="BL257" s="17" t="s">
        <v>231</v>
      </c>
      <c r="BM257" s="167" t="s">
        <v>913</v>
      </c>
    </row>
    <row r="258" spans="2:65" s="1" customFormat="1" ht="24.25" customHeight="1">
      <c r="B258" s="32"/>
      <c r="C258" s="157" t="s">
        <v>383</v>
      </c>
      <c r="D258" s="157" t="s">
        <v>227</v>
      </c>
      <c r="E258" s="158" t="s">
        <v>393</v>
      </c>
      <c r="F258" s="159" t="s">
        <v>394</v>
      </c>
      <c r="G258" s="160" t="s">
        <v>373</v>
      </c>
      <c r="H258" s="161">
        <v>181.982</v>
      </c>
      <c r="I258" s="162"/>
      <c r="J258" s="161">
        <f>ROUND(I258*H258,3)</f>
        <v>0</v>
      </c>
      <c r="K258" s="163"/>
      <c r="L258" s="32"/>
      <c r="M258" s="164" t="s">
        <v>1</v>
      </c>
      <c r="N258" s="127" t="s">
        <v>41</v>
      </c>
      <c r="P258" s="165">
        <f>O258*H258</f>
        <v>0</v>
      </c>
      <c r="Q258" s="165">
        <v>0</v>
      </c>
      <c r="R258" s="165">
        <f>Q258*H258</f>
        <v>0</v>
      </c>
      <c r="S258" s="165">
        <v>0</v>
      </c>
      <c r="T258" s="166">
        <f>S258*H258</f>
        <v>0</v>
      </c>
      <c r="AR258" s="167" t="s">
        <v>231</v>
      </c>
      <c r="AT258" s="167" t="s">
        <v>227</v>
      </c>
      <c r="AU258" s="167" t="s">
        <v>99</v>
      </c>
      <c r="AY258" s="17" t="s">
        <v>224</v>
      </c>
      <c r="BE258" s="168">
        <f>IF(N258="základná",J258,0)</f>
        <v>0</v>
      </c>
      <c r="BF258" s="168">
        <f>IF(N258="znížená",J258,0)</f>
        <v>0</v>
      </c>
      <c r="BG258" s="168">
        <f>IF(N258="zákl. prenesená",J258,0)</f>
        <v>0</v>
      </c>
      <c r="BH258" s="168">
        <f>IF(N258="zníž. prenesená",J258,0)</f>
        <v>0</v>
      </c>
      <c r="BI258" s="168">
        <f>IF(N258="nulová",J258,0)</f>
        <v>0</v>
      </c>
      <c r="BJ258" s="17" t="s">
        <v>99</v>
      </c>
      <c r="BK258" s="169">
        <f>ROUND(I258*H258,3)</f>
        <v>0</v>
      </c>
      <c r="BL258" s="17" t="s">
        <v>231</v>
      </c>
      <c r="BM258" s="167" t="s">
        <v>914</v>
      </c>
    </row>
    <row r="259" spans="2:65" s="13" customFormat="1">
      <c r="B259" s="177"/>
      <c r="D259" s="171" t="s">
        <v>233</v>
      </c>
      <c r="F259" s="179" t="s">
        <v>915</v>
      </c>
      <c r="H259" s="180">
        <v>181.982</v>
      </c>
      <c r="I259" s="181"/>
      <c r="L259" s="177"/>
      <c r="M259" s="182"/>
      <c r="T259" s="183"/>
      <c r="AT259" s="178" t="s">
        <v>233</v>
      </c>
      <c r="AU259" s="178" t="s">
        <v>99</v>
      </c>
      <c r="AV259" s="13" t="s">
        <v>99</v>
      </c>
      <c r="AW259" s="13" t="s">
        <v>4</v>
      </c>
      <c r="AX259" s="13" t="s">
        <v>83</v>
      </c>
      <c r="AY259" s="178" t="s">
        <v>224</v>
      </c>
    </row>
    <row r="260" spans="2:65" s="1" customFormat="1" ht="24.25" customHeight="1">
      <c r="B260" s="32"/>
      <c r="C260" s="157" t="s">
        <v>388</v>
      </c>
      <c r="D260" s="157" t="s">
        <v>227</v>
      </c>
      <c r="E260" s="158" t="s">
        <v>398</v>
      </c>
      <c r="F260" s="159" t="s">
        <v>399</v>
      </c>
      <c r="G260" s="160" t="s">
        <v>373</v>
      </c>
      <c r="H260" s="161">
        <v>4.7889999999999997</v>
      </c>
      <c r="I260" s="162"/>
      <c r="J260" s="161">
        <f>ROUND(I260*H260,3)</f>
        <v>0</v>
      </c>
      <c r="K260" s="163"/>
      <c r="L260" s="32"/>
      <c r="M260" s="164" t="s">
        <v>1</v>
      </c>
      <c r="N260" s="127" t="s">
        <v>41</v>
      </c>
      <c r="P260" s="165">
        <f>O260*H260</f>
        <v>0</v>
      </c>
      <c r="Q260" s="165">
        <v>0</v>
      </c>
      <c r="R260" s="165">
        <f>Q260*H260</f>
        <v>0</v>
      </c>
      <c r="S260" s="165">
        <v>0</v>
      </c>
      <c r="T260" s="166">
        <f>S260*H260</f>
        <v>0</v>
      </c>
      <c r="AR260" s="167" t="s">
        <v>231</v>
      </c>
      <c r="AT260" s="167" t="s">
        <v>227</v>
      </c>
      <c r="AU260" s="167" t="s">
        <v>99</v>
      </c>
      <c r="AY260" s="17" t="s">
        <v>224</v>
      </c>
      <c r="BE260" s="168">
        <f>IF(N260="základná",J260,0)</f>
        <v>0</v>
      </c>
      <c r="BF260" s="168">
        <f>IF(N260="znížená",J260,0)</f>
        <v>0</v>
      </c>
      <c r="BG260" s="168">
        <f>IF(N260="zákl. prenesená",J260,0)</f>
        <v>0</v>
      </c>
      <c r="BH260" s="168">
        <f>IF(N260="zníž. prenesená",J260,0)</f>
        <v>0</v>
      </c>
      <c r="BI260" s="168">
        <f>IF(N260="nulová",J260,0)</f>
        <v>0</v>
      </c>
      <c r="BJ260" s="17" t="s">
        <v>99</v>
      </c>
      <c r="BK260" s="169">
        <f>ROUND(I260*H260,3)</f>
        <v>0</v>
      </c>
      <c r="BL260" s="17" t="s">
        <v>231</v>
      </c>
      <c r="BM260" s="167" t="s">
        <v>916</v>
      </c>
    </row>
    <row r="261" spans="2:65" s="1" customFormat="1" ht="33" customHeight="1">
      <c r="B261" s="32"/>
      <c r="C261" s="157" t="s">
        <v>392</v>
      </c>
      <c r="D261" s="157" t="s">
        <v>227</v>
      </c>
      <c r="E261" s="158" t="s">
        <v>402</v>
      </c>
      <c r="F261" s="159" t="s">
        <v>403</v>
      </c>
      <c r="G261" s="160" t="s">
        <v>373</v>
      </c>
      <c r="H261" s="161">
        <v>4.7889999999999997</v>
      </c>
      <c r="I261" s="162"/>
      <c r="J261" s="161">
        <f>ROUND(I261*H261,3)</f>
        <v>0</v>
      </c>
      <c r="K261" s="163"/>
      <c r="L261" s="32"/>
      <c r="M261" s="164" t="s">
        <v>1</v>
      </c>
      <c r="N261" s="127" t="s">
        <v>41</v>
      </c>
      <c r="P261" s="165">
        <f>O261*H261</f>
        <v>0</v>
      </c>
      <c r="Q261" s="165">
        <v>0</v>
      </c>
      <c r="R261" s="165">
        <f>Q261*H261</f>
        <v>0</v>
      </c>
      <c r="S261" s="165">
        <v>0</v>
      </c>
      <c r="T261" s="166">
        <f>S261*H261</f>
        <v>0</v>
      </c>
      <c r="AR261" s="167" t="s">
        <v>231</v>
      </c>
      <c r="AT261" s="167" t="s">
        <v>227</v>
      </c>
      <c r="AU261" s="167" t="s">
        <v>99</v>
      </c>
      <c r="AY261" s="17" t="s">
        <v>224</v>
      </c>
      <c r="BE261" s="168">
        <f>IF(N261="základná",J261,0)</f>
        <v>0</v>
      </c>
      <c r="BF261" s="168">
        <f>IF(N261="znížená",J261,0)</f>
        <v>0</v>
      </c>
      <c r="BG261" s="168">
        <f>IF(N261="zákl. prenesená",J261,0)</f>
        <v>0</v>
      </c>
      <c r="BH261" s="168">
        <f>IF(N261="zníž. prenesená",J261,0)</f>
        <v>0</v>
      </c>
      <c r="BI261" s="168">
        <f>IF(N261="nulová",J261,0)</f>
        <v>0</v>
      </c>
      <c r="BJ261" s="17" t="s">
        <v>99</v>
      </c>
      <c r="BK261" s="169">
        <f>ROUND(I261*H261,3)</f>
        <v>0</v>
      </c>
      <c r="BL261" s="17" t="s">
        <v>231</v>
      </c>
      <c r="BM261" s="167" t="s">
        <v>917</v>
      </c>
    </row>
    <row r="262" spans="2:65" s="11" customFormat="1" ht="22.9" customHeight="1">
      <c r="B262" s="146"/>
      <c r="D262" s="147" t="s">
        <v>74</v>
      </c>
      <c r="E262" s="155" t="s">
        <v>405</v>
      </c>
      <c r="F262" s="155" t="s">
        <v>406</v>
      </c>
      <c r="I262" s="149"/>
      <c r="J262" s="156">
        <f>BK262</f>
        <v>0</v>
      </c>
      <c r="L262" s="146"/>
      <c r="M262" s="150"/>
      <c r="P262" s="151">
        <f>P263</f>
        <v>0</v>
      </c>
      <c r="R262" s="151">
        <f>R263</f>
        <v>0</v>
      </c>
      <c r="T262" s="152">
        <f>T263</f>
        <v>0</v>
      </c>
      <c r="AR262" s="147" t="s">
        <v>83</v>
      </c>
      <c r="AT262" s="153" t="s">
        <v>74</v>
      </c>
      <c r="AU262" s="153" t="s">
        <v>83</v>
      </c>
      <c r="AY262" s="147" t="s">
        <v>224</v>
      </c>
      <c r="BK262" s="154">
        <f>BK263</f>
        <v>0</v>
      </c>
    </row>
    <row r="263" spans="2:65" s="1" customFormat="1" ht="24.25" customHeight="1">
      <c r="B263" s="32"/>
      <c r="C263" s="157" t="s">
        <v>397</v>
      </c>
      <c r="D263" s="157" t="s">
        <v>227</v>
      </c>
      <c r="E263" s="158" t="s">
        <v>408</v>
      </c>
      <c r="F263" s="159" t="s">
        <v>409</v>
      </c>
      <c r="G263" s="160" t="s">
        <v>373</v>
      </c>
      <c r="H263" s="161">
        <v>2.677</v>
      </c>
      <c r="I263" s="162"/>
      <c r="J263" s="161">
        <f>ROUND(I263*H263,3)</f>
        <v>0</v>
      </c>
      <c r="K263" s="163"/>
      <c r="L263" s="32"/>
      <c r="M263" s="164" t="s">
        <v>1</v>
      </c>
      <c r="N263" s="127" t="s">
        <v>41</v>
      </c>
      <c r="P263" s="165">
        <f>O263*H263</f>
        <v>0</v>
      </c>
      <c r="Q263" s="165">
        <v>0</v>
      </c>
      <c r="R263" s="165">
        <f>Q263*H263</f>
        <v>0</v>
      </c>
      <c r="S263" s="165">
        <v>0</v>
      </c>
      <c r="T263" s="166">
        <f>S263*H263</f>
        <v>0</v>
      </c>
      <c r="AR263" s="167" t="s">
        <v>231</v>
      </c>
      <c r="AT263" s="167" t="s">
        <v>227</v>
      </c>
      <c r="AU263" s="167" t="s">
        <v>99</v>
      </c>
      <c r="AY263" s="17" t="s">
        <v>224</v>
      </c>
      <c r="BE263" s="168">
        <f>IF(N263="základná",J263,0)</f>
        <v>0</v>
      </c>
      <c r="BF263" s="168">
        <f>IF(N263="znížená",J263,0)</f>
        <v>0</v>
      </c>
      <c r="BG263" s="168">
        <f>IF(N263="zákl. prenesená",J263,0)</f>
        <v>0</v>
      </c>
      <c r="BH263" s="168">
        <f>IF(N263="zníž. prenesená",J263,0)</f>
        <v>0</v>
      </c>
      <c r="BI263" s="168">
        <f>IF(N263="nulová",J263,0)</f>
        <v>0</v>
      </c>
      <c r="BJ263" s="17" t="s">
        <v>99</v>
      </c>
      <c r="BK263" s="169">
        <f>ROUND(I263*H263,3)</f>
        <v>0</v>
      </c>
      <c r="BL263" s="17" t="s">
        <v>231</v>
      </c>
      <c r="BM263" s="167" t="s">
        <v>918</v>
      </c>
    </row>
    <row r="264" spans="2:65" s="11" customFormat="1" ht="25.9" customHeight="1">
      <c r="B264" s="146"/>
      <c r="D264" s="147" t="s">
        <v>74</v>
      </c>
      <c r="E264" s="148" t="s">
        <v>411</v>
      </c>
      <c r="F264" s="148" t="s">
        <v>412</v>
      </c>
      <c r="I264" s="149"/>
      <c r="J264" s="125">
        <f>BK264</f>
        <v>0</v>
      </c>
      <c r="L264" s="146"/>
      <c r="M264" s="150"/>
      <c r="P264" s="151">
        <f>P265+P282+P292+P302+P309+P320+P330+P335</f>
        <v>0</v>
      </c>
      <c r="R264" s="151">
        <f>R265+R282+R292+R302+R309+R320+R330+R335</f>
        <v>2.4619744899999998</v>
      </c>
      <c r="T264" s="152">
        <f>T265+T282+T292+T302+T309+T320+T330+T335</f>
        <v>0.30563999999999997</v>
      </c>
      <c r="AR264" s="147" t="s">
        <v>99</v>
      </c>
      <c r="AT264" s="153" t="s">
        <v>74</v>
      </c>
      <c r="AU264" s="153" t="s">
        <v>75</v>
      </c>
      <c r="AY264" s="147" t="s">
        <v>224</v>
      </c>
      <c r="BK264" s="154">
        <f>BK265+BK282+BK292+BK302+BK309+BK320+BK330+BK335</f>
        <v>0</v>
      </c>
    </row>
    <row r="265" spans="2:65" s="11" customFormat="1" ht="22.9" customHeight="1">
      <c r="B265" s="146"/>
      <c r="D265" s="147" t="s">
        <v>74</v>
      </c>
      <c r="E265" s="155" t="s">
        <v>413</v>
      </c>
      <c r="F265" s="155" t="s">
        <v>414</v>
      </c>
      <c r="I265" s="149"/>
      <c r="J265" s="156">
        <f>BK265</f>
        <v>0</v>
      </c>
      <c r="L265" s="146"/>
      <c r="M265" s="150"/>
      <c r="P265" s="151">
        <f>SUM(P266:P281)</f>
        <v>0</v>
      </c>
      <c r="R265" s="151">
        <f>SUM(R266:R281)</f>
        <v>0</v>
      </c>
      <c r="T265" s="152">
        <f>SUM(T266:T281)</f>
        <v>0.26279999999999998</v>
      </c>
      <c r="AR265" s="147" t="s">
        <v>99</v>
      </c>
      <c r="AT265" s="153" t="s">
        <v>74</v>
      </c>
      <c r="AU265" s="153" t="s">
        <v>83</v>
      </c>
      <c r="AY265" s="147" t="s">
        <v>224</v>
      </c>
      <c r="BK265" s="154">
        <f>SUM(BK266:BK281)</f>
        <v>0</v>
      </c>
    </row>
    <row r="266" spans="2:65" s="1" customFormat="1" ht="24.25" customHeight="1">
      <c r="B266" s="32"/>
      <c r="C266" s="157" t="s">
        <v>401</v>
      </c>
      <c r="D266" s="157" t="s">
        <v>227</v>
      </c>
      <c r="E266" s="158" t="s">
        <v>919</v>
      </c>
      <c r="F266" s="159" t="s">
        <v>920</v>
      </c>
      <c r="G266" s="160" t="s">
        <v>418</v>
      </c>
      <c r="H266" s="161">
        <v>5</v>
      </c>
      <c r="I266" s="162"/>
      <c r="J266" s="161">
        <f>ROUND(I266*H266,3)</f>
        <v>0</v>
      </c>
      <c r="K266" s="163"/>
      <c r="L266" s="32"/>
      <c r="M266" s="164" t="s">
        <v>1</v>
      </c>
      <c r="N266" s="127" t="s">
        <v>41</v>
      </c>
      <c r="P266" s="165">
        <f>O266*H266</f>
        <v>0</v>
      </c>
      <c r="Q266" s="165">
        <v>0</v>
      </c>
      <c r="R266" s="165">
        <f>Q266*H266</f>
        <v>0</v>
      </c>
      <c r="S266" s="165">
        <v>1.933E-2</v>
      </c>
      <c r="T266" s="166">
        <f>S266*H266</f>
        <v>9.665E-2</v>
      </c>
      <c r="AR266" s="167" t="s">
        <v>321</v>
      </c>
      <c r="AT266" s="167" t="s">
        <v>227</v>
      </c>
      <c r="AU266" s="167" t="s">
        <v>99</v>
      </c>
      <c r="AY266" s="17" t="s">
        <v>224</v>
      </c>
      <c r="BE266" s="168">
        <f>IF(N266="základná",J266,0)</f>
        <v>0</v>
      </c>
      <c r="BF266" s="168">
        <f>IF(N266="znížená",J266,0)</f>
        <v>0</v>
      </c>
      <c r="BG266" s="168">
        <f>IF(N266="zákl. prenesená",J266,0)</f>
        <v>0</v>
      </c>
      <c r="BH266" s="168">
        <f>IF(N266="zníž. prenesená",J266,0)</f>
        <v>0</v>
      </c>
      <c r="BI266" s="168">
        <f>IF(N266="nulová",J266,0)</f>
        <v>0</v>
      </c>
      <c r="BJ266" s="17" t="s">
        <v>99</v>
      </c>
      <c r="BK266" s="169">
        <f>ROUND(I266*H266,3)</f>
        <v>0</v>
      </c>
      <c r="BL266" s="17" t="s">
        <v>321</v>
      </c>
      <c r="BM266" s="167" t="s">
        <v>921</v>
      </c>
    </row>
    <row r="267" spans="2:65" s="12" customFormat="1">
      <c r="B267" s="170"/>
      <c r="D267" s="171" t="s">
        <v>233</v>
      </c>
      <c r="E267" s="172" t="s">
        <v>1</v>
      </c>
      <c r="F267" s="173" t="s">
        <v>366</v>
      </c>
      <c r="H267" s="172" t="s">
        <v>1</v>
      </c>
      <c r="I267" s="174"/>
      <c r="L267" s="170"/>
      <c r="M267" s="175"/>
      <c r="T267" s="176"/>
      <c r="AT267" s="172" t="s">
        <v>233</v>
      </c>
      <c r="AU267" s="172" t="s">
        <v>99</v>
      </c>
      <c r="AV267" s="12" t="s">
        <v>83</v>
      </c>
      <c r="AW267" s="12" t="s">
        <v>30</v>
      </c>
      <c r="AX267" s="12" t="s">
        <v>75</v>
      </c>
      <c r="AY267" s="172" t="s">
        <v>224</v>
      </c>
    </row>
    <row r="268" spans="2:65" s="13" customFormat="1">
      <c r="B268" s="177"/>
      <c r="D268" s="171" t="s">
        <v>233</v>
      </c>
      <c r="E268" s="178" t="s">
        <v>1</v>
      </c>
      <c r="F268" s="179" t="s">
        <v>252</v>
      </c>
      <c r="H268" s="180">
        <v>5</v>
      </c>
      <c r="I268" s="181"/>
      <c r="L268" s="177"/>
      <c r="M268" s="182"/>
      <c r="T268" s="183"/>
      <c r="AT268" s="178" t="s">
        <v>233</v>
      </c>
      <c r="AU268" s="178" t="s">
        <v>99</v>
      </c>
      <c r="AV268" s="13" t="s">
        <v>99</v>
      </c>
      <c r="AW268" s="13" t="s">
        <v>30</v>
      </c>
      <c r="AX268" s="13" t="s">
        <v>83</v>
      </c>
      <c r="AY268" s="178" t="s">
        <v>224</v>
      </c>
    </row>
    <row r="269" spans="2:65" s="1" customFormat="1" ht="24.25" customHeight="1">
      <c r="B269" s="32"/>
      <c r="C269" s="157" t="s">
        <v>407</v>
      </c>
      <c r="D269" s="157" t="s">
        <v>227</v>
      </c>
      <c r="E269" s="158" t="s">
        <v>922</v>
      </c>
      <c r="F269" s="159" t="s">
        <v>923</v>
      </c>
      <c r="G269" s="160" t="s">
        <v>418</v>
      </c>
      <c r="H269" s="161">
        <v>3</v>
      </c>
      <c r="I269" s="162"/>
      <c r="J269" s="161">
        <f>ROUND(I269*H269,3)</f>
        <v>0</v>
      </c>
      <c r="K269" s="163"/>
      <c r="L269" s="32"/>
      <c r="M269" s="164" t="s">
        <v>1</v>
      </c>
      <c r="N269" s="127" t="s">
        <v>41</v>
      </c>
      <c r="P269" s="165">
        <f>O269*H269</f>
        <v>0</v>
      </c>
      <c r="Q269" s="165">
        <v>0</v>
      </c>
      <c r="R269" s="165">
        <f>Q269*H269</f>
        <v>0</v>
      </c>
      <c r="S269" s="165">
        <v>1.72E-2</v>
      </c>
      <c r="T269" s="166">
        <f>S269*H269</f>
        <v>5.16E-2</v>
      </c>
      <c r="AR269" s="167" t="s">
        <v>321</v>
      </c>
      <c r="AT269" s="167" t="s">
        <v>227</v>
      </c>
      <c r="AU269" s="167" t="s">
        <v>99</v>
      </c>
      <c r="AY269" s="17" t="s">
        <v>224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7" t="s">
        <v>99</v>
      </c>
      <c r="BK269" s="169">
        <f>ROUND(I269*H269,3)</f>
        <v>0</v>
      </c>
      <c r="BL269" s="17" t="s">
        <v>321</v>
      </c>
      <c r="BM269" s="167" t="s">
        <v>924</v>
      </c>
    </row>
    <row r="270" spans="2:65" s="12" customFormat="1">
      <c r="B270" s="170"/>
      <c r="D270" s="171" t="s">
        <v>233</v>
      </c>
      <c r="E270" s="172" t="s">
        <v>1</v>
      </c>
      <c r="F270" s="173" t="s">
        <v>519</v>
      </c>
      <c r="H270" s="172" t="s">
        <v>1</v>
      </c>
      <c r="I270" s="174"/>
      <c r="L270" s="170"/>
      <c r="M270" s="175"/>
      <c r="T270" s="176"/>
      <c r="AT270" s="172" t="s">
        <v>233</v>
      </c>
      <c r="AU270" s="172" t="s">
        <v>99</v>
      </c>
      <c r="AV270" s="12" t="s">
        <v>83</v>
      </c>
      <c r="AW270" s="12" t="s">
        <v>30</v>
      </c>
      <c r="AX270" s="12" t="s">
        <v>75</v>
      </c>
      <c r="AY270" s="172" t="s">
        <v>224</v>
      </c>
    </row>
    <row r="271" spans="2:65" s="13" customFormat="1">
      <c r="B271" s="177"/>
      <c r="D271" s="171" t="s">
        <v>233</v>
      </c>
      <c r="E271" s="178" t="s">
        <v>1</v>
      </c>
      <c r="F271" s="179" t="s">
        <v>225</v>
      </c>
      <c r="H271" s="180">
        <v>3</v>
      </c>
      <c r="I271" s="181"/>
      <c r="L271" s="177"/>
      <c r="M271" s="182"/>
      <c r="T271" s="183"/>
      <c r="AT271" s="178" t="s">
        <v>233</v>
      </c>
      <c r="AU271" s="178" t="s">
        <v>99</v>
      </c>
      <c r="AV271" s="13" t="s">
        <v>99</v>
      </c>
      <c r="AW271" s="13" t="s">
        <v>30</v>
      </c>
      <c r="AX271" s="13" t="s">
        <v>83</v>
      </c>
      <c r="AY271" s="178" t="s">
        <v>224</v>
      </c>
    </row>
    <row r="272" spans="2:65" s="1" customFormat="1" ht="24.25" customHeight="1">
      <c r="B272" s="32"/>
      <c r="C272" s="157" t="s">
        <v>415</v>
      </c>
      <c r="D272" s="157" t="s">
        <v>227</v>
      </c>
      <c r="E272" s="158" t="s">
        <v>416</v>
      </c>
      <c r="F272" s="159" t="s">
        <v>417</v>
      </c>
      <c r="G272" s="160" t="s">
        <v>418</v>
      </c>
      <c r="H272" s="161">
        <v>5</v>
      </c>
      <c r="I272" s="162"/>
      <c r="J272" s="161">
        <f>ROUND(I272*H272,3)</f>
        <v>0</v>
      </c>
      <c r="K272" s="163"/>
      <c r="L272" s="32"/>
      <c r="M272" s="164" t="s">
        <v>1</v>
      </c>
      <c r="N272" s="127" t="s">
        <v>41</v>
      </c>
      <c r="P272" s="165">
        <f>O272*H272</f>
        <v>0</v>
      </c>
      <c r="Q272" s="165">
        <v>0</v>
      </c>
      <c r="R272" s="165">
        <f>Q272*H272</f>
        <v>0</v>
      </c>
      <c r="S272" s="165">
        <v>1.9460000000000002E-2</v>
      </c>
      <c r="T272" s="166">
        <f>S272*H272</f>
        <v>9.7300000000000011E-2</v>
      </c>
      <c r="AR272" s="167" t="s">
        <v>321</v>
      </c>
      <c r="AT272" s="167" t="s">
        <v>227</v>
      </c>
      <c r="AU272" s="167" t="s">
        <v>99</v>
      </c>
      <c r="AY272" s="17" t="s">
        <v>224</v>
      </c>
      <c r="BE272" s="168">
        <f>IF(N272="základná",J272,0)</f>
        <v>0</v>
      </c>
      <c r="BF272" s="168">
        <f>IF(N272="znížená",J272,0)</f>
        <v>0</v>
      </c>
      <c r="BG272" s="168">
        <f>IF(N272="zákl. prenesená",J272,0)</f>
        <v>0</v>
      </c>
      <c r="BH272" s="168">
        <f>IF(N272="zníž. prenesená",J272,0)</f>
        <v>0</v>
      </c>
      <c r="BI272" s="168">
        <f>IF(N272="nulová",J272,0)</f>
        <v>0</v>
      </c>
      <c r="BJ272" s="17" t="s">
        <v>99</v>
      </c>
      <c r="BK272" s="169">
        <f>ROUND(I272*H272,3)</f>
        <v>0</v>
      </c>
      <c r="BL272" s="17" t="s">
        <v>321</v>
      </c>
      <c r="BM272" s="167" t="s">
        <v>925</v>
      </c>
    </row>
    <row r="273" spans="2:65" s="12" customFormat="1">
      <c r="B273" s="170"/>
      <c r="D273" s="171" t="s">
        <v>233</v>
      </c>
      <c r="E273" s="172" t="s">
        <v>1</v>
      </c>
      <c r="F273" s="173" t="s">
        <v>762</v>
      </c>
      <c r="H273" s="172" t="s">
        <v>1</v>
      </c>
      <c r="I273" s="174"/>
      <c r="L273" s="170"/>
      <c r="M273" s="175"/>
      <c r="T273" s="176"/>
      <c r="AT273" s="172" t="s">
        <v>233</v>
      </c>
      <c r="AU273" s="172" t="s">
        <v>99</v>
      </c>
      <c r="AV273" s="12" t="s">
        <v>83</v>
      </c>
      <c r="AW273" s="12" t="s">
        <v>30</v>
      </c>
      <c r="AX273" s="12" t="s">
        <v>75</v>
      </c>
      <c r="AY273" s="172" t="s">
        <v>224</v>
      </c>
    </row>
    <row r="274" spans="2:65" s="13" customFormat="1">
      <c r="B274" s="177"/>
      <c r="D274" s="171" t="s">
        <v>233</v>
      </c>
      <c r="E274" s="178" t="s">
        <v>1</v>
      </c>
      <c r="F274" s="179" t="s">
        <v>252</v>
      </c>
      <c r="H274" s="180">
        <v>5</v>
      </c>
      <c r="I274" s="181"/>
      <c r="L274" s="177"/>
      <c r="M274" s="182"/>
      <c r="T274" s="183"/>
      <c r="AT274" s="178" t="s">
        <v>233</v>
      </c>
      <c r="AU274" s="178" t="s">
        <v>99</v>
      </c>
      <c r="AV274" s="13" t="s">
        <v>99</v>
      </c>
      <c r="AW274" s="13" t="s">
        <v>30</v>
      </c>
      <c r="AX274" s="13" t="s">
        <v>83</v>
      </c>
      <c r="AY274" s="178" t="s">
        <v>224</v>
      </c>
    </row>
    <row r="275" spans="2:65" s="1" customFormat="1" ht="24.25" customHeight="1">
      <c r="B275" s="32"/>
      <c r="C275" s="157" t="s">
        <v>421</v>
      </c>
      <c r="D275" s="157" t="s">
        <v>227</v>
      </c>
      <c r="E275" s="158" t="s">
        <v>435</v>
      </c>
      <c r="F275" s="159" t="s">
        <v>436</v>
      </c>
      <c r="G275" s="160" t="s">
        <v>418</v>
      </c>
      <c r="H275" s="161">
        <v>5</v>
      </c>
      <c r="I275" s="162"/>
      <c r="J275" s="161">
        <f>ROUND(I275*H275,3)</f>
        <v>0</v>
      </c>
      <c r="K275" s="163"/>
      <c r="L275" s="32"/>
      <c r="M275" s="164" t="s">
        <v>1</v>
      </c>
      <c r="N275" s="127" t="s">
        <v>41</v>
      </c>
      <c r="P275" s="165">
        <f>O275*H275</f>
        <v>0</v>
      </c>
      <c r="Q275" s="165">
        <v>0</v>
      </c>
      <c r="R275" s="165">
        <f>Q275*H275</f>
        <v>0</v>
      </c>
      <c r="S275" s="165">
        <v>2.5999999999999999E-3</v>
      </c>
      <c r="T275" s="166">
        <f>S275*H275</f>
        <v>1.2999999999999999E-2</v>
      </c>
      <c r="AR275" s="167" t="s">
        <v>321</v>
      </c>
      <c r="AT275" s="167" t="s">
        <v>227</v>
      </c>
      <c r="AU275" s="167" t="s">
        <v>99</v>
      </c>
      <c r="AY275" s="17" t="s">
        <v>224</v>
      </c>
      <c r="BE275" s="168">
        <f>IF(N275="základná",J275,0)</f>
        <v>0</v>
      </c>
      <c r="BF275" s="168">
        <f>IF(N275="znížená",J275,0)</f>
        <v>0</v>
      </c>
      <c r="BG275" s="168">
        <f>IF(N275="zákl. prenesená",J275,0)</f>
        <v>0</v>
      </c>
      <c r="BH275" s="168">
        <f>IF(N275="zníž. prenesená",J275,0)</f>
        <v>0</v>
      </c>
      <c r="BI275" s="168">
        <f>IF(N275="nulová",J275,0)</f>
        <v>0</v>
      </c>
      <c r="BJ275" s="17" t="s">
        <v>99</v>
      </c>
      <c r="BK275" s="169">
        <f>ROUND(I275*H275,3)</f>
        <v>0</v>
      </c>
      <c r="BL275" s="17" t="s">
        <v>321</v>
      </c>
      <c r="BM275" s="167" t="s">
        <v>926</v>
      </c>
    </row>
    <row r="276" spans="2:65" s="12" customFormat="1">
      <c r="B276" s="170"/>
      <c r="D276" s="171" t="s">
        <v>233</v>
      </c>
      <c r="E276" s="172" t="s">
        <v>1</v>
      </c>
      <c r="F276" s="173" t="s">
        <v>762</v>
      </c>
      <c r="H276" s="172" t="s">
        <v>1</v>
      </c>
      <c r="I276" s="174"/>
      <c r="L276" s="170"/>
      <c r="M276" s="175"/>
      <c r="T276" s="176"/>
      <c r="AT276" s="172" t="s">
        <v>233</v>
      </c>
      <c r="AU276" s="172" t="s">
        <v>99</v>
      </c>
      <c r="AV276" s="12" t="s">
        <v>83</v>
      </c>
      <c r="AW276" s="12" t="s">
        <v>30</v>
      </c>
      <c r="AX276" s="12" t="s">
        <v>75</v>
      </c>
      <c r="AY276" s="172" t="s">
        <v>224</v>
      </c>
    </row>
    <row r="277" spans="2:65" s="13" customFormat="1">
      <c r="B277" s="177"/>
      <c r="D277" s="171" t="s">
        <v>233</v>
      </c>
      <c r="E277" s="178" t="s">
        <v>1</v>
      </c>
      <c r="F277" s="179" t="s">
        <v>252</v>
      </c>
      <c r="H277" s="180">
        <v>5</v>
      </c>
      <c r="I277" s="181"/>
      <c r="L277" s="177"/>
      <c r="M277" s="182"/>
      <c r="T277" s="183"/>
      <c r="AT277" s="178" t="s">
        <v>233</v>
      </c>
      <c r="AU277" s="178" t="s">
        <v>99</v>
      </c>
      <c r="AV277" s="13" t="s">
        <v>99</v>
      </c>
      <c r="AW277" s="13" t="s">
        <v>30</v>
      </c>
      <c r="AX277" s="13" t="s">
        <v>83</v>
      </c>
      <c r="AY277" s="178" t="s">
        <v>224</v>
      </c>
    </row>
    <row r="278" spans="2:65" s="1" customFormat="1" ht="37.9" customHeight="1">
      <c r="B278" s="32"/>
      <c r="C278" s="157" t="s">
        <v>426</v>
      </c>
      <c r="D278" s="157" t="s">
        <v>227</v>
      </c>
      <c r="E278" s="158" t="s">
        <v>447</v>
      </c>
      <c r="F278" s="159" t="s">
        <v>448</v>
      </c>
      <c r="G278" s="160" t="s">
        <v>230</v>
      </c>
      <c r="H278" s="161">
        <v>5</v>
      </c>
      <c r="I278" s="162"/>
      <c r="J278" s="161">
        <f>ROUND(I278*H278,3)</f>
        <v>0</v>
      </c>
      <c r="K278" s="163"/>
      <c r="L278" s="32"/>
      <c r="M278" s="164" t="s">
        <v>1</v>
      </c>
      <c r="N278" s="127" t="s">
        <v>41</v>
      </c>
      <c r="P278" s="165">
        <f>O278*H278</f>
        <v>0</v>
      </c>
      <c r="Q278" s="165">
        <v>0</v>
      </c>
      <c r="R278" s="165">
        <f>Q278*H278</f>
        <v>0</v>
      </c>
      <c r="S278" s="165">
        <v>8.4999999999999995E-4</v>
      </c>
      <c r="T278" s="166">
        <f>S278*H278</f>
        <v>4.2499999999999994E-3</v>
      </c>
      <c r="AR278" s="167" t="s">
        <v>321</v>
      </c>
      <c r="AT278" s="167" t="s">
        <v>227</v>
      </c>
      <c r="AU278" s="167" t="s">
        <v>99</v>
      </c>
      <c r="AY278" s="17" t="s">
        <v>224</v>
      </c>
      <c r="BE278" s="168">
        <f>IF(N278="základná",J278,0)</f>
        <v>0</v>
      </c>
      <c r="BF278" s="168">
        <f>IF(N278="znížená",J278,0)</f>
        <v>0</v>
      </c>
      <c r="BG278" s="168">
        <f>IF(N278="zákl. prenesená",J278,0)</f>
        <v>0</v>
      </c>
      <c r="BH278" s="168">
        <f>IF(N278="zníž. prenesená",J278,0)</f>
        <v>0</v>
      </c>
      <c r="BI278" s="168">
        <f>IF(N278="nulová",J278,0)</f>
        <v>0</v>
      </c>
      <c r="BJ278" s="17" t="s">
        <v>99</v>
      </c>
      <c r="BK278" s="169">
        <f>ROUND(I278*H278,3)</f>
        <v>0</v>
      </c>
      <c r="BL278" s="17" t="s">
        <v>321</v>
      </c>
      <c r="BM278" s="167" t="s">
        <v>927</v>
      </c>
    </row>
    <row r="279" spans="2:65" s="12" customFormat="1">
      <c r="B279" s="170"/>
      <c r="D279" s="171" t="s">
        <v>233</v>
      </c>
      <c r="E279" s="172" t="s">
        <v>1</v>
      </c>
      <c r="F279" s="173" t="s">
        <v>762</v>
      </c>
      <c r="H279" s="172" t="s">
        <v>1</v>
      </c>
      <c r="I279" s="174"/>
      <c r="L279" s="170"/>
      <c r="M279" s="175"/>
      <c r="T279" s="176"/>
      <c r="AT279" s="172" t="s">
        <v>233</v>
      </c>
      <c r="AU279" s="172" t="s">
        <v>99</v>
      </c>
      <c r="AV279" s="12" t="s">
        <v>83</v>
      </c>
      <c r="AW279" s="12" t="s">
        <v>30</v>
      </c>
      <c r="AX279" s="12" t="s">
        <v>75</v>
      </c>
      <c r="AY279" s="172" t="s">
        <v>224</v>
      </c>
    </row>
    <row r="280" spans="2:65" s="13" customFormat="1">
      <c r="B280" s="177"/>
      <c r="D280" s="171" t="s">
        <v>233</v>
      </c>
      <c r="E280" s="178" t="s">
        <v>1</v>
      </c>
      <c r="F280" s="179" t="s">
        <v>252</v>
      </c>
      <c r="H280" s="180">
        <v>5</v>
      </c>
      <c r="I280" s="181"/>
      <c r="L280" s="177"/>
      <c r="M280" s="182"/>
      <c r="T280" s="183"/>
      <c r="AT280" s="178" t="s">
        <v>233</v>
      </c>
      <c r="AU280" s="178" t="s">
        <v>99</v>
      </c>
      <c r="AV280" s="13" t="s">
        <v>99</v>
      </c>
      <c r="AW280" s="13" t="s">
        <v>30</v>
      </c>
      <c r="AX280" s="13" t="s">
        <v>83</v>
      </c>
      <c r="AY280" s="178" t="s">
        <v>224</v>
      </c>
    </row>
    <row r="281" spans="2:65" s="1" customFormat="1" ht="24.25" customHeight="1">
      <c r="B281" s="32"/>
      <c r="C281" s="157" t="s">
        <v>430</v>
      </c>
      <c r="D281" s="157" t="s">
        <v>227</v>
      </c>
      <c r="E281" s="158" t="s">
        <v>459</v>
      </c>
      <c r="F281" s="159" t="s">
        <v>460</v>
      </c>
      <c r="G281" s="160" t="s">
        <v>461</v>
      </c>
      <c r="H281" s="162"/>
      <c r="I281" s="162"/>
      <c r="J281" s="161">
        <f>ROUND(I281*H281,3)</f>
        <v>0</v>
      </c>
      <c r="K281" s="163"/>
      <c r="L281" s="32"/>
      <c r="M281" s="164" t="s">
        <v>1</v>
      </c>
      <c r="N281" s="127" t="s">
        <v>41</v>
      </c>
      <c r="P281" s="165">
        <f>O281*H281</f>
        <v>0</v>
      </c>
      <c r="Q281" s="165">
        <v>0</v>
      </c>
      <c r="R281" s="165">
        <f>Q281*H281</f>
        <v>0</v>
      </c>
      <c r="S281" s="165">
        <v>0</v>
      </c>
      <c r="T281" s="166">
        <f>S281*H281</f>
        <v>0</v>
      </c>
      <c r="AR281" s="167" t="s">
        <v>321</v>
      </c>
      <c r="AT281" s="167" t="s">
        <v>227</v>
      </c>
      <c r="AU281" s="167" t="s">
        <v>99</v>
      </c>
      <c r="AY281" s="17" t="s">
        <v>224</v>
      </c>
      <c r="BE281" s="168">
        <f>IF(N281="základná",J281,0)</f>
        <v>0</v>
      </c>
      <c r="BF281" s="168">
        <f>IF(N281="znížená",J281,0)</f>
        <v>0</v>
      </c>
      <c r="BG281" s="168">
        <f>IF(N281="zákl. prenesená",J281,0)</f>
        <v>0</v>
      </c>
      <c r="BH281" s="168">
        <f>IF(N281="zníž. prenesená",J281,0)</f>
        <v>0</v>
      </c>
      <c r="BI281" s="168">
        <f>IF(N281="nulová",J281,0)</f>
        <v>0</v>
      </c>
      <c r="BJ281" s="17" t="s">
        <v>99</v>
      </c>
      <c r="BK281" s="169">
        <f>ROUND(I281*H281,3)</f>
        <v>0</v>
      </c>
      <c r="BL281" s="17" t="s">
        <v>321</v>
      </c>
      <c r="BM281" s="167" t="s">
        <v>928</v>
      </c>
    </row>
    <row r="282" spans="2:65" s="11" customFormat="1" ht="22.9" customHeight="1">
      <c r="B282" s="146"/>
      <c r="D282" s="147" t="s">
        <v>74</v>
      </c>
      <c r="E282" s="155" t="s">
        <v>463</v>
      </c>
      <c r="F282" s="155" t="s">
        <v>464</v>
      </c>
      <c r="I282" s="149"/>
      <c r="J282" s="156">
        <f>BK282</f>
        <v>0</v>
      </c>
      <c r="L282" s="146"/>
      <c r="M282" s="150"/>
      <c r="P282" s="151">
        <f>SUM(P283:P291)</f>
        <v>0</v>
      </c>
      <c r="R282" s="151">
        <f>SUM(R283:R291)</f>
        <v>0.11837188</v>
      </c>
      <c r="T282" s="152">
        <f>SUM(T283:T291)</f>
        <v>4.2840000000000003E-2</v>
      </c>
      <c r="AR282" s="147" t="s">
        <v>99</v>
      </c>
      <c r="AT282" s="153" t="s">
        <v>74</v>
      </c>
      <c r="AU282" s="153" t="s">
        <v>83</v>
      </c>
      <c r="AY282" s="147" t="s">
        <v>224</v>
      </c>
      <c r="BK282" s="154">
        <f>SUM(BK283:BK291)</f>
        <v>0</v>
      </c>
    </row>
    <row r="283" spans="2:65" s="1" customFormat="1" ht="16.5" customHeight="1">
      <c r="B283" s="32"/>
      <c r="C283" s="157" t="s">
        <v>434</v>
      </c>
      <c r="D283" s="157" t="s">
        <v>227</v>
      </c>
      <c r="E283" s="158" t="s">
        <v>466</v>
      </c>
      <c r="F283" s="159" t="s">
        <v>929</v>
      </c>
      <c r="G283" s="160" t="s">
        <v>230</v>
      </c>
      <c r="H283" s="161">
        <v>2</v>
      </c>
      <c r="I283" s="162"/>
      <c r="J283" s="161">
        <f>ROUND(I283*H283,3)</f>
        <v>0</v>
      </c>
      <c r="K283" s="163"/>
      <c r="L283" s="32"/>
      <c r="M283" s="164" t="s">
        <v>1</v>
      </c>
      <c r="N283" s="127" t="s">
        <v>41</v>
      </c>
      <c r="P283" s="165">
        <f>O283*H283</f>
        <v>0</v>
      </c>
      <c r="Q283" s="165">
        <v>2.5939999999999999E-5</v>
      </c>
      <c r="R283" s="165">
        <f>Q283*H283</f>
        <v>5.1879999999999998E-5</v>
      </c>
      <c r="S283" s="165">
        <v>0</v>
      </c>
      <c r="T283" s="166">
        <f>S283*H283</f>
        <v>0</v>
      </c>
      <c r="AR283" s="167" t="s">
        <v>321</v>
      </c>
      <c r="AT283" s="167" t="s">
        <v>227</v>
      </c>
      <c r="AU283" s="167" t="s">
        <v>99</v>
      </c>
      <c r="AY283" s="17" t="s">
        <v>224</v>
      </c>
      <c r="BE283" s="168">
        <f>IF(N283="základná",J283,0)</f>
        <v>0</v>
      </c>
      <c r="BF283" s="168">
        <f>IF(N283="znížená",J283,0)</f>
        <v>0</v>
      </c>
      <c r="BG283" s="168">
        <f>IF(N283="zákl. prenesená",J283,0)</f>
        <v>0</v>
      </c>
      <c r="BH283" s="168">
        <f>IF(N283="zníž. prenesená",J283,0)</f>
        <v>0</v>
      </c>
      <c r="BI283" s="168">
        <f>IF(N283="nulová",J283,0)</f>
        <v>0</v>
      </c>
      <c r="BJ283" s="17" t="s">
        <v>99</v>
      </c>
      <c r="BK283" s="169">
        <f>ROUND(I283*H283,3)</f>
        <v>0</v>
      </c>
      <c r="BL283" s="17" t="s">
        <v>321</v>
      </c>
      <c r="BM283" s="167" t="s">
        <v>930</v>
      </c>
    </row>
    <row r="284" spans="2:65" s="1" customFormat="1" ht="24.25" customHeight="1">
      <c r="B284" s="32"/>
      <c r="C284" s="157" t="s">
        <v>438</v>
      </c>
      <c r="D284" s="157" t="s">
        <v>227</v>
      </c>
      <c r="E284" s="158" t="s">
        <v>470</v>
      </c>
      <c r="F284" s="159" t="s">
        <v>471</v>
      </c>
      <c r="G284" s="160" t="s">
        <v>245</v>
      </c>
      <c r="H284" s="161">
        <v>1.8</v>
      </c>
      <c r="I284" s="162"/>
      <c r="J284" s="161">
        <f>ROUND(I284*H284,3)</f>
        <v>0</v>
      </c>
      <c r="K284" s="163"/>
      <c r="L284" s="32"/>
      <c r="M284" s="164" t="s">
        <v>1</v>
      </c>
      <c r="N284" s="127" t="s">
        <v>41</v>
      </c>
      <c r="P284" s="165">
        <f>O284*H284</f>
        <v>0</v>
      </c>
      <c r="Q284" s="165">
        <v>0</v>
      </c>
      <c r="R284" s="165">
        <f>Q284*H284</f>
        <v>0</v>
      </c>
      <c r="S284" s="165">
        <v>2.3800000000000002E-2</v>
      </c>
      <c r="T284" s="166">
        <f>S284*H284</f>
        <v>4.2840000000000003E-2</v>
      </c>
      <c r="AR284" s="167" t="s">
        <v>321</v>
      </c>
      <c r="AT284" s="167" t="s">
        <v>227</v>
      </c>
      <c r="AU284" s="167" t="s">
        <v>99</v>
      </c>
      <c r="AY284" s="17" t="s">
        <v>224</v>
      </c>
      <c r="BE284" s="168">
        <f>IF(N284="základná",J284,0)</f>
        <v>0</v>
      </c>
      <c r="BF284" s="168">
        <f>IF(N284="znížená",J284,0)</f>
        <v>0</v>
      </c>
      <c r="BG284" s="168">
        <f>IF(N284="zákl. prenesená",J284,0)</f>
        <v>0</v>
      </c>
      <c r="BH284" s="168">
        <f>IF(N284="zníž. prenesená",J284,0)</f>
        <v>0</v>
      </c>
      <c r="BI284" s="168">
        <f>IF(N284="nulová",J284,0)</f>
        <v>0</v>
      </c>
      <c r="BJ284" s="17" t="s">
        <v>99</v>
      </c>
      <c r="BK284" s="169">
        <f>ROUND(I284*H284,3)</f>
        <v>0</v>
      </c>
      <c r="BL284" s="17" t="s">
        <v>321</v>
      </c>
      <c r="BM284" s="167" t="s">
        <v>931</v>
      </c>
    </row>
    <row r="285" spans="2:65" s="12" customFormat="1">
      <c r="B285" s="170"/>
      <c r="D285" s="171" t="s">
        <v>233</v>
      </c>
      <c r="E285" s="172" t="s">
        <v>1</v>
      </c>
      <c r="F285" s="173" t="s">
        <v>356</v>
      </c>
      <c r="H285" s="172" t="s">
        <v>1</v>
      </c>
      <c r="I285" s="174"/>
      <c r="L285" s="170"/>
      <c r="M285" s="175"/>
      <c r="T285" s="176"/>
      <c r="AT285" s="172" t="s">
        <v>233</v>
      </c>
      <c r="AU285" s="172" t="s">
        <v>99</v>
      </c>
      <c r="AV285" s="12" t="s">
        <v>83</v>
      </c>
      <c r="AW285" s="12" t="s">
        <v>30</v>
      </c>
      <c r="AX285" s="12" t="s">
        <v>75</v>
      </c>
      <c r="AY285" s="172" t="s">
        <v>224</v>
      </c>
    </row>
    <row r="286" spans="2:65" s="13" customFormat="1">
      <c r="B286" s="177"/>
      <c r="D286" s="171" t="s">
        <v>233</v>
      </c>
      <c r="E286" s="178" t="s">
        <v>1</v>
      </c>
      <c r="F286" s="179" t="s">
        <v>932</v>
      </c>
      <c r="H286" s="180">
        <v>1.8</v>
      </c>
      <c r="I286" s="181"/>
      <c r="L286" s="177"/>
      <c r="M286" s="182"/>
      <c r="T286" s="183"/>
      <c r="AT286" s="178" t="s">
        <v>233</v>
      </c>
      <c r="AU286" s="178" t="s">
        <v>99</v>
      </c>
      <c r="AV286" s="13" t="s">
        <v>99</v>
      </c>
      <c r="AW286" s="13" t="s">
        <v>30</v>
      </c>
      <c r="AX286" s="13" t="s">
        <v>83</v>
      </c>
      <c r="AY286" s="178" t="s">
        <v>224</v>
      </c>
    </row>
    <row r="287" spans="2:65" s="1" customFormat="1" ht="33" customHeight="1">
      <c r="B287" s="32"/>
      <c r="C287" s="157" t="s">
        <v>442</v>
      </c>
      <c r="D287" s="157" t="s">
        <v>227</v>
      </c>
      <c r="E287" s="158" t="s">
        <v>476</v>
      </c>
      <c r="F287" s="159" t="s">
        <v>477</v>
      </c>
      <c r="G287" s="160" t="s">
        <v>230</v>
      </c>
      <c r="H287" s="161">
        <v>2</v>
      </c>
      <c r="I287" s="162"/>
      <c r="J287" s="161">
        <f>ROUND(I287*H287,3)</f>
        <v>0</v>
      </c>
      <c r="K287" s="163"/>
      <c r="L287" s="32"/>
      <c r="M287" s="164" t="s">
        <v>1</v>
      </c>
      <c r="N287" s="127" t="s">
        <v>41</v>
      </c>
      <c r="P287" s="165">
        <f>O287*H287</f>
        <v>0</v>
      </c>
      <c r="Q287" s="165">
        <v>3.0000000000000001E-5</v>
      </c>
      <c r="R287" s="165">
        <f>Q287*H287</f>
        <v>6.0000000000000002E-5</v>
      </c>
      <c r="S287" s="165">
        <v>0</v>
      </c>
      <c r="T287" s="166">
        <f>S287*H287</f>
        <v>0</v>
      </c>
      <c r="AR287" s="167" t="s">
        <v>231</v>
      </c>
      <c r="AT287" s="167" t="s">
        <v>227</v>
      </c>
      <c r="AU287" s="167" t="s">
        <v>99</v>
      </c>
      <c r="AY287" s="17" t="s">
        <v>224</v>
      </c>
      <c r="BE287" s="168">
        <f>IF(N287="základná",J287,0)</f>
        <v>0</v>
      </c>
      <c r="BF287" s="168">
        <f>IF(N287="znížená",J287,0)</f>
        <v>0</v>
      </c>
      <c r="BG287" s="168">
        <f>IF(N287="zákl. prenesená",J287,0)</f>
        <v>0</v>
      </c>
      <c r="BH287" s="168">
        <f>IF(N287="zníž. prenesená",J287,0)</f>
        <v>0</v>
      </c>
      <c r="BI287" s="168">
        <f>IF(N287="nulová",J287,0)</f>
        <v>0</v>
      </c>
      <c r="BJ287" s="17" t="s">
        <v>99</v>
      </c>
      <c r="BK287" s="169">
        <f>ROUND(I287*H287,3)</f>
        <v>0</v>
      </c>
      <c r="BL287" s="17" t="s">
        <v>231</v>
      </c>
      <c r="BM287" s="167" t="s">
        <v>933</v>
      </c>
    </row>
    <row r="288" spans="2:65" s="12" customFormat="1">
      <c r="B288" s="170"/>
      <c r="D288" s="171" t="s">
        <v>233</v>
      </c>
      <c r="E288" s="172" t="s">
        <v>1</v>
      </c>
      <c r="F288" s="173" t="s">
        <v>752</v>
      </c>
      <c r="H288" s="172" t="s">
        <v>1</v>
      </c>
      <c r="I288" s="174"/>
      <c r="L288" s="170"/>
      <c r="M288" s="175"/>
      <c r="T288" s="176"/>
      <c r="AT288" s="172" t="s">
        <v>233</v>
      </c>
      <c r="AU288" s="172" t="s">
        <v>99</v>
      </c>
      <c r="AV288" s="12" t="s">
        <v>83</v>
      </c>
      <c r="AW288" s="12" t="s">
        <v>30</v>
      </c>
      <c r="AX288" s="12" t="s">
        <v>75</v>
      </c>
      <c r="AY288" s="172" t="s">
        <v>224</v>
      </c>
    </row>
    <row r="289" spans="2:65" s="13" customFormat="1">
      <c r="B289" s="177"/>
      <c r="D289" s="171" t="s">
        <v>233</v>
      </c>
      <c r="E289" s="178" t="s">
        <v>1</v>
      </c>
      <c r="F289" s="179" t="s">
        <v>99</v>
      </c>
      <c r="H289" s="180">
        <v>2</v>
      </c>
      <c r="I289" s="181"/>
      <c r="L289" s="177"/>
      <c r="M289" s="182"/>
      <c r="T289" s="183"/>
      <c r="AT289" s="178" t="s">
        <v>233</v>
      </c>
      <c r="AU289" s="178" t="s">
        <v>99</v>
      </c>
      <c r="AV289" s="13" t="s">
        <v>99</v>
      </c>
      <c r="AW289" s="13" t="s">
        <v>30</v>
      </c>
      <c r="AX289" s="13" t="s">
        <v>83</v>
      </c>
      <c r="AY289" s="178" t="s">
        <v>224</v>
      </c>
    </row>
    <row r="290" spans="2:65" s="1" customFormat="1" ht="24.25" customHeight="1">
      <c r="B290" s="32"/>
      <c r="C290" s="198" t="s">
        <v>446</v>
      </c>
      <c r="D290" s="198" t="s">
        <v>311</v>
      </c>
      <c r="E290" s="199" t="s">
        <v>481</v>
      </c>
      <c r="F290" s="200" t="s">
        <v>482</v>
      </c>
      <c r="G290" s="201" t="s">
        <v>230</v>
      </c>
      <c r="H290" s="202">
        <v>2</v>
      </c>
      <c r="I290" s="203"/>
      <c r="J290" s="202">
        <f>ROUND(I290*H290,3)</f>
        <v>0</v>
      </c>
      <c r="K290" s="204"/>
      <c r="L290" s="205"/>
      <c r="M290" s="206" t="s">
        <v>1</v>
      </c>
      <c r="N290" s="207" t="s">
        <v>41</v>
      </c>
      <c r="P290" s="165">
        <f>O290*H290</f>
        <v>0</v>
      </c>
      <c r="Q290" s="165">
        <v>5.9130000000000002E-2</v>
      </c>
      <c r="R290" s="165">
        <f>Q290*H290</f>
        <v>0.11826</v>
      </c>
      <c r="S290" s="165">
        <v>0</v>
      </c>
      <c r="T290" s="166">
        <f>S290*H290</f>
        <v>0</v>
      </c>
      <c r="AR290" s="167" t="s">
        <v>280</v>
      </c>
      <c r="AT290" s="167" t="s">
        <v>311</v>
      </c>
      <c r="AU290" s="167" t="s">
        <v>99</v>
      </c>
      <c r="AY290" s="17" t="s">
        <v>224</v>
      </c>
      <c r="BE290" s="168">
        <f>IF(N290="základná",J290,0)</f>
        <v>0</v>
      </c>
      <c r="BF290" s="168">
        <f>IF(N290="znížená",J290,0)</f>
        <v>0</v>
      </c>
      <c r="BG290" s="168">
        <f>IF(N290="zákl. prenesená",J290,0)</f>
        <v>0</v>
      </c>
      <c r="BH290" s="168">
        <f>IF(N290="zníž. prenesená",J290,0)</f>
        <v>0</v>
      </c>
      <c r="BI290" s="168">
        <f>IF(N290="nulová",J290,0)</f>
        <v>0</v>
      </c>
      <c r="BJ290" s="17" t="s">
        <v>99</v>
      </c>
      <c r="BK290" s="169">
        <f>ROUND(I290*H290,3)</f>
        <v>0</v>
      </c>
      <c r="BL290" s="17" t="s">
        <v>231</v>
      </c>
      <c r="BM290" s="167" t="s">
        <v>934</v>
      </c>
    </row>
    <row r="291" spans="2:65" s="1" customFormat="1" ht="24.25" customHeight="1">
      <c r="B291" s="32"/>
      <c r="C291" s="157" t="s">
        <v>450</v>
      </c>
      <c r="D291" s="157" t="s">
        <v>227</v>
      </c>
      <c r="E291" s="158" t="s">
        <v>493</v>
      </c>
      <c r="F291" s="159" t="s">
        <v>494</v>
      </c>
      <c r="G291" s="160" t="s">
        <v>461</v>
      </c>
      <c r="H291" s="162"/>
      <c r="I291" s="162"/>
      <c r="J291" s="161">
        <f>ROUND(I291*H291,3)</f>
        <v>0</v>
      </c>
      <c r="K291" s="163"/>
      <c r="L291" s="32"/>
      <c r="M291" s="164" t="s">
        <v>1</v>
      </c>
      <c r="N291" s="127" t="s">
        <v>41</v>
      </c>
      <c r="P291" s="165">
        <f>O291*H291</f>
        <v>0</v>
      </c>
      <c r="Q291" s="165">
        <v>0</v>
      </c>
      <c r="R291" s="165">
        <f>Q291*H291</f>
        <v>0</v>
      </c>
      <c r="S291" s="165">
        <v>0</v>
      </c>
      <c r="T291" s="166">
        <f>S291*H291</f>
        <v>0</v>
      </c>
      <c r="AR291" s="167" t="s">
        <v>321</v>
      </c>
      <c r="AT291" s="167" t="s">
        <v>227</v>
      </c>
      <c r="AU291" s="167" t="s">
        <v>99</v>
      </c>
      <c r="AY291" s="17" t="s">
        <v>224</v>
      </c>
      <c r="BE291" s="168">
        <f>IF(N291="základná",J291,0)</f>
        <v>0</v>
      </c>
      <c r="BF291" s="168">
        <f>IF(N291="znížená",J291,0)</f>
        <v>0</v>
      </c>
      <c r="BG291" s="168">
        <f>IF(N291="zákl. prenesená",J291,0)</f>
        <v>0</v>
      </c>
      <c r="BH291" s="168">
        <f>IF(N291="zníž. prenesená",J291,0)</f>
        <v>0</v>
      </c>
      <c r="BI291" s="168">
        <f>IF(N291="nulová",J291,0)</f>
        <v>0</v>
      </c>
      <c r="BJ291" s="17" t="s">
        <v>99</v>
      </c>
      <c r="BK291" s="169">
        <f>ROUND(I291*H291,3)</f>
        <v>0</v>
      </c>
      <c r="BL291" s="17" t="s">
        <v>321</v>
      </c>
      <c r="BM291" s="167" t="s">
        <v>935</v>
      </c>
    </row>
    <row r="292" spans="2:65" s="11" customFormat="1" ht="22.9" customHeight="1">
      <c r="B292" s="146"/>
      <c r="D292" s="147" t="s">
        <v>74</v>
      </c>
      <c r="E292" s="155" t="s">
        <v>508</v>
      </c>
      <c r="F292" s="155" t="s">
        <v>509</v>
      </c>
      <c r="I292" s="149"/>
      <c r="J292" s="156">
        <f>BK292</f>
        <v>0</v>
      </c>
      <c r="L292" s="146"/>
      <c r="M292" s="150"/>
      <c r="P292" s="151">
        <f>SUM(P293:P301)</f>
        <v>0</v>
      </c>
      <c r="R292" s="151">
        <f>SUM(R293:R301)</f>
        <v>0.10400000000000001</v>
      </c>
      <c r="T292" s="152">
        <f>SUM(T293:T301)</f>
        <v>0</v>
      </c>
      <c r="AR292" s="147" t="s">
        <v>99</v>
      </c>
      <c r="AT292" s="153" t="s">
        <v>74</v>
      </c>
      <c r="AU292" s="153" t="s">
        <v>83</v>
      </c>
      <c r="AY292" s="147" t="s">
        <v>224</v>
      </c>
      <c r="BK292" s="154">
        <f>SUM(BK293:BK301)</f>
        <v>0</v>
      </c>
    </row>
    <row r="293" spans="2:65" s="1" customFormat="1" ht="33" customHeight="1">
      <c r="B293" s="32"/>
      <c r="C293" s="157" t="s">
        <v>454</v>
      </c>
      <c r="D293" s="157" t="s">
        <v>227</v>
      </c>
      <c r="E293" s="158" t="s">
        <v>530</v>
      </c>
      <c r="F293" s="159" t="s">
        <v>531</v>
      </c>
      <c r="G293" s="160" t="s">
        <v>230</v>
      </c>
      <c r="H293" s="161">
        <v>4</v>
      </c>
      <c r="I293" s="162"/>
      <c r="J293" s="161">
        <f>ROUND(I293*H293,3)</f>
        <v>0</v>
      </c>
      <c r="K293" s="163"/>
      <c r="L293" s="32"/>
      <c r="M293" s="164" t="s">
        <v>1</v>
      </c>
      <c r="N293" s="127" t="s">
        <v>41</v>
      </c>
      <c r="P293" s="165">
        <f>O293*H293</f>
        <v>0</v>
      </c>
      <c r="Q293" s="165">
        <v>0</v>
      </c>
      <c r="R293" s="165">
        <f>Q293*H293</f>
        <v>0</v>
      </c>
      <c r="S293" s="165">
        <v>0</v>
      </c>
      <c r="T293" s="166">
        <f>S293*H293</f>
        <v>0</v>
      </c>
      <c r="AR293" s="167" t="s">
        <v>321</v>
      </c>
      <c r="AT293" s="167" t="s">
        <v>227</v>
      </c>
      <c r="AU293" s="167" t="s">
        <v>99</v>
      </c>
      <c r="AY293" s="17" t="s">
        <v>224</v>
      </c>
      <c r="BE293" s="168">
        <f>IF(N293="základná",J293,0)</f>
        <v>0</v>
      </c>
      <c r="BF293" s="168">
        <f>IF(N293="znížená",J293,0)</f>
        <v>0</v>
      </c>
      <c r="BG293" s="168">
        <f>IF(N293="zákl. prenesená",J293,0)</f>
        <v>0</v>
      </c>
      <c r="BH293" s="168">
        <f>IF(N293="zníž. prenesená",J293,0)</f>
        <v>0</v>
      </c>
      <c r="BI293" s="168">
        <f>IF(N293="nulová",J293,0)</f>
        <v>0</v>
      </c>
      <c r="BJ293" s="17" t="s">
        <v>99</v>
      </c>
      <c r="BK293" s="169">
        <f>ROUND(I293*H293,3)</f>
        <v>0</v>
      </c>
      <c r="BL293" s="17" t="s">
        <v>321</v>
      </c>
      <c r="BM293" s="167" t="s">
        <v>936</v>
      </c>
    </row>
    <row r="294" spans="2:65" s="12" customFormat="1">
      <c r="B294" s="170"/>
      <c r="D294" s="171" t="s">
        <v>233</v>
      </c>
      <c r="E294" s="172" t="s">
        <v>1</v>
      </c>
      <c r="F294" s="173" t="s">
        <v>479</v>
      </c>
      <c r="H294" s="172" t="s">
        <v>1</v>
      </c>
      <c r="I294" s="174"/>
      <c r="L294" s="170"/>
      <c r="M294" s="175"/>
      <c r="T294" s="176"/>
      <c r="AT294" s="172" t="s">
        <v>233</v>
      </c>
      <c r="AU294" s="172" t="s">
        <v>99</v>
      </c>
      <c r="AV294" s="12" t="s">
        <v>83</v>
      </c>
      <c r="AW294" s="12" t="s">
        <v>30</v>
      </c>
      <c r="AX294" s="12" t="s">
        <v>75</v>
      </c>
      <c r="AY294" s="172" t="s">
        <v>224</v>
      </c>
    </row>
    <row r="295" spans="2:65" s="13" customFormat="1">
      <c r="B295" s="177"/>
      <c r="D295" s="171" t="s">
        <v>233</v>
      </c>
      <c r="E295" s="178" t="s">
        <v>1</v>
      </c>
      <c r="F295" s="179" t="s">
        <v>83</v>
      </c>
      <c r="H295" s="180">
        <v>1</v>
      </c>
      <c r="I295" s="181"/>
      <c r="L295" s="177"/>
      <c r="M295" s="182"/>
      <c r="T295" s="183"/>
      <c r="AT295" s="178" t="s">
        <v>233</v>
      </c>
      <c r="AU295" s="178" t="s">
        <v>99</v>
      </c>
      <c r="AV295" s="13" t="s">
        <v>99</v>
      </c>
      <c r="AW295" s="13" t="s">
        <v>30</v>
      </c>
      <c r="AX295" s="13" t="s">
        <v>75</v>
      </c>
      <c r="AY295" s="178" t="s">
        <v>224</v>
      </c>
    </row>
    <row r="296" spans="2:65" s="12" customFormat="1">
      <c r="B296" s="170"/>
      <c r="D296" s="171" t="s">
        <v>233</v>
      </c>
      <c r="E296" s="172" t="s">
        <v>1</v>
      </c>
      <c r="F296" s="173" t="s">
        <v>309</v>
      </c>
      <c r="H296" s="172" t="s">
        <v>1</v>
      </c>
      <c r="I296" s="174"/>
      <c r="L296" s="170"/>
      <c r="M296" s="175"/>
      <c r="T296" s="176"/>
      <c r="AT296" s="172" t="s">
        <v>233</v>
      </c>
      <c r="AU296" s="172" t="s">
        <v>99</v>
      </c>
      <c r="AV296" s="12" t="s">
        <v>83</v>
      </c>
      <c r="AW296" s="12" t="s">
        <v>30</v>
      </c>
      <c r="AX296" s="12" t="s">
        <v>75</v>
      </c>
      <c r="AY296" s="172" t="s">
        <v>224</v>
      </c>
    </row>
    <row r="297" spans="2:65" s="13" customFormat="1">
      <c r="B297" s="177"/>
      <c r="D297" s="171" t="s">
        <v>233</v>
      </c>
      <c r="E297" s="178" t="s">
        <v>1</v>
      </c>
      <c r="F297" s="179" t="s">
        <v>225</v>
      </c>
      <c r="H297" s="180">
        <v>3</v>
      </c>
      <c r="I297" s="181"/>
      <c r="L297" s="177"/>
      <c r="M297" s="182"/>
      <c r="T297" s="183"/>
      <c r="AT297" s="178" t="s">
        <v>233</v>
      </c>
      <c r="AU297" s="178" t="s">
        <v>99</v>
      </c>
      <c r="AV297" s="13" t="s">
        <v>99</v>
      </c>
      <c r="AW297" s="13" t="s">
        <v>30</v>
      </c>
      <c r="AX297" s="13" t="s">
        <v>75</v>
      </c>
      <c r="AY297" s="178" t="s">
        <v>224</v>
      </c>
    </row>
    <row r="298" spans="2:65" s="14" customFormat="1">
      <c r="B298" s="184"/>
      <c r="D298" s="171" t="s">
        <v>233</v>
      </c>
      <c r="E298" s="185" t="s">
        <v>1</v>
      </c>
      <c r="F298" s="186" t="s">
        <v>279</v>
      </c>
      <c r="H298" s="187">
        <v>4</v>
      </c>
      <c r="I298" s="188"/>
      <c r="L298" s="184"/>
      <c r="M298" s="189"/>
      <c r="T298" s="190"/>
      <c r="AT298" s="185" t="s">
        <v>233</v>
      </c>
      <c r="AU298" s="185" t="s">
        <v>99</v>
      </c>
      <c r="AV298" s="14" t="s">
        <v>231</v>
      </c>
      <c r="AW298" s="14" t="s">
        <v>30</v>
      </c>
      <c r="AX298" s="14" t="s">
        <v>83</v>
      </c>
      <c r="AY298" s="185" t="s">
        <v>224</v>
      </c>
    </row>
    <row r="299" spans="2:65" s="1" customFormat="1" ht="24.25" customHeight="1">
      <c r="B299" s="32"/>
      <c r="C299" s="198" t="s">
        <v>458</v>
      </c>
      <c r="D299" s="198" t="s">
        <v>311</v>
      </c>
      <c r="E299" s="199" t="s">
        <v>535</v>
      </c>
      <c r="F299" s="200" t="s">
        <v>536</v>
      </c>
      <c r="G299" s="201" t="s">
        <v>230</v>
      </c>
      <c r="H299" s="202">
        <v>4</v>
      </c>
      <c r="I299" s="203"/>
      <c r="J299" s="202">
        <f>ROUND(I299*H299,3)</f>
        <v>0</v>
      </c>
      <c r="K299" s="204"/>
      <c r="L299" s="205"/>
      <c r="M299" s="206" t="s">
        <v>1</v>
      </c>
      <c r="N299" s="207" t="s">
        <v>41</v>
      </c>
      <c r="P299" s="165">
        <f>O299*H299</f>
        <v>0</v>
      </c>
      <c r="Q299" s="165">
        <v>1E-3</v>
      </c>
      <c r="R299" s="165">
        <f>Q299*H299</f>
        <v>4.0000000000000001E-3</v>
      </c>
      <c r="S299" s="165">
        <v>0</v>
      </c>
      <c r="T299" s="166">
        <f>S299*H299</f>
        <v>0</v>
      </c>
      <c r="AR299" s="167" t="s">
        <v>401</v>
      </c>
      <c r="AT299" s="167" t="s">
        <v>311</v>
      </c>
      <c r="AU299" s="167" t="s">
        <v>99</v>
      </c>
      <c r="AY299" s="17" t="s">
        <v>224</v>
      </c>
      <c r="BE299" s="168">
        <f>IF(N299="základná",J299,0)</f>
        <v>0</v>
      </c>
      <c r="BF299" s="168">
        <f>IF(N299="znížená",J299,0)</f>
        <v>0</v>
      </c>
      <c r="BG299" s="168">
        <f>IF(N299="zákl. prenesená",J299,0)</f>
        <v>0</v>
      </c>
      <c r="BH299" s="168">
        <f>IF(N299="zníž. prenesená",J299,0)</f>
        <v>0</v>
      </c>
      <c r="BI299" s="168">
        <f>IF(N299="nulová",J299,0)</f>
        <v>0</v>
      </c>
      <c r="BJ299" s="17" t="s">
        <v>99</v>
      </c>
      <c r="BK299" s="169">
        <f>ROUND(I299*H299,3)</f>
        <v>0</v>
      </c>
      <c r="BL299" s="17" t="s">
        <v>321</v>
      </c>
      <c r="BM299" s="167" t="s">
        <v>937</v>
      </c>
    </row>
    <row r="300" spans="2:65" s="1" customFormat="1" ht="24.25" customHeight="1">
      <c r="B300" s="32"/>
      <c r="C300" s="198" t="s">
        <v>465</v>
      </c>
      <c r="D300" s="198" t="s">
        <v>311</v>
      </c>
      <c r="E300" s="199" t="s">
        <v>539</v>
      </c>
      <c r="F300" s="200" t="s">
        <v>540</v>
      </c>
      <c r="G300" s="201" t="s">
        <v>230</v>
      </c>
      <c r="H300" s="202">
        <v>4</v>
      </c>
      <c r="I300" s="203"/>
      <c r="J300" s="202">
        <f>ROUND(I300*H300,3)</f>
        <v>0</v>
      </c>
      <c r="K300" s="204"/>
      <c r="L300" s="205"/>
      <c r="M300" s="206" t="s">
        <v>1</v>
      </c>
      <c r="N300" s="207" t="s">
        <v>41</v>
      </c>
      <c r="P300" s="165">
        <f>O300*H300</f>
        <v>0</v>
      </c>
      <c r="Q300" s="165">
        <v>2.5000000000000001E-2</v>
      </c>
      <c r="R300" s="165">
        <f>Q300*H300</f>
        <v>0.1</v>
      </c>
      <c r="S300" s="165">
        <v>0</v>
      </c>
      <c r="T300" s="166">
        <f>S300*H300</f>
        <v>0</v>
      </c>
      <c r="AR300" s="167" t="s">
        <v>401</v>
      </c>
      <c r="AT300" s="167" t="s">
        <v>311</v>
      </c>
      <c r="AU300" s="167" t="s">
        <v>99</v>
      </c>
      <c r="AY300" s="17" t="s">
        <v>224</v>
      </c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17" t="s">
        <v>99</v>
      </c>
      <c r="BK300" s="169">
        <f>ROUND(I300*H300,3)</f>
        <v>0</v>
      </c>
      <c r="BL300" s="17" t="s">
        <v>321</v>
      </c>
      <c r="BM300" s="167" t="s">
        <v>938</v>
      </c>
    </row>
    <row r="301" spans="2:65" s="1" customFormat="1" ht="24.25" customHeight="1">
      <c r="B301" s="32"/>
      <c r="C301" s="157" t="s">
        <v>469</v>
      </c>
      <c r="D301" s="157" t="s">
        <v>227</v>
      </c>
      <c r="E301" s="158" t="s">
        <v>547</v>
      </c>
      <c r="F301" s="159" t="s">
        <v>548</v>
      </c>
      <c r="G301" s="160" t="s">
        <v>461</v>
      </c>
      <c r="H301" s="162"/>
      <c r="I301" s="162"/>
      <c r="J301" s="161">
        <f>ROUND(I301*H301,3)</f>
        <v>0</v>
      </c>
      <c r="K301" s="163"/>
      <c r="L301" s="32"/>
      <c r="M301" s="164" t="s">
        <v>1</v>
      </c>
      <c r="N301" s="127" t="s">
        <v>41</v>
      </c>
      <c r="P301" s="165">
        <f>O301*H301</f>
        <v>0</v>
      </c>
      <c r="Q301" s="165">
        <v>0</v>
      </c>
      <c r="R301" s="165">
        <f>Q301*H301</f>
        <v>0</v>
      </c>
      <c r="S301" s="165">
        <v>0</v>
      </c>
      <c r="T301" s="166">
        <f>S301*H301</f>
        <v>0</v>
      </c>
      <c r="AR301" s="167" t="s">
        <v>321</v>
      </c>
      <c r="AT301" s="167" t="s">
        <v>227</v>
      </c>
      <c r="AU301" s="167" t="s">
        <v>99</v>
      </c>
      <c r="AY301" s="17" t="s">
        <v>224</v>
      </c>
      <c r="BE301" s="168">
        <f>IF(N301="základná",J301,0)</f>
        <v>0</v>
      </c>
      <c r="BF301" s="168">
        <f>IF(N301="znížená",J301,0)</f>
        <v>0</v>
      </c>
      <c r="BG301" s="168">
        <f>IF(N301="zákl. prenesená",J301,0)</f>
        <v>0</v>
      </c>
      <c r="BH301" s="168">
        <f>IF(N301="zníž. prenesená",J301,0)</f>
        <v>0</v>
      </c>
      <c r="BI301" s="168">
        <f>IF(N301="nulová",J301,0)</f>
        <v>0</v>
      </c>
      <c r="BJ301" s="17" t="s">
        <v>99</v>
      </c>
      <c r="BK301" s="169">
        <f>ROUND(I301*H301,3)</f>
        <v>0</v>
      </c>
      <c r="BL301" s="17" t="s">
        <v>321</v>
      </c>
      <c r="BM301" s="167" t="s">
        <v>939</v>
      </c>
    </row>
    <row r="302" spans="2:65" s="11" customFormat="1" ht="22.9" customHeight="1">
      <c r="B302" s="146"/>
      <c r="D302" s="147" t="s">
        <v>74</v>
      </c>
      <c r="E302" s="155" t="s">
        <v>573</v>
      </c>
      <c r="F302" s="155" t="s">
        <v>574</v>
      </c>
      <c r="I302" s="149"/>
      <c r="J302" s="156">
        <f>BK302</f>
        <v>0</v>
      </c>
      <c r="L302" s="146"/>
      <c r="M302" s="150"/>
      <c r="P302" s="151">
        <f>SUM(P303:P308)</f>
        <v>0</v>
      </c>
      <c r="R302" s="151">
        <f>SUM(R303:R308)</f>
        <v>0.62579980000000002</v>
      </c>
      <c r="T302" s="152">
        <f>SUM(T303:T308)</f>
        <v>0</v>
      </c>
      <c r="AR302" s="147" t="s">
        <v>99</v>
      </c>
      <c r="AT302" s="153" t="s">
        <v>74</v>
      </c>
      <c r="AU302" s="153" t="s">
        <v>83</v>
      </c>
      <c r="AY302" s="147" t="s">
        <v>224</v>
      </c>
      <c r="BK302" s="154">
        <f>SUM(BK303:BK308)</f>
        <v>0</v>
      </c>
    </row>
    <row r="303" spans="2:65" s="1" customFormat="1" ht="24.25" customHeight="1">
      <c r="B303" s="32"/>
      <c r="C303" s="157" t="s">
        <v>475</v>
      </c>
      <c r="D303" s="157" t="s">
        <v>227</v>
      </c>
      <c r="E303" s="158" t="s">
        <v>587</v>
      </c>
      <c r="F303" s="159" t="s">
        <v>588</v>
      </c>
      <c r="G303" s="160" t="s">
        <v>245</v>
      </c>
      <c r="H303" s="161">
        <v>24.08</v>
      </c>
      <c r="I303" s="162"/>
      <c r="J303" s="161">
        <f>ROUND(I303*H303,3)</f>
        <v>0</v>
      </c>
      <c r="K303" s="163"/>
      <c r="L303" s="32"/>
      <c r="M303" s="164" t="s">
        <v>1</v>
      </c>
      <c r="N303" s="127" t="s">
        <v>41</v>
      </c>
      <c r="P303" s="165">
        <f>O303*H303</f>
        <v>0</v>
      </c>
      <c r="Q303" s="165">
        <v>3.65E-3</v>
      </c>
      <c r="R303" s="165">
        <f>Q303*H303</f>
        <v>8.7891999999999998E-2</v>
      </c>
      <c r="S303" s="165">
        <v>0</v>
      </c>
      <c r="T303" s="166">
        <f>S303*H303</f>
        <v>0</v>
      </c>
      <c r="AR303" s="167" t="s">
        <v>321</v>
      </c>
      <c r="AT303" s="167" t="s">
        <v>227</v>
      </c>
      <c r="AU303" s="167" t="s">
        <v>99</v>
      </c>
      <c r="AY303" s="17" t="s">
        <v>224</v>
      </c>
      <c r="BE303" s="168">
        <f>IF(N303="základná",J303,0)</f>
        <v>0</v>
      </c>
      <c r="BF303" s="168">
        <f>IF(N303="znížená",J303,0)</f>
        <v>0</v>
      </c>
      <c r="BG303" s="168">
        <f>IF(N303="zákl. prenesená",J303,0)</f>
        <v>0</v>
      </c>
      <c r="BH303" s="168">
        <f>IF(N303="zníž. prenesená",J303,0)</f>
        <v>0</v>
      </c>
      <c r="BI303" s="168">
        <f>IF(N303="nulová",J303,0)</f>
        <v>0</v>
      </c>
      <c r="BJ303" s="17" t="s">
        <v>99</v>
      </c>
      <c r="BK303" s="169">
        <f>ROUND(I303*H303,3)</f>
        <v>0</v>
      </c>
      <c r="BL303" s="17" t="s">
        <v>321</v>
      </c>
      <c r="BM303" s="167" t="s">
        <v>940</v>
      </c>
    </row>
    <row r="304" spans="2:65" s="12" customFormat="1">
      <c r="B304" s="170"/>
      <c r="D304" s="171" t="s">
        <v>233</v>
      </c>
      <c r="E304" s="172" t="s">
        <v>1</v>
      </c>
      <c r="F304" s="173" t="s">
        <v>660</v>
      </c>
      <c r="H304" s="172" t="s">
        <v>1</v>
      </c>
      <c r="I304" s="174"/>
      <c r="L304" s="170"/>
      <c r="M304" s="175"/>
      <c r="T304" s="176"/>
      <c r="AT304" s="172" t="s">
        <v>233</v>
      </c>
      <c r="AU304" s="172" t="s">
        <v>99</v>
      </c>
      <c r="AV304" s="12" t="s">
        <v>83</v>
      </c>
      <c r="AW304" s="12" t="s">
        <v>30</v>
      </c>
      <c r="AX304" s="12" t="s">
        <v>75</v>
      </c>
      <c r="AY304" s="172" t="s">
        <v>224</v>
      </c>
    </row>
    <row r="305" spans="2:65" s="13" customFormat="1">
      <c r="B305" s="177"/>
      <c r="D305" s="171" t="s">
        <v>233</v>
      </c>
      <c r="E305" s="178" t="s">
        <v>1</v>
      </c>
      <c r="F305" s="179" t="s">
        <v>870</v>
      </c>
      <c r="H305" s="180">
        <v>24.08</v>
      </c>
      <c r="I305" s="181"/>
      <c r="L305" s="177"/>
      <c r="M305" s="182"/>
      <c r="T305" s="183"/>
      <c r="AT305" s="178" t="s">
        <v>233</v>
      </c>
      <c r="AU305" s="178" t="s">
        <v>99</v>
      </c>
      <c r="AV305" s="13" t="s">
        <v>99</v>
      </c>
      <c r="AW305" s="13" t="s">
        <v>30</v>
      </c>
      <c r="AX305" s="13" t="s">
        <v>83</v>
      </c>
      <c r="AY305" s="178" t="s">
        <v>224</v>
      </c>
    </row>
    <row r="306" spans="2:65" s="1" customFormat="1" ht="16.5" customHeight="1">
      <c r="B306" s="32"/>
      <c r="C306" s="198" t="s">
        <v>480</v>
      </c>
      <c r="D306" s="198" t="s">
        <v>311</v>
      </c>
      <c r="E306" s="199" t="s">
        <v>592</v>
      </c>
      <c r="F306" s="200" t="s">
        <v>593</v>
      </c>
      <c r="G306" s="201" t="s">
        <v>245</v>
      </c>
      <c r="H306" s="202">
        <v>24.562000000000001</v>
      </c>
      <c r="I306" s="203"/>
      <c r="J306" s="202">
        <f>ROUND(I306*H306,3)</f>
        <v>0</v>
      </c>
      <c r="K306" s="204"/>
      <c r="L306" s="205"/>
      <c r="M306" s="206" t="s">
        <v>1</v>
      </c>
      <c r="N306" s="207" t="s">
        <v>41</v>
      </c>
      <c r="P306" s="165">
        <f>O306*H306</f>
        <v>0</v>
      </c>
      <c r="Q306" s="165">
        <v>2.1899999999999999E-2</v>
      </c>
      <c r="R306" s="165">
        <f>Q306*H306</f>
        <v>0.53790780000000005</v>
      </c>
      <c r="S306" s="165">
        <v>0</v>
      </c>
      <c r="T306" s="166">
        <f>S306*H306</f>
        <v>0</v>
      </c>
      <c r="AR306" s="167" t="s">
        <v>401</v>
      </c>
      <c r="AT306" s="167" t="s">
        <v>311</v>
      </c>
      <c r="AU306" s="167" t="s">
        <v>99</v>
      </c>
      <c r="AY306" s="17" t="s">
        <v>224</v>
      </c>
      <c r="BE306" s="168">
        <f>IF(N306="základná",J306,0)</f>
        <v>0</v>
      </c>
      <c r="BF306" s="168">
        <f>IF(N306="znížená",J306,0)</f>
        <v>0</v>
      </c>
      <c r="BG306" s="168">
        <f>IF(N306="zákl. prenesená",J306,0)</f>
        <v>0</v>
      </c>
      <c r="BH306" s="168">
        <f>IF(N306="zníž. prenesená",J306,0)</f>
        <v>0</v>
      </c>
      <c r="BI306" s="168">
        <f>IF(N306="nulová",J306,0)</f>
        <v>0</v>
      </c>
      <c r="BJ306" s="17" t="s">
        <v>99</v>
      </c>
      <c r="BK306" s="169">
        <f>ROUND(I306*H306,3)</f>
        <v>0</v>
      </c>
      <c r="BL306" s="17" t="s">
        <v>321</v>
      </c>
      <c r="BM306" s="167" t="s">
        <v>941</v>
      </c>
    </row>
    <row r="307" spans="2:65" s="13" customFormat="1">
      <c r="B307" s="177"/>
      <c r="D307" s="171" t="s">
        <v>233</v>
      </c>
      <c r="F307" s="179" t="s">
        <v>942</v>
      </c>
      <c r="H307" s="180">
        <v>24.562000000000001</v>
      </c>
      <c r="I307" s="181"/>
      <c r="L307" s="177"/>
      <c r="M307" s="182"/>
      <c r="T307" s="183"/>
      <c r="AT307" s="178" t="s">
        <v>233</v>
      </c>
      <c r="AU307" s="178" t="s">
        <v>99</v>
      </c>
      <c r="AV307" s="13" t="s">
        <v>99</v>
      </c>
      <c r="AW307" s="13" t="s">
        <v>4</v>
      </c>
      <c r="AX307" s="13" t="s">
        <v>83</v>
      </c>
      <c r="AY307" s="178" t="s">
        <v>224</v>
      </c>
    </row>
    <row r="308" spans="2:65" s="1" customFormat="1" ht="24.25" customHeight="1">
      <c r="B308" s="32"/>
      <c r="C308" s="157" t="s">
        <v>484</v>
      </c>
      <c r="D308" s="157" t="s">
        <v>227</v>
      </c>
      <c r="E308" s="158" t="s">
        <v>597</v>
      </c>
      <c r="F308" s="159" t="s">
        <v>598</v>
      </c>
      <c r="G308" s="160" t="s">
        <v>461</v>
      </c>
      <c r="H308" s="162"/>
      <c r="I308" s="162"/>
      <c r="J308" s="161">
        <f>ROUND(I308*H308,3)</f>
        <v>0</v>
      </c>
      <c r="K308" s="163"/>
      <c r="L308" s="32"/>
      <c r="M308" s="164" t="s">
        <v>1</v>
      </c>
      <c r="N308" s="127" t="s">
        <v>41</v>
      </c>
      <c r="P308" s="165">
        <f>O308*H308</f>
        <v>0</v>
      </c>
      <c r="Q308" s="165">
        <v>0</v>
      </c>
      <c r="R308" s="165">
        <f>Q308*H308</f>
        <v>0</v>
      </c>
      <c r="S308" s="165">
        <v>0</v>
      </c>
      <c r="T308" s="166">
        <f>S308*H308</f>
        <v>0</v>
      </c>
      <c r="AR308" s="167" t="s">
        <v>321</v>
      </c>
      <c r="AT308" s="167" t="s">
        <v>227</v>
      </c>
      <c r="AU308" s="167" t="s">
        <v>99</v>
      </c>
      <c r="AY308" s="17" t="s">
        <v>224</v>
      </c>
      <c r="BE308" s="168">
        <f>IF(N308="základná",J308,0)</f>
        <v>0</v>
      </c>
      <c r="BF308" s="168">
        <f>IF(N308="znížená",J308,0)</f>
        <v>0</v>
      </c>
      <c r="BG308" s="168">
        <f>IF(N308="zákl. prenesená",J308,0)</f>
        <v>0</v>
      </c>
      <c r="BH308" s="168">
        <f>IF(N308="zníž. prenesená",J308,0)</f>
        <v>0</v>
      </c>
      <c r="BI308" s="168">
        <f>IF(N308="nulová",J308,0)</f>
        <v>0</v>
      </c>
      <c r="BJ308" s="17" t="s">
        <v>99</v>
      </c>
      <c r="BK308" s="169">
        <f>ROUND(I308*H308,3)</f>
        <v>0</v>
      </c>
      <c r="BL308" s="17" t="s">
        <v>321</v>
      </c>
      <c r="BM308" s="167" t="s">
        <v>943</v>
      </c>
    </row>
    <row r="309" spans="2:65" s="11" customFormat="1" ht="22.9" customHeight="1">
      <c r="B309" s="146"/>
      <c r="D309" s="147" t="s">
        <v>74</v>
      </c>
      <c r="E309" s="155" t="s">
        <v>600</v>
      </c>
      <c r="F309" s="155" t="s">
        <v>601</v>
      </c>
      <c r="I309" s="149"/>
      <c r="J309" s="156">
        <f>BK309</f>
        <v>0</v>
      </c>
      <c r="L309" s="146"/>
      <c r="M309" s="150"/>
      <c r="P309" s="151">
        <f>SUM(P310:P319)</f>
        <v>0</v>
      </c>
      <c r="R309" s="151">
        <f>SUM(R310:R319)</f>
        <v>0.18276719999999999</v>
      </c>
      <c r="T309" s="152">
        <f>SUM(T310:T319)</f>
        <v>0</v>
      </c>
      <c r="AR309" s="147" t="s">
        <v>99</v>
      </c>
      <c r="AT309" s="153" t="s">
        <v>74</v>
      </c>
      <c r="AU309" s="153" t="s">
        <v>83</v>
      </c>
      <c r="AY309" s="147" t="s">
        <v>224</v>
      </c>
      <c r="BK309" s="154">
        <f>SUM(BK310:BK319)</f>
        <v>0</v>
      </c>
    </row>
    <row r="310" spans="2:65" s="1" customFormat="1" ht="24.25" customHeight="1">
      <c r="B310" s="32"/>
      <c r="C310" s="157" t="s">
        <v>488</v>
      </c>
      <c r="D310" s="157" t="s">
        <v>227</v>
      </c>
      <c r="E310" s="158" t="s">
        <v>638</v>
      </c>
      <c r="F310" s="159" t="s">
        <v>639</v>
      </c>
      <c r="G310" s="160" t="s">
        <v>245</v>
      </c>
      <c r="H310" s="161">
        <v>24.08</v>
      </c>
      <c r="I310" s="162"/>
      <c r="J310" s="161">
        <f>ROUND(I310*H310,3)</f>
        <v>0</v>
      </c>
      <c r="K310" s="163"/>
      <c r="L310" s="32"/>
      <c r="M310" s="164" t="s">
        <v>1</v>
      </c>
      <c r="N310" s="127" t="s">
        <v>41</v>
      </c>
      <c r="P310" s="165">
        <f>O310*H310</f>
        <v>0</v>
      </c>
      <c r="Q310" s="165">
        <v>9.0000000000000006E-5</v>
      </c>
      <c r="R310" s="165">
        <f>Q310*H310</f>
        <v>2.1671999999999998E-3</v>
      </c>
      <c r="S310" s="165">
        <v>0</v>
      </c>
      <c r="T310" s="166">
        <f>S310*H310</f>
        <v>0</v>
      </c>
      <c r="AR310" s="167" t="s">
        <v>321</v>
      </c>
      <c r="AT310" s="167" t="s">
        <v>227</v>
      </c>
      <c r="AU310" s="167" t="s">
        <v>99</v>
      </c>
      <c r="AY310" s="17" t="s">
        <v>224</v>
      </c>
      <c r="BE310" s="168">
        <f>IF(N310="základná",J310,0)</f>
        <v>0</v>
      </c>
      <c r="BF310" s="168">
        <f>IF(N310="znížená",J310,0)</f>
        <v>0</v>
      </c>
      <c r="BG310" s="168">
        <f>IF(N310="zákl. prenesená",J310,0)</f>
        <v>0</v>
      </c>
      <c r="BH310" s="168">
        <f>IF(N310="zníž. prenesená",J310,0)</f>
        <v>0</v>
      </c>
      <c r="BI310" s="168">
        <f>IF(N310="nulová",J310,0)</f>
        <v>0</v>
      </c>
      <c r="BJ310" s="17" t="s">
        <v>99</v>
      </c>
      <c r="BK310" s="169">
        <f>ROUND(I310*H310,3)</f>
        <v>0</v>
      </c>
      <c r="BL310" s="17" t="s">
        <v>321</v>
      </c>
      <c r="BM310" s="167" t="s">
        <v>944</v>
      </c>
    </row>
    <row r="311" spans="2:65" s="12" customFormat="1">
      <c r="B311" s="170"/>
      <c r="D311" s="171" t="s">
        <v>233</v>
      </c>
      <c r="E311" s="172" t="s">
        <v>1</v>
      </c>
      <c r="F311" s="173" t="s">
        <v>765</v>
      </c>
      <c r="H311" s="172" t="s">
        <v>1</v>
      </c>
      <c r="I311" s="174"/>
      <c r="L311" s="170"/>
      <c r="M311" s="175"/>
      <c r="T311" s="176"/>
      <c r="AT311" s="172" t="s">
        <v>233</v>
      </c>
      <c r="AU311" s="172" t="s">
        <v>99</v>
      </c>
      <c r="AV311" s="12" t="s">
        <v>83</v>
      </c>
      <c r="AW311" s="12" t="s">
        <v>30</v>
      </c>
      <c r="AX311" s="12" t="s">
        <v>75</v>
      </c>
      <c r="AY311" s="172" t="s">
        <v>224</v>
      </c>
    </row>
    <row r="312" spans="2:65" s="13" customFormat="1">
      <c r="B312" s="177"/>
      <c r="D312" s="171" t="s">
        <v>233</v>
      </c>
      <c r="E312" s="178" t="s">
        <v>1</v>
      </c>
      <c r="F312" s="179" t="s">
        <v>870</v>
      </c>
      <c r="H312" s="180">
        <v>24.08</v>
      </c>
      <c r="I312" s="181"/>
      <c r="L312" s="177"/>
      <c r="M312" s="182"/>
      <c r="T312" s="183"/>
      <c r="AT312" s="178" t="s">
        <v>233</v>
      </c>
      <c r="AU312" s="178" t="s">
        <v>99</v>
      </c>
      <c r="AV312" s="13" t="s">
        <v>99</v>
      </c>
      <c r="AW312" s="13" t="s">
        <v>30</v>
      </c>
      <c r="AX312" s="13" t="s">
        <v>83</v>
      </c>
      <c r="AY312" s="178" t="s">
        <v>224</v>
      </c>
    </row>
    <row r="313" spans="2:65" s="1" customFormat="1" ht="21.75" customHeight="1">
      <c r="B313" s="32"/>
      <c r="C313" s="157" t="s">
        <v>492</v>
      </c>
      <c r="D313" s="157" t="s">
        <v>227</v>
      </c>
      <c r="E313" s="158" t="s">
        <v>642</v>
      </c>
      <c r="F313" s="159" t="s">
        <v>643</v>
      </c>
      <c r="G313" s="160" t="s">
        <v>245</v>
      </c>
      <c r="H313" s="161">
        <v>24.08</v>
      </c>
      <c r="I313" s="162"/>
      <c r="J313" s="161">
        <f>ROUND(I313*H313,3)</f>
        <v>0</v>
      </c>
      <c r="K313" s="163"/>
      <c r="L313" s="32"/>
      <c r="M313" s="164" t="s">
        <v>1</v>
      </c>
      <c r="N313" s="127" t="s">
        <v>41</v>
      </c>
      <c r="P313" s="165">
        <f>O313*H313</f>
        <v>0</v>
      </c>
      <c r="Q313" s="165">
        <v>7.4999999999999997E-3</v>
      </c>
      <c r="R313" s="165">
        <f>Q313*H313</f>
        <v>0.18059999999999998</v>
      </c>
      <c r="S313" s="165">
        <v>0</v>
      </c>
      <c r="T313" s="166">
        <f>S313*H313</f>
        <v>0</v>
      </c>
      <c r="AR313" s="167" t="s">
        <v>321</v>
      </c>
      <c r="AT313" s="167" t="s">
        <v>227</v>
      </c>
      <c r="AU313" s="167" t="s">
        <v>99</v>
      </c>
      <c r="AY313" s="17" t="s">
        <v>224</v>
      </c>
      <c r="BE313" s="168">
        <f>IF(N313="základná",J313,0)</f>
        <v>0</v>
      </c>
      <c r="BF313" s="168">
        <f>IF(N313="znížená",J313,0)</f>
        <v>0</v>
      </c>
      <c r="BG313" s="168">
        <f>IF(N313="zákl. prenesená",J313,0)</f>
        <v>0</v>
      </c>
      <c r="BH313" s="168">
        <f>IF(N313="zníž. prenesená",J313,0)</f>
        <v>0</v>
      </c>
      <c r="BI313" s="168">
        <f>IF(N313="nulová",J313,0)</f>
        <v>0</v>
      </c>
      <c r="BJ313" s="17" t="s">
        <v>99</v>
      </c>
      <c r="BK313" s="169">
        <f>ROUND(I313*H313,3)</f>
        <v>0</v>
      </c>
      <c r="BL313" s="17" t="s">
        <v>321</v>
      </c>
      <c r="BM313" s="167" t="s">
        <v>945</v>
      </c>
    </row>
    <row r="314" spans="2:65" s="12" customFormat="1">
      <c r="B314" s="170"/>
      <c r="D314" s="171" t="s">
        <v>233</v>
      </c>
      <c r="E314" s="172" t="s">
        <v>1</v>
      </c>
      <c r="F314" s="173" t="s">
        <v>765</v>
      </c>
      <c r="H314" s="172" t="s">
        <v>1</v>
      </c>
      <c r="I314" s="174"/>
      <c r="L314" s="170"/>
      <c r="M314" s="175"/>
      <c r="T314" s="176"/>
      <c r="AT314" s="172" t="s">
        <v>233</v>
      </c>
      <c r="AU314" s="172" t="s">
        <v>99</v>
      </c>
      <c r="AV314" s="12" t="s">
        <v>83</v>
      </c>
      <c r="AW314" s="12" t="s">
        <v>30</v>
      </c>
      <c r="AX314" s="12" t="s">
        <v>75</v>
      </c>
      <c r="AY314" s="172" t="s">
        <v>224</v>
      </c>
    </row>
    <row r="315" spans="2:65" s="13" customFormat="1">
      <c r="B315" s="177"/>
      <c r="D315" s="171" t="s">
        <v>233</v>
      </c>
      <c r="E315" s="178" t="s">
        <v>1</v>
      </c>
      <c r="F315" s="179" t="s">
        <v>870</v>
      </c>
      <c r="H315" s="180">
        <v>24.08</v>
      </c>
      <c r="I315" s="181"/>
      <c r="L315" s="177"/>
      <c r="M315" s="182"/>
      <c r="T315" s="183"/>
      <c r="AT315" s="178" t="s">
        <v>233</v>
      </c>
      <c r="AU315" s="178" t="s">
        <v>99</v>
      </c>
      <c r="AV315" s="13" t="s">
        <v>99</v>
      </c>
      <c r="AW315" s="13" t="s">
        <v>30</v>
      </c>
      <c r="AX315" s="13" t="s">
        <v>83</v>
      </c>
      <c r="AY315" s="178" t="s">
        <v>224</v>
      </c>
    </row>
    <row r="316" spans="2:65" s="1" customFormat="1" ht="24.25" customHeight="1">
      <c r="B316" s="32"/>
      <c r="C316" s="157" t="s">
        <v>498</v>
      </c>
      <c r="D316" s="157" t="s">
        <v>227</v>
      </c>
      <c r="E316" s="158" t="s">
        <v>647</v>
      </c>
      <c r="F316" s="159" t="s">
        <v>648</v>
      </c>
      <c r="G316" s="160" t="s">
        <v>245</v>
      </c>
      <c r="H316" s="161">
        <v>24.11</v>
      </c>
      <c r="I316" s="162"/>
      <c r="J316" s="161">
        <f>ROUND(I316*H316,3)</f>
        <v>0</v>
      </c>
      <c r="K316" s="163"/>
      <c r="L316" s="32"/>
      <c r="M316" s="164" t="s">
        <v>1</v>
      </c>
      <c r="N316" s="127" t="s">
        <v>41</v>
      </c>
      <c r="P316" s="165">
        <f>O316*H316</f>
        <v>0</v>
      </c>
      <c r="Q316" s="165">
        <v>0</v>
      </c>
      <c r="R316" s="165">
        <f>Q316*H316</f>
        <v>0</v>
      </c>
      <c r="S316" s="165">
        <v>0</v>
      </c>
      <c r="T316" s="166">
        <f>S316*H316</f>
        <v>0</v>
      </c>
      <c r="AR316" s="167" t="s">
        <v>321</v>
      </c>
      <c r="AT316" s="167" t="s">
        <v>227</v>
      </c>
      <c r="AU316" s="167" t="s">
        <v>99</v>
      </c>
      <c r="AY316" s="17" t="s">
        <v>224</v>
      </c>
      <c r="BE316" s="168">
        <f>IF(N316="základná",J316,0)</f>
        <v>0</v>
      </c>
      <c r="BF316" s="168">
        <f>IF(N316="znížená",J316,0)</f>
        <v>0</v>
      </c>
      <c r="BG316" s="168">
        <f>IF(N316="zákl. prenesená",J316,0)</f>
        <v>0</v>
      </c>
      <c r="BH316" s="168">
        <f>IF(N316="zníž. prenesená",J316,0)</f>
        <v>0</v>
      </c>
      <c r="BI316" s="168">
        <f>IF(N316="nulová",J316,0)</f>
        <v>0</v>
      </c>
      <c r="BJ316" s="17" t="s">
        <v>99</v>
      </c>
      <c r="BK316" s="169">
        <f>ROUND(I316*H316,3)</f>
        <v>0</v>
      </c>
      <c r="BL316" s="17" t="s">
        <v>321</v>
      </c>
      <c r="BM316" s="167" t="s">
        <v>946</v>
      </c>
    </row>
    <row r="317" spans="2:65" s="12" customFormat="1">
      <c r="B317" s="170"/>
      <c r="D317" s="171" t="s">
        <v>233</v>
      </c>
      <c r="E317" s="172" t="s">
        <v>1</v>
      </c>
      <c r="F317" s="173" t="s">
        <v>304</v>
      </c>
      <c r="H317" s="172" t="s">
        <v>1</v>
      </c>
      <c r="I317" s="174"/>
      <c r="L317" s="170"/>
      <c r="M317" s="175"/>
      <c r="T317" s="176"/>
      <c r="AT317" s="172" t="s">
        <v>233</v>
      </c>
      <c r="AU317" s="172" t="s">
        <v>99</v>
      </c>
      <c r="AV317" s="12" t="s">
        <v>83</v>
      </c>
      <c r="AW317" s="12" t="s">
        <v>30</v>
      </c>
      <c r="AX317" s="12" t="s">
        <v>75</v>
      </c>
      <c r="AY317" s="172" t="s">
        <v>224</v>
      </c>
    </row>
    <row r="318" spans="2:65" s="13" customFormat="1">
      <c r="B318" s="177"/>
      <c r="D318" s="171" t="s">
        <v>233</v>
      </c>
      <c r="E318" s="178" t="s">
        <v>1</v>
      </c>
      <c r="F318" s="179" t="s">
        <v>893</v>
      </c>
      <c r="H318" s="180">
        <v>24.11</v>
      </c>
      <c r="I318" s="181"/>
      <c r="L318" s="177"/>
      <c r="M318" s="182"/>
      <c r="T318" s="183"/>
      <c r="AT318" s="178" t="s">
        <v>233</v>
      </c>
      <c r="AU318" s="178" t="s">
        <v>99</v>
      </c>
      <c r="AV318" s="13" t="s">
        <v>99</v>
      </c>
      <c r="AW318" s="13" t="s">
        <v>30</v>
      </c>
      <c r="AX318" s="13" t="s">
        <v>83</v>
      </c>
      <c r="AY318" s="178" t="s">
        <v>224</v>
      </c>
    </row>
    <row r="319" spans="2:65" s="1" customFormat="1" ht="24.25" customHeight="1">
      <c r="B319" s="32"/>
      <c r="C319" s="157" t="s">
        <v>504</v>
      </c>
      <c r="D319" s="157" t="s">
        <v>227</v>
      </c>
      <c r="E319" s="158" t="s">
        <v>651</v>
      </c>
      <c r="F319" s="159" t="s">
        <v>652</v>
      </c>
      <c r="G319" s="160" t="s">
        <v>461</v>
      </c>
      <c r="H319" s="162"/>
      <c r="I319" s="162"/>
      <c r="J319" s="161">
        <f>ROUND(I319*H319,3)</f>
        <v>0</v>
      </c>
      <c r="K319" s="163"/>
      <c r="L319" s="32"/>
      <c r="M319" s="164" t="s">
        <v>1</v>
      </c>
      <c r="N319" s="127" t="s">
        <v>41</v>
      </c>
      <c r="P319" s="165">
        <f>O319*H319</f>
        <v>0</v>
      </c>
      <c r="Q319" s="165">
        <v>0</v>
      </c>
      <c r="R319" s="165">
        <f>Q319*H319</f>
        <v>0</v>
      </c>
      <c r="S319" s="165">
        <v>0</v>
      </c>
      <c r="T319" s="166">
        <f>S319*H319</f>
        <v>0</v>
      </c>
      <c r="AR319" s="167" t="s">
        <v>321</v>
      </c>
      <c r="AT319" s="167" t="s">
        <v>227</v>
      </c>
      <c r="AU319" s="167" t="s">
        <v>99</v>
      </c>
      <c r="AY319" s="17" t="s">
        <v>224</v>
      </c>
      <c r="BE319" s="168">
        <f>IF(N319="základná",J319,0)</f>
        <v>0</v>
      </c>
      <c r="BF319" s="168">
        <f>IF(N319="znížená",J319,0)</f>
        <v>0</v>
      </c>
      <c r="BG319" s="168">
        <f>IF(N319="zákl. prenesená",J319,0)</f>
        <v>0</v>
      </c>
      <c r="BH319" s="168">
        <f>IF(N319="zníž. prenesená",J319,0)</f>
        <v>0</v>
      </c>
      <c r="BI319" s="168">
        <f>IF(N319="nulová",J319,0)</f>
        <v>0</v>
      </c>
      <c r="BJ319" s="17" t="s">
        <v>99</v>
      </c>
      <c r="BK319" s="169">
        <f>ROUND(I319*H319,3)</f>
        <v>0</v>
      </c>
      <c r="BL319" s="17" t="s">
        <v>321</v>
      </c>
      <c r="BM319" s="167" t="s">
        <v>947</v>
      </c>
    </row>
    <row r="320" spans="2:65" s="11" customFormat="1" ht="22.9" customHeight="1">
      <c r="B320" s="146"/>
      <c r="D320" s="147" t="s">
        <v>74</v>
      </c>
      <c r="E320" s="155" t="s">
        <v>654</v>
      </c>
      <c r="F320" s="155" t="s">
        <v>655</v>
      </c>
      <c r="I320" s="149"/>
      <c r="J320" s="156">
        <f>BK320</f>
        <v>0</v>
      </c>
      <c r="L320" s="146"/>
      <c r="M320" s="150"/>
      <c r="P320" s="151">
        <f>SUM(P321:P329)</f>
        <v>0</v>
      </c>
      <c r="R320" s="151">
        <f>SUM(R321:R329)</f>
        <v>1.3853971899999999</v>
      </c>
      <c r="T320" s="152">
        <f>SUM(T321:T329)</f>
        <v>0</v>
      </c>
      <c r="AR320" s="147" t="s">
        <v>99</v>
      </c>
      <c r="AT320" s="153" t="s">
        <v>74</v>
      </c>
      <c r="AU320" s="153" t="s">
        <v>83</v>
      </c>
      <c r="AY320" s="147" t="s">
        <v>224</v>
      </c>
      <c r="BK320" s="154">
        <f>SUM(BK321:BK329)</f>
        <v>0</v>
      </c>
    </row>
    <row r="321" spans="2:65" s="1" customFormat="1" ht="24.25" customHeight="1">
      <c r="B321" s="32"/>
      <c r="C321" s="157" t="s">
        <v>510</v>
      </c>
      <c r="D321" s="157" t="s">
        <v>227</v>
      </c>
      <c r="E321" s="158" t="s">
        <v>657</v>
      </c>
      <c r="F321" s="159" t="s">
        <v>658</v>
      </c>
      <c r="G321" s="160" t="s">
        <v>245</v>
      </c>
      <c r="H321" s="161">
        <v>60.813000000000002</v>
      </c>
      <c r="I321" s="162"/>
      <c r="J321" s="161">
        <f>ROUND(I321*H321,3)</f>
        <v>0</v>
      </c>
      <c r="K321" s="163"/>
      <c r="L321" s="32"/>
      <c r="M321" s="164" t="s">
        <v>1</v>
      </c>
      <c r="N321" s="127" t="s">
        <v>41</v>
      </c>
      <c r="P321" s="165">
        <f>O321*H321</f>
        <v>0</v>
      </c>
      <c r="Q321" s="165">
        <v>3.15E-3</v>
      </c>
      <c r="R321" s="165">
        <f>Q321*H321</f>
        <v>0.19156095000000001</v>
      </c>
      <c r="S321" s="165">
        <v>0</v>
      </c>
      <c r="T321" s="166">
        <f>S321*H321</f>
        <v>0</v>
      </c>
      <c r="AR321" s="167" t="s">
        <v>321</v>
      </c>
      <c r="AT321" s="167" t="s">
        <v>227</v>
      </c>
      <c r="AU321" s="167" t="s">
        <v>99</v>
      </c>
      <c r="AY321" s="17" t="s">
        <v>224</v>
      </c>
      <c r="BE321" s="168">
        <f>IF(N321="základná",J321,0)</f>
        <v>0</v>
      </c>
      <c r="BF321" s="168">
        <f>IF(N321="znížená",J321,0)</f>
        <v>0</v>
      </c>
      <c r="BG321" s="168">
        <f>IF(N321="zákl. prenesená",J321,0)</f>
        <v>0</v>
      </c>
      <c r="BH321" s="168">
        <f>IF(N321="zníž. prenesená",J321,0)</f>
        <v>0</v>
      </c>
      <c r="BI321" s="168">
        <f>IF(N321="nulová",J321,0)</f>
        <v>0</v>
      </c>
      <c r="BJ321" s="17" t="s">
        <v>99</v>
      </c>
      <c r="BK321" s="169">
        <f>ROUND(I321*H321,3)</f>
        <v>0</v>
      </c>
      <c r="BL321" s="17" t="s">
        <v>321</v>
      </c>
      <c r="BM321" s="167" t="s">
        <v>948</v>
      </c>
    </row>
    <row r="322" spans="2:65" s="12" customFormat="1">
      <c r="B322" s="170"/>
      <c r="D322" s="171" t="s">
        <v>233</v>
      </c>
      <c r="E322" s="172" t="s">
        <v>1</v>
      </c>
      <c r="F322" s="173" t="s">
        <v>610</v>
      </c>
      <c r="H322" s="172" t="s">
        <v>1</v>
      </c>
      <c r="I322" s="174"/>
      <c r="L322" s="170"/>
      <c r="M322" s="175"/>
      <c r="T322" s="176"/>
      <c r="AT322" s="172" t="s">
        <v>233</v>
      </c>
      <c r="AU322" s="172" t="s">
        <v>99</v>
      </c>
      <c r="AV322" s="12" t="s">
        <v>83</v>
      </c>
      <c r="AW322" s="12" t="s">
        <v>30</v>
      </c>
      <c r="AX322" s="12" t="s">
        <v>75</v>
      </c>
      <c r="AY322" s="172" t="s">
        <v>224</v>
      </c>
    </row>
    <row r="323" spans="2:65" s="13" customFormat="1">
      <c r="B323" s="177"/>
      <c r="D323" s="171" t="s">
        <v>233</v>
      </c>
      <c r="E323" s="178" t="s">
        <v>1</v>
      </c>
      <c r="F323" s="179" t="s">
        <v>949</v>
      </c>
      <c r="H323" s="180">
        <v>10.513</v>
      </c>
      <c r="I323" s="181"/>
      <c r="L323" s="177"/>
      <c r="M323" s="182"/>
      <c r="T323" s="183"/>
      <c r="AT323" s="178" t="s">
        <v>233</v>
      </c>
      <c r="AU323" s="178" t="s">
        <v>99</v>
      </c>
      <c r="AV323" s="13" t="s">
        <v>99</v>
      </c>
      <c r="AW323" s="13" t="s">
        <v>30</v>
      </c>
      <c r="AX323" s="13" t="s">
        <v>75</v>
      </c>
      <c r="AY323" s="178" t="s">
        <v>224</v>
      </c>
    </row>
    <row r="324" spans="2:65" s="13" customFormat="1">
      <c r="B324" s="177"/>
      <c r="D324" s="171" t="s">
        <v>233</v>
      </c>
      <c r="E324" s="178" t="s">
        <v>1</v>
      </c>
      <c r="F324" s="179" t="s">
        <v>950</v>
      </c>
      <c r="H324" s="180">
        <v>22.875</v>
      </c>
      <c r="I324" s="181"/>
      <c r="L324" s="177"/>
      <c r="M324" s="182"/>
      <c r="T324" s="183"/>
      <c r="AT324" s="178" t="s">
        <v>233</v>
      </c>
      <c r="AU324" s="178" t="s">
        <v>99</v>
      </c>
      <c r="AV324" s="13" t="s">
        <v>99</v>
      </c>
      <c r="AW324" s="13" t="s">
        <v>30</v>
      </c>
      <c r="AX324" s="13" t="s">
        <v>75</v>
      </c>
      <c r="AY324" s="178" t="s">
        <v>224</v>
      </c>
    </row>
    <row r="325" spans="2:65" s="13" customFormat="1" ht="20">
      <c r="B325" s="177"/>
      <c r="D325" s="171" t="s">
        <v>233</v>
      </c>
      <c r="E325" s="178" t="s">
        <v>1</v>
      </c>
      <c r="F325" s="179" t="s">
        <v>951</v>
      </c>
      <c r="H325" s="180">
        <v>27.425000000000001</v>
      </c>
      <c r="I325" s="181"/>
      <c r="L325" s="177"/>
      <c r="M325" s="182"/>
      <c r="T325" s="183"/>
      <c r="AT325" s="178" t="s">
        <v>233</v>
      </c>
      <c r="AU325" s="178" t="s">
        <v>99</v>
      </c>
      <c r="AV325" s="13" t="s">
        <v>99</v>
      </c>
      <c r="AW325" s="13" t="s">
        <v>30</v>
      </c>
      <c r="AX325" s="13" t="s">
        <v>75</v>
      </c>
      <c r="AY325" s="178" t="s">
        <v>224</v>
      </c>
    </row>
    <row r="326" spans="2:65" s="14" customFormat="1">
      <c r="B326" s="184"/>
      <c r="D326" s="171" t="s">
        <v>233</v>
      </c>
      <c r="E326" s="185" t="s">
        <v>1</v>
      </c>
      <c r="F326" s="186" t="s">
        <v>279</v>
      </c>
      <c r="H326" s="187">
        <v>60.813000000000002</v>
      </c>
      <c r="I326" s="188"/>
      <c r="L326" s="184"/>
      <c r="M326" s="189"/>
      <c r="T326" s="190"/>
      <c r="AT326" s="185" t="s">
        <v>233</v>
      </c>
      <c r="AU326" s="185" t="s">
        <v>99</v>
      </c>
      <c r="AV326" s="14" t="s">
        <v>231</v>
      </c>
      <c r="AW326" s="14" t="s">
        <v>30</v>
      </c>
      <c r="AX326" s="14" t="s">
        <v>83</v>
      </c>
      <c r="AY326" s="185" t="s">
        <v>224</v>
      </c>
    </row>
    <row r="327" spans="2:65" s="1" customFormat="1" ht="16.5" customHeight="1">
      <c r="B327" s="32"/>
      <c r="C327" s="198" t="s">
        <v>515</v>
      </c>
      <c r="D327" s="198" t="s">
        <v>311</v>
      </c>
      <c r="E327" s="199" t="s">
        <v>664</v>
      </c>
      <c r="F327" s="200" t="s">
        <v>665</v>
      </c>
      <c r="G327" s="201" t="s">
        <v>245</v>
      </c>
      <c r="H327" s="202">
        <v>64.462000000000003</v>
      </c>
      <c r="I327" s="203"/>
      <c r="J327" s="202">
        <f>ROUND(I327*H327,3)</f>
        <v>0</v>
      </c>
      <c r="K327" s="204"/>
      <c r="L327" s="205"/>
      <c r="M327" s="206" t="s">
        <v>1</v>
      </c>
      <c r="N327" s="207" t="s">
        <v>41</v>
      </c>
      <c r="P327" s="165">
        <f>O327*H327</f>
        <v>0</v>
      </c>
      <c r="Q327" s="165">
        <v>1.8519999999999998E-2</v>
      </c>
      <c r="R327" s="165">
        <f>Q327*H327</f>
        <v>1.19383624</v>
      </c>
      <c r="S327" s="165">
        <v>0</v>
      </c>
      <c r="T327" s="166">
        <f>S327*H327</f>
        <v>0</v>
      </c>
      <c r="AR327" s="167" t="s">
        <v>401</v>
      </c>
      <c r="AT327" s="167" t="s">
        <v>311</v>
      </c>
      <c r="AU327" s="167" t="s">
        <v>99</v>
      </c>
      <c r="AY327" s="17" t="s">
        <v>224</v>
      </c>
      <c r="BE327" s="168">
        <f>IF(N327="základná",J327,0)</f>
        <v>0</v>
      </c>
      <c r="BF327" s="168">
        <f>IF(N327="znížená",J327,0)</f>
        <v>0</v>
      </c>
      <c r="BG327" s="168">
        <f>IF(N327="zákl. prenesená",J327,0)</f>
        <v>0</v>
      </c>
      <c r="BH327" s="168">
        <f>IF(N327="zníž. prenesená",J327,0)</f>
        <v>0</v>
      </c>
      <c r="BI327" s="168">
        <f>IF(N327="nulová",J327,0)</f>
        <v>0</v>
      </c>
      <c r="BJ327" s="17" t="s">
        <v>99</v>
      </c>
      <c r="BK327" s="169">
        <f>ROUND(I327*H327,3)</f>
        <v>0</v>
      </c>
      <c r="BL327" s="17" t="s">
        <v>321</v>
      </c>
      <c r="BM327" s="167" t="s">
        <v>952</v>
      </c>
    </row>
    <row r="328" spans="2:65" s="13" customFormat="1">
      <c r="B328" s="177"/>
      <c r="D328" s="171" t="s">
        <v>233</v>
      </c>
      <c r="F328" s="179" t="s">
        <v>953</v>
      </c>
      <c r="H328" s="180">
        <v>64.462000000000003</v>
      </c>
      <c r="I328" s="181"/>
      <c r="L328" s="177"/>
      <c r="M328" s="182"/>
      <c r="T328" s="183"/>
      <c r="AT328" s="178" t="s">
        <v>233</v>
      </c>
      <c r="AU328" s="178" t="s">
        <v>99</v>
      </c>
      <c r="AV328" s="13" t="s">
        <v>99</v>
      </c>
      <c r="AW328" s="13" t="s">
        <v>4</v>
      </c>
      <c r="AX328" s="13" t="s">
        <v>83</v>
      </c>
      <c r="AY328" s="178" t="s">
        <v>224</v>
      </c>
    </row>
    <row r="329" spans="2:65" s="1" customFormat="1" ht="24.25" customHeight="1">
      <c r="B329" s="32"/>
      <c r="C329" s="157" t="s">
        <v>520</v>
      </c>
      <c r="D329" s="157" t="s">
        <v>227</v>
      </c>
      <c r="E329" s="158" t="s">
        <v>669</v>
      </c>
      <c r="F329" s="159" t="s">
        <v>670</v>
      </c>
      <c r="G329" s="160" t="s">
        <v>461</v>
      </c>
      <c r="H329" s="162"/>
      <c r="I329" s="162"/>
      <c r="J329" s="161">
        <f>ROUND(I329*H329,3)</f>
        <v>0</v>
      </c>
      <c r="K329" s="163"/>
      <c r="L329" s="32"/>
      <c r="M329" s="164" t="s">
        <v>1</v>
      </c>
      <c r="N329" s="127" t="s">
        <v>41</v>
      </c>
      <c r="P329" s="165">
        <f>O329*H329</f>
        <v>0</v>
      </c>
      <c r="Q329" s="165">
        <v>0</v>
      </c>
      <c r="R329" s="165">
        <f>Q329*H329</f>
        <v>0</v>
      </c>
      <c r="S329" s="165">
        <v>0</v>
      </c>
      <c r="T329" s="166">
        <f>S329*H329</f>
        <v>0</v>
      </c>
      <c r="AR329" s="167" t="s">
        <v>321</v>
      </c>
      <c r="AT329" s="167" t="s">
        <v>227</v>
      </c>
      <c r="AU329" s="167" t="s">
        <v>99</v>
      </c>
      <c r="AY329" s="17" t="s">
        <v>224</v>
      </c>
      <c r="BE329" s="168">
        <f>IF(N329="základná",J329,0)</f>
        <v>0</v>
      </c>
      <c r="BF329" s="168">
        <f>IF(N329="znížená",J329,0)</f>
        <v>0</v>
      </c>
      <c r="BG329" s="168">
        <f>IF(N329="zákl. prenesená",J329,0)</f>
        <v>0</v>
      </c>
      <c r="BH329" s="168">
        <f>IF(N329="zníž. prenesená",J329,0)</f>
        <v>0</v>
      </c>
      <c r="BI329" s="168">
        <f>IF(N329="nulová",J329,0)</f>
        <v>0</v>
      </c>
      <c r="BJ329" s="17" t="s">
        <v>99</v>
      </c>
      <c r="BK329" s="169">
        <f>ROUND(I329*H329,3)</f>
        <v>0</v>
      </c>
      <c r="BL329" s="17" t="s">
        <v>321</v>
      </c>
      <c r="BM329" s="167" t="s">
        <v>954</v>
      </c>
    </row>
    <row r="330" spans="2:65" s="11" customFormat="1" ht="22.9" customHeight="1">
      <c r="B330" s="146"/>
      <c r="D330" s="147" t="s">
        <v>74</v>
      </c>
      <c r="E330" s="155" t="s">
        <v>672</v>
      </c>
      <c r="F330" s="155" t="s">
        <v>673</v>
      </c>
      <c r="I330" s="149"/>
      <c r="J330" s="156">
        <f>BK330</f>
        <v>0</v>
      </c>
      <c r="L330" s="146"/>
      <c r="M330" s="150"/>
      <c r="P330" s="151">
        <f>SUM(P331:P334)</f>
        <v>0</v>
      </c>
      <c r="R330" s="151">
        <f>SUM(R331:R334)</f>
        <v>9.408000000000001E-4</v>
      </c>
      <c r="T330" s="152">
        <f>SUM(T331:T334)</f>
        <v>0</v>
      </c>
      <c r="AR330" s="147" t="s">
        <v>99</v>
      </c>
      <c r="AT330" s="153" t="s">
        <v>74</v>
      </c>
      <c r="AU330" s="153" t="s">
        <v>83</v>
      </c>
      <c r="AY330" s="147" t="s">
        <v>224</v>
      </c>
      <c r="BK330" s="154">
        <f>SUM(BK331:BK334)</f>
        <v>0</v>
      </c>
    </row>
    <row r="331" spans="2:65" s="1" customFormat="1" ht="24.25" customHeight="1">
      <c r="B331" s="32"/>
      <c r="C331" s="157" t="s">
        <v>524</v>
      </c>
      <c r="D331" s="157" t="s">
        <v>227</v>
      </c>
      <c r="E331" s="158" t="s">
        <v>675</v>
      </c>
      <c r="F331" s="159" t="s">
        <v>676</v>
      </c>
      <c r="G331" s="160" t="s">
        <v>245</v>
      </c>
      <c r="H331" s="161">
        <v>2.88</v>
      </c>
      <c r="I331" s="162"/>
      <c r="J331" s="161">
        <f>ROUND(I331*H331,3)</f>
        <v>0</v>
      </c>
      <c r="K331" s="163"/>
      <c r="L331" s="32"/>
      <c r="M331" s="164" t="s">
        <v>1</v>
      </c>
      <c r="N331" s="127" t="s">
        <v>41</v>
      </c>
      <c r="P331" s="165">
        <f>O331*H331</f>
        <v>0</v>
      </c>
      <c r="Q331" s="165">
        <v>1.6000000000000001E-4</v>
      </c>
      <c r="R331" s="165">
        <f>Q331*H331</f>
        <v>4.6080000000000003E-4</v>
      </c>
      <c r="S331" s="165">
        <v>0</v>
      </c>
      <c r="T331" s="166">
        <f>S331*H331</f>
        <v>0</v>
      </c>
      <c r="AR331" s="167" t="s">
        <v>321</v>
      </c>
      <c r="AT331" s="167" t="s">
        <v>227</v>
      </c>
      <c r="AU331" s="167" t="s">
        <v>99</v>
      </c>
      <c r="AY331" s="17" t="s">
        <v>224</v>
      </c>
      <c r="BE331" s="168">
        <f>IF(N331="základná",J331,0)</f>
        <v>0</v>
      </c>
      <c r="BF331" s="168">
        <f>IF(N331="znížená",J331,0)</f>
        <v>0</v>
      </c>
      <c r="BG331" s="168">
        <f>IF(N331="zákl. prenesená",J331,0)</f>
        <v>0</v>
      </c>
      <c r="BH331" s="168">
        <f>IF(N331="zníž. prenesená",J331,0)</f>
        <v>0</v>
      </c>
      <c r="BI331" s="168">
        <f>IF(N331="nulová",J331,0)</f>
        <v>0</v>
      </c>
      <c r="BJ331" s="17" t="s">
        <v>99</v>
      </c>
      <c r="BK331" s="169">
        <f>ROUND(I331*H331,3)</f>
        <v>0</v>
      </c>
      <c r="BL331" s="17" t="s">
        <v>321</v>
      </c>
      <c r="BM331" s="167" t="s">
        <v>955</v>
      </c>
    </row>
    <row r="332" spans="2:65" s="12" customFormat="1">
      <c r="B332" s="170"/>
      <c r="D332" s="171" t="s">
        <v>233</v>
      </c>
      <c r="E332" s="172" t="s">
        <v>1</v>
      </c>
      <c r="F332" s="173" t="s">
        <v>533</v>
      </c>
      <c r="H332" s="172" t="s">
        <v>1</v>
      </c>
      <c r="I332" s="174"/>
      <c r="L332" s="170"/>
      <c r="M332" s="175"/>
      <c r="T332" s="176"/>
      <c r="AT332" s="172" t="s">
        <v>233</v>
      </c>
      <c r="AU332" s="172" t="s">
        <v>99</v>
      </c>
      <c r="AV332" s="12" t="s">
        <v>83</v>
      </c>
      <c r="AW332" s="12" t="s">
        <v>30</v>
      </c>
      <c r="AX332" s="12" t="s">
        <v>75</v>
      </c>
      <c r="AY332" s="172" t="s">
        <v>224</v>
      </c>
    </row>
    <row r="333" spans="2:65" s="13" customFormat="1">
      <c r="B333" s="177"/>
      <c r="D333" s="171" t="s">
        <v>233</v>
      </c>
      <c r="E333" s="178" t="s">
        <v>1</v>
      </c>
      <c r="F333" s="179" t="s">
        <v>956</v>
      </c>
      <c r="H333" s="180">
        <v>2.88</v>
      </c>
      <c r="I333" s="181"/>
      <c r="L333" s="177"/>
      <c r="M333" s="182"/>
      <c r="T333" s="183"/>
      <c r="AT333" s="178" t="s">
        <v>233</v>
      </c>
      <c r="AU333" s="178" t="s">
        <v>99</v>
      </c>
      <c r="AV333" s="13" t="s">
        <v>99</v>
      </c>
      <c r="AW333" s="13" t="s">
        <v>30</v>
      </c>
      <c r="AX333" s="13" t="s">
        <v>83</v>
      </c>
      <c r="AY333" s="178" t="s">
        <v>224</v>
      </c>
    </row>
    <row r="334" spans="2:65" s="1" customFormat="1" ht="37.9" customHeight="1">
      <c r="B334" s="32"/>
      <c r="C334" s="157" t="s">
        <v>529</v>
      </c>
      <c r="D334" s="157" t="s">
        <v>227</v>
      </c>
      <c r="E334" s="158" t="s">
        <v>843</v>
      </c>
      <c r="F334" s="159" t="s">
        <v>957</v>
      </c>
      <c r="G334" s="160" t="s">
        <v>845</v>
      </c>
      <c r="H334" s="161">
        <v>1</v>
      </c>
      <c r="I334" s="162"/>
      <c r="J334" s="161">
        <f>ROUND(I334*H334,3)</f>
        <v>0</v>
      </c>
      <c r="K334" s="163"/>
      <c r="L334" s="32"/>
      <c r="M334" s="164" t="s">
        <v>1</v>
      </c>
      <c r="N334" s="127" t="s">
        <v>41</v>
      </c>
      <c r="P334" s="165">
        <f>O334*H334</f>
        <v>0</v>
      </c>
      <c r="Q334" s="165">
        <v>4.8000000000000001E-4</v>
      </c>
      <c r="R334" s="165">
        <f>Q334*H334</f>
        <v>4.8000000000000001E-4</v>
      </c>
      <c r="S334" s="165">
        <v>0</v>
      </c>
      <c r="T334" s="166">
        <f>S334*H334</f>
        <v>0</v>
      </c>
      <c r="AR334" s="167" t="s">
        <v>321</v>
      </c>
      <c r="AT334" s="167" t="s">
        <v>227</v>
      </c>
      <c r="AU334" s="167" t="s">
        <v>99</v>
      </c>
      <c r="AY334" s="17" t="s">
        <v>224</v>
      </c>
      <c r="BE334" s="168">
        <f>IF(N334="základná",J334,0)</f>
        <v>0</v>
      </c>
      <c r="BF334" s="168">
        <f>IF(N334="znížená",J334,0)</f>
        <v>0</v>
      </c>
      <c r="BG334" s="168">
        <f>IF(N334="zákl. prenesená",J334,0)</f>
        <v>0</v>
      </c>
      <c r="BH334" s="168">
        <f>IF(N334="zníž. prenesená",J334,0)</f>
        <v>0</v>
      </c>
      <c r="BI334" s="168">
        <f>IF(N334="nulová",J334,0)</f>
        <v>0</v>
      </c>
      <c r="BJ334" s="17" t="s">
        <v>99</v>
      </c>
      <c r="BK334" s="169">
        <f>ROUND(I334*H334,3)</f>
        <v>0</v>
      </c>
      <c r="BL334" s="17" t="s">
        <v>321</v>
      </c>
      <c r="BM334" s="167" t="s">
        <v>958</v>
      </c>
    </row>
    <row r="335" spans="2:65" s="11" customFormat="1" ht="22.9" customHeight="1">
      <c r="B335" s="146"/>
      <c r="D335" s="147" t="s">
        <v>74</v>
      </c>
      <c r="E335" s="155" t="s">
        <v>679</v>
      </c>
      <c r="F335" s="155" t="s">
        <v>680</v>
      </c>
      <c r="I335" s="149"/>
      <c r="J335" s="156">
        <f>BK335</f>
        <v>0</v>
      </c>
      <c r="L335" s="146"/>
      <c r="M335" s="150"/>
      <c r="P335" s="151">
        <f>SUM(P336:P340)</f>
        <v>0</v>
      </c>
      <c r="R335" s="151">
        <f>SUM(R336:R340)</f>
        <v>4.4697620000000007E-2</v>
      </c>
      <c r="T335" s="152">
        <f>SUM(T336:T340)</f>
        <v>0</v>
      </c>
      <c r="AR335" s="147" t="s">
        <v>99</v>
      </c>
      <c r="AT335" s="153" t="s">
        <v>74</v>
      </c>
      <c r="AU335" s="153" t="s">
        <v>83</v>
      </c>
      <c r="AY335" s="147" t="s">
        <v>224</v>
      </c>
      <c r="BK335" s="154">
        <f>SUM(BK336:BK340)</f>
        <v>0</v>
      </c>
    </row>
    <row r="336" spans="2:65" s="1" customFormat="1" ht="33" customHeight="1">
      <c r="B336" s="32"/>
      <c r="C336" s="157" t="s">
        <v>534</v>
      </c>
      <c r="D336" s="157" t="s">
        <v>227</v>
      </c>
      <c r="E336" s="158" t="s">
        <v>682</v>
      </c>
      <c r="F336" s="159" t="s">
        <v>683</v>
      </c>
      <c r="G336" s="160" t="s">
        <v>245</v>
      </c>
      <c r="H336" s="161">
        <v>3.96</v>
      </c>
      <c r="I336" s="162"/>
      <c r="J336" s="161">
        <f>ROUND(I336*H336,3)</f>
        <v>0</v>
      </c>
      <c r="K336" s="163"/>
      <c r="L336" s="32"/>
      <c r="M336" s="164" t="s">
        <v>1</v>
      </c>
      <c r="N336" s="127" t="s">
        <v>41</v>
      </c>
      <c r="P336" s="165">
        <f>O336*H336</f>
        <v>0</v>
      </c>
      <c r="Q336" s="165">
        <v>4.8000000000000001E-4</v>
      </c>
      <c r="R336" s="165">
        <f>Q336*H336</f>
        <v>1.9008E-3</v>
      </c>
      <c r="S336" s="165">
        <v>0</v>
      </c>
      <c r="T336" s="166">
        <f>S336*H336</f>
        <v>0</v>
      </c>
      <c r="AR336" s="167" t="s">
        <v>321</v>
      </c>
      <c r="AT336" s="167" t="s">
        <v>227</v>
      </c>
      <c r="AU336" s="167" t="s">
        <v>99</v>
      </c>
      <c r="AY336" s="17" t="s">
        <v>224</v>
      </c>
      <c r="BE336" s="168">
        <f>IF(N336="základná",J336,0)</f>
        <v>0</v>
      </c>
      <c r="BF336" s="168">
        <f>IF(N336="znížená",J336,0)</f>
        <v>0</v>
      </c>
      <c r="BG336" s="168">
        <f>IF(N336="zákl. prenesená",J336,0)</f>
        <v>0</v>
      </c>
      <c r="BH336" s="168">
        <f>IF(N336="zníž. prenesená",J336,0)</f>
        <v>0</v>
      </c>
      <c r="BI336" s="168">
        <f>IF(N336="nulová",J336,0)</f>
        <v>0</v>
      </c>
      <c r="BJ336" s="17" t="s">
        <v>99</v>
      </c>
      <c r="BK336" s="169">
        <f>ROUND(I336*H336,3)</f>
        <v>0</v>
      </c>
      <c r="BL336" s="17" t="s">
        <v>321</v>
      </c>
      <c r="BM336" s="167" t="s">
        <v>959</v>
      </c>
    </row>
    <row r="337" spans="2:65" s="12" customFormat="1">
      <c r="B337" s="170"/>
      <c r="D337" s="171" t="s">
        <v>233</v>
      </c>
      <c r="E337" s="172" t="s">
        <v>1</v>
      </c>
      <c r="F337" s="173" t="s">
        <v>579</v>
      </c>
      <c r="H337" s="172" t="s">
        <v>1</v>
      </c>
      <c r="I337" s="174"/>
      <c r="L337" s="170"/>
      <c r="M337" s="175"/>
      <c r="T337" s="176"/>
      <c r="AT337" s="172" t="s">
        <v>233</v>
      </c>
      <c r="AU337" s="172" t="s">
        <v>99</v>
      </c>
      <c r="AV337" s="12" t="s">
        <v>83</v>
      </c>
      <c r="AW337" s="12" t="s">
        <v>30</v>
      </c>
      <c r="AX337" s="12" t="s">
        <v>75</v>
      </c>
      <c r="AY337" s="172" t="s">
        <v>224</v>
      </c>
    </row>
    <row r="338" spans="2:65" s="13" customFormat="1">
      <c r="B338" s="177"/>
      <c r="D338" s="171" t="s">
        <v>233</v>
      </c>
      <c r="E338" s="178" t="s">
        <v>1</v>
      </c>
      <c r="F338" s="179" t="s">
        <v>960</v>
      </c>
      <c r="H338" s="180">
        <v>3.96</v>
      </c>
      <c r="I338" s="181"/>
      <c r="L338" s="177"/>
      <c r="M338" s="182"/>
      <c r="T338" s="183"/>
      <c r="AT338" s="178" t="s">
        <v>233</v>
      </c>
      <c r="AU338" s="178" t="s">
        <v>99</v>
      </c>
      <c r="AV338" s="13" t="s">
        <v>99</v>
      </c>
      <c r="AW338" s="13" t="s">
        <v>30</v>
      </c>
      <c r="AX338" s="13" t="s">
        <v>83</v>
      </c>
      <c r="AY338" s="178" t="s">
        <v>224</v>
      </c>
    </row>
    <row r="339" spans="2:65" s="1" customFormat="1" ht="37.9" customHeight="1">
      <c r="B339" s="32"/>
      <c r="C339" s="157" t="s">
        <v>538</v>
      </c>
      <c r="D339" s="157" t="s">
        <v>227</v>
      </c>
      <c r="E339" s="158" t="s">
        <v>693</v>
      </c>
      <c r="F339" s="159" t="s">
        <v>694</v>
      </c>
      <c r="G339" s="160" t="s">
        <v>245</v>
      </c>
      <c r="H339" s="161">
        <v>125.873</v>
      </c>
      <c r="I339" s="162"/>
      <c r="J339" s="161">
        <f>ROUND(I339*H339,3)</f>
        <v>0</v>
      </c>
      <c r="K339" s="163"/>
      <c r="L339" s="32"/>
      <c r="M339" s="164" t="s">
        <v>1</v>
      </c>
      <c r="N339" s="127" t="s">
        <v>41</v>
      </c>
      <c r="P339" s="165">
        <f>O339*H339</f>
        <v>0</v>
      </c>
      <c r="Q339" s="165">
        <v>3.4000000000000002E-4</v>
      </c>
      <c r="R339" s="165">
        <f>Q339*H339</f>
        <v>4.2796820000000006E-2</v>
      </c>
      <c r="S339" s="165">
        <v>0</v>
      </c>
      <c r="T339" s="166">
        <f>S339*H339</f>
        <v>0</v>
      </c>
      <c r="AR339" s="167" t="s">
        <v>321</v>
      </c>
      <c r="AT339" s="167" t="s">
        <v>227</v>
      </c>
      <c r="AU339" s="167" t="s">
        <v>99</v>
      </c>
      <c r="AY339" s="17" t="s">
        <v>224</v>
      </c>
      <c r="BE339" s="168">
        <f>IF(N339="základná",J339,0)</f>
        <v>0</v>
      </c>
      <c r="BF339" s="168">
        <f>IF(N339="znížená",J339,0)</f>
        <v>0</v>
      </c>
      <c r="BG339" s="168">
        <f>IF(N339="zákl. prenesená",J339,0)</f>
        <v>0</v>
      </c>
      <c r="BH339" s="168">
        <f>IF(N339="zníž. prenesená",J339,0)</f>
        <v>0</v>
      </c>
      <c r="BI339" s="168">
        <f>IF(N339="nulová",J339,0)</f>
        <v>0</v>
      </c>
      <c r="BJ339" s="17" t="s">
        <v>99</v>
      </c>
      <c r="BK339" s="169">
        <f>ROUND(I339*H339,3)</f>
        <v>0</v>
      </c>
      <c r="BL339" s="17" t="s">
        <v>321</v>
      </c>
      <c r="BM339" s="167" t="s">
        <v>961</v>
      </c>
    </row>
    <row r="340" spans="2:65" s="13" customFormat="1">
      <c r="B340" s="177"/>
      <c r="D340" s="171" t="s">
        <v>233</v>
      </c>
      <c r="E340" s="178" t="s">
        <v>1</v>
      </c>
      <c r="F340" s="179" t="s">
        <v>962</v>
      </c>
      <c r="H340" s="180">
        <v>125.873</v>
      </c>
      <c r="I340" s="181"/>
      <c r="L340" s="177"/>
      <c r="M340" s="182"/>
      <c r="T340" s="183"/>
      <c r="AT340" s="178" t="s">
        <v>233</v>
      </c>
      <c r="AU340" s="178" t="s">
        <v>99</v>
      </c>
      <c r="AV340" s="13" t="s">
        <v>99</v>
      </c>
      <c r="AW340" s="13" t="s">
        <v>30</v>
      </c>
      <c r="AX340" s="13" t="s">
        <v>83</v>
      </c>
      <c r="AY340" s="178" t="s">
        <v>224</v>
      </c>
    </row>
    <row r="341" spans="2:65" s="11" customFormat="1" ht="25.9" customHeight="1">
      <c r="B341" s="146"/>
      <c r="D341" s="147" t="s">
        <v>74</v>
      </c>
      <c r="E341" s="148" t="s">
        <v>311</v>
      </c>
      <c r="F341" s="148" t="s">
        <v>697</v>
      </c>
      <c r="I341" s="149"/>
      <c r="J341" s="125">
        <f>BK341</f>
        <v>0</v>
      </c>
      <c r="L341" s="146"/>
      <c r="M341" s="150"/>
      <c r="P341" s="151">
        <f>P342</f>
        <v>0</v>
      </c>
      <c r="R341" s="151">
        <f>R342</f>
        <v>0</v>
      </c>
      <c r="T341" s="152">
        <f>T342</f>
        <v>1.2E-2</v>
      </c>
      <c r="AR341" s="147" t="s">
        <v>225</v>
      </c>
      <c r="AT341" s="153" t="s">
        <v>74</v>
      </c>
      <c r="AU341" s="153" t="s">
        <v>75</v>
      </c>
      <c r="AY341" s="147" t="s">
        <v>224</v>
      </c>
      <c r="BK341" s="154">
        <f>BK342</f>
        <v>0</v>
      </c>
    </row>
    <row r="342" spans="2:65" s="11" customFormat="1" ht="22.9" customHeight="1">
      <c r="B342" s="146"/>
      <c r="D342" s="147" t="s">
        <v>74</v>
      </c>
      <c r="E342" s="155" t="s">
        <v>698</v>
      </c>
      <c r="F342" s="155" t="s">
        <v>699</v>
      </c>
      <c r="I342" s="149"/>
      <c r="J342" s="156">
        <f>BK342</f>
        <v>0</v>
      </c>
      <c r="L342" s="146"/>
      <c r="M342" s="150"/>
      <c r="P342" s="151">
        <f>SUM(P343:P345)</f>
        <v>0</v>
      </c>
      <c r="R342" s="151">
        <f>SUM(R343:R345)</f>
        <v>0</v>
      </c>
      <c r="T342" s="152">
        <f>SUM(T343:T345)</f>
        <v>1.2E-2</v>
      </c>
      <c r="AR342" s="147" t="s">
        <v>225</v>
      </c>
      <c r="AT342" s="153" t="s">
        <v>74</v>
      </c>
      <c r="AU342" s="153" t="s">
        <v>83</v>
      </c>
      <c r="AY342" s="147" t="s">
        <v>224</v>
      </c>
      <c r="BK342" s="154">
        <f>SUM(BK343:BK345)</f>
        <v>0</v>
      </c>
    </row>
    <row r="343" spans="2:65" s="1" customFormat="1" ht="24.25" customHeight="1">
      <c r="B343" s="32"/>
      <c r="C343" s="157" t="s">
        <v>542</v>
      </c>
      <c r="D343" s="157" t="s">
        <v>227</v>
      </c>
      <c r="E343" s="158" t="s">
        <v>701</v>
      </c>
      <c r="F343" s="159" t="s">
        <v>702</v>
      </c>
      <c r="G343" s="160" t="s">
        <v>230</v>
      </c>
      <c r="H343" s="161">
        <v>6</v>
      </c>
      <c r="I343" s="162"/>
      <c r="J343" s="161">
        <f>ROUND(I343*H343,3)</f>
        <v>0</v>
      </c>
      <c r="K343" s="163"/>
      <c r="L343" s="32"/>
      <c r="M343" s="164" t="s">
        <v>1</v>
      </c>
      <c r="N343" s="127" t="s">
        <v>41</v>
      </c>
      <c r="P343" s="165">
        <f>O343*H343</f>
        <v>0</v>
      </c>
      <c r="Q343" s="165">
        <v>0</v>
      </c>
      <c r="R343" s="165">
        <f>Q343*H343</f>
        <v>0</v>
      </c>
      <c r="S343" s="165">
        <v>2E-3</v>
      </c>
      <c r="T343" s="166">
        <f>S343*H343</f>
        <v>1.2E-2</v>
      </c>
      <c r="AR343" s="167" t="s">
        <v>558</v>
      </c>
      <c r="AT343" s="167" t="s">
        <v>227</v>
      </c>
      <c r="AU343" s="167" t="s">
        <v>99</v>
      </c>
      <c r="AY343" s="17" t="s">
        <v>224</v>
      </c>
      <c r="BE343" s="168">
        <f>IF(N343="základná",J343,0)</f>
        <v>0</v>
      </c>
      <c r="BF343" s="168">
        <f>IF(N343="znížená",J343,0)</f>
        <v>0</v>
      </c>
      <c r="BG343" s="168">
        <f>IF(N343="zákl. prenesená",J343,0)</f>
        <v>0</v>
      </c>
      <c r="BH343" s="168">
        <f>IF(N343="zníž. prenesená",J343,0)</f>
        <v>0</v>
      </c>
      <c r="BI343" s="168">
        <f>IF(N343="nulová",J343,0)</f>
        <v>0</v>
      </c>
      <c r="BJ343" s="17" t="s">
        <v>99</v>
      </c>
      <c r="BK343" s="169">
        <f>ROUND(I343*H343,3)</f>
        <v>0</v>
      </c>
      <c r="BL343" s="17" t="s">
        <v>558</v>
      </c>
      <c r="BM343" s="167" t="s">
        <v>963</v>
      </c>
    </row>
    <row r="344" spans="2:65" s="12" customFormat="1">
      <c r="B344" s="170"/>
      <c r="D344" s="171" t="s">
        <v>233</v>
      </c>
      <c r="E344" s="172" t="s">
        <v>1</v>
      </c>
      <c r="F344" s="173" t="s">
        <v>704</v>
      </c>
      <c r="H344" s="172" t="s">
        <v>1</v>
      </c>
      <c r="I344" s="174"/>
      <c r="L344" s="170"/>
      <c r="M344" s="175"/>
      <c r="T344" s="176"/>
      <c r="AT344" s="172" t="s">
        <v>233</v>
      </c>
      <c r="AU344" s="172" t="s">
        <v>99</v>
      </c>
      <c r="AV344" s="12" t="s">
        <v>83</v>
      </c>
      <c r="AW344" s="12" t="s">
        <v>30</v>
      </c>
      <c r="AX344" s="12" t="s">
        <v>75</v>
      </c>
      <c r="AY344" s="172" t="s">
        <v>224</v>
      </c>
    </row>
    <row r="345" spans="2:65" s="13" customFormat="1">
      <c r="B345" s="177"/>
      <c r="D345" s="171" t="s">
        <v>233</v>
      </c>
      <c r="E345" s="178" t="s">
        <v>1</v>
      </c>
      <c r="F345" s="179" t="s">
        <v>241</v>
      </c>
      <c r="H345" s="180">
        <v>6</v>
      </c>
      <c r="I345" s="181"/>
      <c r="L345" s="177"/>
      <c r="M345" s="182"/>
      <c r="T345" s="183"/>
      <c r="AT345" s="178" t="s">
        <v>233</v>
      </c>
      <c r="AU345" s="178" t="s">
        <v>99</v>
      </c>
      <c r="AV345" s="13" t="s">
        <v>99</v>
      </c>
      <c r="AW345" s="13" t="s">
        <v>30</v>
      </c>
      <c r="AX345" s="13" t="s">
        <v>83</v>
      </c>
      <c r="AY345" s="178" t="s">
        <v>224</v>
      </c>
    </row>
    <row r="346" spans="2:65" s="11" customFormat="1" ht="25.9" customHeight="1">
      <c r="B346" s="146"/>
      <c r="D346" s="147" t="s">
        <v>74</v>
      </c>
      <c r="E346" s="148" t="s">
        <v>718</v>
      </c>
      <c r="F346" s="148" t="s">
        <v>719</v>
      </c>
      <c r="I346" s="149"/>
      <c r="J346" s="125">
        <f>BK346</f>
        <v>0</v>
      </c>
      <c r="L346" s="146"/>
      <c r="M346" s="150"/>
      <c r="P346" s="151">
        <f>SUM(P347:P349)</f>
        <v>0</v>
      </c>
      <c r="R346" s="151">
        <f>SUM(R347:R349)</f>
        <v>0</v>
      </c>
      <c r="T346" s="152">
        <f>SUM(T347:T349)</f>
        <v>0</v>
      </c>
      <c r="AR346" s="147" t="s">
        <v>231</v>
      </c>
      <c r="AT346" s="153" t="s">
        <v>74</v>
      </c>
      <c r="AU346" s="153" t="s">
        <v>75</v>
      </c>
      <c r="AY346" s="147" t="s">
        <v>224</v>
      </c>
      <c r="BK346" s="154">
        <f>SUM(BK347:BK349)</f>
        <v>0</v>
      </c>
    </row>
    <row r="347" spans="2:65" s="1" customFormat="1" ht="33" customHeight="1">
      <c r="B347" s="32"/>
      <c r="C347" s="157" t="s">
        <v>546</v>
      </c>
      <c r="D347" s="157" t="s">
        <v>227</v>
      </c>
      <c r="E347" s="158" t="s">
        <v>721</v>
      </c>
      <c r="F347" s="159" t="s">
        <v>722</v>
      </c>
      <c r="G347" s="160" t="s">
        <v>723</v>
      </c>
      <c r="H347" s="161">
        <v>15</v>
      </c>
      <c r="I347" s="162"/>
      <c r="J347" s="161">
        <f>ROUND(I347*H347,3)</f>
        <v>0</v>
      </c>
      <c r="K347" s="163"/>
      <c r="L347" s="32"/>
      <c r="M347" s="164" t="s">
        <v>1</v>
      </c>
      <c r="N347" s="127" t="s">
        <v>41</v>
      </c>
      <c r="P347" s="165">
        <f>O347*H347</f>
        <v>0</v>
      </c>
      <c r="Q347" s="165">
        <v>0</v>
      </c>
      <c r="R347" s="165">
        <f>Q347*H347</f>
        <v>0</v>
      </c>
      <c r="S347" s="165">
        <v>0</v>
      </c>
      <c r="T347" s="166">
        <f>S347*H347</f>
        <v>0</v>
      </c>
      <c r="AR347" s="167" t="s">
        <v>724</v>
      </c>
      <c r="AT347" s="167" t="s">
        <v>227</v>
      </c>
      <c r="AU347" s="167" t="s">
        <v>83</v>
      </c>
      <c r="AY347" s="17" t="s">
        <v>224</v>
      </c>
      <c r="BE347" s="168">
        <f>IF(N347="základná",J347,0)</f>
        <v>0</v>
      </c>
      <c r="BF347" s="168">
        <f>IF(N347="znížená",J347,0)</f>
        <v>0</v>
      </c>
      <c r="BG347" s="168">
        <f>IF(N347="zákl. prenesená",J347,0)</f>
        <v>0</v>
      </c>
      <c r="BH347" s="168">
        <f>IF(N347="zníž. prenesená",J347,0)</f>
        <v>0</v>
      </c>
      <c r="BI347" s="168">
        <f>IF(N347="nulová",J347,0)</f>
        <v>0</v>
      </c>
      <c r="BJ347" s="17" t="s">
        <v>99</v>
      </c>
      <c r="BK347" s="169">
        <f>ROUND(I347*H347,3)</f>
        <v>0</v>
      </c>
      <c r="BL347" s="17" t="s">
        <v>724</v>
      </c>
      <c r="BM347" s="167" t="s">
        <v>964</v>
      </c>
    </row>
    <row r="348" spans="2:65" s="12" customFormat="1">
      <c r="B348" s="170"/>
      <c r="D348" s="171" t="s">
        <v>233</v>
      </c>
      <c r="E348" s="172" t="s">
        <v>1</v>
      </c>
      <c r="F348" s="173" t="s">
        <v>726</v>
      </c>
      <c r="H348" s="172" t="s">
        <v>1</v>
      </c>
      <c r="I348" s="174"/>
      <c r="L348" s="170"/>
      <c r="M348" s="175"/>
      <c r="T348" s="176"/>
      <c r="AT348" s="172" t="s">
        <v>233</v>
      </c>
      <c r="AU348" s="172" t="s">
        <v>83</v>
      </c>
      <c r="AV348" s="12" t="s">
        <v>83</v>
      </c>
      <c r="AW348" s="12" t="s">
        <v>30</v>
      </c>
      <c r="AX348" s="12" t="s">
        <v>75</v>
      </c>
      <c r="AY348" s="172" t="s">
        <v>224</v>
      </c>
    </row>
    <row r="349" spans="2:65" s="13" customFormat="1">
      <c r="B349" s="177"/>
      <c r="D349" s="171" t="s">
        <v>233</v>
      </c>
      <c r="E349" s="178" t="s">
        <v>1</v>
      </c>
      <c r="F349" s="179" t="s">
        <v>965</v>
      </c>
      <c r="H349" s="180">
        <v>15</v>
      </c>
      <c r="I349" s="181"/>
      <c r="L349" s="177"/>
      <c r="M349" s="182"/>
      <c r="T349" s="183"/>
      <c r="AT349" s="178" t="s">
        <v>233</v>
      </c>
      <c r="AU349" s="178" t="s">
        <v>83</v>
      </c>
      <c r="AV349" s="13" t="s">
        <v>99</v>
      </c>
      <c r="AW349" s="13" t="s">
        <v>30</v>
      </c>
      <c r="AX349" s="13" t="s">
        <v>83</v>
      </c>
      <c r="AY349" s="178" t="s">
        <v>224</v>
      </c>
    </row>
    <row r="350" spans="2:65" s="1" customFormat="1" ht="49.9" customHeight="1">
      <c r="B350" s="32"/>
      <c r="E350" s="148" t="s">
        <v>727</v>
      </c>
      <c r="F350" s="148" t="s">
        <v>728</v>
      </c>
      <c r="J350" s="125">
        <f t="shared" ref="J350:J355" si="5">BK350</f>
        <v>0</v>
      </c>
      <c r="L350" s="32"/>
      <c r="M350" s="208"/>
      <c r="T350" s="59"/>
      <c r="AT350" s="17" t="s">
        <v>74</v>
      </c>
      <c r="AU350" s="17" t="s">
        <v>75</v>
      </c>
      <c r="AY350" s="17" t="s">
        <v>729</v>
      </c>
      <c r="BK350" s="169">
        <f>SUM(BK351:BK355)</f>
        <v>0</v>
      </c>
    </row>
    <row r="351" spans="2:65" s="1" customFormat="1" ht="16.399999999999999" customHeight="1">
      <c r="B351" s="32"/>
      <c r="C351" s="209" t="s">
        <v>1</v>
      </c>
      <c r="D351" s="209" t="s">
        <v>227</v>
      </c>
      <c r="E351" s="210" t="s">
        <v>1</v>
      </c>
      <c r="F351" s="211" t="s">
        <v>1</v>
      </c>
      <c r="G351" s="212" t="s">
        <v>1</v>
      </c>
      <c r="H351" s="213"/>
      <c r="I351" s="213"/>
      <c r="J351" s="214">
        <f t="shared" si="5"/>
        <v>0</v>
      </c>
      <c r="K351" s="163"/>
      <c r="L351" s="32"/>
      <c r="M351" s="215" t="s">
        <v>1</v>
      </c>
      <c r="N351" s="216" t="s">
        <v>41</v>
      </c>
      <c r="T351" s="59"/>
      <c r="AT351" s="17" t="s">
        <v>729</v>
      </c>
      <c r="AU351" s="17" t="s">
        <v>83</v>
      </c>
      <c r="AY351" s="17" t="s">
        <v>729</v>
      </c>
      <c r="BE351" s="168">
        <f>IF(N351="základná",J351,0)</f>
        <v>0</v>
      </c>
      <c r="BF351" s="168">
        <f>IF(N351="znížená",J351,0)</f>
        <v>0</v>
      </c>
      <c r="BG351" s="168">
        <f>IF(N351="zákl. prenesená",J351,0)</f>
        <v>0</v>
      </c>
      <c r="BH351" s="168">
        <f>IF(N351="zníž. prenesená",J351,0)</f>
        <v>0</v>
      </c>
      <c r="BI351" s="168">
        <f>IF(N351="nulová",J351,0)</f>
        <v>0</v>
      </c>
      <c r="BJ351" s="17" t="s">
        <v>99</v>
      </c>
      <c r="BK351" s="169">
        <f>I351*H351</f>
        <v>0</v>
      </c>
    </row>
    <row r="352" spans="2:65" s="1" customFormat="1" ht="16.399999999999999" customHeight="1">
      <c r="B352" s="32"/>
      <c r="C352" s="209" t="s">
        <v>1</v>
      </c>
      <c r="D352" s="209" t="s">
        <v>227</v>
      </c>
      <c r="E352" s="210" t="s">
        <v>1</v>
      </c>
      <c r="F352" s="211" t="s">
        <v>1</v>
      </c>
      <c r="G352" s="212" t="s">
        <v>1</v>
      </c>
      <c r="H352" s="213"/>
      <c r="I352" s="213"/>
      <c r="J352" s="214">
        <f t="shared" si="5"/>
        <v>0</v>
      </c>
      <c r="K352" s="163"/>
      <c r="L352" s="32"/>
      <c r="M352" s="215" t="s">
        <v>1</v>
      </c>
      <c r="N352" s="216" t="s">
        <v>41</v>
      </c>
      <c r="T352" s="59"/>
      <c r="AT352" s="17" t="s">
        <v>729</v>
      </c>
      <c r="AU352" s="17" t="s">
        <v>83</v>
      </c>
      <c r="AY352" s="17" t="s">
        <v>729</v>
      </c>
      <c r="BE352" s="168">
        <f>IF(N352="základná",J352,0)</f>
        <v>0</v>
      </c>
      <c r="BF352" s="168">
        <f>IF(N352="znížená",J352,0)</f>
        <v>0</v>
      </c>
      <c r="BG352" s="168">
        <f>IF(N352="zákl. prenesená",J352,0)</f>
        <v>0</v>
      </c>
      <c r="BH352" s="168">
        <f>IF(N352="zníž. prenesená",J352,0)</f>
        <v>0</v>
      </c>
      <c r="BI352" s="168">
        <f>IF(N352="nulová",J352,0)</f>
        <v>0</v>
      </c>
      <c r="BJ352" s="17" t="s">
        <v>99</v>
      </c>
      <c r="BK352" s="169">
        <f>I352*H352</f>
        <v>0</v>
      </c>
    </row>
    <row r="353" spans="2:63" s="1" customFormat="1" ht="16.399999999999999" customHeight="1">
      <c r="B353" s="32"/>
      <c r="C353" s="209" t="s">
        <v>1</v>
      </c>
      <c r="D353" s="209" t="s">
        <v>227</v>
      </c>
      <c r="E353" s="210" t="s">
        <v>1</v>
      </c>
      <c r="F353" s="211" t="s">
        <v>1</v>
      </c>
      <c r="G353" s="212" t="s">
        <v>1</v>
      </c>
      <c r="H353" s="213"/>
      <c r="I353" s="213"/>
      <c r="J353" s="214">
        <f t="shared" si="5"/>
        <v>0</v>
      </c>
      <c r="K353" s="163"/>
      <c r="L353" s="32"/>
      <c r="M353" s="215" t="s">
        <v>1</v>
      </c>
      <c r="N353" s="216" t="s">
        <v>41</v>
      </c>
      <c r="T353" s="59"/>
      <c r="AT353" s="17" t="s">
        <v>729</v>
      </c>
      <c r="AU353" s="17" t="s">
        <v>83</v>
      </c>
      <c r="AY353" s="17" t="s">
        <v>729</v>
      </c>
      <c r="BE353" s="168">
        <f>IF(N353="základná",J353,0)</f>
        <v>0</v>
      </c>
      <c r="BF353" s="168">
        <f>IF(N353="znížená",J353,0)</f>
        <v>0</v>
      </c>
      <c r="BG353" s="168">
        <f>IF(N353="zákl. prenesená",J353,0)</f>
        <v>0</v>
      </c>
      <c r="BH353" s="168">
        <f>IF(N353="zníž. prenesená",J353,0)</f>
        <v>0</v>
      </c>
      <c r="BI353" s="168">
        <f>IF(N353="nulová",J353,0)</f>
        <v>0</v>
      </c>
      <c r="BJ353" s="17" t="s">
        <v>99</v>
      </c>
      <c r="BK353" s="169">
        <f>I353*H353</f>
        <v>0</v>
      </c>
    </row>
    <row r="354" spans="2:63" s="1" customFormat="1" ht="16.399999999999999" customHeight="1">
      <c r="B354" s="32"/>
      <c r="C354" s="209" t="s">
        <v>1</v>
      </c>
      <c r="D354" s="209" t="s">
        <v>227</v>
      </c>
      <c r="E354" s="210" t="s">
        <v>1</v>
      </c>
      <c r="F354" s="211" t="s">
        <v>1</v>
      </c>
      <c r="G354" s="212" t="s">
        <v>1</v>
      </c>
      <c r="H354" s="213"/>
      <c r="I354" s="213"/>
      <c r="J354" s="214">
        <f t="shared" si="5"/>
        <v>0</v>
      </c>
      <c r="K354" s="163"/>
      <c r="L354" s="32"/>
      <c r="M354" s="215" t="s">
        <v>1</v>
      </c>
      <c r="N354" s="216" t="s">
        <v>41</v>
      </c>
      <c r="T354" s="59"/>
      <c r="AT354" s="17" t="s">
        <v>729</v>
      </c>
      <c r="AU354" s="17" t="s">
        <v>83</v>
      </c>
      <c r="AY354" s="17" t="s">
        <v>729</v>
      </c>
      <c r="BE354" s="168">
        <f>IF(N354="základná",J354,0)</f>
        <v>0</v>
      </c>
      <c r="BF354" s="168">
        <f>IF(N354="znížená",J354,0)</f>
        <v>0</v>
      </c>
      <c r="BG354" s="168">
        <f>IF(N354="zákl. prenesená",J354,0)</f>
        <v>0</v>
      </c>
      <c r="BH354" s="168">
        <f>IF(N354="zníž. prenesená",J354,0)</f>
        <v>0</v>
      </c>
      <c r="BI354" s="168">
        <f>IF(N354="nulová",J354,0)</f>
        <v>0</v>
      </c>
      <c r="BJ354" s="17" t="s">
        <v>99</v>
      </c>
      <c r="BK354" s="169">
        <f>I354*H354</f>
        <v>0</v>
      </c>
    </row>
    <row r="355" spans="2:63" s="1" customFormat="1" ht="16.399999999999999" customHeight="1">
      <c r="B355" s="32"/>
      <c r="C355" s="209" t="s">
        <v>1</v>
      </c>
      <c r="D355" s="209" t="s">
        <v>227</v>
      </c>
      <c r="E355" s="210" t="s">
        <v>1</v>
      </c>
      <c r="F355" s="211" t="s">
        <v>1</v>
      </c>
      <c r="G355" s="212" t="s">
        <v>1</v>
      </c>
      <c r="H355" s="213"/>
      <c r="I355" s="213"/>
      <c r="J355" s="214">
        <f t="shared" si="5"/>
        <v>0</v>
      </c>
      <c r="K355" s="163"/>
      <c r="L355" s="32"/>
      <c r="M355" s="215" t="s">
        <v>1</v>
      </c>
      <c r="N355" s="216" t="s">
        <v>41</v>
      </c>
      <c r="O355" s="217"/>
      <c r="P355" s="217"/>
      <c r="Q355" s="217"/>
      <c r="R355" s="217"/>
      <c r="S355" s="217"/>
      <c r="T355" s="218"/>
      <c r="AT355" s="17" t="s">
        <v>729</v>
      </c>
      <c r="AU355" s="17" t="s">
        <v>83</v>
      </c>
      <c r="AY355" s="17" t="s">
        <v>729</v>
      </c>
      <c r="BE355" s="168">
        <f>IF(N355="základná",J355,0)</f>
        <v>0</v>
      </c>
      <c r="BF355" s="168">
        <f>IF(N355="znížená",J355,0)</f>
        <v>0</v>
      </c>
      <c r="BG355" s="168">
        <f>IF(N355="zákl. prenesená",J355,0)</f>
        <v>0</v>
      </c>
      <c r="BH355" s="168">
        <f>IF(N355="zníž. prenesená",J355,0)</f>
        <v>0</v>
      </c>
      <c r="BI355" s="168">
        <f>IF(N355="nulová",J355,0)</f>
        <v>0</v>
      </c>
      <c r="BJ355" s="17" t="s">
        <v>99</v>
      </c>
      <c r="BK355" s="169">
        <f>I355*H355</f>
        <v>0</v>
      </c>
    </row>
    <row r="356" spans="2:63" s="1" customFormat="1" ht="7" customHeight="1">
      <c r="B356" s="47"/>
      <c r="C356" s="48"/>
      <c r="D356" s="48"/>
      <c r="E356" s="48"/>
      <c r="F356" s="48"/>
      <c r="G356" s="48"/>
      <c r="H356" s="48"/>
      <c r="I356" s="48"/>
      <c r="J356" s="48"/>
      <c r="K356" s="48"/>
      <c r="L356" s="32"/>
    </row>
  </sheetData>
  <sheetProtection algorithmName="SHA-512" hashValue="vhJ8hYHLX3eWdPFAifu0LbuQvn6p7u8xbvD5mG3aQXbXP+qLb0eJPutGFBkO+AbDHFZESo9o4KOwapLfe3GoDA==" saltValue="CxZSHF1KkKxNpbwKQMRXy2ZYDJ957uYJfkUrmyPQadu4tFJgz2nSk+sglr3qzpQS7G0T+rPZSScjLZ41h3Y3BA==" spinCount="100000" sheet="1" objects="1" scenarios="1" formatColumns="0" formatRows="0" autoFilter="0"/>
  <autoFilter ref="C143:K355" xr:uid="{00000000-0009-0000-0000-000003000000}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351:D356" xr:uid="{00000000-0002-0000-0300-000000000000}">
      <formula1>"K, M"</formula1>
    </dataValidation>
    <dataValidation type="list" allowBlank="1" showInputMessage="1" showErrorMessage="1" error="Povolené sú hodnoty základná, znížená, nulová." sqref="N351:N356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s="1" customFormat="1" ht="12" customHeight="1">
      <c r="B8" s="32"/>
      <c r="D8" s="27" t="s">
        <v>170</v>
      </c>
      <c r="L8" s="32"/>
    </row>
    <row r="9" spans="2:46" s="1" customFormat="1" ht="16.5" customHeight="1">
      <c r="B9" s="32"/>
      <c r="E9" s="261" t="s">
        <v>966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5. 9. 2023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9" t="str">
        <f>'Rekapitulácia stavby'!E14</f>
        <v>Vyplň údaj</v>
      </c>
      <c r="F18" s="227"/>
      <c r="G18" s="227"/>
      <c r="H18" s="227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1" t="s">
        <v>1</v>
      </c>
      <c r="F27" s="231"/>
      <c r="G27" s="231"/>
      <c r="H27" s="231"/>
      <c r="L27" s="97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5" customHeight="1">
      <c r="B30" s="32"/>
      <c r="D30" s="25" t="s">
        <v>172</v>
      </c>
      <c r="J30" s="98">
        <f>J96</f>
        <v>0</v>
      </c>
      <c r="L30" s="32"/>
    </row>
    <row r="31" spans="2:12" s="1" customFormat="1" ht="14.5" customHeight="1">
      <c r="B31" s="32"/>
      <c r="D31" s="99" t="s">
        <v>173</v>
      </c>
      <c r="J31" s="98">
        <f>J114</f>
        <v>0</v>
      </c>
      <c r="L31" s="32"/>
    </row>
    <row r="32" spans="2:12" s="1" customFormat="1" ht="25.4" customHeight="1">
      <c r="B32" s="32"/>
      <c r="D32" s="100" t="s">
        <v>35</v>
      </c>
      <c r="J32" s="69">
        <f>ROUND(J30 + J31,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1">
        <f>ROUND((ROUND((SUM(BE114:BE121) + SUM(BE141:BE242)),  2) + SUM(BE244:BE248)), 2)</f>
        <v>0</v>
      </c>
      <c r="G35" s="102"/>
      <c r="H35" s="102"/>
      <c r="I35" s="103">
        <v>0.2</v>
      </c>
      <c r="J35" s="101">
        <f>ROUND((ROUND(((SUM(BE114:BE121) + SUM(BE141:BE242))*I35),  2) + (SUM(BE244:BE248)*I35)), 2)</f>
        <v>0</v>
      </c>
      <c r="L35" s="32"/>
    </row>
    <row r="36" spans="2:12" s="1" customFormat="1" ht="14.5" customHeight="1">
      <c r="B36" s="32"/>
      <c r="E36" s="37" t="s">
        <v>41</v>
      </c>
      <c r="F36" s="101">
        <f>ROUND((ROUND((SUM(BF114:BF121) + SUM(BF141:BF242)),  2) + SUM(BF244:BF248)), 2)</f>
        <v>0</v>
      </c>
      <c r="G36" s="102"/>
      <c r="H36" s="102"/>
      <c r="I36" s="103">
        <v>0.2</v>
      </c>
      <c r="J36" s="101">
        <f>ROUND((ROUND(((SUM(BF114:BF121) + SUM(BF141:BF242))*I36),  2) + (SUM(BF244:BF248)*I36)),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ROUND((ROUND((SUM(BG114:BG121) + SUM(BG141:BG242)),  2) + SUM(BG244:BG248)), 2)</f>
        <v>0</v>
      </c>
      <c r="I37" s="104">
        <v>0.2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ROUND((ROUND((SUM(BH114:BH121) + SUM(BH141:BH242)),  2) + SUM(BH244:BH248)), 2)</f>
        <v>0</v>
      </c>
      <c r="I38" s="104">
        <v>0.2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1">
        <f>ROUND((ROUND((SUM(BI114:BI121) + SUM(BI141:BI242)),  2) + SUM(BI244:BI248)),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5"/>
      <c r="D41" s="106" t="s">
        <v>45</v>
      </c>
      <c r="E41" s="60"/>
      <c r="F41" s="60"/>
      <c r="G41" s="107" t="s">
        <v>46</v>
      </c>
      <c r="H41" s="108" t="s">
        <v>47</v>
      </c>
      <c r="I41" s="60"/>
      <c r="J41" s="109">
        <f>SUM(J32:J39)</f>
        <v>0</v>
      </c>
      <c r="K41" s="110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hidden="1" customHeight="1">
      <c r="B82" s="32"/>
      <c r="C82" s="21" t="s">
        <v>174</v>
      </c>
      <c r="L82" s="32"/>
    </row>
    <row r="83" spans="2:47" s="1" customFormat="1" ht="7" hidden="1" customHeight="1">
      <c r="B83" s="32"/>
      <c r="L83" s="32"/>
    </row>
    <row r="84" spans="2:47" s="1" customFormat="1" ht="12" hidden="1" customHeight="1">
      <c r="B84" s="32"/>
      <c r="C84" s="27" t="s">
        <v>14</v>
      </c>
      <c r="L84" s="32"/>
    </row>
    <row r="85" spans="2:47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47" s="1" customFormat="1" ht="12" hidden="1" customHeight="1">
      <c r="B86" s="32"/>
      <c r="C86" s="27" t="s">
        <v>170</v>
      </c>
      <c r="L86" s="32"/>
    </row>
    <row r="87" spans="2:47" s="1" customFormat="1" ht="16.5" hidden="1" customHeight="1">
      <c r="B87" s="32"/>
      <c r="E87" s="261" t="str">
        <f>E9</f>
        <v>d - SO 04 - Bezbariérový vstup do budovy školy</v>
      </c>
      <c r="F87" s="268"/>
      <c r="G87" s="268"/>
      <c r="H87" s="268"/>
      <c r="L87" s="32"/>
    </row>
    <row r="88" spans="2:47" s="1" customFormat="1" ht="7" hidden="1" customHeight="1">
      <c r="B88" s="32"/>
      <c r="L88" s="32"/>
    </row>
    <row r="89" spans="2:47" s="1" customFormat="1" ht="12" hidden="1" customHeight="1">
      <c r="B89" s="32"/>
      <c r="C89" s="27" t="s">
        <v>18</v>
      </c>
      <c r="F89" s="25" t="str">
        <f>F12</f>
        <v>Brezno</v>
      </c>
      <c r="I89" s="27" t="s">
        <v>20</v>
      </c>
      <c r="J89" s="55" t="str">
        <f>IF(J12="","",J12)</f>
        <v>5. 9. 2023</v>
      </c>
      <c r="L89" s="32"/>
    </row>
    <row r="90" spans="2:47" s="1" customFormat="1" ht="7" hidden="1" customHeight="1">
      <c r="B90" s="32"/>
      <c r="L90" s="32"/>
    </row>
    <row r="91" spans="2:47" s="1" customFormat="1" ht="15.25" hidden="1" customHeight="1">
      <c r="B91" s="32"/>
      <c r="C91" s="27" t="s">
        <v>22</v>
      </c>
      <c r="F91" s="25" t="str">
        <f>E15</f>
        <v>Stredná odb. škola techniky a služieb</v>
      </c>
      <c r="I91" s="27" t="s">
        <v>28</v>
      </c>
      <c r="J91" s="30" t="str">
        <f>E21</f>
        <v>Konstrukt steel s.r.o.</v>
      </c>
      <c r="L91" s="32"/>
    </row>
    <row r="92" spans="2:47" s="1" customFormat="1" ht="15.25" hidden="1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Matej Štugner</v>
      </c>
      <c r="L92" s="32"/>
    </row>
    <row r="93" spans="2:47" s="1" customFormat="1" ht="10.4" hidden="1" customHeight="1">
      <c r="B93" s="32"/>
      <c r="L93" s="32"/>
    </row>
    <row r="94" spans="2:47" s="1" customFormat="1" ht="29.25" hidden="1" customHeight="1">
      <c r="B94" s="32"/>
      <c r="C94" s="113" t="s">
        <v>175</v>
      </c>
      <c r="D94" s="105"/>
      <c r="E94" s="105"/>
      <c r="F94" s="105"/>
      <c r="G94" s="105"/>
      <c r="H94" s="105"/>
      <c r="I94" s="105"/>
      <c r="J94" s="114" t="s">
        <v>176</v>
      </c>
      <c r="K94" s="105"/>
      <c r="L94" s="32"/>
    </row>
    <row r="95" spans="2:47" s="1" customFormat="1" ht="10.4" hidden="1" customHeight="1">
      <c r="B95" s="32"/>
      <c r="L95" s="32"/>
    </row>
    <row r="96" spans="2:47" s="1" customFormat="1" ht="22.9" hidden="1" customHeight="1">
      <c r="B96" s="32"/>
      <c r="C96" s="115" t="s">
        <v>177</v>
      </c>
      <c r="J96" s="69">
        <f>J141</f>
        <v>0</v>
      </c>
      <c r="L96" s="32"/>
      <c r="AU96" s="17" t="s">
        <v>178</v>
      </c>
    </row>
    <row r="97" spans="2:12" s="8" customFormat="1" ht="25" hidden="1" customHeight="1">
      <c r="B97" s="116"/>
      <c r="D97" s="117" t="s">
        <v>179</v>
      </c>
      <c r="E97" s="118"/>
      <c r="F97" s="118"/>
      <c r="G97" s="118"/>
      <c r="H97" s="118"/>
      <c r="I97" s="118"/>
      <c r="J97" s="119">
        <f>J142</f>
        <v>0</v>
      </c>
      <c r="L97" s="116"/>
    </row>
    <row r="98" spans="2:12" s="9" customFormat="1" ht="19.899999999999999" hidden="1" customHeight="1">
      <c r="B98" s="120"/>
      <c r="D98" s="121" t="s">
        <v>967</v>
      </c>
      <c r="E98" s="122"/>
      <c r="F98" s="122"/>
      <c r="G98" s="122"/>
      <c r="H98" s="122"/>
      <c r="I98" s="122"/>
      <c r="J98" s="123">
        <f>J143</f>
        <v>0</v>
      </c>
      <c r="L98" s="120"/>
    </row>
    <row r="99" spans="2:12" s="9" customFormat="1" ht="19.899999999999999" hidden="1" customHeight="1">
      <c r="B99" s="120"/>
      <c r="D99" s="121" t="s">
        <v>968</v>
      </c>
      <c r="E99" s="122"/>
      <c r="F99" s="122"/>
      <c r="G99" s="122"/>
      <c r="H99" s="122"/>
      <c r="I99" s="122"/>
      <c r="J99" s="123">
        <f>J154</f>
        <v>0</v>
      </c>
      <c r="L99" s="120"/>
    </row>
    <row r="100" spans="2:12" s="9" customFormat="1" ht="19.899999999999999" hidden="1" customHeight="1">
      <c r="B100" s="120"/>
      <c r="D100" s="121" t="s">
        <v>180</v>
      </c>
      <c r="E100" s="122"/>
      <c r="F100" s="122"/>
      <c r="G100" s="122"/>
      <c r="H100" s="122"/>
      <c r="I100" s="122"/>
      <c r="J100" s="123">
        <f>J161</f>
        <v>0</v>
      </c>
      <c r="L100" s="120"/>
    </row>
    <row r="101" spans="2:12" s="9" customFormat="1" ht="19.899999999999999" hidden="1" customHeight="1">
      <c r="B101" s="120"/>
      <c r="D101" s="121" t="s">
        <v>969</v>
      </c>
      <c r="E101" s="122"/>
      <c r="F101" s="122"/>
      <c r="G101" s="122"/>
      <c r="H101" s="122"/>
      <c r="I101" s="122"/>
      <c r="J101" s="123">
        <f>J169</f>
        <v>0</v>
      </c>
      <c r="L101" s="120"/>
    </row>
    <row r="102" spans="2:12" s="9" customFormat="1" ht="19.899999999999999" hidden="1" customHeight="1">
      <c r="B102" s="120"/>
      <c r="D102" s="121" t="s">
        <v>970</v>
      </c>
      <c r="E102" s="122"/>
      <c r="F102" s="122"/>
      <c r="G102" s="122"/>
      <c r="H102" s="122"/>
      <c r="I102" s="122"/>
      <c r="J102" s="123">
        <f>J180</f>
        <v>0</v>
      </c>
      <c r="L102" s="120"/>
    </row>
    <row r="103" spans="2:12" s="9" customFormat="1" ht="19.899999999999999" hidden="1" customHeight="1">
      <c r="B103" s="120"/>
      <c r="D103" s="121" t="s">
        <v>182</v>
      </c>
      <c r="E103" s="122"/>
      <c r="F103" s="122"/>
      <c r="G103" s="122"/>
      <c r="H103" s="122"/>
      <c r="I103" s="122"/>
      <c r="J103" s="123">
        <f>J191</f>
        <v>0</v>
      </c>
      <c r="L103" s="120"/>
    </row>
    <row r="104" spans="2:12" s="9" customFormat="1" ht="19.899999999999999" hidden="1" customHeight="1">
      <c r="B104" s="120"/>
      <c r="D104" s="121" t="s">
        <v>183</v>
      </c>
      <c r="E104" s="122"/>
      <c r="F104" s="122"/>
      <c r="G104" s="122"/>
      <c r="H104" s="122"/>
      <c r="I104" s="122"/>
      <c r="J104" s="123">
        <f>J215</f>
        <v>0</v>
      </c>
      <c r="L104" s="120"/>
    </row>
    <row r="105" spans="2:12" s="8" customFormat="1" ht="25" hidden="1" customHeight="1">
      <c r="B105" s="116"/>
      <c r="D105" s="117" t="s">
        <v>184</v>
      </c>
      <c r="E105" s="118"/>
      <c r="F105" s="118"/>
      <c r="G105" s="118"/>
      <c r="H105" s="118"/>
      <c r="I105" s="118"/>
      <c r="J105" s="119">
        <f>J217</f>
        <v>0</v>
      </c>
      <c r="L105" s="116"/>
    </row>
    <row r="106" spans="2:12" s="9" customFormat="1" ht="19.899999999999999" hidden="1" customHeight="1">
      <c r="B106" s="120"/>
      <c r="D106" s="121" t="s">
        <v>186</v>
      </c>
      <c r="E106" s="122"/>
      <c r="F106" s="122"/>
      <c r="G106" s="122"/>
      <c r="H106" s="122"/>
      <c r="I106" s="122"/>
      <c r="J106" s="123">
        <f>J218</f>
        <v>0</v>
      </c>
      <c r="L106" s="120"/>
    </row>
    <row r="107" spans="2:12" s="9" customFormat="1" ht="19.899999999999999" hidden="1" customHeight="1">
      <c r="B107" s="120"/>
      <c r="D107" s="121" t="s">
        <v>188</v>
      </c>
      <c r="E107" s="122"/>
      <c r="F107" s="122"/>
      <c r="G107" s="122"/>
      <c r="H107" s="122"/>
      <c r="I107" s="122"/>
      <c r="J107" s="123">
        <f>J224</f>
        <v>0</v>
      </c>
      <c r="L107" s="120"/>
    </row>
    <row r="108" spans="2:12" s="9" customFormat="1" ht="19.899999999999999" hidden="1" customHeight="1">
      <c r="B108" s="120"/>
      <c r="D108" s="121" t="s">
        <v>189</v>
      </c>
      <c r="E108" s="122"/>
      <c r="F108" s="122"/>
      <c r="G108" s="122"/>
      <c r="H108" s="122"/>
      <c r="I108" s="122"/>
      <c r="J108" s="123">
        <f>J229</f>
        <v>0</v>
      </c>
      <c r="L108" s="120"/>
    </row>
    <row r="109" spans="2:12" s="9" customFormat="1" ht="19.899999999999999" hidden="1" customHeight="1">
      <c r="B109" s="120"/>
      <c r="D109" s="121" t="s">
        <v>193</v>
      </c>
      <c r="E109" s="122"/>
      <c r="F109" s="122"/>
      <c r="G109" s="122"/>
      <c r="H109" s="122"/>
      <c r="I109" s="122"/>
      <c r="J109" s="123">
        <f>J236</f>
        <v>0</v>
      </c>
      <c r="L109" s="120"/>
    </row>
    <row r="110" spans="2:12" s="8" customFormat="1" ht="25" hidden="1" customHeight="1">
      <c r="B110" s="116"/>
      <c r="D110" s="117" t="s">
        <v>198</v>
      </c>
      <c r="E110" s="118"/>
      <c r="F110" s="118"/>
      <c r="G110" s="118"/>
      <c r="H110" s="118"/>
      <c r="I110" s="118"/>
      <c r="J110" s="119">
        <f>J239</f>
        <v>0</v>
      </c>
      <c r="L110" s="116"/>
    </row>
    <row r="111" spans="2:12" s="8" customFormat="1" ht="21.75" hidden="1" customHeight="1">
      <c r="B111" s="116"/>
      <c r="D111" s="124" t="s">
        <v>199</v>
      </c>
      <c r="J111" s="125">
        <f>J243</f>
        <v>0</v>
      </c>
      <c r="L111" s="116"/>
    </row>
    <row r="112" spans="2:12" s="1" customFormat="1" ht="21.75" hidden="1" customHeight="1">
      <c r="B112" s="32"/>
      <c r="L112" s="32"/>
    </row>
    <row r="113" spans="2:65" s="1" customFormat="1" ht="7" hidden="1" customHeight="1">
      <c r="B113" s="32"/>
      <c r="L113" s="32"/>
    </row>
    <row r="114" spans="2:65" s="1" customFormat="1" ht="29.25" hidden="1" customHeight="1">
      <c r="B114" s="32"/>
      <c r="C114" s="115" t="s">
        <v>200</v>
      </c>
      <c r="J114" s="126">
        <f>ROUND(J115 + J116 + J117 + J118 + J119 + J120,2)</f>
        <v>0</v>
      </c>
      <c r="L114" s="32"/>
      <c r="N114" s="127" t="s">
        <v>39</v>
      </c>
    </row>
    <row r="115" spans="2:65" s="1" customFormat="1" ht="18" hidden="1" customHeight="1">
      <c r="B115" s="32"/>
      <c r="D115" s="264" t="s">
        <v>201</v>
      </c>
      <c r="E115" s="265"/>
      <c r="F115" s="265"/>
      <c r="J115" s="129">
        <v>0</v>
      </c>
      <c r="L115" s="130"/>
      <c r="M115" s="131"/>
      <c r="N115" s="132" t="s">
        <v>41</v>
      </c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3" t="s">
        <v>202</v>
      </c>
      <c r="AZ115" s="131"/>
      <c r="BA115" s="131"/>
      <c r="BB115" s="131"/>
      <c r="BC115" s="131"/>
      <c r="BD115" s="131"/>
      <c r="BE115" s="134">
        <f t="shared" ref="BE115:BE120" si="0">IF(N115="základná",J115,0)</f>
        <v>0</v>
      </c>
      <c r="BF115" s="134">
        <f t="shared" ref="BF115:BF120" si="1">IF(N115="znížená",J115,0)</f>
        <v>0</v>
      </c>
      <c r="BG115" s="134">
        <f t="shared" ref="BG115:BG120" si="2">IF(N115="zákl. prenesená",J115,0)</f>
        <v>0</v>
      </c>
      <c r="BH115" s="134">
        <f t="shared" ref="BH115:BH120" si="3">IF(N115="zníž. prenesená",J115,0)</f>
        <v>0</v>
      </c>
      <c r="BI115" s="134">
        <f t="shared" ref="BI115:BI120" si="4">IF(N115="nulová",J115,0)</f>
        <v>0</v>
      </c>
      <c r="BJ115" s="133" t="s">
        <v>99</v>
      </c>
      <c r="BK115" s="131"/>
      <c r="BL115" s="131"/>
      <c r="BM115" s="131"/>
    </row>
    <row r="116" spans="2:65" s="1" customFormat="1" ht="18" hidden="1" customHeight="1">
      <c r="B116" s="32"/>
      <c r="D116" s="264" t="s">
        <v>203</v>
      </c>
      <c r="E116" s="265"/>
      <c r="F116" s="265"/>
      <c r="J116" s="129">
        <v>0</v>
      </c>
      <c r="L116" s="130"/>
      <c r="M116" s="131"/>
      <c r="N116" s="132" t="s">
        <v>41</v>
      </c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3" t="s">
        <v>202</v>
      </c>
      <c r="AZ116" s="131"/>
      <c r="BA116" s="131"/>
      <c r="BB116" s="131"/>
      <c r="BC116" s="131"/>
      <c r="BD116" s="131"/>
      <c r="BE116" s="134">
        <f t="shared" si="0"/>
        <v>0</v>
      </c>
      <c r="BF116" s="134">
        <f t="shared" si="1"/>
        <v>0</v>
      </c>
      <c r="BG116" s="134">
        <f t="shared" si="2"/>
        <v>0</v>
      </c>
      <c r="BH116" s="134">
        <f t="shared" si="3"/>
        <v>0</v>
      </c>
      <c r="BI116" s="134">
        <f t="shared" si="4"/>
        <v>0</v>
      </c>
      <c r="BJ116" s="133" t="s">
        <v>99</v>
      </c>
      <c r="BK116" s="131"/>
      <c r="BL116" s="131"/>
      <c r="BM116" s="131"/>
    </row>
    <row r="117" spans="2:65" s="1" customFormat="1" ht="18" hidden="1" customHeight="1">
      <c r="B117" s="32"/>
      <c r="D117" s="264" t="s">
        <v>204</v>
      </c>
      <c r="E117" s="265"/>
      <c r="F117" s="265"/>
      <c r="J117" s="129">
        <v>0</v>
      </c>
      <c r="L117" s="130"/>
      <c r="M117" s="131"/>
      <c r="N117" s="132" t="s">
        <v>41</v>
      </c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3" t="s">
        <v>202</v>
      </c>
      <c r="AZ117" s="131"/>
      <c r="BA117" s="131"/>
      <c r="BB117" s="131"/>
      <c r="BC117" s="131"/>
      <c r="BD117" s="131"/>
      <c r="BE117" s="134">
        <f t="shared" si="0"/>
        <v>0</v>
      </c>
      <c r="BF117" s="134">
        <f t="shared" si="1"/>
        <v>0</v>
      </c>
      <c r="BG117" s="134">
        <f t="shared" si="2"/>
        <v>0</v>
      </c>
      <c r="BH117" s="134">
        <f t="shared" si="3"/>
        <v>0</v>
      </c>
      <c r="BI117" s="134">
        <f t="shared" si="4"/>
        <v>0</v>
      </c>
      <c r="BJ117" s="133" t="s">
        <v>99</v>
      </c>
      <c r="BK117" s="131"/>
      <c r="BL117" s="131"/>
      <c r="BM117" s="131"/>
    </row>
    <row r="118" spans="2:65" s="1" customFormat="1" ht="18" hidden="1" customHeight="1">
      <c r="B118" s="32"/>
      <c r="D118" s="264" t="s">
        <v>205</v>
      </c>
      <c r="E118" s="265"/>
      <c r="F118" s="265"/>
      <c r="J118" s="129">
        <v>0</v>
      </c>
      <c r="L118" s="130"/>
      <c r="M118" s="131"/>
      <c r="N118" s="132" t="s">
        <v>41</v>
      </c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3" t="s">
        <v>202</v>
      </c>
      <c r="AZ118" s="131"/>
      <c r="BA118" s="131"/>
      <c r="BB118" s="131"/>
      <c r="BC118" s="131"/>
      <c r="BD118" s="131"/>
      <c r="BE118" s="134">
        <f t="shared" si="0"/>
        <v>0</v>
      </c>
      <c r="BF118" s="134">
        <f t="shared" si="1"/>
        <v>0</v>
      </c>
      <c r="BG118" s="134">
        <f t="shared" si="2"/>
        <v>0</v>
      </c>
      <c r="BH118" s="134">
        <f t="shared" si="3"/>
        <v>0</v>
      </c>
      <c r="BI118" s="134">
        <f t="shared" si="4"/>
        <v>0</v>
      </c>
      <c r="BJ118" s="133" t="s">
        <v>99</v>
      </c>
      <c r="BK118" s="131"/>
      <c r="BL118" s="131"/>
      <c r="BM118" s="131"/>
    </row>
    <row r="119" spans="2:65" s="1" customFormat="1" ht="18" hidden="1" customHeight="1">
      <c r="B119" s="32"/>
      <c r="D119" s="264" t="s">
        <v>206</v>
      </c>
      <c r="E119" s="265"/>
      <c r="F119" s="265"/>
      <c r="J119" s="129">
        <v>0</v>
      </c>
      <c r="L119" s="130"/>
      <c r="M119" s="131"/>
      <c r="N119" s="132" t="s">
        <v>41</v>
      </c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3" t="s">
        <v>202</v>
      </c>
      <c r="AZ119" s="131"/>
      <c r="BA119" s="131"/>
      <c r="BB119" s="131"/>
      <c r="BC119" s="131"/>
      <c r="BD119" s="131"/>
      <c r="BE119" s="134">
        <f t="shared" si="0"/>
        <v>0</v>
      </c>
      <c r="BF119" s="134">
        <f t="shared" si="1"/>
        <v>0</v>
      </c>
      <c r="BG119" s="134">
        <f t="shared" si="2"/>
        <v>0</v>
      </c>
      <c r="BH119" s="134">
        <f t="shared" si="3"/>
        <v>0</v>
      </c>
      <c r="BI119" s="134">
        <f t="shared" si="4"/>
        <v>0</v>
      </c>
      <c r="BJ119" s="133" t="s">
        <v>99</v>
      </c>
      <c r="BK119" s="131"/>
      <c r="BL119" s="131"/>
      <c r="BM119" s="131"/>
    </row>
    <row r="120" spans="2:65" s="1" customFormat="1" ht="18" hidden="1" customHeight="1">
      <c r="B120" s="32"/>
      <c r="D120" s="128" t="s">
        <v>207</v>
      </c>
      <c r="J120" s="129">
        <f>ROUND(J30*T120,2)</f>
        <v>0</v>
      </c>
      <c r="L120" s="130"/>
      <c r="M120" s="131"/>
      <c r="N120" s="132" t="s">
        <v>41</v>
      </c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3" t="s">
        <v>208</v>
      </c>
      <c r="AZ120" s="131"/>
      <c r="BA120" s="131"/>
      <c r="BB120" s="131"/>
      <c r="BC120" s="131"/>
      <c r="BD120" s="131"/>
      <c r="BE120" s="134">
        <f t="shared" si="0"/>
        <v>0</v>
      </c>
      <c r="BF120" s="134">
        <f t="shared" si="1"/>
        <v>0</v>
      </c>
      <c r="BG120" s="134">
        <f t="shared" si="2"/>
        <v>0</v>
      </c>
      <c r="BH120" s="134">
        <f t="shared" si="3"/>
        <v>0</v>
      </c>
      <c r="BI120" s="134">
        <f t="shared" si="4"/>
        <v>0</v>
      </c>
      <c r="BJ120" s="133" t="s">
        <v>99</v>
      </c>
      <c r="BK120" s="131"/>
      <c r="BL120" s="131"/>
      <c r="BM120" s="131"/>
    </row>
    <row r="121" spans="2:65" s="1" customFormat="1" hidden="1">
      <c r="B121" s="32"/>
      <c r="L121" s="32"/>
    </row>
    <row r="122" spans="2:65" s="1" customFormat="1" ht="29.25" hidden="1" customHeight="1">
      <c r="B122" s="32"/>
      <c r="C122" s="135" t="s">
        <v>209</v>
      </c>
      <c r="D122" s="105"/>
      <c r="E122" s="105"/>
      <c r="F122" s="105"/>
      <c r="G122" s="105"/>
      <c r="H122" s="105"/>
      <c r="I122" s="105"/>
      <c r="J122" s="136">
        <f>ROUND(J96+J114,2)</f>
        <v>0</v>
      </c>
      <c r="K122" s="105"/>
      <c r="L122" s="32"/>
    </row>
    <row r="123" spans="2:65" s="1" customFormat="1" ht="7" hidden="1" customHeight="1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</row>
    <row r="124" spans="2:65" hidden="1"/>
    <row r="125" spans="2:65" hidden="1"/>
    <row r="126" spans="2:65" hidden="1"/>
    <row r="127" spans="2:65" s="1" customFormat="1" ht="7" customHeight="1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</row>
    <row r="128" spans="2:65" s="1" customFormat="1" ht="25" customHeight="1">
      <c r="B128" s="32"/>
      <c r="C128" s="21" t="s">
        <v>210</v>
      </c>
      <c r="L128" s="32"/>
    </row>
    <row r="129" spans="2:65" s="1" customFormat="1" ht="7" customHeight="1">
      <c r="B129" s="32"/>
      <c r="L129" s="32"/>
    </row>
    <row r="130" spans="2:65" s="1" customFormat="1" ht="12" customHeight="1">
      <c r="B130" s="32"/>
      <c r="C130" s="27" t="s">
        <v>14</v>
      </c>
      <c r="L130" s="32"/>
    </row>
    <row r="131" spans="2:65" s="1" customFormat="1" ht="16.5" customHeight="1">
      <c r="B131" s="32"/>
      <c r="E131" s="266" t="str">
        <f>E7</f>
        <v>Podpora komplexného rozvoja stredného odborného vzdelávania</v>
      </c>
      <c r="F131" s="267"/>
      <c r="G131" s="267"/>
      <c r="H131" s="267"/>
      <c r="L131" s="32"/>
    </row>
    <row r="132" spans="2:65" s="1" customFormat="1" ht="12" customHeight="1">
      <c r="B132" s="32"/>
      <c r="C132" s="27" t="s">
        <v>170</v>
      </c>
      <c r="L132" s="32"/>
    </row>
    <row r="133" spans="2:65" s="1" customFormat="1" ht="16.5" customHeight="1">
      <c r="B133" s="32"/>
      <c r="E133" s="261" t="str">
        <f>E9</f>
        <v>d - SO 04 - Bezbariérový vstup do budovy školy</v>
      </c>
      <c r="F133" s="268"/>
      <c r="G133" s="268"/>
      <c r="H133" s="268"/>
      <c r="L133" s="32"/>
    </row>
    <row r="134" spans="2:65" s="1" customFormat="1" ht="7" customHeight="1">
      <c r="B134" s="32"/>
      <c r="L134" s="32"/>
    </row>
    <row r="135" spans="2:65" s="1" customFormat="1" ht="12" customHeight="1">
      <c r="B135" s="32"/>
      <c r="C135" s="27" t="s">
        <v>18</v>
      </c>
      <c r="F135" s="25" t="str">
        <f>F12</f>
        <v>Brezno</v>
      </c>
      <c r="I135" s="27" t="s">
        <v>20</v>
      </c>
      <c r="J135" s="55" t="str">
        <f>IF(J12="","",J12)</f>
        <v>5. 9. 2023</v>
      </c>
      <c r="L135" s="32"/>
    </row>
    <row r="136" spans="2:65" s="1" customFormat="1" ht="7" customHeight="1">
      <c r="B136" s="32"/>
      <c r="L136" s="32"/>
    </row>
    <row r="137" spans="2:65" s="1" customFormat="1" ht="15.25" customHeight="1">
      <c r="B137" s="32"/>
      <c r="C137" s="27" t="s">
        <v>22</v>
      </c>
      <c r="F137" s="25" t="str">
        <f>E15</f>
        <v>Stredná odb. škola techniky a služieb</v>
      </c>
      <c r="I137" s="27" t="s">
        <v>28</v>
      </c>
      <c r="J137" s="30" t="str">
        <f>E21</f>
        <v>Konstrukt steel s.r.o.</v>
      </c>
      <c r="L137" s="32"/>
    </row>
    <row r="138" spans="2:65" s="1" customFormat="1" ht="15.25" customHeight="1">
      <c r="B138" s="32"/>
      <c r="C138" s="27" t="s">
        <v>26</v>
      </c>
      <c r="F138" s="25" t="str">
        <f>IF(E18="","",E18)</f>
        <v>Vyplň údaj</v>
      </c>
      <c r="I138" s="27" t="s">
        <v>32</v>
      </c>
      <c r="J138" s="30" t="str">
        <f>E24</f>
        <v>Matej Štugner</v>
      </c>
      <c r="L138" s="32"/>
    </row>
    <row r="139" spans="2:65" s="1" customFormat="1" ht="10.4" customHeight="1">
      <c r="B139" s="32"/>
      <c r="L139" s="32"/>
    </row>
    <row r="140" spans="2:65" s="10" customFormat="1" ht="29.25" customHeight="1">
      <c r="B140" s="137"/>
      <c r="C140" s="138" t="s">
        <v>211</v>
      </c>
      <c r="D140" s="139" t="s">
        <v>60</v>
      </c>
      <c r="E140" s="139" t="s">
        <v>56</v>
      </c>
      <c r="F140" s="139" t="s">
        <v>57</v>
      </c>
      <c r="G140" s="139" t="s">
        <v>212</v>
      </c>
      <c r="H140" s="139" t="s">
        <v>213</v>
      </c>
      <c r="I140" s="139" t="s">
        <v>214</v>
      </c>
      <c r="J140" s="140" t="s">
        <v>176</v>
      </c>
      <c r="K140" s="141" t="s">
        <v>215</v>
      </c>
      <c r="L140" s="137"/>
      <c r="M140" s="62" t="s">
        <v>1</v>
      </c>
      <c r="N140" s="63" t="s">
        <v>39</v>
      </c>
      <c r="O140" s="63" t="s">
        <v>216</v>
      </c>
      <c r="P140" s="63" t="s">
        <v>217</v>
      </c>
      <c r="Q140" s="63" t="s">
        <v>218</v>
      </c>
      <c r="R140" s="63" t="s">
        <v>219</v>
      </c>
      <c r="S140" s="63" t="s">
        <v>220</v>
      </c>
      <c r="T140" s="64" t="s">
        <v>221</v>
      </c>
    </row>
    <row r="141" spans="2:65" s="1" customFormat="1" ht="22.9" customHeight="1">
      <c r="B141" s="32"/>
      <c r="C141" s="67" t="s">
        <v>172</v>
      </c>
      <c r="J141" s="142">
        <f>BK141</f>
        <v>0</v>
      </c>
      <c r="L141" s="32"/>
      <c r="M141" s="65"/>
      <c r="N141" s="56"/>
      <c r="O141" s="56"/>
      <c r="P141" s="143">
        <f>P142+P217+P239+P243</f>
        <v>0</v>
      </c>
      <c r="Q141" s="56"/>
      <c r="R141" s="143">
        <f>R142+R217+R239+R243</f>
        <v>42.997439896850004</v>
      </c>
      <c r="S141" s="56"/>
      <c r="T141" s="144">
        <f>T142+T217+T239+T243</f>
        <v>5.5682999999999998</v>
      </c>
      <c r="AT141" s="17" t="s">
        <v>74</v>
      </c>
      <c r="AU141" s="17" t="s">
        <v>178</v>
      </c>
      <c r="BK141" s="145">
        <f>BK142+BK217+BK239+BK243</f>
        <v>0</v>
      </c>
    </row>
    <row r="142" spans="2:65" s="11" customFormat="1" ht="25.9" customHeight="1">
      <c r="B142" s="146"/>
      <c r="D142" s="147" t="s">
        <v>74</v>
      </c>
      <c r="E142" s="148" t="s">
        <v>222</v>
      </c>
      <c r="F142" s="148" t="s">
        <v>223</v>
      </c>
      <c r="I142" s="149"/>
      <c r="J142" s="125">
        <f>BK142</f>
        <v>0</v>
      </c>
      <c r="L142" s="146"/>
      <c r="M142" s="150"/>
      <c r="P142" s="151">
        <f>P143+P154+P161+P169+P180+P191+P215</f>
        <v>0</v>
      </c>
      <c r="R142" s="151">
        <f>R143+R154+R161+R169+R180+R191+R215</f>
        <v>42.961174181850005</v>
      </c>
      <c r="T142" s="152">
        <f>T143+T154+T161+T169+T180+T191+T215</f>
        <v>5.5206999999999997</v>
      </c>
      <c r="AR142" s="147" t="s">
        <v>83</v>
      </c>
      <c r="AT142" s="153" t="s">
        <v>74</v>
      </c>
      <c r="AU142" s="153" t="s">
        <v>75</v>
      </c>
      <c r="AY142" s="147" t="s">
        <v>224</v>
      </c>
      <c r="BK142" s="154">
        <f>BK143+BK154+BK161+BK169+BK180+BK191+BK215</f>
        <v>0</v>
      </c>
    </row>
    <row r="143" spans="2:65" s="11" customFormat="1" ht="22.9" customHeight="1">
      <c r="B143" s="146"/>
      <c r="D143" s="147" t="s">
        <v>74</v>
      </c>
      <c r="E143" s="155" t="s">
        <v>83</v>
      </c>
      <c r="F143" s="155" t="s">
        <v>971</v>
      </c>
      <c r="I143" s="149"/>
      <c r="J143" s="156">
        <f>BK143</f>
        <v>0</v>
      </c>
      <c r="L143" s="146"/>
      <c r="M143" s="150"/>
      <c r="P143" s="151">
        <f>SUM(P144:P153)</f>
        <v>0</v>
      </c>
      <c r="R143" s="151">
        <f>SUM(R144:R153)</f>
        <v>0</v>
      </c>
      <c r="T143" s="152">
        <f>SUM(T144:T153)</f>
        <v>3.0375000000000001</v>
      </c>
      <c r="AR143" s="147" t="s">
        <v>83</v>
      </c>
      <c r="AT143" s="153" t="s">
        <v>74</v>
      </c>
      <c r="AU143" s="153" t="s">
        <v>83</v>
      </c>
      <c r="AY143" s="147" t="s">
        <v>224</v>
      </c>
      <c r="BK143" s="154">
        <f>SUM(BK144:BK153)</f>
        <v>0</v>
      </c>
    </row>
    <row r="144" spans="2:65" s="1" customFormat="1" ht="33" customHeight="1">
      <c r="B144" s="32"/>
      <c r="C144" s="157" t="s">
        <v>83</v>
      </c>
      <c r="D144" s="157" t="s">
        <v>227</v>
      </c>
      <c r="E144" s="158" t="s">
        <v>972</v>
      </c>
      <c r="F144" s="159" t="s">
        <v>973</v>
      </c>
      <c r="G144" s="160" t="s">
        <v>245</v>
      </c>
      <c r="H144" s="161">
        <v>13.5</v>
      </c>
      <c r="I144" s="162"/>
      <c r="J144" s="161">
        <f>ROUND(I144*H144,3)</f>
        <v>0</v>
      </c>
      <c r="K144" s="163"/>
      <c r="L144" s="32"/>
      <c r="M144" s="164" t="s">
        <v>1</v>
      </c>
      <c r="N144" s="127" t="s">
        <v>41</v>
      </c>
      <c r="P144" s="165">
        <f>O144*H144</f>
        <v>0</v>
      </c>
      <c r="Q144" s="165">
        <v>0</v>
      </c>
      <c r="R144" s="165">
        <f>Q144*H144</f>
        <v>0</v>
      </c>
      <c r="S144" s="165">
        <v>0.22500000000000001</v>
      </c>
      <c r="T144" s="166">
        <f>S144*H144</f>
        <v>3.0375000000000001</v>
      </c>
      <c r="AR144" s="167" t="s">
        <v>231</v>
      </c>
      <c r="AT144" s="167" t="s">
        <v>227</v>
      </c>
      <c r="AU144" s="167" t="s">
        <v>99</v>
      </c>
      <c r="AY144" s="17" t="s">
        <v>224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7" t="s">
        <v>99</v>
      </c>
      <c r="BK144" s="169">
        <f>ROUND(I144*H144,3)</f>
        <v>0</v>
      </c>
      <c r="BL144" s="17" t="s">
        <v>231</v>
      </c>
      <c r="BM144" s="167" t="s">
        <v>974</v>
      </c>
    </row>
    <row r="145" spans="2:65" s="12" customFormat="1">
      <c r="B145" s="170"/>
      <c r="D145" s="171" t="s">
        <v>233</v>
      </c>
      <c r="E145" s="172" t="s">
        <v>1</v>
      </c>
      <c r="F145" s="173" t="s">
        <v>519</v>
      </c>
      <c r="H145" s="172" t="s">
        <v>1</v>
      </c>
      <c r="I145" s="174"/>
      <c r="L145" s="170"/>
      <c r="M145" s="175"/>
      <c r="T145" s="176"/>
      <c r="AT145" s="172" t="s">
        <v>233</v>
      </c>
      <c r="AU145" s="172" t="s">
        <v>99</v>
      </c>
      <c r="AV145" s="12" t="s">
        <v>83</v>
      </c>
      <c r="AW145" s="12" t="s">
        <v>30</v>
      </c>
      <c r="AX145" s="12" t="s">
        <v>75</v>
      </c>
      <c r="AY145" s="172" t="s">
        <v>224</v>
      </c>
    </row>
    <row r="146" spans="2:65" s="13" customFormat="1">
      <c r="B146" s="177"/>
      <c r="D146" s="171" t="s">
        <v>233</v>
      </c>
      <c r="E146" s="178" t="s">
        <v>1</v>
      </c>
      <c r="F146" s="179" t="s">
        <v>975</v>
      </c>
      <c r="H146" s="180">
        <v>13.5</v>
      </c>
      <c r="I146" s="181"/>
      <c r="L146" s="177"/>
      <c r="M146" s="182"/>
      <c r="T146" s="183"/>
      <c r="AT146" s="178" t="s">
        <v>233</v>
      </c>
      <c r="AU146" s="178" t="s">
        <v>99</v>
      </c>
      <c r="AV146" s="13" t="s">
        <v>99</v>
      </c>
      <c r="AW146" s="13" t="s">
        <v>30</v>
      </c>
      <c r="AX146" s="13" t="s">
        <v>83</v>
      </c>
      <c r="AY146" s="178" t="s">
        <v>224</v>
      </c>
    </row>
    <row r="147" spans="2:65" s="1" customFormat="1" ht="21.75" customHeight="1">
      <c r="B147" s="32"/>
      <c r="C147" s="157" t="s">
        <v>99</v>
      </c>
      <c r="D147" s="157" t="s">
        <v>227</v>
      </c>
      <c r="E147" s="158" t="s">
        <v>976</v>
      </c>
      <c r="F147" s="159" t="s">
        <v>977</v>
      </c>
      <c r="G147" s="160" t="s">
        <v>978</v>
      </c>
      <c r="H147" s="161">
        <v>7.4880000000000004</v>
      </c>
      <c r="I147" s="162"/>
      <c r="J147" s="161">
        <f>ROUND(I147*H147,3)</f>
        <v>0</v>
      </c>
      <c r="K147" s="163"/>
      <c r="L147" s="32"/>
      <c r="M147" s="164" t="s">
        <v>1</v>
      </c>
      <c r="N147" s="127" t="s">
        <v>41</v>
      </c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AR147" s="167" t="s">
        <v>231</v>
      </c>
      <c r="AT147" s="167" t="s">
        <v>227</v>
      </c>
      <c r="AU147" s="167" t="s">
        <v>99</v>
      </c>
      <c r="AY147" s="17" t="s">
        <v>224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7" t="s">
        <v>99</v>
      </c>
      <c r="BK147" s="169">
        <f>ROUND(I147*H147,3)</f>
        <v>0</v>
      </c>
      <c r="BL147" s="17" t="s">
        <v>231</v>
      </c>
      <c r="BM147" s="167" t="s">
        <v>979</v>
      </c>
    </row>
    <row r="148" spans="2:65" s="13" customFormat="1">
      <c r="B148" s="177"/>
      <c r="D148" s="171" t="s">
        <v>233</v>
      </c>
      <c r="E148" s="178" t="s">
        <v>1</v>
      </c>
      <c r="F148" s="179" t="s">
        <v>980</v>
      </c>
      <c r="H148" s="180">
        <v>7.4880000000000004</v>
      </c>
      <c r="I148" s="181"/>
      <c r="L148" s="177"/>
      <c r="M148" s="182"/>
      <c r="T148" s="183"/>
      <c r="AT148" s="178" t="s">
        <v>233</v>
      </c>
      <c r="AU148" s="178" t="s">
        <v>99</v>
      </c>
      <c r="AV148" s="13" t="s">
        <v>99</v>
      </c>
      <c r="AW148" s="13" t="s">
        <v>30</v>
      </c>
      <c r="AX148" s="13" t="s">
        <v>83</v>
      </c>
      <c r="AY148" s="178" t="s">
        <v>224</v>
      </c>
    </row>
    <row r="149" spans="2:65" s="1" customFormat="1" ht="37.9" customHeight="1">
      <c r="B149" s="32"/>
      <c r="C149" s="157" t="s">
        <v>225</v>
      </c>
      <c r="D149" s="157" t="s">
        <v>227</v>
      </c>
      <c r="E149" s="158" t="s">
        <v>981</v>
      </c>
      <c r="F149" s="159" t="s">
        <v>982</v>
      </c>
      <c r="G149" s="160" t="s">
        <v>978</v>
      </c>
      <c r="H149" s="161">
        <v>7.4880000000000004</v>
      </c>
      <c r="I149" s="162"/>
      <c r="J149" s="161">
        <f>ROUND(I149*H149,3)</f>
        <v>0</v>
      </c>
      <c r="K149" s="163"/>
      <c r="L149" s="32"/>
      <c r="M149" s="164" t="s">
        <v>1</v>
      </c>
      <c r="N149" s="127" t="s">
        <v>41</v>
      </c>
      <c r="P149" s="165">
        <f>O149*H149</f>
        <v>0</v>
      </c>
      <c r="Q149" s="165">
        <v>0</v>
      </c>
      <c r="R149" s="165">
        <f>Q149*H149</f>
        <v>0</v>
      </c>
      <c r="S149" s="165">
        <v>0</v>
      </c>
      <c r="T149" s="166">
        <f>S149*H149</f>
        <v>0</v>
      </c>
      <c r="AR149" s="167" t="s">
        <v>231</v>
      </c>
      <c r="AT149" s="167" t="s">
        <v>227</v>
      </c>
      <c r="AU149" s="167" t="s">
        <v>99</v>
      </c>
      <c r="AY149" s="17" t="s">
        <v>224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7" t="s">
        <v>99</v>
      </c>
      <c r="BK149" s="169">
        <f>ROUND(I149*H149,3)</f>
        <v>0</v>
      </c>
      <c r="BL149" s="17" t="s">
        <v>231</v>
      </c>
      <c r="BM149" s="167" t="s">
        <v>983</v>
      </c>
    </row>
    <row r="150" spans="2:65" s="1" customFormat="1" ht="24.25" customHeight="1">
      <c r="B150" s="32"/>
      <c r="C150" s="157" t="s">
        <v>231</v>
      </c>
      <c r="D150" s="157" t="s">
        <v>227</v>
      </c>
      <c r="E150" s="158" t="s">
        <v>984</v>
      </c>
      <c r="F150" s="159" t="s">
        <v>985</v>
      </c>
      <c r="G150" s="160" t="s">
        <v>978</v>
      </c>
      <c r="H150" s="161">
        <v>7.4880000000000004</v>
      </c>
      <c r="I150" s="162"/>
      <c r="J150" s="161">
        <f>ROUND(I150*H150,3)</f>
        <v>0</v>
      </c>
      <c r="K150" s="163"/>
      <c r="L150" s="32"/>
      <c r="M150" s="164" t="s">
        <v>1</v>
      </c>
      <c r="N150" s="127" t="s">
        <v>41</v>
      </c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AR150" s="167" t="s">
        <v>231</v>
      </c>
      <c r="AT150" s="167" t="s">
        <v>227</v>
      </c>
      <c r="AU150" s="167" t="s">
        <v>99</v>
      </c>
      <c r="AY150" s="17" t="s">
        <v>224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7" t="s">
        <v>99</v>
      </c>
      <c r="BK150" s="169">
        <f>ROUND(I150*H150,3)</f>
        <v>0</v>
      </c>
      <c r="BL150" s="17" t="s">
        <v>231</v>
      </c>
      <c r="BM150" s="167" t="s">
        <v>986</v>
      </c>
    </row>
    <row r="151" spans="2:65" s="1" customFormat="1" ht="33" customHeight="1">
      <c r="B151" s="32"/>
      <c r="C151" s="157" t="s">
        <v>252</v>
      </c>
      <c r="D151" s="157" t="s">
        <v>227</v>
      </c>
      <c r="E151" s="158" t="s">
        <v>987</v>
      </c>
      <c r="F151" s="159" t="s">
        <v>988</v>
      </c>
      <c r="G151" s="160" t="s">
        <v>978</v>
      </c>
      <c r="H151" s="161">
        <v>7.4880000000000004</v>
      </c>
      <c r="I151" s="162"/>
      <c r="J151" s="161">
        <f>ROUND(I151*H151,3)</f>
        <v>0</v>
      </c>
      <c r="K151" s="163"/>
      <c r="L151" s="32"/>
      <c r="M151" s="164" t="s">
        <v>1</v>
      </c>
      <c r="N151" s="127" t="s">
        <v>41</v>
      </c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67" t="s">
        <v>231</v>
      </c>
      <c r="AT151" s="167" t="s">
        <v>227</v>
      </c>
      <c r="AU151" s="167" t="s">
        <v>99</v>
      </c>
      <c r="AY151" s="17" t="s">
        <v>224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7" t="s">
        <v>99</v>
      </c>
      <c r="BK151" s="169">
        <f>ROUND(I151*H151,3)</f>
        <v>0</v>
      </c>
      <c r="BL151" s="17" t="s">
        <v>231</v>
      </c>
      <c r="BM151" s="167" t="s">
        <v>989</v>
      </c>
    </row>
    <row r="152" spans="2:65" s="1" customFormat="1" ht="16.5" customHeight="1">
      <c r="B152" s="32"/>
      <c r="C152" s="157" t="s">
        <v>241</v>
      </c>
      <c r="D152" s="157" t="s">
        <v>227</v>
      </c>
      <c r="E152" s="158" t="s">
        <v>990</v>
      </c>
      <c r="F152" s="159" t="s">
        <v>991</v>
      </c>
      <c r="G152" s="160" t="s">
        <v>978</v>
      </c>
      <c r="H152" s="161">
        <v>7.4880000000000004</v>
      </c>
      <c r="I152" s="162"/>
      <c r="J152" s="161">
        <f>ROUND(I152*H152,3)</f>
        <v>0</v>
      </c>
      <c r="K152" s="163"/>
      <c r="L152" s="32"/>
      <c r="M152" s="164" t="s">
        <v>1</v>
      </c>
      <c r="N152" s="127" t="s">
        <v>41</v>
      </c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AR152" s="167" t="s">
        <v>231</v>
      </c>
      <c r="AT152" s="167" t="s">
        <v>227</v>
      </c>
      <c r="AU152" s="167" t="s">
        <v>99</v>
      </c>
      <c r="AY152" s="17" t="s">
        <v>224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7" t="s">
        <v>99</v>
      </c>
      <c r="BK152" s="169">
        <f>ROUND(I152*H152,3)</f>
        <v>0</v>
      </c>
      <c r="BL152" s="17" t="s">
        <v>231</v>
      </c>
      <c r="BM152" s="167" t="s">
        <v>992</v>
      </c>
    </row>
    <row r="153" spans="2:65" s="1" customFormat="1" ht="24.25" customHeight="1">
      <c r="B153" s="32"/>
      <c r="C153" s="157" t="s">
        <v>260</v>
      </c>
      <c r="D153" s="157" t="s">
        <v>227</v>
      </c>
      <c r="E153" s="158" t="s">
        <v>993</v>
      </c>
      <c r="F153" s="159" t="s">
        <v>994</v>
      </c>
      <c r="G153" s="160" t="s">
        <v>373</v>
      </c>
      <c r="H153" s="161">
        <v>7.4880000000000004</v>
      </c>
      <c r="I153" s="162"/>
      <c r="J153" s="161">
        <f>ROUND(I153*H153,3)</f>
        <v>0</v>
      </c>
      <c r="K153" s="163"/>
      <c r="L153" s="32"/>
      <c r="M153" s="164" t="s">
        <v>1</v>
      </c>
      <c r="N153" s="127" t="s">
        <v>41</v>
      </c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67" t="s">
        <v>231</v>
      </c>
      <c r="AT153" s="167" t="s">
        <v>227</v>
      </c>
      <c r="AU153" s="167" t="s">
        <v>99</v>
      </c>
      <c r="AY153" s="17" t="s">
        <v>224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7" t="s">
        <v>99</v>
      </c>
      <c r="BK153" s="169">
        <f>ROUND(I153*H153,3)</f>
        <v>0</v>
      </c>
      <c r="BL153" s="17" t="s">
        <v>231</v>
      </c>
      <c r="BM153" s="167" t="s">
        <v>995</v>
      </c>
    </row>
    <row r="154" spans="2:65" s="11" customFormat="1" ht="22.9" customHeight="1">
      <c r="B154" s="146"/>
      <c r="D154" s="147" t="s">
        <v>74</v>
      </c>
      <c r="E154" s="155" t="s">
        <v>99</v>
      </c>
      <c r="F154" s="155" t="s">
        <v>996</v>
      </c>
      <c r="I154" s="149"/>
      <c r="J154" s="156">
        <f>BK154</f>
        <v>0</v>
      </c>
      <c r="L154" s="146"/>
      <c r="M154" s="150"/>
      <c r="P154" s="151">
        <f>SUM(P155:P160)</f>
        <v>0</v>
      </c>
      <c r="R154" s="151">
        <f>SUM(R155:R160)</f>
        <v>18.170962320000001</v>
      </c>
      <c r="T154" s="152">
        <f>SUM(T155:T160)</f>
        <v>0</v>
      </c>
      <c r="AR154" s="147" t="s">
        <v>83</v>
      </c>
      <c r="AT154" s="153" t="s">
        <v>74</v>
      </c>
      <c r="AU154" s="153" t="s">
        <v>83</v>
      </c>
      <c r="AY154" s="147" t="s">
        <v>224</v>
      </c>
      <c r="BK154" s="154">
        <f>SUM(BK155:BK160)</f>
        <v>0</v>
      </c>
    </row>
    <row r="155" spans="2:65" s="1" customFormat="1" ht="24.25" customHeight="1">
      <c r="B155" s="32"/>
      <c r="C155" s="157" t="s">
        <v>280</v>
      </c>
      <c r="D155" s="157" t="s">
        <v>227</v>
      </c>
      <c r="E155" s="158" t="s">
        <v>997</v>
      </c>
      <c r="F155" s="159" t="s">
        <v>998</v>
      </c>
      <c r="G155" s="160" t="s">
        <v>978</v>
      </c>
      <c r="H155" s="161">
        <v>1.4330000000000001</v>
      </c>
      <c r="I155" s="162"/>
      <c r="J155" s="161">
        <f>ROUND(I155*H155,3)</f>
        <v>0</v>
      </c>
      <c r="K155" s="163"/>
      <c r="L155" s="32"/>
      <c r="M155" s="164" t="s">
        <v>1</v>
      </c>
      <c r="N155" s="127" t="s">
        <v>41</v>
      </c>
      <c r="P155" s="165">
        <f>O155*H155</f>
        <v>0</v>
      </c>
      <c r="Q155" s="165">
        <v>2.0699999999999998</v>
      </c>
      <c r="R155" s="165">
        <f>Q155*H155</f>
        <v>2.96631</v>
      </c>
      <c r="S155" s="165">
        <v>0</v>
      </c>
      <c r="T155" s="166">
        <f>S155*H155</f>
        <v>0</v>
      </c>
      <c r="AR155" s="167" t="s">
        <v>231</v>
      </c>
      <c r="AT155" s="167" t="s">
        <v>227</v>
      </c>
      <c r="AU155" s="167" t="s">
        <v>99</v>
      </c>
      <c r="AY155" s="17" t="s">
        <v>224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7" t="s">
        <v>99</v>
      </c>
      <c r="BK155" s="169">
        <f>ROUND(I155*H155,3)</f>
        <v>0</v>
      </c>
      <c r="BL155" s="17" t="s">
        <v>231</v>
      </c>
      <c r="BM155" s="167" t="s">
        <v>999</v>
      </c>
    </row>
    <row r="156" spans="2:65" s="13" customFormat="1">
      <c r="B156" s="177"/>
      <c r="D156" s="171" t="s">
        <v>233</v>
      </c>
      <c r="E156" s="178" t="s">
        <v>1</v>
      </c>
      <c r="F156" s="179" t="s">
        <v>1000</v>
      </c>
      <c r="H156" s="180">
        <v>0.71299999999999997</v>
      </c>
      <c r="I156" s="181"/>
      <c r="L156" s="177"/>
      <c r="M156" s="182"/>
      <c r="T156" s="183"/>
      <c r="AT156" s="178" t="s">
        <v>233</v>
      </c>
      <c r="AU156" s="178" t="s">
        <v>99</v>
      </c>
      <c r="AV156" s="13" t="s">
        <v>99</v>
      </c>
      <c r="AW156" s="13" t="s">
        <v>30</v>
      </c>
      <c r="AX156" s="13" t="s">
        <v>75</v>
      </c>
      <c r="AY156" s="178" t="s">
        <v>224</v>
      </c>
    </row>
    <row r="157" spans="2:65" s="13" customFormat="1">
      <c r="B157" s="177"/>
      <c r="D157" s="171" t="s">
        <v>233</v>
      </c>
      <c r="E157" s="178" t="s">
        <v>1</v>
      </c>
      <c r="F157" s="179" t="s">
        <v>1001</v>
      </c>
      <c r="H157" s="180">
        <v>0.72</v>
      </c>
      <c r="I157" s="181"/>
      <c r="L157" s="177"/>
      <c r="M157" s="182"/>
      <c r="T157" s="183"/>
      <c r="AT157" s="178" t="s">
        <v>233</v>
      </c>
      <c r="AU157" s="178" t="s">
        <v>99</v>
      </c>
      <c r="AV157" s="13" t="s">
        <v>99</v>
      </c>
      <c r="AW157" s="13" t="s">
        <v>30</v>
      </c>
      <c r="AX157" s="13" t="s">
        <v>75</v>
      </c>
      <c r="AY157" s="178" t="s">
        <v>224</v>
      </c>
    </row>
    <row r="158" spans="2:65" s="14" customFormat="1">
      <c r="B158" s="184"/>
      <c r="D158" s="171" t="s">
        <v>233</v>
      </c>
      <c r="E158" s="185" t="s">
        <v>1</v>
      </c>
      <c r="F158" s="186" t="s">
        <v>279</v>
      </c>
      <c r="H158" s="187">
        <v>1.4329999999999998</v>
      </c>
      <c r="I158" s="188"/>
      <c r="L158" s="184"/>
      <c r="M158" s="189"/>
      <c r="T158" s="190"/>
      <c r="AT158" s="185" t="s">
        <v>233</v>
      </c>
      <c r="AU158" s="185" t="s">
        <v>99</v>
      </c>
      <c r="AV158" s="14" t="s">
        <v>231</v>
      </c>
      <c r="AW158" s="14" t="s">
        <v>30</v>
      </c>
      <c r="AX158" s="14" t="s">
        <v>83</v>
      </c>
      <c r="AY158" s="185" t="s">
        <v>224</v>
      </c>
    </row>
    <row r="159" spans="2:65" s="1" customFormat="1" ht="16.5" customHeight="1">
      <c r="B159" s="32"/>
      <c r="C159" s="157" t="s">
        <v>284</v>
      </c>
      <c r="D159" s="157" t="s">
        <v>227</v>
      </c>
      <c r="E159" s="158" t="s">
        <v>1002</v>
      </c>
      <c r="F159" s="159" t="s">
        <v>1003</v>
      </c>
      <c r="G159" s="160" t="s">
        <v>978</v>
      </c>
      <c r="H159" s="161">
        <v>6.8639999999999999</v>
      </c>
      <c r="I159" s="162"/>
      <c r="J159" s="161">
        <f>ROUND(I159*H159,3)</f>
        <v>0</v>
      </c>
      <c r="K159" s="163"/>
      <c r="L159" s="32"/>
      <c r="M159" s="164" t="s">
        <v>1</v>
      </c>
      <c r="N159" s="127" t="s">
        <v>41</v>
      </c>
      <c r="P159" s="165">
        <f>O159*H159</f>
        <v>0</v>
      </c>
      <c r="Q159" s="165">
        <v>2.2151299999999998</v>
      </c>
      <c r="R159" s="165">
        <f>Q159*H159</f>
        <v>15.204652319999999</v>
      </c>
      <c r="S159" s="165">
        <v>0</v>
      </c>
      <c r="T159" s="166">
        <f>S159*H159</f>
        <v>0</v>
      </c>
      <c r="AR159" s="167" t="s">
        <v>231</v>
      </c>
      <c r="AT159" s="167" t="s">
        <v>227</v>
      </c>
      <c r="AU159" s="167" t="s">
        <v>99</v>
      </c>
      <c r="AY159" s="17" t="s">
        <v>224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7" t="s">
        <v>99</v>
      </c>
      <c r="BK159" s="169">
        <f>ROUND(I159*H159,3)</f>
        <v>0</v>
      </c>
      <c r="BL159" s="17" t="s">
        <v>231</v>
      </c>
      <c r="BM159" s="167" t="s">
        <v>1004</v>
      </c>
    </row>
    <row r="160" spans="2:65" s="13" customFormat="1">
      <c r="B160" s="177"/>
      <c r="D160" s="171" t="s">
        <v>233</v>
      </c>
      <c r="E160" s="178" t="s">
        <v>1</v>
      </c>
      <c r="F160" s="179" t="s">
        <v>1005</v>
      </c>
      <c r="H160" s="180">
        <v>6.8639999999999999</v>
      </c>
      <c r="I160" s="181"/>
      <c r="L160" s="177"/>
      <c r="M160" s="182"/>
      <c r="T160" s="183"/>
      <c r="AT160" s="178" t="s">
        <v>233</v>
      </c>
      <c r="AU160" s="178" t="s">
        <v>99</v>
      </c>
      <c r="AV160" s="13" t="s">
        <v>99</v>
      </c>
      <c r="AW160" s="13" t="s">
        <v>30</v>
      </c>
      <c r="AX160" s="13" t="s">
        <v>83</v>
      </c>
      <c r="AY160" s="178" t="s">
        <v>224</v>
      </c>
    </row>
    <row r="161" spans="2:65" s="11" customFormat="1" ht="22.9" customHeight="1">
      <c r="B161" s="146"/>
      <c r="D161" s="147" t="s">
        <v>74</v>
      </c>
      <c r="E161" s="155" t="s">
        <v>225</v>
      </c>
      <c r="F161" s="155" t="s">
        <v>226</v>
      </c>
      <c r="I161" s="149"/>
      <c r="J161" s="156">
        <f>BK161</f>
        <v>0</v>
      </c>
      <c r="L161" s="146"/>
      <c r="M161" s="150"/>
      <c r="P161" s="151">
        <f>SUM(P162:P168)</f>
        <v>0</v>
      </c>
      <c r="R161" s="151">
        <f>SUM(R162:R168)</f>
        <v>3.7317325332000002</v>
      </c>
      <c r="T161" s="152">
        <f>SUM(T162:T168)</f>
        <v>0</v>
      </c>
      <c r="AR161" s="147" t="s">
        <v>83</v>
      </c>
      <c r="AT161" s="153" t="s">
        <v>74</v>
      </c>
      <c r="AU161" s="153" t="s">
        <v>83</v>
      </c>
      <c r="AY161" s="147" t="s">
        <v>224</v>
      </c>
      <c r="BK161" s="154">
        <f>SUM(BK162:BK168)</f>
        <v>0</v>
      </c>
    </row>
    <row r="162" spans="2:65" s="1" customFormat="1" ht="33" customHeight="1">
      <c r="B162" s="32"/>
      <c r="C162" s="157" t="s">
        <v>288</v>
      </c>
      <c r="D162" s="157" t="s">
        <v>227</v>
      </c>
      <c r="E162" s="158" t="s">
        <v>1006</v>
      </c>
      <c r="F162" s="159" t="s">
        <v>1007</v>
      </c>
      <c r="G162" s="160" t="s">
        <v>978</v>
      </c>
      <c r="H162" s="161">
        <v>1.488</v>
      </c>
      <c r="I162" s="162"/>
      <c r="J162" s="161">
        <f>ROUND(I162*H162,3)</f>
        <v>0</v>
      </c>
      <c r="K162" s="163"/>
      <c r="L162" s="32"/>
      <c r="M162" s="164" t="s">
        <v>1</v>
      </c>
      <c r="N162" s="127" t="s">
        <v>41</v>
      </c>
      <c r="P162" s="165">
        <f>O162*H162</f>
        <v>0</v>
      </c>
      <c r="Q162" s="165">
        <v>2.4017808</v>
      </c>
      <c r="R162" s="165">
        <f>Q162*H162</f>
        <v>3.5738498303999999</v>
      </c>
      <c r="S162" s="165">
        <v>0</v>
      </c>
      <c r="T162" s="166">
        <f>S162*H162</f>
        <v>0</v>
      </c>
      <c r="AR162" s="167" t="s">
        <v>231</v>
      </c>
      <c r="AT162" s="167" t="s">
        <v>227</v>
      </c>
      <c r="AU162" s="167" t="s">
        <v>99</v>
      </c>
      <c r="AY162" s="17" t="s">
        <v>224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7" t="s">
        <v>99</v>
      </c>
      <c r="BK162" s="169">
        <f>ROUND(I162*H162,3)</f>
        <v>0</v>
      </c>
      <c r="BL162" s="17" t="s">
        <v>231</v>
      </c>
      <c r="BM162" s="167" t="s">
        <v>1008</v>
      </c>
    </row>
    <row r="163" spans="2:65" s="13" customFormat="1">
      <c r="B163" s="177"/>
      <c r="D163" s="171" t="s">
        <v>233</v>
      </c>
      <c r="E163" s="178" t="s">
        <v>1</v>
      </c>
      <c r="F163" s="179" t="s">
        <v>1009</v>
      </c>
      <c r="H163" s="180">
        <v>1.488</v>
      </c>
      <c r="I163" s="181"/>
      <c r="L163" s="177"/>
      <c r="M163" s="182"/>
      <c r="T163" s="183"/>
      <c r="AT163" s="178" t="s">
        <v>233</v>
      </c>
      <c r="AU163" s="178" t="s">
        <v>99</v>
      </c>
      <c r="AV163" s="13" t="s">
        <v>99</v>
      </c>
      <c r="AW163" s="13" t="s">
        <v>30</v>
      </c>
      <c r="AX163" s="13" t="s">
        <v>83</v>
      </c>
      <c r="AY163" s="178" t="s">
        <v>224</v>
      </c>
    </row>
    <row r="164" spans="2:65" s="1" customFormat="1" ht="24.25" customHeight="1">
      <c r="B164" s="32"/>
      <c r="C164" s="157" t="s">
        <v>295</v>
      </c>
      <c r="D164" s="157" t="s">
        <v>227</v>
      </c>
      <c r="E164" s="158" t="s">
        <v>1010</v>
      </c>
      <c r="F164" s="159" t="s">
        <v>1011</v>
      </c>
      <c r="G164" s="160" t="s">
        <v>245</v>
      </c>
      <c r="H164" s="161">
        <v>14.88</v>
      </c>
      <c r="I164" s="162"/>
      <c r="J164" s="161">
        <f>ROUND(I164*H164,3)</f>
        <v>0</v>
      </c>
      <c r="K164" s="163"/>
      <c r="L164" s="32"/>
      <c r="M164" s="164" t="s">
        <v>1</v>
      </c>
      <c r="N164" s="127" t="s">
        <v>41</v>
      </c>
      <c r="P164" s="165">
        <f>O164*H164</f>
        <v>0</v>
      </c>
      <c r="Q164" s="165">
        <v>4.50331E-3</v>
      </c>
      <c r="R164" s="165">
        <f>Q164*H164</f>
        <v>6.7009252800000002E-2</v>
      </c>
      <c r="S164" s="165">
        <v>0</v>
      </c>
      <c r="T164" s="166">
        <f>S164*H164</f>
        <v>0</v>
      </c>
      <c r="AR164" s="167" t="s">
        <v>231</v>
      </c>
      <c r="AT164" s="167" t="s">
        <v>227</v>
      </c>
      <c r="AU164" s="167" t="s">
        <v>99</v>
      </c>
      <c r="AY164" s="17" t="s">
        <v>224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7" t="s">
        <v>99</v>
      </c>
      <c r="BK164" s="169">
        <f>ROUND(I164*H164,3)</f>
        <v>0</v>
      </c>
      <c r="BL164" s="17" t="s">
        <v>231</v>
      </c>
      <c r="BM164" s="167" t="s">
        <v>1012</v>
      </c>
    </row>
    <row r="165" spans="2:65" s="13" customFormat="1">
      <c r="B165" s="177"/>
      <c r="D165" s="171" t="s">
        <v>233</v>
      </c>
      <c r="E165" s="178" t="s">
        <v>1</v>
      </c>
      <c r="F165" s="179" t="s">
        <v>1013</v>
      </c>
      <c r="H165" s="180">
        <v>14.88</v>
      </c>
      <c r="I165" s="181"/>
      <c r="L165" s="177"/>
      <c r="M165" s="182"/>
      <c r="T165" s="183"/>
      <c r="AT165" s="178" t="s">
        <v>233</v>
      </c>
      <c r="AU165" s="178" t="s">
        <v>99</v>
      </c>
      <c r="AV165" s="13" t="s">
        <v>99</v>
      </c>
      <c r="AW165" s="13" t="s">
        <v>30</v>
      </c>
      <c r="AX165" s="13" t="s">
        <v>83</v>
      </c>
      <c r="AY165" s="178" t="s">
        <v>224</v>
      </c>
    </row>
    <row r="166" spans="2:65" s="1" customFormat="1" ht="24.25" customHeight="1">
      <c r="B166" s="32"/>
      <c r="C166" s="157" t="s">
        <v>300</v>
      </c>
      <c r="D166" s="157" t="s">
        <v>227</v>
      </c>
      <c r="E166" s="158" t="s">
        <v>1014</v>
      </c>
      <c r="F166" s="159" t="s">
        <v>1015</v>
      </c>
      <c r="G166" s="160" t="s">
        <v>245</v>
      </c>
      <c r="H166" s="161">
        <v>14.88</v>
      </c>
      <c r="I166" s="162"/>
      <c r="J166" s="161">
        <f>ROUND(I166*H166,3)</f>
        <v>0</v>
      </c>
      <c r="K166" s="163"/>
      <c r="L166" s="32"/>
      <c r="M166" s="164" t="s">
        <v>1</v>
      </c>
      <c r="N166" s="127" t="s">
        <v>41</v>
      </c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AR166" s="167" t="s">
        <v>231</v>
      </c>
      <c r="AT166" s="167" t="s">
        <v>227</v>
      </c>
      <c r="AU166" s="167" t="s">
        <v>99</v>
      </c>
      <c r="AY166" s="17" t="s">
        <v>224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7" t="s">
        <v>99</v>
      </c>
      <c r="BK166" s="169">
        <f>ROUND(I166*H166,3)</f>
        <v>0</v>
      </c>
      <c r="BL166" s="17" t="s">
        <v>231</v>
      </c>
      <c r="BM166" s="167" t="s">
        <v>1016</v>
      </c>
    </row>
    <row r="167" spans="2:65" s="1" customFormat="1" ht="24.25" customHeight="1">
      <c r="B167" s="32"/>
      <c r="C167" s="157" t="s">
        <v>305</v>
      </c>
      <c r="D167" s="157" t="s">
        <v>227</v>
      </c>
      <c r="E167" s="158" t="s">
        <v>1017</v>
      </c>
      <c r="F167" s="159" t="s">
        <v>1018</v>
      </c>
      <c r="G167" s="160" t="s">
        <v>373</v>
      </c>
      <c r="H167" s="161">
        <v>8.8999999999999996E-2</v>
      </c>
      <c r="I167" s="162"/>
      <c r="J167" s="161">
        <f>ROUND(I167*H167,3)</f>
        <v>0</v>
      </c>
      <c r="K167" s="163"/>
      <c r="L167" s="32"/>
      <c r="M167" s="164" t="s">
        <v>1</v>
      </c>
      <c r="N167" s="127" t="s">
        <v>41</v>
      </c>
      <c r="P167" s="165">
        <f>O167*H167</f>
        <v>0</v>
      </c>
      <c r="Q167" s="165">
        <v>1.02105</v>
      </c>
      <c r="R167" s="165">
        <f>Q167*H167</f>
        <v>9.0873449999999995E-2</v>
      </c>
      <c r="S167" s="165">
        <v>0</v>
      </c>
      <c r="T167" s="166">
        <f>S167*H167</f>
        <v>0</v>
      </c>
      <c r="AR167" s="167" t="s">
        <v>231</v>
      </c>
      <c r="AT167" s="167" t="s">
        <v>227</v>
      </c>
      <c r="AU167" s="167" t="s">
        <v>99</v>
      </c>
      <c r="AY167" s="17" t="s">
        <v>224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7" t="s">
        <v>99</v>
      </c>
      <c r="BK167" s="169">
        <f>ROUND(I167*H167,3)</f>
        <v>0</v>
      </c>
      <c r="BL167" s="17" t="s">
        <v>231</v>
      </c>
      <c r="BM167" s="167" t="s">
        <v>1019</v>
      </c>
    </row>
    <row r="168" spans="2:65" s="13" customFormat="1">
      <c r="B168" s="177"/>
      <c r="D168" s="171" t="s">
        <v>233</v>
      </c>
      <c r="E168" s="178" t="s">
        <v>1</v>
      </c>
      <c r="F168" s="179" t="s">
        <v>1020</v>
      </c>
      <c r="H168" s="180">
        <v>8.8999999999999996E-2</v>
      </c>
      <c r="I168" s="181"/>
      <c r="L168" s="177"/>
      <c r="M168" s="182"/>
      <c r="T168" s="183"/>
      <c r="AT168" s="178" t="s">
        <v>233</v>
      </c>
      <c r="AU168" s="178" t="s">
        <v>99</v>
      </c>
      <c r="AV168" s="13" t="s">
        <v>99</v>
      </c>
      <c r="AW168" s="13" t="s">
        <v>30</v>
      </c>
      <c r="AX168" s="13" t="s">
        <v>83</v>
      </c>
      <c r="AY168" s="178" t="s">
        <v>224</v>
      </c>
    </row>
    <row r="169" spans="2:65" s="11" customFormat="1" ht="22.9" customHeight="1">
      <c r="B169" s="146"/>
      <c r="D169" s="147" t="s">
        <v>74</v>
      </c>
      <c r="E169" s="155" t="s">
        <v>231</v>
      </c>
      <c r="F169" s="155" t="s">
        <v>1021</v>
      </c>
      <c r="I169" s="149"/>
      <c r="J169" s="156">
        <f>BK169</f>
        <v>0</v>
      </c>
      <c r="L169" s="146"/>
      <c r="M169" s="150"/>
      <c r="P169" s="151">
        <f>SUM(P170:P179)</f>
        <v>0</v>
      </c>
      <c r="R169" s="151">
        <f>SUM(R170:R179)</f>
        <v>5.0835805606500006</v>
      </c>
      <c r="T169" s="152">
        <f>SUM(T170:T179)</f>
        <v>0</v>
      </c>
      <c r="AR169" s="147" t="s">
        <v>83</v>
      </c>
      <c r="AT169" s="153" t="s">
        <v>74</v>
      </c>
      <c r="AU169" s="153" t="s">
        <v>83</v>
      </c>
      <c r="AY169" s="147" t="s">
        <v>224</v>
      </c>
      <c r="BK169" s="154">
        <f>SUM(BK170:BK179)</f>
        <v>0</v>
      </c>
    </row>
    <row r="170" spans="2:65" s="1" customFormat="1" ht="21.75" customHeight="1">
      <c r="B170" s="32"/>
      <c r="C170" s="157" t="s">
        <v>310</v>
      </c>
      <c r="D170" s="157" t="s">
        <v>227</v>
      </c>
      <c r="E170" s="158" t="s">
        <v>1022</v>
      </c>
      <c r="F170" s="159" t="s">
        <v>1023</v>
      </c>
      <c r="G170" s="160" t="s">
        <v>978</v>
      </c>
      <c r="H170" s="161">
        <v>2.0590000000000002</v>
      </c>
      <c r="I170" s="162"/>
      <c r="J170" s="161">
        <f>ROUND(I170*H170,3)</f>
        <v>0</v>
      </c>
      <c r="K170" s="163"/>
      <c r="L170" s="32"/>
      <c r="M170" s="164" t="s">
        <v>1</v>
      </c>
      <c r="N170" s="127" t="s">
        <v>41</v>
      </c>
      <c r="P170" s="165">
        <f>O170*H170</f>
        <v>0</v>
      </c>
      <c r="Q170" s="165">
        <v>2.4157937399999998</v>
      </c>
      <c r="R170" s="165">
        <f>Q170*H170</f>
        <v>4.9741193106599999</v>
      </c>
      <c r="S170" s="165">
        <v>0</v>
      </c>
      <c r="T170" s="166">
        <f>S170*H170</f>
        <v>0</v>
      </c>
      <c r="AR170" s="167" t="s">
        <v>231</v>
      </c>
      <c r="AT170" s="167" t="s">
        <v>227</v>
      </c>
      <c r="AU170" s="167" t="s">
        <v>99</v>
      </c>
      <c r="AY170" s="17" t="s">
        <v>224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7" t="s">
        <v>99</v>
      </c>
      <c r="BK170" s="169">
        <f>ROUND(I170*H170,3)</f>
        <v>0</v>
      </c>
      <c r="BL170" s="17" t="s">
        <v>231</v>
      </c>
      <c r="BM170" s="167" t="s">
        <v>1024</v>
      </c>
    </row>
    <row r="171" spans="2:65" s="13" customFormat="1">
      <c r="B171" s="177"/>
      <c r="D171" s="171" t="s">
        <v>233</v>
      </c>
      <c r="E171" s="178" t="s">
        <v>1</v>
      </c>
      <c r="F171" s="179" t="s">
        <v>1025</v>
      </c>
      <c r="H171" s="180">
        <v>0.9</v>
      </c>
      <c r="I171" s="181"/>
      <c r="L171" s="177"/>
      <c r="M171" s="182"/>
      <c r="T171" s="183"/>
      <c r="AT171" s="178" t="s">
        <v>233</v>
      </c>
      <c r="AU171" s="178" t="s">
        <v>99</v>
      </c>
      <c r="AV171" s="13" t="s">
        <v>99</v>
      </c>
      <c r="AW171" s="13" t="s">
        <v>30</v>
      </c>
      <c r="AX171" s="13" t="s">
        <v>75</v>
      </c>
      <c r="AY171" s="178" t="s">
        <v>224</v>
      </c>
    </row>
    <row r="172" spans="2:65" s="13" customFormat="1">
      <c r="B172" s="177"/>
      <c r="D172" s="171" t="s">
        <v>233</v>
      </c>
      <c r="E172" s="178" t="s">
        <v>1</v>
      </c>
      <c r="F172" s="179" t="s">
        <v>1026</v>
      </c>
      <c r="H172" s="180">
        <v>0.65500000000000003</v>
      </c>
      <c r="I172" s="181"/>
      <c r="L172" s="177"/>
      <c r="M172" s="182"/>
      <c r="T172" s="183"/>
      <c r="AT172" s="178" t="s">
        <v>233</v>
      </c>
      <c r="AU172" s="178" t="s">
        <v>99</v>
      </c>
      <c r="AV172" s="13" t="s">
        <v>99</v>
      </c>
      <c r="AW172" s="13" t="s">
        <v>30</v>
      </c>
      <c r="AX172" s="13" t="s">
        <v>75</v>
      </c>
      <c r="AY172" s="178" t="s">
        <v>224</v>
      </c>
    </row>
    <row r="173" spans="2:65" s="13" customFormat="1">
      <c r="B173" s="177"/>
      <c r="D173" s="171" t="s">
        <v>233</v>
      </c>
      <c r="E173" s="178" t="s">
        <v>1</v>
      </c>
      <c r="F173" s="179" t="s">
        <v>1027</v>
      </c>
      <c r="H173" s="180">
        <v>0.504</v>
      </c>
      <c r="I173" s="181"/>
      <c r="L173" s="177"/>
      <c r="M173" s="182"/>
      <c r="T173" s="183"/>
      <c r="AT173" s="178" t="s">
        <v>233</v>
      </c>
      <c r="AU173" s="178" t="s">
        <v>99</v>
      </c>
      <c r="AV173" s="13" t="s">
        <v>99</v>
      </c>
      <c r="AW173" s="13" t="s">
        <v>30</v>
      </c>
      <c r="AX173" s="13" t="s">
        <v>75</v>
      </c>
      <c r="AY173" s="178" t="s">
        <v>224</v>
      </c>
    </row>
    <row r="174" spans="2:65" s="14" customFormat="1">
      <c r="B174" s="184"/>
      <c r="D174" s="171" t="s">
        <v>233</v>
      </c>
      <c r="E174" s="185" t="s">
        <v>1</v>
      </c>
      <c r="F174" s="186" t="s">
        <v>279</v>
      </c>
      <c r="H174" s="187">
        <v>2.0590000000000002</v>
      </c>
      <c r="I174" s="188"/>
      <c r="L174" s="184"/>
      <c r="M174" s="189"/>
      <c r="T174" s="190"/>
      <c r="AT174" s="185" t="s">
        <v>233</v>
      </c>
      <c r="AU174" s="185" t="s">
        <v>99</v>
      </c>
      <c r="AV174" s="14" t="s">
        <v>231</v>
      </c>
      <c r="AW174" s="14" t="s">
        <v>30</v>
      </c>
      <c r="AX174" s="14" t="s">
        <v>83</v>
      </c>
      <c r="AY174" s="185" t="s">
        <v>224</v>
      </c>
    </row>
    <row r="175" spans="2:65" s="1" customFormat="1" ht="24.25" customHeight="1">
      <c r="B175" s="32"/>
      <c r="C175" s="157" t="s">
        <v>316</v>
      </c>
      <c r="D175" s="157" t="s">
        <v>227</v>
      </c>
      <c r="E175" s="158" t="s">
        <v>1028</v>
      </c>
      <c r="F175" s="159" t="s">
        <v>1029</v>
      </c>
      <c r="G175" s="160" t="s">
        <v>373</v>
      </c>
      <c r="H175" s="161">
        <v>0.10299999999999999</v>
      </c>
      <c r="I175" s="162"/>
      <c r="J175" s="161">
        <f>ROUND(I175*H175,3)</f>
        <v>0</v>
      </c>
      <c r="K175" s="163"/>
      <c r="L175" s="32"/>
      <c r="M175" s="164" t="s">
        <v>1</v>
      </c>
      <c r="N175" s="127" t="s">
        <v>41</v>
      </c>
      <c r="P175" s="165">
        <f>O175*H175</f>
        <v>0</v>
      </c>
      <c r="Q175" s="165">
        <v>1.0165683299999999</v>
      </c>
      <c r="R175" s="165">
        <f>Q175*H175</f>
        <v>0.10470653798999999</v>
      </c>
      <c r="S175" s="165">
        <v>0</v>
      </c>
      <c r="T175" s="166">
        <f>S175*H175</f>
        <v>0</v>
      </c>
      <c r="AR175" s="167" t="s">
        <v>231</v>
      </c>
      <c r="AT175" s="167" t="s">
        <v>227</v>
      </c>
      <c r="AU175" s="167" t="s">
        <v>99</v>
      </c>
      <c r="AY175" s="17" t="s">
        <v>224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7" t="s">
        <v>99</v>
      </c>
      <c r="BK175" s="169">
        <f>ROUND(I175*H175,3)</f>
        <v>0</v>
      </c>
      <c r="BL175" s="17" t="s">
        <v>231</v>
      </c>
      <c r="BM175" s="167" t="s">
        <v>1030</v>
      </c>
    </row>
    <row r="176" spans="2:65" s="13" customFormat="1">
      <c r="B176" s="177"/>
      <c r="D176" s="171" t="s">
        <v>233</v>
      </c>
      <c r="E176" s="178" t="s">
        <v>1</v>
      </c>
      <c r="F176" s="179" t="s">
        <v>1031</v>
      </c>
      <c r="H176" s="180">
        <v>0.10299999999999999</v>
      </c>
      <c r="I176" s="181"/>
      <c r="L176" s="177"/>
      <c r="M176" s="182"/>
      <c r="T176" s="183"/>
      <c r="AT176" s="178" t="s">
        <v>233</v>
      </c>
      <c r="AU176" s="178" t="s">
        <v>99</v>
      </c>
      <c r="AV176" s="13" t="s">
        <v>99</v>
      </c>
      <c r="AW176" s="13" t="s">
        <v>30</v>
      </c>
      <c r="AX176" s="13" t="s">
        <v>83</v>
      </c>
      <c r="AY176" s="178" t="s">
        <v>224</v>
      </c>
    </row>
    <row r="177" spans="2:65" s="1" customFormat="1" ht="24.25" customHeight="1">
      <c r="B177" s="32"/>
      <c r="C177" s="157" t="s">
        <v>321</v>
      </c>
      <c r="D177" s="157" t="s">
        <v>227</v>
      </c>
      <c r="E177" s="158" t="s">
        <v>1032</v>
      </c>
      <c r="F177" s="159" t="s">
        <v>1033</v>
      </c>
      <c r="G177" s="160" t="s">
        <v>245</v>
      </c>
      <c r="H177" s="161">
        <v>1.2</v>
      </c>
      <c r="I177" s="162"/>
      <c r="J177" s="161">
        <f>ROUND(I177*H177,3)</f>
        <v>0</v>
      </c>
      <c r="K177" s="163"/>
      <c r="L177" s="32"/>
      <c r="M177" s="164" t="s">
        <v>1</v>
      </c>
      <c r="N177" s="127" t="s">
        <v>41</v>
      </c>
      <c r="P177" s="165">
        <f>O177*H177</f>
        <v>0</v>
      </c>
      <c r="Q177" s="165">
        <v>3.9622599999999996E-3</v>
      </c>
      <c r="R177" s="165">
        <f>Q177*H177</f>
        <v>4.7547119999999995E-3</v>
      </c>
      <c r="S177" s="165">
        <v>0</v>
      </c>
      <c r="T177" s="166">
        <f>S177*H177</f>
        <v>0</v>
      </c>
      <c r="AR177" s="167" t="s">
        <v>231</v>
      </c>
      <c r="AT177" s="167" t="s">
        <v>227</v>
      </c>
      <c r="AU177" s="167" t="s">
        <v>99</v>
      </c>
      <c r="AY177" s="17" t="s">
        <v>224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7" t="s">
        <v>99</v>
      </c>
      <c r="BK177" s="169">
        <f>ROUND(I177*H177,3)</f>
        <v>0</v>
      </c>
      <c r="BL177" s="17" t="s">
        <v>231</v>
      </c>
      <c r="BM177" s="167" t="s">
        <v>1034</v>
      </c>
    </row>
    <row r="178" spans="2:65" s="13" customFormat="1">
      <c r="B178" s="177"/>
      <c r="D178" s="171" t="s">
        <v>233</v>
      </c>
      <c r="E178" s="178" t="s">
        <v>1</v>
      </c>
      <c r="F178" s="179" t="s">
        <v>1035</v>
      </c>
      <c r="H178" s="180">
        <v>1.2</v>
      </c>
      <c r="I178" s="181"/>
      <c r="L178" s="177"/>
      <c r="M178" s="182"/>
      <c r="T178" s="183"/>
      <c r="AT178" s="178" t="s">
        <v>233</v>
      </c>
      <c r="AU178" s="178" t="s">
        <v>99</v>
      </c>
      <c r="AV178" s="13" t="s">
        <v>99</v>
      </c>
      <c r="AW178" s="13" t="s">
        <v>30</v>
      </c>
      <c r="AX178" s="13" t="s">
        <v>83</v>
      </c>
      <c r="AY178" s="178" t="s">
        <v>224</v>
      </c>
    </row>
    <row r="179" spans="2:65" s="1" customFormat="1" ht="24.25" customHeight="1">
      <c r="B179" s="32"/>
      <c r="C179" s="157" t="s">
        <v>325</v>
      </c>
      <c r="D179" s="157" t="s">
        <v>227</v>
      </c>
      <c r="E179" s="158" t="s">
        <v>1036</v>
      </c>
      <c r="F179" s="159" t="s">
        <v>1037</v>
      </c>
      <c r="G179" s="160" t="s">
        <v>245</v>
      </c>
      <c r="H179" s="161">
        <v>1.2</v>
      </c>
      <c r="I179" s="162"/>
      <c r="J179" s="161">
        <f>ROUND(I179*H179,3)</f>
        <v>0</v>
      </c>
      <c r="K179" s="163"/>
      <c r="L179" s="32"/>
      <c r="M179" s="164" t="s">
        <v>1</v>
      </c>
      <c r="N179" s="127" t="s">
        <v>41</v>
      </c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AR179" s="167" t="s">
        <v>231</v>
      </c>
      <c r="AT179" s="167" t="s">
        <v>227</v>
      </c>
      <c r="AU179" s="167" t="s">
        <v>99</v>
      </c>
      <c r="AY179" s="17" t="s">
        <v>224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7" t="s">
        <v>99</v>
      </c>
      <c r="BK179" s="169">
        <f>ROUND(I179*H179,3)</f>
        <v>0</v>
      </c>
      <c r="BL179" s="17" t="s">
        <v>231</v>
      </c>
      <c r="BM179" s="167" t="s">
        <v>1038</v>
      </c>
    </row>
    <row r="180" spans="2:65" s="11" customFormat="1" ht="22.9" customHeight="1">
      <c r="B180" s="146"/>
      <c r="D180" s="147" t="s">
        <v>74</v>
      </c>
      <c r="E180" s="155" t="s">
        <v>252</v>
      </c>
      <c r="F180" s="155" t="s">
        <v>1039</v>
      </c>
      <c r="I180" s="149"/>
      <c r="J180" s="156">
        <f>BK180</f>
        <v>0</v>
      </c>
      <c r="L180" s="146"/>
      <c r="M180" s="150"/>
      <c r="P180" s="151">
        <f>SUM(P181:P190)</f>
        <v>0</v>
      </c>
      <c r="R180" s="151">
        <f>SUM(R181:R190)</f>
        <v>15.973281</v>
      </c>
      <c r="T180" s="152">
        <f>SUM(T181:T190)</f>
        <v>0</v>
      </c>
      <c r="AR180" s="147" t="s">
        <v>83</v>
      </c>
      <c r="AT180" s="153" t="s">
        <v>74</v>
      </c>
      <c r="AU180" s="153" t="s">
        <v>83</v>
      </c>
      <c r="AY180" s="147" t="s">
        <v>224</v>
      </c>
      <c r="BK180" s="154">
        <f>SUM(BK181:BK190)</f>
        <v>0</v>
      </c>
    </row>
    <row r="181" spans="2:65" s="1" customFormat="1" ht="24.25" customHeight="1">
      <c r="B181" s="32"/>
      <c r="C181" s="157" t="s">
        <v>331</v>
      </c>
      <c r="D181" s="157" t="s">
        <v>227</v>
      </c>
      <c r="E181" s="158" t="s">
        <v>1040</v>
      </c>
      <c r="F181" s="159" t="s">
        <v>1041</v>
      </c>
      <c r="G181" s="160" t="s">
        <v>245</v>
      </c>
      <c r="H181" s="161">
        <v>28.65</v>
      </c>
      <c r="I181" s="162"/>
      <c r="J181" s="161">
        <f>ROUND(I181*H181,3)</f>
        <v>0</v>
      </c>
      <c r="K181" s="163"/>
      <c r="L181" s="32"/>
      <c r="M181" s="164" t="s">
        <v>1</v>
      </c>
      <c r="N181" s="127" t="s">
        <v>41</v>
      </c>
      <c r="P181" s="165">
        <f>O181*H181</f>
        <v>0</v>
      </c>
      <c r="Q181" s="165">
        <v>0.27994000000000002</v>
      </c>
      <c r="R181" s="165">
        <f>Q181*H181</f>
        <v>8.0202810000000007</v>
      </c>
      <c r="S181" s="165">
        <v>0</v>
      </c>
      <c r="T181" s="166">
        <f>S181*H181</f>
        <v>0</v>
      </c>
      <c r="AR181" s="167" t="s">
        <v>231</v>
      </c>
      <c r="AT181" s="167" t="s">
        <v>227</v>
      </c>
      <c r="AU181" s="167" t="s">
        <v>99</v>
      </c>
      <c r="AY181" s="17" t="s">
        <v>224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7" t="s">
        <v>99</v>
      </c>
      <c r="BK181" s="169">
        <f>ROUND(I181*H181,3)</f>
        <v>0</v>
      </c>
      <c r="BL181" s="17" t="s">
        <v>231</v>
      </c>
      <c r="BM181" s="167" t="s">
        <v>1042</v>
      </c>
    </row>
    <row r="182" spans="2:65" s="13" customFormat="1">
      <c r="B182" s="177"/>
      <c r="D182" s="171" t="s">
        <v>233</v>
      </c>
      <c r="E182" s="178" t="s">
        <v>1</v>
      </c>
      <c r="F182" s="179" t="s">
        <v>1043</v>
      </c>
      <c r="H182" s="180">
        <v>14.25</v>
      </c>
      <c r="I182" s="181"/>
      <c r="L182" s="177"/>
      <c r="M182" s="182"/>
      <c r="T182" s="183"/>
      <c r="AT182" s="178" t="s">
        <v>233</v>
      </c>
      <c r="AU182" s="178" t="s">
        <v>99</v>
      </c>
      <c r="AV182" s="13" t="s">
        <v>99</v>
      </c>
      <c r="AW182" s="13" t="s">
        <v>30</v>
      </c>
      <c r="AX182" s="13" t="s">
        <v>75</v>
      </c>
      <c r="AY182" s="178" t="s">
        <v>224</v>
      </c>
    </row>
    <row r="183" spans="2:65" s="13" customFormat="1">
      <c r="B183" s="177"/>
      <c r="D183" s="171" t="s">
        <v>233</v>
      </c>
      <c r="E183" s="178" t="s">
        <v>1</v>
      </c>
      <c r="F183" s="179" t="s">
        <v>1044</v>
      </c>
      <c r="H183" s="180">
        <v>14.4</v>
      </c>
      <c r="I183" s="181"/>
      <c r="L183" s="177"/>
      <c r="M183" s="182"/>
      <c r="T183" s="183"/>
      <c r="AT183" s="178" t="s">
        <v>233</v>
      </c>
      <c r="AU183" s="178" t="s">
        <v>99</v>
      </c>
      <c r="AV183" s="13" t="s">
        <v>99</v>
      </c>
      <c r="AW183" s="13" t="s">
        <v>30</v>
      </c>
      <c r="AX183" s="13" t="s">
        <v>75</v>
      </c>
      <c r="AY183" s="178" t="s">
        <v>224</v>
      </c>
    </row>
    <row r="184" spans="2:65" s="14" customFormat="1">
      <c r="B184" s="184"/>
      <c r="D184" s="171" t="s">
        <v>233</v>
      </c>
      <c r="E184" s="185" t="s">
        <v>1</v>
      </c>
      <c r="F184" s="186" t="s">
        <v>279</v>
      </c>
      <c r="H184" s="187">
        <v>28.65</v>
      </c>
      <c r="I184" s="188"/>
      <c r="L184" s="184"/>
      <c r="M184" s="189"/>
      <c r="T184" s="190"/>
      <c r="AT184" s="185" t="s">
        <v>233</v>
      </c>
      <c r="AU184" s="185" t="s">
        <v>99</v>
      </c>
      <c r="AV184" s="14" t="s">
        <v>231</v>
      </c>
      <c r="AW184" s="14" t="s">
        <v>30</v>
      </c>
      <c r="AX184" s="14" t="s">
        <v>83</v>
      </c>
      <c r="AY184" s="185" t="s">
        <v>224</v>
      </c>
    </row>
    <row r="185" spans="2:65" s="1" customFormat="1" ht="33" customHeight="1">
      <c r="B185" s="32"/>
      <c r="C185" s="157" t="s">
        <v>336</v>
      </c>
      <c r="D185" s="157" t="s">
        <v>227</v>
      </c>
      <c r="E185" s="158" t="s">
        <v>1045</v>
      </c>
      <c r="F185" s="159" t="s">
        <v>1046</v>
      </c>
      <c r="G185" s="160" t="s">
        <v>245</v>
      </c>
      <c r="H185" s="161">
        <v>100</v>
      </c>
      <c r="I185" s="162"/>
      <c r="J185" s="161">
        <f>ROUND(I185*H185,3)</f>
        <v>0</v>
      </c>
      <c r="K185" s="163"/>
      <c r="L185" s="32"/>
      <c r="M185" s="164" t="s">
        <v>1</v>
      </c>
      <c r="N185" s="127" t="s">
        <v>41</v>
      </c>
      <c r="P185" s="165">
        <f>O185*H185</f>
        <v>0</v>
      </c>
      <c r="Q185" s="165">
        <v>7.0200000000000002E-3</v>
      </c>
      <c r="R185" s="165">
        <f>Q185*H185</f>
        <v>0.70200000000000007</v>
      </c>
      <c r="S185" s="165">
        <v>0</v>
      </c>
      <c r="T185" s="166">
        <f>S185*H185</f>
        <v>0</v>
      </c>
      <c r="AR185" s="167" t="s">
        <v>231</v>
      </c>
      <c r="AT185" s="167" t="s">
        <v>227</v>
      </c>
      <c r="AU185" s="167" t="s">
        <v>99</v>
      </c>
      <c r="AY185" s="17" t="s">
        <v>224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7" t="s">
        <v>99</v>
      </c>
      <c r="BK185" s="169">
        <f>ROUND(I185*H185,3)</f>
        <v>0</v>
      </c>
      <c r="BL185" s="17" t="s">
        <v>231</v>
      </c>
      <c r="BM185" s="167" t="s">
        <v>1047</v>
      </c>
    </row>
    <row r="186" spans="2:65" s="12" customFormat="1">
      <c r="B186" s="170"/>
      <c r="D186" s="171" t="s">
        <v>233</v>
      </c>
      <c r="E186" s="172" t="s">
        <v>1</v>
      </c>
      <c r="F186" s="173" t="s">
        <v>1048</v>
      </c>
      <c r="H186" s="172" t="s">
        <v>1</v>
      </c>
      <c r="I186" s="174"/>
      <c r="L186" s="170"/>
      <c r="M186" s="175"/>
      <c r="T186" s="176"/>
      <c r="AT186" s="172" t="s">
        <v>233</v>
      </c>
      <c r="AU186" s="172" t="s">
        <v>99</v>
      </c>
      <c r="AV186" s="12" t="s">
        <v>83</v>
      </c>
      <c r="AW186" s="12" t="s">
        <v>30</v>
      </c>
      <c r="AX186" s="12" t="s">
        <v>75</v>
      </c>
      <c r="AY186" s="172" t="s">
        <v>224</v>
      </c>
    </row>
    <row r="187" spans="2:65" s="13" customFormat="1">
      <c r="B187" s="177"/>
      <c r="D187" s="171" t="s">
        <v>233</v>
      </c>
      <c r="E187" s="178" t="s">
        <v>1</v>
      </c>
      <c r="F187" s="179" t="s">
        <v>1049</v>
      </c>
      <c r="H187" s="180">
        <v>100</v>
      </c>
      <c r="I187" s="181"/>
      <c r="L187" s="177"/>
      <c r="M187" s="182"/>
      <c r="T187" s="183"/>
      <c r="AT187" s="178" t="s">
        <v>233</v>
      </c>
      <c r="AU187" s="178" t="s">
        <v>99</v>
      </c>
      <c r="AV187" s="13" t="s">
        <v>99</v>
      </c>
      <c r="AW187" s="13" t="s">
        <v>30</v>
      </c>
      <c r="AX187" s="13" t="s">
        <v>83</v>
      </c>
      <c r="AY187" s="178" t="s">
        <v>224</v>
      </c>
    </row>
    <row r="188" spans="2:65" s="1" customFormat="1" ht="33" customHeight="1">
      <c r="B188" s="32"/>
      <c r="C188" s="157" t="s">
        <v>7</v>
      </c>
      <c r="D188" s="157" t="s">
        <v>227</v>
      </c>
      <c r="E188" s="158" t="s">
        <v>1050</v>
      </c>
      <c r="F188" s="159" t="s">
        <v>1051</v>
      </c>
      <c r="G188" s="160" t="s">
        <v>245</v>
      </c>
      <c r="H188" s="161">
        <v>100</v>
      </c>
      <c r="I188" s="162"/>
      <c r="J188" s="161">
        <f>ROUND(I188*H188,3)</f>
        <v>0</v>
      </c>
      <c r="K188" s="163"/>
      <c r="L188" s="32"/>
      <c r="M188" s="164" t="s">
        <v>1</v>
      </c>
      <c r="N188" s="127" t="s">
        <v>41</v>
      </c>
      <c r="P188" s="165">
        <f>O188*H188</f>
        <v>0</v>
      </c>
      <c r="Q188" s="165">
        <v>7.2510000000000005E-2</v>
      </c>
      <c r="R188" s="165">
        <f>Q188*H188</f>
        <v>7.2510000000000003</v>
      </c>
      <c r="S188" s="165">
        <v>0</v>
      </c>
      <c r="T188" s="166">
        <f>S188*H188</f>
        <v>0</v>
      </c>
      <c r="AR188" s="167" t="s">
        <v>231</v>
      </c>
      <c r="AT188" s="167" t="s">
        <v>227</v>
      </c>
      <c r="AU188" s="167" t="s">
        <v>99</v>
      </c>
      <c r="AY188" s="17" t="s">
        <v>224</v>
      </c>
      <c r="BE188" s="168">
        <f>IF(N188="základná",J188,0)</f>
        <v>0</v>
      </c>
      <c r="BF188" s="168">
        <f>IF(N188="znížená",J188,0)</f>
        <v>0</v>
      </c>
      <c r="BG188" s="168">
        <f>IF(N188="zákl. prenesená",J188,0)</f>
        <v>0</v>
      </c>
      <c r="BH188" s="168">
        <f>IF(N188="zníž. prenesená",J188,0)</f>
        <v>0</v>
      </c>
      <c r="BI188" s="168">
        <f>IF(N188="nulová",J188,0)</f>
        <v>0</v>
      </c>
      <c r="BJ188" s="17" t="s">
        <v>99</v>
      </c>
      <c r="BK188" s="169">
        <f>ROUND(I188*H188,3)</f>
        <v>0</v>
      </c>
      <c r="BL188" s="17" t="s">
        <v>231</v>
      </c>
      <c r="BM188" s="167" t="s">
        <v>1052</v>
      </c>
    </row>
    <row r="189" spans="2:65" s="12" customFormat="1">
      <c r="B189" s="170"/>
      <c r="D189" s="171" t="s">
        <v>233</v>
      </c>
      <c r="E189" s="172" t="s">
        <v>1</v>
      </c>
      <c r="F189" s="173" t="s">
        <v>1048</v>
      </c>
      <c r="H189" s="172" t="s">
        <v>1</v>
      </c>
      <c r="I189" s="174"/>
      <c r="L189" s="170"/>
      <c r="M189" s="175"/>
      <c r="T189" s="176"/>
      <c r="AT189" s="172" t="s">
        <v>233</v>
      </c>
      <c r="AU189" s="172" t="s">
        <v>99</v>
      </c>
      <c r="AV189" s="12" t="s">
        <v>83</v>
      </c>
      <c r="AW189" s="12" t="s">
        <v>30</v>
      </c>
      <c r="AX189" s="12" t="s">
        <v>75</v>
      </c>
      <c r="AY189" s="172" t="s">
        <v>224</v>
      </c>
    </row>
    <row r="190" spans="2:65" s="13" customFormat="1">
      <c r="B190" s="177"/>
      <c r="D190" s="171" t="s">
        <v>233</v>
      </c>
      <c r="E190" s="178" t="s">
        <v>1</v>
      </c>
      <c r="F190" s="179" t="s">
        <v>1049</v>
      </c>
      <c r="H190" s="180">
        <v>100</v>
      </c>
      <c r="I190" s="181"/>
      <c r="L190" s="177"/>
      <c r="M190" s="182"/>
      <c r="T190" s="183"/>
      <c r="AT190" s="178" t="s">
        <v>233</v>
      </c>
      <c r="AU190" s="178" t="s">
        <v>99</v>
      </c>
      <c r="AV190" s="13" t="s">
        <v>99</v>
      </c>
      <c r="AW190" s="13" t="s">
        <v>30</v>
      </c>
      <c r="AX190" s="13" t="s">
        <v>83</v>
      </c>
      <c r="AY190" s="178" t="s">
        <v>224</v>
      </c>
    </row>
    <row r="191" spans="2:65" s="11" customFormat="1" ht="22.9" customHeight="1">
      <c r="B191" s="146"/>
      <c r="D191" s="147" t="s">
        <v>74</v>
      </c>
      <c r="E191" s="155" t="s">
        <v>284</v>
      </c>
      <c r="F191" s="155" t="s">
        <v>315</v>
      </c>
      <c r="I191" s="149"/>
      <c r="J191" s="156">
        <f>BK191</f>
        <v>0</v>
      </c>
      <c r="L191" s="146"/>
      <c r="M191" s="150"/>
      <c r="P191" s="151">
        <f>SUM(P192:P214)</f>
        <v>0</v>
      </c>
      <c r="R191" s="151">
        <f>SUM(R192:R214)</f>
        <v>1.6177679999999999E-3</v>
      </c>
      <c r="T191" s="152">
        <f>SUM(T192:T214)</f>
        <v>2.4832000000000001</v>
      </c>
      <c r="AR191" s="147" t="s">
        <v>83</v>
      </c>
      <c r="AT191" s="153" t="s">
        <v>74</v>
      </c>
      <c r="AU191" s="153" t="s">
        <v>83</v>
      </c>
      <c r="AY191" s="147" t="s">
        <v>224</v>
      </c>
      <c r="BK191" s="154">
        <f>SUM(BK192:BK214)</f>
        <v>0</v>
      </c>
    </row>
    <row r="192" spans="2:65" s="1" customFormat="1" ht="24.25" customHeight="1">
      <c r="B192" s="32"/>
      <c r="C192" s="157" t="s">
        <v>346</v>
      </c>
      <c r="D192" s="157" t="s">
        <v>227</v>
      </c>
      <c r="E192" s="158" t="s">
        <v>1053</v>
      </c>
      <c r="F192" s="159" t="s">
        <v>1054</v>
      </c>
      <c r="G192" s="160" t="s">
        <v>237</v>
      </c>
      <c r="H192" s="161">
        <v>15.72</v>
      </c>
      <c r="I192" s="162"/>
      <c r="J192" s="161">
        <f>ROUND(I192*H192,3)</f>
        <v>0</v>
      </c>
      <c r="K192" s="163"/>
      <c r="L192" s="32"/>
      <c r="M192" s="164" t="s">
        <v>1</v>
      </c>
      <c r="N192" s="127" t="s">
        <v>41</v>
      </c>
      <c r="P192" s="165">
        <f>O192*H192</f>
        <v>0</v>
      </c>
      <c r="Q192" s="165">
        <v>9.3999999999999998E-6</v>
      </c>
      <c r="R192" s="165">
        <f>Q192*H192</f>
        <v>1.47768E-4</v>
      </c>
      <c r="S192" s="165">
        <v>0</v>
      </c>
      <c r="T192" s="166">
        <f>S192*H192</f>
        <v>0</v>
      </c>
      <c r="AR192" s="167" t="s">
        <v>231</v>
      </c>
      <c r="AT192" s="167" t="s">
        <v>227</v>
      </c>
      <c r="AU192" s="167" t="s">
        <v>99</v>
      </c>
      <c r="AY192" s="17" t="s">
        <v>224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7" t="s">
        <v>99</v>
      </c>
      <c r="BK192" s="169">
        <f>ROUND(I192*H192,3)</f>
        <v>0</v>
      </c>
      <c r="BL192" s="17" t="s">
        <v>231</v>
      </c>
      <c r="BM192" s="167" t="s">
        <v>1055</v>
      </c>
    </row>
    <row r="193" spans="2:65" s="12" customFormat="1">
      <c r="B193" s="170"/>
      <c r="D193" s="171" t="s">
        <v>233</v>
      </c>
      <c r="E193" s="172" t="s">
        <v>1</v>
      </c>
      <c r="F193" s="173" t="s">
        <v>519</v>
      </c>
      <c r="H193" s="172" t="s">
        <v>1</v>
      </c>
      <c r="I193" s="174"/>
      <c r="L193" s="170"/>
      <c r="M193" s="175"/>
      <c r="T193" s="176"/>
      <c r="AT193" s="172" t="s">
        <v>233</v>
      </c>
      <c r="AU193" s="172" t="s">
        <v>99</v>
      </c>
      <c r="AV193" s="12" t="s">
        <v>83</v>
      </c>
      <c r="AW193" s="12" t="s">
        <v>30</v>
      </c>
      <c r="AX193" s="12" t="s">
        <v>75</v>
      </c>
      <c r="AY193" s="172" t="s">
        <v>224</v>
      </c>
    </row>
    <row r="194" spans="2:65" s="13" customFormat="1">
      <c r="B194" s="177"/>
      <c r="D194" s="171" t="s">
        <v>233</v>
      </c>
      <c r="E194" s="178" t="s">
        <v>1</v>
      </c>
      <c r="F194" s="179" t="s">
        <v>1056</v>
      </c>
      <c r="H194" s="180">
        <v>15.72</v>
      </c>
      <c r="I194" s="181"/>
      <c r="L194" s="177"/>
      <c r="M194" s="182"/>
      <c r="T194" s="183"/>
      <c r="AT194" s="178" t="s">
        <v>233</v>
      </c>
      <c r="AU194" s="178" t="s">
        <v>99</v>
      </c>
      <c r="AV194" s="13" t="s">
        <v>99</v>
      </c>
      <c r="AW194" s="13" t="s">
        <v>30</v>
      </c>
      <c r="AX194" s="13" t="s">
        <v>83</v>
      </c>
      <c r="AY194" s="178" t="s">
        <v>224</v>
      </c>
    </row>
    <row r="195" spans="2:65" s="1" customFormat="1" ht="16.5" customHeight="1">
      <c r="B195" s="32"/>
      <c r="C195" s="157" t="s">
        <v>352</v>
      </c>
      <c r="D195" s="157" t="s">
        <v>227</v>
      </c>
      <c r="E195" s="158" t="s">
        <v>322</v>
      </c>
      <c r="F195" s="159" t="s">
        <v>323</v>
      </c>
      <c r="G195" s="160" t="s">
        <v>245</v>
      </c>
      <c r="H195" s="161">
        <v>30</v>
      </c>
      <c r="I195" s="162"/>
      <c r="J195" s="161">
        <f>ROUND(I195*H195,3)</f>
        <v>0</v>
      </c>
      <c r="K195" s="163"/>
      <c r="L195" s="32"/>
      <c r="M195" s="164" t="s">
        <v>1</v>
      </c>
      <c r="N195" s="127" t="s">
        <v>41</v>
      </c>
      <c r="P195" s="165">
        <f>O195*H195</f>
        <v>0</v>
      </c>
      <c r="Q195" s="165">
        <v>4.8999999999999998E-5</v>
      </c>
      <c r="R195" s="165">
        <f>Q195*H195</f>
        <v>1.47E-3</v>
      </c>
      <c r="S195" s="165">
        <v>0</v>
      </c>
      <c r="T195" s="166">
        <f>S195*H195</f>
        <v>0</v>
      </c>
      <c r="AR195" s="167" t="s">
        <v>231</v>
      </c>
      <c r="AT195" s="167" t="s">
        <v>227</v>
      </c>
      <c r="AU195" s="167" t="s">
        <v>99</v>
      </c>
      <c r="AY195" s="17" t="s">
        <v>224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7" t="s">
        <v>99</v>
      </c>
      <c r="BK195" s="169">
        <f>ROUND(I195*H195,3)</f>
        <v>0</v>
      </c>
      <c r="BL195" s="17" t="s">
        <v>231</v>
      </c>
      <c r="BM195" s="167" t="s">
        <v>1057</v>
      </c>
    </row>
    <row r="196" spans="2:65" s="1" customFormat="1" ht="37.9" customHeight="1">
      <c r="B196" s="32"/>
      <c r="C196" s="157" t="s">
        <v>357</v>
      </c>
      <c r="D196" s="157" t="s">
        <v>227</v>
      </c>
      <c r="E196" s="158" t="s">
        <v>1058</v>
      </c>
      <c r="F196" s="159" t="s">
        <v>1059</v>
      </c>
      <c r="G196" s="160" t="s">
        <v>978</v>
      </c>
      <c r="H196" s="161">
        <v>0.35</v>
      </c>
      <c r="I196" s="162"/>
      <c r="J196" s="161">
        <f>ROUND(I196*H196,3)</f>
        <v>0</v>
      </c>
      <c r="K196" s="163"/>
      <c r="L196" s="32"/>
      <c r="M196" s="164" t="s">
        <v>1</v>
      </c>
      <c r="N196" s="127" t="s">
        <v>41</v>
      </c>
      <c r="P196" s="165">
        <f>O196*H196</f>
        <v>0</v>
      </c>
      <c r="Q196" s="165">
        <v>0</v>
      </c>
      <c r="R196" s="165">
        <f>Q196*H196</f>
        <v>0</v>
      </c>
      <c r="S196" s="165">
        <v>2.2000000000000002</v>
      </c>
      <c r="T196" s="166">
        <f>S196*H196</f>
        <v>0.77</v>
      </c>
      <c r="AR196" s="167" t="s">
        <v>231</v>
      </c>
      <c r="AT196" s="167" t="s">
        <v>227</v>
      </c>
      <c r="AU196" s="167" t="s">
        <v>99</v>
      </c>
      <c r="AY196" s="17" t="s">
        <v>224</v>
      </c>
      <c r="BE196" s="168">
        <f>IF(N196="základná",J196,0)</f>
        <v>0</v>
      </c>
      <c r="BF196" s="168">
        <f>IF(N196="znížená",J196,0)</f>
        <v>0</v>
      </c>
      <c r="BG196" s="168">
        <f>IF(N196="zákl. prenesená",J196,0)</f>
        <v>0</v>
      </c>
      <c r="BH196" s="168">
        <f>IF(N196="zníž. prenesená",J196,0)</f>
        <v>0</v>
      </c>
      <c r="BI196" s="168">
        <f>IF(N196="nulová",J196,0)</f>
        <v>0</v>
      </c>
      <c r="BJ196" s="17" t="s">
        <v>99</v>
      </c>
      <c r="BK196" s="169">
        <f>ROUND(I196*H196,3)</f>
        <v>0</v>
      </c>
      <c r="BL196" s="17" t="s">
        <v>231</v>
      </c>
      <c r="BM196" s="167" t="s">
        <v>1060</v>
      </c>
    </row>
    <row r="197" spans="2:65" s="12" customFormat="1">
      <c r="B197" s="170"/>
      <c r="D197" s="171" t="s">
        <v>233</v>
      </c>
      <c r="E197" s="172" t="s">
        <v>1</v>
      </c>
      <c r="F197" s="173" t="s">
        <v>366</v>
      </c>
      <c r="H197" s="172" t="s">
        <v>1</v>
      </c>
      <c r="I197" s="174"/>
      <c r="L197" s="170"/>
      <c r="M197" s="175"/>
      <c r="T197" s="176"/>
      <c r="AT197" s="172" t="s">
        <v>233</v>
      </c>
      <c r="AU197" s="172" t="s">
        <v>99</v>
      </c>
      <c r="AV197" s="12" t="s">
        <v>83</v>
      </c>
      <c r="AW197" s="12" t="s">
        <v>30</v>
      </c>
      <c r="AX197" s="12" t="s">
        <v>75</v>
      </c>
      <c r="AY197" s="172" t="s">
        <v>224</v>
      </c>
    </row>
    <row r="198" spans="2:65" s="13" customFormat="1">
      <c r="B198" s="177"/>
      <c r="D198" s="171" t="s">
        <v>233</v>
      </c>
      <c r="E198" s="178" t="s">
        <v>1</v>
      </c>
      <c r="F198" s="179" t="s">
        <v>1061</v>
      </c>
      <c r="H198" s="180">
        <v>0.35</v>
      </c>
      <c r="I198" s="181"/>
      <c r="L198" s="177"/>
      <c r="M198" s="182"/>
      <c r="T198" s="183"/>
      <c r="AT198" s="178" t="s">
        <v>233</v>
      </c>
      <c r="AU198" s="178" t="s">
        <v>99</v>
      </c>
      <c r="AV198" s="13" t="s">
        <v>99</v>
      </c>
      <c r="AW198" s="13" t="s">
        <v>30</v>
      </c>
      <c r="AX198" s="13" t="s">
        <v>83</v>
      </c>
      <c r="AY198" s="178" t="s">
        <v>224</v>
      </c>
    </row>
    <row r="199" spans="2:65" s="1" customFormat="1" ht="16.5" customHeight="1">
      <c r="B199" s="32"/>
      <c r="C199" s="157" t="s">
        <v>362</v>
      </c>
      <c r="D199" s="157" t="s">
        <v>227</v>
      </c>
      <c r="E199" s="158" t="s">
        <v>1062</v>
      </c>
      <c r="F199" s="159" t="s">
        <v>1063</v>
      </c>
      <c r="G199" s="160" t="s">
        <v>978</v>
      </c>
      <c r="H199" s="161">
        <v>0.68700000000000006</v>
      </c>
      <c r="I199" s="162"/>
      <c r="J199" s="161">
        <f>ROUND(I199*H199,3)</f>
        <v>0</v>
      </c>
      <c r="K199" s="163"/>
      <c r="L199" s="32"/>
      <c r="M199" s="164" t="s">
        <v>1</v>
      </c>
      <c r="N199" s="127" t="s">
        <v>41</v>
      </c>
      <c r="P199" s="165">
        <f>O199*H199</f>
        <v>0</v>
      </c>
      <c r="Q199" s="165">
        <v>0</v>
      </c>
      <c r="R199" s="165">
        <f>Q199*H199</f>
        <v>0</v>
      </c>
      <c r="S199" s="165">
        <v>2.4</v>
      </c>
      <c r="T199" s="166">
        <f>S199*H199</f>
        <v>1.6488</v>
      </c>
      <c r="AR199" s="167" t="s">
        <v>231</v>
      </c>
      <c r="AT199" s="167" t="s">
        <v>227</v>
      </c>
      <c r="AU199" s="167" t="s">
        <v>99</v>
      </c>
      <c r="AY199" s="17" t="s">
        <v>224</v>
      </c>
      <c r="BE199" s="168">
        <f>IF(N199="základná",J199,0)</f>
        <v>0</v>
      </c>
      <c r="BF199" s="168">
        <f>IF(N199="znížená",J199,0)</f>
        <v>0</v>
      </c>
      <c r="BG199" s="168">
        <f>IF(N199="zákl. prenesená",J199,0)</f>
        <v>0</v>
      </c>
      <c r="BH199" s="168">
        <f>IF(N199="zníž. prenesená",J199,0)</f>
        <v>0</v>
      </c>
      <c r="BI199" s="168">
        <f>IF(N199="nulová",J199,0)</f>
        <v>0</v>
      </c>
      <c r="BJ199" s="17" t="s">
        <v>99</v>
      </c>
      <c r="BK199" s="169">
        <f>ROUND(I199*H199,3)</f>
        <v>0</v>
      </c>
      <c r="BL199" s="17" t="s">
        <v>231</v>
      </c>
      <c r="BM199" s="167" t="s">
        <v>1064</v>
      </c>
    </row>
    <row r="200" spans="2:65" s="12" customFormat="1">
      <c r="B200" s="170"/>
      <c r="D200" s="171" t="s">
        <v>233</v>
      </c>
      <c r="E200" s="172" t="s">
        <v>1</v>
      </c>
      <c r="F200" s="173" t="s">
        <v>366</v>
      </c>
      <c r="H200" s="172" t="s">
        <v>1</v>
      </c>
      <c r="I200" s="174"/>
      <c r="L200" s="170"/>
      <c r="M200" s="175"/>
      <c r="T200" s="176"/>
      <c r="AT200" s="172" t="s">
        <v>233</v>
      </c>
      <c r="AU200" s="172" t="s">
        <v>99</v>
      </c>
      <c r="AV200" s="12" t="s">
        <v>83</v>
      </c>
      <c r="AW200" s="12" t="s">
        <v>30</v>
      </c>
      <c r="AX200" s="12" t="s">
        <v>75</v>
      </c>
      <c r="AY200" s="172" t="s">
        <v>224</v>
      </c>
    </row>
    <row r="201" spans="2:65" s="13" customFormat="1">
      <c r="B201" s="177"/>
      <c r="D201" s="171" t="s">
        <v>233</v>
      </c>
      <c r="E201" s="178" t="s">
        <v>1</v>
      </c>
      <c r="F201" s="179" t="s">
        <v>1065</v>
      </c>
      <c r="H201" s="180">
        <v>0.46800000000000003</v>
      </c>
      <c r="I201" s="181"/>
      <c r="L201" s="177"/>
      <c r="M201" s="182"/>
      <c r="T201" s="183"/>
      <c r="AT201" s="178" t="s">
        <v>233</v>
      </c>
      <c r="AU201" s="178" t="s">
        <v>99</v>
      </c>
      <c r="AV201" s="13" t="s">
        <v>99</v>
      </c>
      <c r="AW201" s="13" t="s">
        <v>30</v>
      </c>
      <c r="AX201" s="13" t="s">
        <v>75</v>
      </c>
      <c r="AY201" s="178" t="s">
        <v>224</v>
      </c>
    </row>
    <row r="202" spans="2:65" s="13" customFormat="1">
      <c r="B202" s="177"/>
      <c r="D202" s="171" t="s">
        <v>233</v>
      </c>
      <c r="E202" s="178" t="s">
        <v>1</v>
      </c>
      <c r="F202" s="179" t="s">
        <v>1066</v>
      </c>
      <c r="H202" s="180">
        <v>0.219</v>
      </c>
      <c r="I202" s="181"/>
      <c r="L202" s="177"/>
      <c r="M202" s="182"/>
      <c r="T202" s="183"/>
      <c r="AT202" s="178" t="s">
        <v>233</v>
      </c>
      <c r="AU202" s="178" t="s">
        <v>99</v>
      </c>
      <c r="AV202" s="13" t="s">
        <v>99</v>
      </c>
      <c r="AW202" s="13" t="s">
        <v>30</v>
      </c>
      <c r="AX202" s="13" t="s">
        <v>75</v>
      </c>
      <c r="AY202" s="178" t="s">
        <v>224</v>
      </c>
    </row>
    <row r="203" spans="2:65" s="14" customFormat="1">
      <c r="B203" s="184"/>
      <c r="D203" s="171" t="s">
        <v>233</v>
      </c>
      <c r="E203" s="185" t="s">
        <v>1</v>
      </c>
      <c r="F203" s="186" t="s">
        <v>279</v>
      </c>
      <c r="H203" s="187">
        <v>0.68700000000000006</v>
      </c>
      <c r="I203" s="188"/>
      <c r="L203" s="184"/>
      <c r="M203" s="189"/>
      <c r="T203" s="190"/>
      <c r="AT203" s="185" t="s">
        <v>233</v>
      </c>
      <c r="AU203" s="185" t="s">
        <v>99</v>
      </c>
      <c r="AV203" s="14" t="s">
        <v>231</v>
      </c>
      <c r="AW203" s="14" t="s">
        <v>30</v>
      </c>
      <c r="AX203" s="14" t="s">
        <v>83</v>
      </c>
      <c r="AY203" s="185" t="s">
        <v>224</v>
      </c>
    </row>
    <row r="204" spans="2:65" s="1" customFormat="1" ht="21.75" customHeight="1">
      <c r="B204" s="32"/>
      <c r="C204" s="157" t="s">
        <v>370</v>
      </c>
      <c r="D204" s="157" t="s">
        <v>227</v>
      </c>
      <c r="E204" s="158" t="s">
        <v>1067</v>
      </c>
      <c r="F204" s="159" t="s">
        <v>1068</v>
      </c>
      <c r="G204" s="160" t="s">
        <v>237</v>
      </c>
      <c r="H204" s="161">
        <v>9.1999999999999993</v>
      </c>
      <c r="I204" s="162"/>
      <c r="J204" s="161">
        <f>ROUND(I204*H204,3)</f>
        <v>0</v>
      </c>
      <c r="K204" s="163"/>
      <c r="L204" s="32"/>
      <c r="M204" s="164" t="s">
        <v>1</v>
      </c>
      <c r="N204" s="127" t="s">
        <v>41</v>
      </c>
      <c r="P204" s="165">
        <f>O204*H204</f>
        <v>0</v>
      </c>
      <c r="Q204" s="165">
        <v>0</v>
      </c>
      <c r="R204" s="165">
        <f>Q204*H204</f>
        <v>0</v>
      </c>
      <c r="S204" s="165">
        <v>7.0000000000000001E-3</v>
      </c>
      <c r="T204" s="166">
        <f>S204*H204</f>
        <v>6.4399999999999999E-2</v>
      </c>
      <c r="AR204" s="167" t="s">
        <v>231</v>
      </c>
      <c r="AT204" s="167" t="s">
        <v>227</v>
      </c>
      <c r="AU204" s="167" t="s">
        <v>99</v>
      </c>
      <c r="AY204" s="17" t="s">
        <v>224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7" t="s">
        <v>99</v>
      </c>
      <c r="BK204" s="169">
        <f>ROUND(I204*H204,3)</f>
        <v>0</v>
      </c>
      <c r="BL204" s="17" t="s">
        <v>231</v>
      </c>
      <c r="BM204" s="167" t="s">
        <v>1069</v>
      </c>
    </row>
    <row r="205" spans="2:65" s="12" customFormat="1">
      <c r="B205" s="170"/>
      <c r="D205" s="171" t="s">
        <v>233</v>
      </c>
      <c r="E205" s="172" t="s">
        <v>1</v>
      </c>
      <c r="F205" s="173" t="s">
        <v>762</v>
      </c>
      <c r="H205" s="172" t="s">
        <v>1</v>
      </c>
      <c r="I205" s="174"/>
      <c r="L205" s="170"/>
      <c r="M205" s="175"/>
      <c r="T205" s="176"/>
      <c r="AT205" s="172" t="s">
        <v>233</v>
      </c>
      <c r="AU205" s="172" t="s">
        <v>99</v>
      </c>
      <c r="AV205" s="12" t="s">
        <v>83</v>
      </c>
      <c r="AW205" s="12" t="s">
        <v>30</v>
      </c>
      <c r="AX205" s="12" t="s">
        <v>75</v>
      </c>
      <c r="AY205" s="172" t="s">
        <v>224</v>
      </c>
    </row>
    <row r="206" spans="2:65" s="13" customFormat="1">
      <c r="B206" s="177"/>
      <c r="D206" s="171" t="s">
        <v>233</v>
      </c>
      <c r="E206" s="178" t="s">
        <v>1</v>
      </c>
      <c r="F206" s="179" t="s">
        <v>1070</v>
      </c>
      <c r="H206" s="180">
        <v>9.1999999999999993</v>
      </c>
      <c r="I206" s="181"/>
      <c r="L206" s="177"/>
      <c r="M206" s="182"/>
      <c r="T206" s="183"/>
      <c r="AT206" s="178" t="s">
        <v>233</v>
      </c>
      <c r="AU206" s="178" t="s">
        <v>99</v>
      </c>
      <c r="AV206" s="13" t="s">
        <v>99</v>
      </c>
      <c r="AW206" s="13" t="s">
        <v>30</v>
      </c>
      <c r="AX206" s="13" t="s">
        <v>83</v>
      </c>
      <c r="AY206" s="178" t="s">
        <v>224</v>
      </c>
    </row>
    <row r="207" spans="2:65" s="1" customFormat="1" ht="21.75" customHeight="1">
      <c r="B207" s="32"/>
      <c r="C207" s="157" t="s">
        <v>375</v>
      </c>
      <c r="D207" s="157" t="s">
        <v>227</v>
      </c>
      <c r="E207" s="158" t="s">
        <v>380</v>
      </c>
      <c r="F207" s="159" t="s">
        <v>381</v>
      </c>
      <c r="G207" s="160" t="s">
        <v>373</v>
      </c>
      <c r="H207" s="161">
        <v>5.5679999999999996</v>
      </c>
      <c r="I207" s="162"/>
      <c r="J207" s="161">
        <f>ROUND(I207*H207,3)</f>
        <v>0</v>
      </c>
      <c r="K207" s="163"/>
      <c r="L207" s="32"/>
      <c r="M207" s="164" t="s">
        <v>1</v>
      </c>
      <c r="N207" s="127" t="s">
        <v>41</v>
      </c>
      <c r="P207" s="165">
        <f>O207*H207</f>
        <v>0</v>
      </c>
      <c r="Q207" s="165">
        <v>0</v>
      </c>
      <c r="R207" s="165">
        <f>Q207*H207</f>
        <v>0</v>
      </c>
      <c r="S207" s="165">
        <v>0</v>
      </c>
      <c r="T207" s="166">
        <f>S207*H207</f>
        <v>0</v>
      </c>
      <c r="AR207" s="167" t="s">
        <v>231</v>
      </c>
      <c r="AT207" s="167" t="s">
        <v>227</v>
      </c>
      <c r="AU207" s="167" t="s">
        <v>99</v>
      </c>
      <c r="AY207" s="17" t="s">
        <v>224</v>
      </c>
      <c r="BE207" s="168">
        <f>IF(N207="základná",J207,0)</f>
        <v>0</v>
      </c>
      <c r="BF207" s="168">
        <f>IF(N207="znížená",J207,0)</f>
        <v>0</v>
      </c>
      <c r="BG207" s="168">
        <f>IF(N207="zákl. prenesená",J207,0)</f>
        <v>0</v>
      </c>
      <c r="BH207" s="168">
        <f>IF(N207="zníž. prenesená",J207,0)</f>
        <v>0</v>
      </c>
      <c r="BI207" s="168">
        <f>IF(N207="nulová",J207,0)</f>
        <v>0</v>
      </c>
      <c r="BJ207" s="17" t="s">
        <v>99</v>
      </c>
      <c r="BK207" s="169">
        <f>ROUND(I207*H207,3)</f>
        <v>0</v>
      </c>
      <c r="BL207" s="17" t="s">
        <v>231</v>
      </c>
      <c r="BM207" s="167" t="s">
        <v>1071</v>
      </c>
    </row>
    <row r="208" spans="2:65" s="1" customFormat="1" ht="24.25" customHeight="1">
      <c r="B208" s="32"/>
      <c r="C208" s="157" t="s">
        <v>379</v>
      </c>
      <c r="D208" s="157" t="s">
        <v>227</v>
      </c>
      <c r="E208" s="158" t="s">
        <v>384</v>
      </c>
      <c r="F208" s="159" t="s">
        <v>385</v>
      </c>
      <c r="G208" s="160" t="s">
        <v>373</v>
      </c>
      <c r="H208" s="161">
        <v>11.135999999999999</v>
      </c>
      <c r="I208" s="162"/>
      <c r="J208" s="161">
        <f>ROUND(I208*H208,3)</f>
        <v>0</v>
      </c>
      <c r="K208" s="163"/>
      <c r="L208" s="32"/>
      <c r="M208" s="164" t="s">
        <v>1</v>
      </c>
      <c r="N208" s="127" t="s">
        <v>41</v>
      </c>
      <c r="P208" s="165">
        <f>O208*H208</f>
        <v>0</v>
      </c>
      <c r="Q208" s="165">
        <v>0</v>
      </c>
      <c r="R208" s="165">
        <f>Q208*H208</f>
        <v>0</v>
      </c>
      <c r="S208" s="165">
        <v>0</v>
      </c>
      <c r="T208" s="166">
        <f>S208*H208</f>
        <v>0</v>
      </c>
      <c r="AR208" s="167" t="s">
        <v>231</v>
      </c>
      <c r="AT208" s="167" t="s">
        <v>227</v>
      </c>
      <c r="AU208" s="167" t="s">
        <v>99</v>
      </c>
      <c r="AY208" s="17" t="s">
        <v>224</v>
      </c>
      <c r="BE208" s="168">
        <f>IF(N208="základná",J208,0)</f>
        <v>0</v>
      </c>
      <c r="BF208" s="168">
        <f>IF(N208="znížená",J208,0)</f>
        <v>0</v>
      </c>
      <c r="BG208" s="168">
        <f>IF(N208="zákl. prenesená",J208,0)</f>
        <v>0</v>
      </c>
      <c r="BH208" s="168">
        <f>IF(N208="zníž. prenesená",J208,0)</f>
        <v>0</v>
      </c>
      <c r="BI208" s="168">
        <f>IF(N208="nulová",J208,0)</f>
        <v>0</v>
      </c>
      <c r="BJ208" s="17" t="s">
        <v>99</v>
      </c>
      <c r="BK208" s="169">
        <f>ROUND(I208*H208,3)</f>
        <v>0</v>
      </c>
      <c r="BL208" s="17" t="s">
        <v>231</v>
      </c>
      <c r="BM208" s="167" t="s">
        <v>1072</v>
      </c>
    </row>
    <row r="209" spans="2:65" s="13" customFormat="1">
      <c r="B209" s="177"/>
      <c r="D209" s="171" t="s">
        <v>233</v>
      </c>
      <c r="F209" s="179" t="s">
        <v>1073</v>
      </c>
      <c r="H209" s="180">
        <v>11.135999999999999</v>
      </c>
      <c r="I209" s="181"/>
      <c r="L209" s="177"/>
      <c r="M209" s="182"/>
      <c r="T209" s="183"/>
      <c r="AT209" s="178" t="s">
        <v>233</v>
      </c>
      <c r="AU209" s="178" t="s">
        <v>99</v>
      </c>
      <c r="AV209" s="13" t="s">
        <v>99</v>
      </c>
      <c r="AW209" s="13" t="s">
        <v>4</v>
      </c>
      <c r="AX209" s="13" t="s">
        <v>83</v>
      </c>
      <c r="AY209" s="178" t="s">
        <v>224</v>
      </c>
    </row>
    <row r="210" spans="2:65" s="1" customFormat="1" ht="24.25" customHeight="1">
      <c r="B210" s="32"/>
      <c r="C210" s="157" t="s">
        <v>383</v>
      </c>
      <c r="D210" s="157" t="s">
        <v>227</v>
      </c>
      <c r="E210" s="158" t="s">
        <v>389</v>
      </c>
      <c r="F210" s="159" t="s">
        <v>390</v>
      </c>
      <c r="G210" s="160" t="s">
        <v>373</v>
      </c>
      <c r="H210" s="161">
        <v>5.5679999999999996</v>
      </c>
      <c r="I210" s="162"/>
      <c r="J210" s="161">
        <f>ROUND(I210*H210,3)</f>
        <v>0</v>
      </c>
      <c r="K210" s="163"/>
      <c r="L210" s="32"/>
      <c r="M210" s="164" t="s">
        <v>1</v>
      </c>
      <c r="N210" s="127" t="s">
        <v>41</v>
      </c>
      <c r="P210" s="165">
        <f>O210*H210</f>
        <v>0</v>
      </c>
      <c r="Q210" s="165">
        <v>0</v>
      </c>
      <c r="R210" s="165">
        <f>Q210*H210</f>
        <v>0</v>
      </c>
      <c r="S210" s="165">
        <v>0</v>
      </c>
      <c r="T210" s="166">
        <f>S210*H210</f>
        <v>0</v>
      </c>
      <c r="AR210" s="167" t="s">
        <v>231</v>
      </c>
      <c r="AT210" s="167" t="s">
        <v>227</v>
      </c>
      <c r="AU210" s="167" t="s">
        <v>99</v>
      </c>
      <c r="AY210" s="17" t="s">
        <v>224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7" t="s">
        <v>99</v>
      </c>
      <c r="BK210" s="169">
        <f>ROUND(I210*H210,3)</f>
        <v>0</v>
      </c>
      <c r="BL210" s="17" t="s">
        <v>231</v>
      </c>
      <c r="BM210" s="167" t="s">
        <v>1074</v>
      </c>
    </row>
    <row r="211" spans="2:65" s="1" customFormat="1" ht="24.25" customHeight="1">
      <c r="B211" s="32"/>
      <c r="C211" s="157" t="s">
        <v>388</v>
      </c>
      <c r="D211" s="157" t="s">
        <v>227</v>
      </c>
      <c r="E211" s="158" t="s">
        <v>393</v>
      </c>
      <c r="F211" s="159" t="s">
        <v>394</v>
      </c>
      <c r="G211" s="160" t="s">
        <v>373</v>
      </c>
      <c r="H211" s="161">
        <v>11.135999999999999</v>
      </c>
      <c r="I211" s="162"/>
      <c r="J211" s="161">
        <f>ROUND(I211*H211,3)</f>
        <v>0</v>
      </c>
      <c r="K211" s="163"/>
      <c r="L211" s="32"/>
      <c r="M211" s="164" t="s">
        <v>1</v>
      </c>
      <c r="N211" s="127" t="s">
        <v>41</v>
      </c>
      <c r="P211" s="165">
        <f>O211*H211</f>
        <v>0</v>
      </c>
      <c r="Q211" s="165">
        <v>0</v>
      </c>
      <c r="R211" s="165">
        <f>Q211*H211</f>
        <v>0</v>
      </c>
      <c r="S211" s="165">
        <v>0</v>
      </c>
      <c r="T211" s="166">
        <f>S211*H211</f>
        <v>0</v>
      </c>
      <c r="AR211" s="167" t="s">
        <v>231</v>
      </c>
      <c r="AT211" s="167" t="s">
        <v>227</v>
      </c>
      <c r="AU211" s="167" t="s">
        <v>99</v>
      </c>
      <c r="AY211" s="17" t="s">
        <v>224</v>
      </c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17" t="s">
        <v>99</v>
      </c>
      <c r="BK211" s="169">
        <f>ROUND(I211*H211,3)</f>
        <v>0</v>
      </c>
      <c r="BL211" s="17" t="s">
        <v>231</v>
      </c>
      <c r="BM211" s="167" t="s">
        <v>1075</v>
      </c>
    </row>
    <row r="212" spans="2:65" s="13" customFormat="1">
      <c r="B212" s="177"/>
      <c r="D212" s="171" t="s">
        <v>233</v>
      </c>
      <c r="F212" s="179" t="s">
        <v>1073</v>
      </c>
      <c r="H212" s="180">
        <v>11.135999999999999</v>
      </c>
      <c r="I212" s="181"/>
      <c r="L212" s="177"/>
      <c r="M212" s="182"/>
      <c r="T212" s="183"/>
      <c r="AT212" s="178" t="s">
        <v>233</v>
      </c>
      <c r="AU212" s="178" t="s">
        <v>99</v>
      </c>
      <c r="AV212" s="13" t="s">
        <v>99</v>
      </c>
      <c r="AW212" s="13" t="s">
        <v>4</v>
      </c>
      <c r="AX212" s="13" t="s">
        <v>83</v>
      </c>
      <c r="AY212" s="178" t="s">
        <v>224</v>
      </c>
    </row>
    <row r="213" spans="2:65" s="1" customFormat="1" ht="24.25" customHeight="1">
      <c r="B213" s="32"/>
      <c r="C213" s="157" t="s">
        <v>392</v>
      </c>
      <c r="D213" s="157" t="s">
        <v>227</v>
      </c>
      <c r="E213" s="158" t="s">
        <v>398</v>
      </c>
      <c r="F213" s="159" t="s">
        <v>399</v>
      </c>
      <c r="G213" s="160" t="s">
        <v>373</v>
      </c>
      <c r="H213" s="161">
        <v>5.5679999999999996</v>
      </c>
      <c r="I213" s="162"/>
      <c r="J213" s="161">
        <f>ROUND(I213*H213,3)</f>
        <v>0</v>
      </c>
      <c r="K213" s="163"/>
      <c r="L213" s="32"/>
      <c r="M213" s="164" t="s">
        <v>1</v>
      </c>
      <c r="N213" s="127" t="s">
        <v>41</v>
      </c>
      <c r="P213" s="165">
        <f>O213*H213</f>
        <v>0</v>
      </c>
      <c r="Q213" s="165">
        <v>0</v>
      </c>
      <c r="R213" s="165">
        <f>Q213*H213</f>
        <v>0</v>
      </c>
      <c r="S213" s="165">
        <v>0</v>
      </c>
      <c r="T213" s="166">
        <f>S213*H213</f>
        <v>0</v>
      </c>
      <c r="AR213" s="167" t="s">
        <v>231</v>
      </c>
      <c r="AT213" s="167" t="s">
        <v>227</v>
      </c>
      <c r="AU213" s="167" t="s">
        <v>99</v>
      </c>
      <c r="AY213" s="17" t="s">
        <v>224</v>
      </c>
      <c r="BE213" s="168">
        <f>IF(N213="základná",J213,0)</f>
        <v>0</v>
      </c>
      <c r="BF213" s="168">
        <f>IF(N213="znížená",J213,0)</f>
        <v>0</v>
      </c>
      <c r="BG213" s="168">
        <f>IF(N213="zákl. prenesená",J213,0)</f>
        <v>0</v>
      </c>
      <c r="BH213" s="168">
        <f>IF(N213="zníž. prenesená",J213,0)</f>
        <v>0</v>
      </c>
      <c r="BI213" s="168">
        <f>IF(N213="nulová",J213,0)</f>
        <v>0</v>
      </c>
      <c r="BJ213" s="17" t="s">
        <v>99</v>
      </c>
      <c r="BK213" s="169">
        <f>ROUND(I213*H213,3)</f>
        <v>0</v>
      </c>
      <c r="BL213" s="17" t="s">
        <v>231</v>
      </c>
      <c r="BM213" s="167" t="s">
        <v>1076</v>
      </c>
    </row>
    <row r="214" spans="2:65" s="1" customFormat="1" ht="33" customHeight="1">
      <c r="B214" s="32"/>
      <c r="C214" s="157" t="s">
        <v>397</v>
      </c>
      <c r="D214" s="157" t="s">
        <v>227</v>
      </c>
      <c r="E214" s="158" t="s">
        <v>1077</v>
      </c>
      <c r="F214" s="159" t="s">
        <v>1078</v>
      </c>
      <c r="G214" s="160" t="s">
        <v>373</v>
      </c>
      <c r="H214" s="161">
        <v>5.5679999999999996</v>
      </c>
      <c r="I214" s="162"/>
      <c r="J214" s="161">
        <f>ROUND(I214*H214,3)</f>
        <v>0</v>
      </c>
      <c r="K214" s="163"/>
      <c r="L214" s="32"/>
      <c r="M214" s="164" t="s">
        <v>1</v>
      </c>
      <c r="N214" s="127" t="s">
        <v>41</v>
      </c>
      <c r="P214" s="165">
        <f>O214*H214</f>
        <v>0</v>
      </c>
      <c r="Q214" s="165">
        <v>0</v>
      </c>
      <c r="R214" s="165">
        <f>Q214*H214</f>
        <v>0</v>
      </c>
      <c r="S214" s="165">
        <v>0</v>
      </c>
      <c r="T214" s="166">
        <f>S214*H214</f>
        <v>0</v>
      </c>
      <c r="AR214" s="167" t="s">
        <v>231</v>
      </c>
      <c r="AT214" s="167" t="s">
        <v>227</v>
      </c>
      <c r="AU214" s="167" t="s">
        <v>99</v>
      </c>
      <c r="AY214" s="17" t="s">
        <v>224</v>
      </c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17" t="s">
        <v>99</v>
      </c>
      <c r="BK214" s="169">
        <f>ROUND(I214*H214,3)</f>
        <v>0</v>
      </c>
      <c r="BL214" s="17" t="s">
        <v>231</v>
      </c>
      <c r="BM214" s="167" t="s">
        <v>1079</v>
      </c>
    </row>
    <row r="215" spans="2:65" s="11" customFormat="1" ht="22.9" customHeight="1">
      <c r="B215" s="146"/>
      <c r="D215" s="147" t="s">
        <v>74</v>
      </c>
      <c r="E215" s="155" t="s">
        <v>405</v>
      </c>
      <c r="F215" s="155" t="s">
        <v>406</v>
      </c>
      <c r="I215" s="149"/>
      <c r="J215" s="156">
        <f>BK215</f>
        <v>0</v>
      </c>
      <c r="L215" s="146"/>
      <c r="M215" s="150"/>
      <c r="P215" s="151">
        <f>P216</f>
        <v>0</v>
      </c>
      <c r="R215" s="151">
        <f>R216</f>
        <v>0</v>
      </c>
      <c r="T215" s="152">
        <f>T216</f>
        <v>0</v>
      </c>
      <c r="AR215" s="147" t="s">
        <v>83</v>
      </c>
      <c r="AT215" s="153" t="s">
        <v>74</v>
      </c>
      <c r="AU215" s="153" t="s">
        <v>83</v>
      </c>
      <c r="AY215" s="147" t="s">
        <v>224</v>
      </c>
      <c r="BK215" s="154">
        <f>BK216</f>
        <v>0</v>
      </c>
    </row>
    <row r="216" spans="2:65" s="1" customFormat="1" ht="24.25" customHeight="1">
      <c r="B216" s="32"/>
      <c r="C216" s="157" t="s">
        <v>401</v>
      </c>
      <c r="D216" s="157" t="s">
        <v>227</v>
      </c>
      <c r="E216" s="158" t="s">
        <v>408</v>
      </c>
      <c r="F216" s="159" t="s">
        <v>409</v>
      </c>
      <c r="G216" s="160" t="s">
        <v>373</v>
      </c>
      <c r="H216" s="161">
        <v>42.960999999999999</v>
      </c>
      <c r="I216" s="162"/>
      <c r="J216" s="161">
        <f>ROUND(I216*H216,3)</f>
        <v>0</v>
      </c>
      <c r="K216" s="163"/>
      <c r="L216" s="32"/>
      <c r="M216" s="164" t="s">
        <v>1</v>
      </c>
      <c r="N216" s="127" t="s">
        <v>41</v>
      </c>
      <c r="P216" s="165">
        <f>O216*H216</f>
        <v>0</v>
      </c>
      <c r="Q216" s="165">
        <v>0</v>
      </c>
      <c r="R216" s="165">
        <f>Q216*H216</f>
        <v>0</v>
      </c>
      <c r="S216" s="165">
        <v>0</v>
      </c>
      <c r="T216" s="166">
        <f>S216*H216</f>
        <v>0</v>
      </c>
      <c r="AR216" s="167" t="s">
        <v>231</v>
      </c>
      <c r="AT216" s="167" t="s">
        <v>227</v>
      </c>
      <c r="AU216" s="167" t="s">
        <v>99</v>
      </c>
      <c r="AY216" s="17" t="s">
        <v>224</v>
      </c>
      <c r="BE216" s="168">
        <f>IF(N216="základná",J216,0)</f>
        <v>0</v>
      </c>
      <c r="BF216" s="168">
        <f>IF(N216="znížená",J216,0)</f>
        <v>0</v>
      </c>
      <c r="BG216" s="168">
        <f>IF(N216="zákl. prenesená",J216,0)</f>
        <v>0</v>
      </c>
      <c r="BH216" s="168">
        <f>IF(N216="zníž. prenesená",J216,0)</f>
        <v>0</v>
      </c>
      <c r="BI216" s="168">
        <f>IF(N216="nulová",J216,0)</f>
        <v>0</v>
      </c>
      <c r="BJ216" s="17" t="s">
        <v>99</v>
      </c>
      <c r="BK216" s="169">
        <f>ROUND(I216*H216,3)</f>
        <v>0</v>
      </c>
      <c r="BL216" s="17" t="s">
        <v>231</v>
      </c>
      <c r="BM216" s="167" t="s">
        <v>1080</v>
      </c>
    </row>
    <row r="217" spans="2:65" s="11" customFormat="1" ht="25.9" customHeight="1">
      <c r="B217" s="146"/>
      <c r="D217" s="147" t="s">
        <v>74</v>
      </c>
      <c r="E217" s="148" t="s">
        <v>411</v>
      </c>
      <c r="F217" s="148" t="s">
        <v>412</v>
      </c>
      <c r="I217" s="149"/>
      <c r="J217" s="125">
        <f>BK217</f>
        <v>0</v>
      </c>
      <c r="L217" s="146"/>
      <c r="M217" s="150"/>
      <c r="P217" s="151">
        <f>P218+P224+P229+P236</f>
        <v>0</v>
      </c>
      <c r="R217" s="151">
        <f>R218+R224+R229+R236</f>
        <v>3.6265715000000004E-2</v>
      </c>
      <c r="T217" s="152">
        <f>T218+T224+T229+T236</f>
        <v>4.7600000000000003E-2</v>
      </c>
      <c r="AR217" s="147" t="s">
        <v>99</v>
      </c>
      <c r="AT217" s="153" t="s">
        <v>74</v>
      </c>
      <c r="AU217" s="153" t="s">
        <v>75</v>
      </c>
      <c r="AY217" s="147" t="s">
        <v>224</v>
      </c>
      <c r="BK217" s="154">
        <f>BK218+BK224+BK229+BK236</f>
        <v>0</v>
      </c>
    </row>
    <row r="218" spans="2:65" s="11" customFormat="1" ht="22.9" customHeight="1">
      <c r="B218" s="146"/>
      <c r="D218" s="147" t="s">
        <v>74</v>
      </c>
      <c r="E218" s="155" t="s">
        <v>463</v>
      </c>
      <c r="F218" s="155" t="s">
        <v>464</v>
      </c>
      <c r="I218" s="149"/>
      <c r="J218" s="156">
        <f>BK218</f>
        <v>0</v>
      </c>
      <c r="L218" s="146"/>
      <c r="M218" s="150"/>
      <c r="P218" s="151">
        <f>SUM(P219:P223)</f>
        <v>0</v>
      </c>
      <c r="R218" s="151">
        <f>SUM(R219:R223)</f>
        <v>0</v>
      </c>
      <c r="T218" s="152">
        <f>SUM(T219:T223)</f>
        <v>4.7600000000000003E-2</v>
      </c>
      <c r="AR218" s="147" t="s">
        <v>99</v>
      </c>
      <c r="AT218" s="153" t="s">
        <v>74</v>
      </c>
      <c r="AU218" s="153" t="s">
        <v>83</v>
      </c>
      <c r="AY218" s="147" t="s">
        <v>224</v>
      </c>
      <c r="BK218" s="154">
        <f>SUM(BK219:BK223)</f>
        <v>0</v>
      </c>
    </row>
    <row r="219" spans="2:65" s="1" customFormat="1" ht="24.25" customHeight="1">
      <c r="B219" s="32"/>
      <c r="C219" s="157" t="s">
        <v>407</v>
      </c>
      <c r="D219" s="157" t="s">
        <v>227</v>
      </c>
      <c r="E219" s="158" t="s">
        <v>470</v>
      </c>
      <c r="F219" s="159" t="s">
        <v>471</v>
      </c>
      <c r="G219" s="160" t="s">
        <v>245</v>
      </c>
      <c r="H219" s="161">
        <v>2</v>
      </c>
      <c r="I219" s="162"/>
      <c r="J219" s="161">
        <f>ROUND(I219*H219,3)</f>
        <v>0</v>
      </c>
      <c r="K219" s="163"/>
      <c r="L219" s="32"/>
      <c r="M219" s="164" t="s">
        <v>1</v>
      </c>
      <c r="N219" s="127" t="s">
        <v>41</v>
      </c>
      <c r="P219" s="165">
        <f>O219*H219</f>
        <v>0</v>
      </c>
      <c r="Q219" s="165">
        <v>0</v>
      </c>
      <c r="R219" s="165">
        <f>Q219*H219</f>
        <v>0</v>
      </c>
      <c r="S219" s="165">
        <v>2.3800000000000002E-2</v>
      </c>
      <c r="T219" s="166">
        <f>S219*H219</f>
        <v>4.7600000000000003E-2</v>
      </c>
      <c r="AR219" s="167" t="s">
        <v>321</v>
      </c>
      <c r="AT219" s="167" t="s">
        <v>227</v>
      </c>
      <c r="AU219" s="167" t="s">
        <v>99</v>
      </c>
      <c r="AY219" s="17" t="s">
        <v>224</v>
      </c>
      <c r="BE219" s="168">
        <f>IF(N219="základná",J219,0)</f>
        <v>0</v>
      </c>
      <c r="BF219" s="168">
        <f>IF(N219="znížená",J219,0)</f>
        <v>0</v>
      </c>
      <c r="BG219" s="168">
        <f>IF(N219="zákl. prenesená",J219,0)</f>
        <v>0</v>
      </c>
      <c r="BH219" s="168">
        <f>IF(N219="zníž. prenesená",J219,0)</f>
        <v>0</v>
      </c>
      <c r="BI219" s="168">
        <f>IF(N219="nulová",J219,0)</f>
        <v>0</v>
      </c>
      <c r="BJ219" s="17" t="s">
        <v>99</v>
      </c>
      <c r="BK219" s="169">
        <f>ROUND(I219*H219,3)</f>
        <v>0</v>
      </c>
      <c r="BL219" s="17" t="s">
        <v>321</v>
      </c>
      <c r="BM219" s="167" t="s">
        <v>1081</v>
      </c>
    </row>
    <row r="220" spans="2:65" s="12" customFormat="1">
      <c r="B220" s="170"/>
      <c r="D220" s="171" t="s">
        <v>233</v>
      </c>
      <c r="E220" s="172" t="s">
        <v>1</v>
      </c>
      <c r="F220" s="173" t="s">
        <v>704</v>
      </c>
      <c r="H220" s="172" t="s">
        <v>1</v>
      </c>
      <c r="I220" s="174"/>
      <c r="L220" s="170"/>
      <c r="M220" s="175"/>
      <c r="T220" s="176"/>
      <c r="AT220" s="172" t="s">
        <v>233</v>
      </c>
      <c r="AU220" s="172" t="s">
        <v>99</v>
      </c>
      <c r="AV220" s="12" t="s">
        <v>83</v>
      </c>
      <c r="AW220" s="12" t="s">
        <v>30</v>
      </c>
      <c r="AX220" s="12" t="s">
        <v>75</v>
      </c>
      <c r="AY220" s="172" t="s">
        <v>224</v>
      </c>
    </row>
    <row r="221" spans="2:65" s="13" customFormat="1">
      <c r="B221" s="177"/>
      <c r="D221" s="171" t="s">
        <v>233</v>
      </c>
      <c r="E221" s="178" t="s">
        <v>1</v>
      </c>
      <c r="F221" s="179" t="s">
        <v>99</v>
      </c>
      <c r="H221" s="180">
        <v>2</v>
      </c>
      <c r="I221" s="181"/>
      <c r="L221" s="177"/>
      <c r="M221" s="182"/>
      <c r="T221" s="183"/>
      <c r="AT221" s="178" t="s">
        <v>233</v>
      </c>
      <c r="AU221" s="178" t="s">
        <v>99</v>
      </c>
      <c r="AV221" s="13" t="s">
        <v>99</v>
      </c>
      <c r="AW221" s="13" t="s">
        <v>30</v>
      </c>
      <c r="AX221" s="13" t="s">
        <v>83</v>
      </c>
      <c r="AY221" s="178" t="s">
        <v>224</v>
      </c>
    </row>
    <row r="222" spans="2:65" s="1" customFormat="1" ht="24.25" customHeight="1">
      <c r="B222" s="32"/>
      <c r="C222" s="157" t="s">
        <v>415</v>
      </c>
      <c r="D222" s="157" t="s">
        <v>227</v>
      </c>
      <c r="E222" s="158" t="s">
        <v>493</v>
      </c>
      <c r="F222" s="159" t="s">
        <v>494</v>
      </c>
      <c r="G222" s="160" t="s">
        <v>461</v>
      </c>
      <c r="H222" s="162"/>
      <c r="I222" s="162"/>
      <c r="J222" s="161">
        <f>ROUND(I222*H222,3)</f>
        <v>0</v>
      </c>
      <c r="K222" s="163"/>
      <c r="L222" s="32"/>
      <c r="M222" s="164" t="s">
        <v>1</v>
      </c>
      <c r="N222" s="127" t="s">
        <v>41</v>
      </c>
      <c r="P222" s="165">
        <f>O222*H222</f>
        <v>0</v>
      </c>
      <c r="Q222" s="165">
        <v>0</v>
      </c>
      <c r="R222" s="165">
        <f>Q222*H222</f>
        <v>0</v>
      </c>
      <c r="S222" s="165">
        <v>0</v>
      </c>
      <c r="T222" s="166">
        <f>S222*H222</f>
        <v>0</v>
      </c>
      <c r="AR222" s="167" t="s">
        <v>321</v>
      </c>
      <c r="AT222" s="167" t="s">
        <v>227</v>
      </c>
      <c r="AU222" s="167" t="s">
        <v>99</v>
      </c>
      <c r="AY222" s="17" t="s">
        <v>224</v>
      </c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17" t="s">
        <v>99</v>
      </c>
      <c r="BK222" s="169">
        <f>ROUND(I222*H222,3)</f>
        <v>0</v>
      </c>
      <c r="BL222" s="17" t="s">
        <v>321</v>
      </c>
      <c r="BM222" s="167" t="s">
        <v>1082</v>
      </c>
    </row>
    <row r="223" spans="2:65" s="1" customFormat="1" ht="24.25" customHeight="1">
      <c r="B223" s="32"/>
      <c r="C223" s="157" t="s">
        <v>421</v>
      </c>
      <c r="D223" s="157" t="s">
        <v>227</v>
      </c>
      <c r="E223" s="158" t="s">
        <v>493</v>
      </c>
      <c r="F223" s="159" t="s">
        <v>494</v>
      </c>
      <c r="G223" s="160" t="s">
        <v>461</v>
      </c>
      <c r="H223" s="162"/>
      <c r="I223" s="162"/>
      <c r="J223" s="161">
        <f>ROUND(I223*H223,3)</f>
        <v>0</v>
      </c>
      <c r="K223" s="163"/>
      <c r="L223" s="32"/>
      <c r="M223" s="164" t="s">
        <v>1</v>
      </c>
      <c r="N223" s="127" t="s">
        <v>41</v>
      </c>
      <c r="P223" s="165">
        <f>O223*H223</f>
        <v>0</v>
      </c>
      <c r="Q223" s="165">
        <v>0</v>
      </c>
      <c r="R223" s="165">
        <f>Q223*H223</f>
        <v>0</v>
      </c>
      <c r="S223" s="165">
        <v>0</v>
      </c>
      <c r="T223" s="166">
        <f>S223*H223</f>
        <v>0</v>
      </c>
      <c r="AR223" s="167" t="s">
        <v>321</v>
      </c>
      <c r="AT223" s="167" t="s">
        <v>227</v>
      </c>
      <c r="AU223" s="167" t="s">
        <v>99</v>
      </c>
      <c r="AY223" s="17" t="s">
        <v>224</v>
      </c>
      <c r="BE223" s="168">
        <f>IF(N223="základná",J223,0)</f>
        <v>0</v>
      </c>
      <c r="BF223" s="168">
        <f>IF(N223="znížená",J223,0)</f>
        <v>0</v>
      </c>
      <c r="BG223" s="168">
        <f>IF(N223="zákl. prenesená",J223,0)</f>
        <v>0</v>
      </c>
      <c r="BH223" s="168">
        <f>IF(N223="zníž. prenesená",J223,0)</f>
        <v>0</v>
      </c>
      <c r="BI223" s="168">
        <f>IF(N223="nulová",J223,0)</f>
        <v>0</v>
      </c>
      <c r="BJ223" s="17" t="s">
        <v>99</v>
      </c>
      <c r="BK223" s="169">
        <f>ROUND(I223*H223,3)</f>
        <v>0</v>
      </c>
      <c r="BL223" s="17" t="s">
        <v>321</v>
      </c>
      <c r="BM223" s="167" t="s">
        <v>1083</v>
      </c>
    </row>
    <row r="224" spans="2:65" s="11" customFormat="1" ht="22.9" customHeight="1">
      <c r="B224" s="146"/>
      <c r="D224" s="147" t="s">
        <v>74</v>
      </c>
      <c r="E224" s="155" t="s">
        <v>508</v>
      </c>
      <c r="F224" s="155" t="s">
        <v>509</v>
      </c>
      <c r="I224" s="149"/>
      <c r="J224" s="156">
        <f>BK224</f>
        <v>0</v>
      </c>
      <c r="L224" s="146"/>
      <c r="M224" s="150"/>
      <c r="P224" s="151">
        <f>SUM(P225:P228)</f>
        <v>0</v>
      </c>
      <c r="R224" s="151">
        <f>SUM(R225:R228)</f>
        <v>4.2999999999999999E-4</v>
      </c>
      <c r="T224" s="152">
        <f>SUM(T225:T228)</f>
        <v>0</v>
      </c>
      <c r="AR224" s="147" t="s">
        <v>99</v>
      </c>
      <c r="AT224" s="153" t="s">
        <v>74</v>
      </c>
      <c r="AU224" s="153" t="s">
        <v>83</v>
      </c>
      <c r="AY224" s="147" t="s">
        <v>224</v>
      </c>
      <c r="BK224" s="154">
        <f>SUM(BK225:BK228)</f>
        <v>0</v>
      </c>
    </row>
    <row r="225" spans="2:65" s="1" customFormat="1" ht="24.25" customHeight="1">
      <c r="B225" s="32"/>
      <c r="C225" s="157" t="s">
        <v>426</v>
      </c>
      <c r="D225" s="157" t="s">
        <v>227</v>
      </c>
      <c r="E225" s="158" t="s">
        <v>1084</v>
      </c>
      <c r="F225" s="159" t="s">
        <v>1085</v>
      </c>
      <c r="G225" s="160" t="s">
        <v>230</v>
      </c>
      <c r="H225" s="161">
        <v>1</v>
      </c>
      <c r="I225" s="162"/>
      <c r="J225" s="161">
        <f>ROUND(I225*H225,3)</f>
        <v>0</v>
      </c>
      <c r="K225" s="163"/>
      <c r="L225" s="32"/>
      <c r="M225" s="164" t="s">
        <v>1</v>
      </c>
      <c r="N225" s="127" t="s">
        <v>41</v>
      </c>
      <c r="P225" s="165">
        <f>O225*H225</f>
        <v>0</v>
      </c>
      <c r="Q225" s="165">
        <v>4.2999999999999999E-4</v>
      </c>
      <c r="R225" s="165">
        <f>Q225*H225</f>
        <v>4.2999999999999999E-4</v>
      </c>
      <c r="S225" s="165">
        <v>0</v>
      </c>
      <c r="T225" s="166">
        <f>S225*H225</f>
        <v>0</v>
      </c>
      <c r="AR225" s="167" t="s">
        <v>321</v>
      </c>
      <c r="AT225" s="167" t="s">
        <v>227</v>
      </c>
      <c r="AU225" s="167" t="s">
        <v>99</v>
      </c>
      <c r="AY225" s="17" t="s">
        <v>224</v>
      </c>
      <c r="BE225" s="168">
        <f>IF(N225="základná",J225,0)</f>
        <v>0</v>
      </c>
      <c r="BF225" s="168">
        <f>IF(N225="znížená",J225,0)</f>
        <v>0</v>
      </c>
      <c r="BG225" s="168">
        <f>IF(N225="zákl. prenesená",J225,0)</f>
        <v>0</v>
      </c>
      <c r="BH225" s="168">
        <f>IF(N225="zníž. prenesená",J225,0)</f>
        <v>0</v>
      </c>
      <c r="BI225" s="168">
        <f>IF(N225="nulová",J225,0)</f>
        <v>0</v>
      </c>
      <c r="BJ225" s="17" t="s">
        <v>99</v>
      </c>
      <c r="BK225" s="169">
        <f>ROUND(I225*H225,3)</f>
        <v>0</v>
      </c>
      <c r="BL225" s="17" t="s">
        <v>321</v>
      </c>
      <c r="BM225" s="167" t="s">
        <v>1086</v>
      </c>
    </row>
    <row r="226" spans="2:65" s="12" customFormat="1">
      <c r="B226" s="170"/>
      <c r="D226" s="171" t="s">
        <v>233</v>
      </c>
      <c r="E226" s="172" t="s">
        <v>1</v>
      </c>
      <c r="F226" s="173" t="s">
        <v>610</v>
      </c>
      <c r="H226" s="172" t="s">
        <v>1</v>
      </c>
      <c r="I226" s="174"/>
      <c r="L226" s="170"/>
      <c r="M226" s="175"/>
      <c r="T226" s="176"/>
      <c r="AT226" s="172" t="s">
        <v>233</v>
      </c>
      <c r="AU226" s="172" t="s">
        <v>99</v>
      </c>
      <c r="AV226" s="12" t="s">
        <v>83</v>
      </c>
      <c r="AW226" s="12" t="s">
        <v>30</v>
      </c>
      <c r="AX226" s="12" t="s">
        <v>75</v>
      </c>
      <c r="AY226" s="172" t="s">
        <v>224</v>
      </c>
    </row>
    <row r="227" spans="2:65" s="13" customFormat="1">
      <c r="B227" s="177"/>
      <c r="D227" s="171" t="s">
        <v>233</v>
      </c>
      <c r="E227" s="178" t="s">
        <v>1</v>
      </c>
      <c r="F227" s="179" t="s">
        <v>83</v>
      </c>
      <c r="H227" s="180">
        <v>1</v>
      </c>
      <c r="I227" s="181"/>
      <c r="L227" s="177"/>
      <c r="M227" s="182"/>
      <c r="T227" s="183"/>
      <c r="AT227" s="178" t="s">
        <v>233</v>
      </c>
      <c r="AU227" s="178" t="s">
        <v>99</v>
      </c>
      <c r="AV227" s="13" t="s">
        <v>99</v>
      </c>
      <c r="AW227" s="13" t="s">
        <v>30</v>
      </c>
      <c r="AX227" s="13" t="s">
        <v>83</v>
      </c>
      <c r="AY227" s="178" t="s">
        <v>224</v>
      </c>
    </row>
    <row r="228" spans="2:65" s="1" customFormat="1" ht="24.25" customHeight="1">
      <c r="B228" s="32"/>
      <c r="C228" s="157" t="s">
        <v>430</v>
      </c>
      <c r="D228" s="157" t="s">
        <v>227</v>
      </c>
      <c r="E228" s="158" t="s">
        <v>547</v>
      </c>
      <c r="F228" s="159" t="s">
        <v>548</v>
      </c>
      <c r="G228" s="160" t="s">
        <v>461</v>
      </c>
      <c r="H228" s="162"/>
      <c r="I228" s="162"/>
      <c r="J228" s="161">
        <f>ROUND(I228*H228,3)</f>
        <v>0</v>
      </c>
      <c r="K228" s="163"/>
      <c r="L228" s="32"/>
      <c r="M228" s="164" t="s">
        <v>1</v>
      </c>
      <c r="N228" s="127" t="s">
        <v>41</v>
      </c>
      <c r="P228" s="165">
        <f>O228*H228</f>
        <v>0</v>
      </c>
      <c r="Q228" s="165">
        <v>0</v>
      </c>
      <c r="R228" s="165">
        <f>Q228*H228</f>
        <v>0</v>
      </c>
      <c r="S228" s="165">
        <v>0</v>
      </c>
      <c r="T228" s="166">
        <f>S228*H228</f>
        <v>0</v>
      </c>
      <c r="AR228" s="167" t="s">
        <v>321</v>
      </c>
      <c r="AT228" s="167" t="s">
        <v>227</v>
      </c>
      <c r="AU228" s="167" t="s">
        <v>99</v>
      </c>
      <c r="AY228" s="17" t="s">
        <v>224</v>
      </c>
      <c r="BE228" s="168">
        <f>IF(N228="základná",J228,0)</f>
        <v>0</v>
      </c>
      <c r="BF228" s="168">
        <f>IF(N228="znížená",J228,0)</f>
        <v>0</v>
      </c>
      <c r="BG228" s="168">
        <f>IF(N228="zákl. prenesená",J228,0)</f>
        <v>0</v>
      </c>
      <c r="BH228" s="168">
        <f>IF(N228="zníž. prenesená",J228,0)</f>
        <v>0</v>
      </c>
      <c r="BI228" s="168">
        <f>IF(N228="nulová",J228,0)</f>
        <v>0</v>
      </c>
      <c r="BJ228" s="17" t="s">
        <v>99</v>
      </c>
      <c r="BK228" s="169">
        <f>ROUND(I228*H228,3)</f>
        <v>0</v>
      </c>
      <c r="BL228" s="17" t="s">
        <v>321</v>
      </c>
      <c r="BM228" s="167" t="s">
        <v>1087</v>
      </c>
    </row>
    <row r="229" spans="2:65" s="11" customFormat="1" ht="22.9" customHeight="1">
      <c r="B229" s="146"/>
      <c r="D229" s="147" t="s">
        <v>74</v>
      </c>
      <c r="E229" s="155" t="s">
        <v>550</v>
      </c>
      <c r="F229" s="155" t="s">
        <v>551</v>
      </c>
      <c r="I229" s="149"/>
      <c r="J229" s="156">
        <f>BK229</f>
        <v>0</v>
      </c>
      <c r="L229" s="146"/>
      <c r="M229" s="150"/>
      <c r="P229" s="151">
        <f>SUM(P230:P235)</f>
        <v>0</v>
      </c>
      <c r="R229" s="151">
        <f>SUM(R230:R235)</f>
        <v>6.3571499999999991E-4</v>
      </c>
      <c r="T229" s="152">
        <f>SUM(T230:T235)</f>
        <v>0</v>
      </c>
      <c r="AR229" s="147" t="s">
        <v>99</v>
      </c>
      <c r="AT229" s="153" t="s">
        <v>74</v>
      </c>
      <c r="AU229" s="153" t="s">
        <v>83</v>
      </c>
      <c r="AY229" s="147" t="s">
        <v>224</v>
      </c>
      <c r="BK229" s="154">
        <f>SUM(BK230:BK235)</f>
        <v>0</v>
      </c>
    </row>
    <row r="230" spans="2:65" s="1" customFormat="1" ht="16.5" customHeight="1">
      <c r="B230" s="32"/>
      <c r="C230" s="157" t="s">
        <v>434</v>
      </c>
      <c r="D230" s="157" t="s">
        <v>227</v>
      </c>
      <c r="E230" s="158" t="s">
        <v>1088</v>
      </c>
      <c r="F230" s="159" t="s">
        <v>1089</v>
      </c>
      <c r="G230" s="160" t="s">
        <v>230</v>
      </c>
      <c r="H230" s="161">
        <v>1</v>
      </c>
      <c r="I230" s="162"/>
      <c r="J230" s="161">
        <f>ROUND(I230*H230,3)</f>
        <v>0</v>
      </c>
      <c r="K230" s="163"/>
      <c r="L230" s="32"/>
      <c r="M230" s="164" t="s">
        <v>1</v>
      </c>
      <c r="N230" s="127" t="s">
        <v>41</v>
      </c>
      <c r="P230" s="165">
        <f>O230*H230</f>
        <v>0</v>
      </c>
      <c r="Q230" s="165">
        <v>4.5899999999999998E-5</v>
      </c>
      <c r="R230" s="165">
        <f>Q230*H230</f>
        <v>4.5899999999999998E-5</v>
      </c>
      <c r="S230" s="165">
        <v>0</v>
      </c>
      <c r="T230" s="166">
        <f>S230*H230</f>
        <v>0</v>
      </c>
      <c r="AR230" s="167" t="s">
        <v>321</v>
      </c>
      <c r="AT230" s="167" t="s">
        <v>227</v>
      </c>
      <c r="AU230" s="167" t="s">
        <v>99</v>
      </c>
      <c r="AY230" s="17" t="s">
        <v>224</v>
      </c>
      <c r="BE230" s="168">
        <f>IF(N230="základná",J230,0)</f>
        <v>0</v>
      </c>
      <c r="BF230" s="168">
        <f>IF(N230="znížená",J230,0)</f>
        <v>0</v>
      </c>
      <c r="BG230" s="168">
        <f>IF(N230="zákl. prenesená",J230,0)</f>
        <v>0</v>
      </c>
      <c r="BH230" s="168">
        <f>IF(N230="zníž. prenesená",J230,0)</f>
        <v>0</v>
      </c>
      <c r="BI230" s="168">
        <f>IF(N230="nulová",J230,0)</f>
        <v>0</v>
      </c>
      <c r="BJ230" s="17" t="s">
        <v>99</v>
      </c>
      <c r="BK230" s="169">
        <f>ROUND(I230*H230,3)</f>
        <v>0</v>
      </c>
      <c r="BL230" s="17" t="s">
        <v>321</v>
      </c>
      <c r="BM230" s="167" t="s">
        <v>1090</v>
      </c>
    </row>
    <row r="231" spans="2:65" s="12" customFormat="1">
      <c r="B231" s="170"/>
      <c r="D231" s="171" t="s">
        <v>233</v>
      </c>
      <c r="E231" s="172" t="s">
        <v>1</v>
      </c>
      <c r="F231" s="173" t="s">
        <v>660</v>
      </c>
      <c r="H231" s="172" t="s">
        <v>1</v>
      </c>
      <c r="I231" s="174"/>
      <c r="L231" s="170"/>
      <c r="M231" s="175"/>
      <c r="T231" s="176"/>
      <c r="AT231" s="172" t="s">
        <v>233</v>
      </c>
      <c r="AU231" s="172" t="s">
        <v>99</v>
      </c>
      <c r="AV231" s="12" t="s">
        <v>83</v>
      </c>
      <c r="AW231" s="12" t="s">
        <v>30</v>
      </c>
      <c r="AX231" s="12" t="s">
        <v>75</v>
      </c>
      <c r="AY231" s="172" t="s">
        <v>224</v>
      </c>
    </row>
    <row r="232" spans="2:65" s="13" customFormat="1">
      <c r="B232" s="177"/>
      <c r="D232" s="171" t="s">
        <v>233</v>
      </c>
      <c r="E232" s="178" t="s">
        <v>1</v>
      </c>
      <c r="F232" s="179" t="s">
        <v>83</v>
      </c>
      <c r="H232" s="180">
        <v>1</v>
      </c>
      <c r="I232" s="181"/>
      <c r="L232" s="177"/>
      <c r="M232" s="182"/>
      <c r="T232" s="183"/>
      <c r="AT232" s="178" t="s">
        <v>233</v>
      </c>
      <c r="AU232" s="178" t="s">
        <v>99</v>
      </c>
      <c r="AV232" s="13" t="s">
        <v>99</v>
      </c>
      <c r="AW232" s="13" t="s">
        <v>30</v>
      </c>
      <c r="AX232" s="13" t="s">
        <v>83</v>
      </c>
      <c r="AY232" s="178" t="s">
        <v>224</v>
      </c>
    </row>
    <row r="233" spans="2:65" s="1" customFormat="1" ht="16.5" customHeight="1">
      <c r="B233" s="32"/>
      <c r="C233" s="157" t="s">
        <v>438</v>
      </c>
      <c r="D233" s="157" t="s">
        <v>227</v>
      </c>
      <c r="E233" s="158" t="s">
        <v>1091</v>
      </c>
      <c r="F233" s="159" t="s">
        <v>1092</v>
      </c>
      <c r="G233" s="160" t="s">
        <v>237</v>
      </c>
      <c r="H233" s="161">
        <v>12.85</v>
      </c>
      <c r="I233" s="162"/>
      <c r="J233" s="161">
        <f>ROUND(I233*H233,3)</f>
        <v>0</v>
      </c>
      <c r="K233" s="163"/>
      <c r="L233" s="32"/>
      <c r="M233" s="164" t="s">
        <v>1</v>
      </c>
      <c r="N233" s="127" t="s">
        <v>41</v>
      </c>
      <c r="P233" s="165">
        <f>O233*H233</f>
        <v>0</v>
      </c>
      <c r="Q233" s="165">
        <v>4.5899999999999998E-5</v>
      </c>
      <c r="R233" s="165">
        <f>Q233*H233</f>
        <v>5.8981499999999994E-4</v>
      </c>
      <c r="S233" s="165">
        <v>0</v>
      </c>
      <c r="T233" s="166">
        <f>S233*H233</f>
        <v>0</v>
      </c>
      <c r="AR233" s="167" t="s">
        <v>321</v>
      </c>
      <c r="AT233" s="167" t="s">
        <v>227</v>
      </c>
      <c r="AU233" s="167" t="s">
        <v>99</v>
      </c>
      <c r="AY233" s="17" t="s">
        <v>224</v>
      </c>
      <c r="BE233" s="168">
        <f>IF(N233="základná",J233,0)</f>
        <v>0</v>
      </c>
      <c r="BF233" s="168">
        <f>IF(N233="znížená",J233,0)</f>
        <v>0</v>
      </c>
      <c r="BG233" s="168">
        <f>IF(N233="zákl. prenesená",J233,0)</f>
        <v>0</v>
      </c>
      <c r="BH233" s="168">
        <f>IF(N233="zníž. prenesená",J233,0)</f>
        <v>0</v>
      </c>
      <c r="BI233" s="168">
        <f>IF(N233="nulová",J233,0)</f>
        <v>0</v>
      </c>
      <c r="BJ233" s="17" t="s">
        <v>99</v>
      </c>
      <c r="BK233" s="169">
        <f>ROUND(I233*H233,3)</f>
        <v>0</v>
      </c>
      <c r="BL233" s="17" t="s">
        <v>321</v>
      </c>
      <c r="BM233" s="167" t="s">
        <v>1093</v>
      </c>
    </row>
    <row r="234" spans="2:65" s="13" customFormat="1">
      <c r="B234" s="177"/>
      <c r="D234" s="171" t="s">
        <v>233</v>
      </c>
      <c r="E234" s="178" t="s">
        <v>1</v>
      </c>
      <c r="F234" s="179" t="s">
        <v>1094</v>
      </c>
      <c r="H234" s="180">
        <v>12.85</v>
      </c>
      <c r="I234" s="181"/>
      <c r="L234" s="177"/>
      <c r="M234" s="182"/>
      <c r="T234" s="183"/>
      <c r="AT234" s="178" t="s">
        <v>233</v>
      </c>
      <c r="AU234" s="178" t="s">
        <v>99</v>
      </c>
      <c r="AV234" s="13" t="s">
        <v>99</v>
      </c>
      <c r="AW234" s="13" t="s">
        <v>30</v>
      </c>
      <c r="AX234" s="13" t="s">
        <v>83</v>
      </c>
      <c r="AY234" s="178" t="s">
        <v>224</v>
      </c>
    </row>
    <row r="235" spans="2:65" s="1" customFormat="1" ht="24.25" customHeight="1">
      <c r="B235" s="32"/>
      <c r="C235" s="157" t="s">
        <v>442</v>
      </c>
      <c r="D235" s="157" t="s">
        <v>227</v>
      </c>
      <c r="E235" s="158" t="s">
        <v>570</v>
      </c>
      <c r="F235" s="159" t="s">
        <v>571</v>
      </c>
      <c r="G235" s="160" t="s">
        <v>461</v>
      </c>
      <c r="H235" s="162"/>
      <c r="I235" s="162"/>
      <c r="J235" s="161">
        <f>ROUND(I235*H235,3)</f>
        <v>0</v>
      </c>
      <c r="K235" s="163"/>
      <c r="L235" s="32"/>
      <c r="M235" s="164" t="s">
        <v>1</v>
      </c>
      <c r="N235" s="127" t="s">
        <v>41</v>
      </c>
      <c r="P235" s="165">
        <f>O235*H235</f>
        <v>0</v>
      </c>
      <c r="Q235" s="165">
        <v>0</v>
      </c>
      <c r="R235" s="165">
        <f>Q235*H235</f>
        <v>0</v>
      </c>
      <c r="S235" s="165">
        <v>0</v>
      </c>
      <c r="T235" s="166">
        <f>S235*H235</f>
        <v>0</v>
      </c>
      <c r="AR235" s="167" t="s">
        <v>321</v>
      </c>
      <c r="AT235" s="167" t="s">
        <v>227</v>
      </c>
      <c r="AU235" s="167" t="s">
        <v>99</v>
      </c>
      <c r="AY235" s="17" t="s">
        <v>224</v>
      </c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17" t="s">
        <v>99</v>
      </c>
      <c r="BK235" s="169">
        <f>ROUND(I235*H235,3)</f>
        <v>0</v>
      </c>
      <c r="BL235" s="17" t="s">
        <v>321</v>
      </c>
      <c r="BM235" s="167" t="s">
        <v>1095</v>
      </c>
    </row>
    <row r="236" spans="2:65" s="11" customFormat="1" ht="22.9" customHeight="1">
      <c r="B236" s="146"/>
      <c r="D236" s="147" t="s">
        <v>74</v>
      </c>
      <c r="E236" s="155" t="s">
        <v>672</v>
      </c>
      <c r="F236" s="155" t="s">
        <v>673</v>
      </c>
      <c r="I236" s="149"/>
      <c r="J236" s="156">
        <f>BK236</f>
        <v>0</v>
      </c>
      <c r="L236" s="146"/>
      <c r="M236" s="150"/>
      <c r="P236" s="151">
        <f>SUM(P237:P238)</f>
        <v>0</v>
      </c>
      <c r="R236" s="151">
        <f>SUM(R237:R238)</f>
        <v>3.5200000000000002E-2</v>
      </c>
      <c r="T236" s="152">
        <f>SUM(T237:T238)</f>
        <v>0</v>
      </c>
      <c r="AR236" s="147" t="s">
        <v>99</v>
      </c>
      <c r="AT236" s="153" t="s">
        <v>74</v>
      </c>
      <c r="AU236" s="153" t="s">
        <v>83</v>
      </c>
      <c r="AY236" s="147" t="s">
        <v>224</v>
      </c>
      <c r="BK236" s="154">
        <f>SUM(BK237:BK238)</f>
        <v>0</v>
      </c>
    </row>
    <row r="237" spans="2:65" s="1" customFormat="1" ht="44.25" customHeight="1">
      <c r="B237" s="32"/>
      <c r="C237" s="157" t="s">
        <v>446</v>
      </c>
      <c r="D237" s="157" t="s">
        <v>227</v>
      </c>
      <c r="E237" s="158" t="s">
        <v>1096</v>
      </c>
      <c r="F237" s="159" t="s">
        <v>1097</v>
      </c>
      <c r="G237" s="160" t="s">
        <v>245</v>
      </c>
      <c r="H237" s="161">
        <v>20</v>
      </c>
      <c r="I237" s="162"/>
      <c r="J237" s="161">
        <f>ROUND(I237*H237,3)</f>
        <v>0</v>
      </c>
      <c r="K237" s="163"/>
      <c r="L237" s="32"/>
      <c r="M237" s="164" t="s">
        <v>1</v>
      </c>
      <c r="N237" s="127" t="s">
        <v>41</v>
      </c>
      <c r="P237" s="165">
        <f>O237*H237</f>
        <v>0</v>
      </c>
      <c r="Q237" s="165">
        <v>1.7600000000000001E-3</v>
      </c>
      <c r="R237" s="165">
        <f>Q237*H237</f>
        <v>3.5200000000000002E-2</v>
      </c>
      <c r="S237" s="165">
        <v>0</v>
      </c>
      <c r="T237" s="166">
        <f>S237*H237</f>
        <v>0</v>
      </c>
      <c r="AR237" s="167" t="s">
        <v>321</v>
      </c>
      <c r="AT237" s="167" t="s">
        <v>227</v>
      </c>
      <c r="AU237" s="167" t="s">
        <v>99</v>
      </c>
      <c r="AY237" s="17" t="s">
        <v>224</v>
      </c>
      <c r="BE237" s="168">
        <f>IF(N237="základná",J237,0)</f>
        <v>0</v>
      </c>
      <c r="BF237" s="168">
        <f>IF(N237="znížená",J237,0)</f>
        <v>0</v>
      </c>
      <c r="BG237" s="168">
        <f>IF(N237="zákl. prenesená",J237,0)</f>
        <v>0</v>
      </c>
      <c r="BH237" s="168">
        <f>IF(N237="zníž. prenesená",J237,0)</f>
        <v>0</v>
      </c>
      <c r="BI237" s="168">
        <f>IF(N237="nulová",J237,0)</f>
        <v>0</v>
      </c>
      <c r="BJ237" s="17" t="s">
        <v>99</v>
      </c>
      <c r="BK237" s="169">
        <f>ROUND(I237*H237,3)</f>
        <v>0</v>
      </c>
      <c r="BL237" s="17" t="s">
        <v>321</v>
      </c>
      <c r="BM237" s="167" t="s">
        <v>1098</v>
      </c>
    </row>
    <row r="238" spans="2:65" s="13" customFormat="1">
      <c r="B238" s="177"/>
      <c r="D238" s="171" t="s">
        <v>233</v>
      </c>
      <c r="E238" s="178" t="s">
        <v>1</v>
      </c>
      <c r="F238" s="179" t="s">
        <v>568</v>
      </c>
      <c r="H238" s="180">
        <v>20</v>
      </c>
      <c r="I238" s="181"/>
      <c r="L238" s="177"/>
      <c r="M238" s="182"/>
      <c r="T238" s="183"/>
      <c r="AT238" s="178" t="s">
        <v>233</v>
      </c>
      <c r="AU238" s="178" t="s">
        <v>99</v>
      </c>
      <c r="AV238" s="13" t="s">
        <v>99</v>
      </c>
      <c r="AW238" s="13" t="s">
        <v>30</v>
      </c>
      <c r="AX238" s="13" t="s">
        <v>83</v>
      </c>
      <c r="AY238" s="178" t="s">
        <v>224</v>
      </c>
    </row>
    <row r="239" spans="2:65" s="11" customFormat="1" ht="25.9" customHeight="1">
      <c r="B239" s="146"/>
      <c r="D239" s="147" t="s">
        <v>74</v>
      </c>
      <c r="E239" s="148" t="s">
        <v>718</v>
      </c>
      <c r="F239" s="148" t="s">
        <v>719</v>
      </c>
      <c r="I239" s="149"/>
      <c r="J239" s="125">
        <f>BK239</f>
        <v>0</v>
      </c>
      <c r="L239" s="146"/>
      <c r="M239" s="150"/>
      <c r="P239" s="151">
        <f>SUM(P240:P242)</f>
        <v>0</v>
      </c>
      <c r="R239" s="151">
        <f>SUM(R240:R242)</f>
        <v>0</v>
      </c>
      <c r="T239" s="152">
        <f>SUM(T240:T242)</f>
        <v>0</v>
      </c>
      <c r="AR239" s="147" t="s">
        <v>231</v>
      </c>
      <c r="AT239" s="153" t="s">
        <v>74</v>
      </c>
      <c r="AU239" s="153" t="s">
        <v>75</v>
      </c>
      <c r="AY239" s="147" t="s">
        <v>224</v>
      </c>
      <c r="BK239" s="154">
        <f>SUM(BK240:BK242)</f>
        <v>0</v>
      </c>
    </row>
    <row r="240" spans="2:65" s="1" customFormat="1" ht="33" customHeight="1">
      <c r="B240" s="32"/>
      <c r="C240" s="157" t="s">
        <v>450</v>
      </c>
      <c r="D240" s="157" t="s">
        <v>227</v>
      </c>
      <c r="E240" s="158" t="s">
        <v>721</v>
      </c>
      <c r="F240" s="159" t="s">
        <v>722</v>
      </c>
      <c r="G240" s="160" t="s">
        <v>723</v>
      </c>
      <c r="H240" s="161">
        <v>10</v>
      </c>
      <c r="I240" s="162"/>
      <c r="J240" s="161">
        <f>ROUND(I240*H240,3)</f>
        <v>0</v>
      </c>
      <c r="K240" s="163"/>
      <c r="L240" s="32"/>
      <c r="M240" s="164" t="s">
        <v>1</v>
      </c>
      <c r="N240" s="127" t="s">
        <v>41</v>
      </c>
      <c r="P240" s="165">
        <f>O240*H240</f>
        <v>0</v>
      </c>
      <c r="Q240" s="165">
        <v>0</v>
      </c>
      <c r="R240" s="165">
        <f>Q240*H240</f>
        <v>0</v>
      </c>
      <c r="S240" s="165">
        <v>0</v>
      </c>
      <c r="T240" s="166">
        <f>S240*H240</f>
        <v>0</v>
      </c>
      <c r="AR240" s="167" t="s">
        <v>724</v>
      </c>
      <c r="AT240" s="167" t="s">
        <v>227</v>
      </c>
      <c r="AU240" s="167" t="s">
        <v>83</v>
      </c>
      <c r="AY240" s="17" t="s">
        <v>224</v>
      </c>
      <c r="BE240" s="168">
        <f>IF(N240="základná",J240,0)</f>
        <v>0</v>
      </c>
      <c r="BF240" s="168">
        <f>IF(N240="znížená",J240,0)</f>
        <v>0</v>
      </c>
      <c r="BG240" s="168">
        <f>IF(N240="zákl. prenesená",J240,0)</f>
        <v>0</v>
      </c>
      <c r="BH240" s="168">
        <f>IF(N240="zníž. prenesená",J240,0)</f>
        <v>0</v>
      </c>
      <c r="BI240" s="168">
        <f>IF(N240="nulová",J240,0)</f>
        <v>0</v>
      </c>
      <c r="BJ240" s="17" t="s">
        <v>99</v>
      </c>
      <c r="BK240" s="169">
        <f>ROUND(I240*H240,3)</f>
        <v>0</v>
      </c>
      <c r="BL240" s="17" t="s">
        <v>724</v>
      </c>
      <c r="BM240" s="167" t="s">
        <v>1099</v>
      </c>
    </row>
    <row r="241" spans="2:63" s="12" customFormat="1">
      <c r="B241" s="170"/>
      <c r="D241" s="171" t="s">
        <v>233</v>
      </c>
      <c r="E241" s="172" t="s">
        <v>1</v>
      </c>
      <c r="F241" s="173" t="s">
        <v>726</v>
      </c>
      <c r="H241" s="172" t="s">
        <v>1</v>
      </c>
      <c r="I241" s="174"/>
      <c r="L241" s="170"/>
      <c r="M241" s="175"/>
      <c r="T241" s="176"/>
      <c r="AT241" s="172" t="s">
        <v>233</v>
      </c>
      <c r="AU241" s="172" t="s">
        <v>83</v>
      </c>
      <c r="AV241" s="12" t="s">
        <v>83</v>
      </c>
      <c r="AW241" s="12" t="s">
        <v>30</v>
      </c>
      <c r="AX241" s="12" t="s">
        <v>75</v>
      </c>
      <c r="AY241" s="172" t="s">
        <v>224</v>
      </c>
    </row>
    <row r="242" spans="2:63" s="13" customFormat="1">
      <c r="B242" s="177"/>
      <c r="D242" s="171" t="s">
        <v>233</v>
      </c>
      <c r="E242" s="178" t="s">
        <v>1</v>
      </c>
      <c r="F242" s="179" t="s">
        <v>1100</v>
      </c>
      <c r="H242" s="180">
        <v>10</v>
      </c>
      <c r="I242" s="181"/>
      <c r="L242" s="177"/>
      <c r="M242" s="182"/>
      <c r="T242" s="183"/>
      <c r="AT242" s="178" t="s">
        <v>233</v>
      </c>
      <c r="AU242" s="178" t="s">
        <v>83</v>
      </c>
      <c r="AV242" s="13" t="s">
        <v>99</v>
      </c>
      <c r="AW242" s="13" t="s">
        <v>30</v>
      </c>
      <c r="AX242" s="13" t="s">
        <v>83</v>
      </c>
      <c r="AY242" s="178" t="s">
        <v>224</v>
      </c>
    </row>
    <row r="243" spans="2:63" s="1" customFormat="1" ht="49.9" customHeight="1">
      <c r="B243" s="32"/>
      <c r="E243" s="148" t="s">
        <v>727</v>
      </c>
      <c r="F243" s="148" t="s">
        <v>728</v>
      </c>
      <c r="J243" s="125">
        <f t="shared" ref="J243:J248" si="5">BK243</f>
        <v>0</v>
      </c>
      <c r="L243" s="32"/>
      <c r="M243" s="208"/>
      <c r="T243" s="59"/>
      <c r="AT243" s="17" t="s">
        <v>74</v>
      </c>
      <c r="AU243" s="17" t="s">
        <v>75</v>
      </c>
      <c r="AY243" s="17" t="s">
        <v>729</v>
      </c>
      <c r="BK243" s="169">
        <f>SUM(BK244:BK248)</f>
        <v>0</v>
      </c>
    </row>
    <row r="244" spans="2:63" s="1" customFormat="1" ht="16.399999999999999" customHeight="1">
      <c r="B244" s="32"/>
      <c r="C244" s="209" t="s">
        <v>1</v>
      </c>
      <c r="D244" s="209" t="s">
        <v>227</v>
      </c>
      <c r="E244" s="210" t="s">
        <v>1</v>
      </c>
      <c r="F244" s="211" t="s">
        <v>1</v>
      </c>
      <c r="G244" s="212" t="s">
        <v>1</v>
      </c>
      <c r="H244" s="213"/>
      <c r="I244" s="213"/>
      <c r="J244" s="214">
        <f t="shared" si="5"/>
        <v>0</v>
      </c>
      <c r="K244" s="163"/>
      <c r="L244" s="32"/>
      <c r="M244" s="215" t="s">
        <v>1</v>
      </c>
      <c r="N244" s="216" t="s">
        <v>41</v>
      </c>
      <c r="T244" s="59"/>
      <c r="AT244" s="17" t="s">
        <v>729</v>
      </c>
      <c r="AU244" s="17" t="s">
        <v>83</v>
      </c>
      <c r="AY244" s="17" t="s">
        <v>729</v>
      </c>
      <c r="BE244" s="168">
        <f>IF(N244="základná",J244,0)</f>
        <v>0</v>
      </c>
      <c r="BF244" s="168">
        <f>IF(N244="znížená",J244,0)</f>
        <v>0</v>
      </c>
      <c r="BG244" s="168">
        <f>IF(N244="zákl. prenesená",J244,0)</f>
        <v>0</v>
      </c>
      <c r="BH244" s="168">
        <f>IF(N244="zníž. prenesená",J244,0)</f>
        <v>0</v>
      </c>
      <c r="BI244" s="168">
        <f>IF(N244="nulová",J244,0)</f>
        <v>0</v>
      </c>
      <c r="BJ244" s="17" t="s">
        <v>99</v>
      </c>
      <c r="BK244" s="169">
        <f>I244*H244</f>
        <v>0</v>
      </c>
    </row>
    <row r="245" spans="2:63" s="1" customFormat="1" ht="16.399999999999999" customHeight="1">
      <c r="B245" s="32"/>
      <c r="C245" s="209" t="s">
        <v>1</v>
      </c>
      <c r="D245" s="209" t="s">
        <v>227</v>
      </c>
      <c r="E245" s="210" t="s">
        <v>1</v>
      </c>
      <c r="F245" s="211" t="s">
        <v>1</v>
      </c>
      <c r="G245" s="212" t="s">
        <v>1</v>
      </c>
      <c r="H245" s="213"/>
      <c r="I245" s="213"/>
      <c r="J245" s="214">
        <f t="shared" si="5"/>
        <v>0</v>
      </c>
      <c r="K245" s="163"/>
      <c r="L245" s="32"/>
      <c r="M245" s="215" t="s">
        <v>1</v>
      </c>
      <c r="N245" s="216" t="s">
        <v>41</v>
      </c>
      <c r="T245" s="59"/>
      <c r="AT245" s="17" t="s">
        <v>729</v>
      </c>
      <c r="AU245" s="17" t="s">
        <v>83</v>
      </c>
      <c r="AY245" s="17" t="s">
        <v>729</v>
      </c>
      <c r="BE245" s="168">
        <f>IF(N245="základná",J245,0)</f>
        <v>0</v>
      </c>
      <c r="BF245" s="168">
        <f>IF(N245="znížená",J245,0)</f>
        <v>0</v>
      </c>
      <c r="BG245" s="168">
        <f>IF(N245="zákl. prenesená",J245,0)</f>
        <v>0</v>
      </c>
      <c r="BH245" s="168">
        <f>IF(N245="zníž. prenesená",J245,0)</f>
        <v>0</v>
      </c>
      <c r="BI245" s="168">
        <f>IF(N245="nulová",J245,0)</f>
        <v>0</v>
      </c>
      <c r="BJ245" s="17" t="s">
        <v>99</v>
      </c>
      <c r="BK245" s="169">
        <f>I245*H245</f>
        <v>0</v>
      </c>
    </row>
    <row r="246" spans="2:63" s="1" customFormat="1" ht="16.399999999999999" customHeight="1">
      <c r="B246" s="32"/>
      <c r="C246" s="209" t="s">
        <v>1</v>
      </c>
      <c r="D246" s="209" t="s">
        <v>227</v>
      </c>
      <c r="E246" s="210" t="s">
        <v>1</v>
      </c>
      <c r="F246" s="211" t="s">
        <v>1</v>
      </c>
      <c r="G246" s="212" t="s">
        <v>1</v>
      </c>
      <c r="H246" s="213"/>
      <c r="I246" s="213"/>
      <c r="J246" s="214">
        <f t="shared" si="5"/>
        <v>0</v>
      </c>
      <c r="K246" s="163"/>
      <c r="L246" s="32"/>
      <c r="M246" s="215" t="s">
        <v>1</v>
      </c>
      <c r="N246" s="216" t="s">
        <v>41</v>
      </c>
      <c r="T246" s="59"/>
      <c r="AT246" s="17" t="s">
        <v>729</v>
      </c>
      <c r="AU246" s="17" t="s">
        <v>83</v>
      </c>
      <c r="AY246" s="17" t="s">
        <v>729</v>
      </c>
      <c r="BE246" s="168">
        <f>IF(N246="základná",J246,0)</f>
        <v>0</v>
      </c>
      <c r="BF246" s="168">
        <f>IF(N246="znížená",J246,0)</f>
        <v>0</v>
      </c>
      <c r="BG246" s="168">
        <f>IF(N246="zákl. prenesená",J246,0)</f>
        <v>0</v>
      </c>
      <c r="BH246" s="168">
        <f>IF(N246="zníž. prenesená",J246,0)</f>
        <v>0</v>
      </c>
      <c r="BI246" s="168">
        <f>IF(N246="nulová",J246,0)</f>
        <v>0</v>
      </c>
      <c r="BJ246" s="17" t="s">
        <v>99</v>
      </c>
      <c r="BK246" s="169">
        <f>I246*H246</f>
        <v>0</v>
      </c>
    </row>
    <row r="247" spans="2:63" s="1" customFormat="1" ht="16.399999999999999" customHeight="1">
      <c r="B247" s="32"/>
      <c r="C247" s="209" t="s">
        <v>1</v>
      </c>
      <c r="D247" s="209" t="s">
        <v>227</v>
      </c>
      <c r="E247" s="210" t="s">
        <v>1</v>
      </c>
      <c r="F247" s="211" t="s">
        <v>1</v>
      </c>
      <c r="G247" s="212" t="s">
        <v>1</v>
      </c>
      <c r="H247" s="213"/>
      <c r="I247" s="213"/>
      <c r="J247" s="214">
        <f t="shared" si="5"/>
        <v>0</v>
      </c>
      <c r="K247" s="163"/>
      <c r="L247" s="32"/>
      <c r="M247" s="215" t="s">
        <v>1</v>
      </c>
      <c r="N247" s="216" t="s">
        <v>41</v>
      </c>
      <c r="T247" s="59"/>
      <c r="AT247" s="17" t="s">
        <v>729</v>
      </c>
      <c r="AU247" s="17" t="s">
        <v>83</v>
      </c>
      <c r="AY247" s="17" t="s">
        <v>729</v>
      </c>
      <c r="BE247" s="168">
        <f>IF(N247="základná",J247,0)</f>
        <v>0</v>
      </c>
      <c r="BF247" s="168">
        <f>IF(N247="znížená",J247,0)</f>
        <v>0</v>
      </c>
      <c r="BG247" s="168">
        <f>IF(N247="zákl. prenesená",J247,0)</f>
        <v>0</v>
      </c>
      <c r="BH247" s="168">
        <f>IF(N247="zníž. prenesená",J247,0)</f>
        <v>0</v>
      </c>
      <c r="BI247" s="168">
        <f>IF(N247="nulová",J247,0)</f>
        <v>0</v>
      </c>
      <c r="BJ247" s="17" t="s">
        <v>99</v>
      </c>
      <c r="BK247" s="169">
        <f>I247*H247</f>
        <v>0</v>
      </c>
    </row>
    <row r="248" spans="2:63" s="1" customFormat="1" ht="16.399999999999999" customHeight="1">
      <c r="B248" s="32"/>
      <c r="C248" s="209" t="s">
        <v>1</v>
      </c>
      <c r="D248" s="209" t="s">
        <v>227</v>
      </c>
      <c r="E248" s="210" t="s">
        <v>1</v>
      </c>
      <c r="F248" s="211" t="s">
        <v>1</v>
      </c>
      <c r="G248" s="212" t="s">
        <v>1</v>
      </c>
      <c r="H248" s="213"/>
      <c r="I248" s="213"/>
      <c r="J248" s="214">
        <f t="shared" si="5"/>
        <v>0</v>
      </c>
      <c r="K248" s="163"/>
      <c r="L248" s="32"/>
      <c r="M248" s="215" t="s">
        <v>1</v>
      </c>
      <c r="N248" s="216" t="s">
        <v>41</v>
      </c>
      <c r="O248" s="217"/>
      <c r="P248" s="217"/>
      <c r="Q248" s="217"/>
      <c r="R248" s="217"/>
      <c r="S248" s="217"/>
      <c r="T248" s="218"/>
      <c r="AT248" s="17" t="s">
        <v>729</v>
      </c>
      <c r="AU248" s="17" t="s">
        <v>83</v>
      </c>
      <c r="AY248" s="17" t="s">
        <v>729</v>
      </c>
      <c r="BE248" s="168">
        <f>IF(N248="základná",J248,0)</f>
        <v>0</v>
      </c>
      <c r="BF248" s="168">
        <f>IF(N248="znížená",J248,0)</f>
        <v>0</v>
      </c>
      <c r="BG248" s="168">
        <f>IF(N248="zákl. prenesená",J248,0)</f>
        <v>0</v>
      </c>
      <c r="BH248" s="168">
        <f>IF(N248="zníž. prenesená",J248,0)</f>
        <v>0</v>
      </c>
      <c r="BI248" s="168">
        <f>IF(N248="nulová",J248,0)</f>
        <v>0</v>
      </c>
      <c r="BJ248" s="17" t="s">
        <v>99</v>
      </c>
      <c r="BK248" s="169">
        <f>I248*H248</f>
        <v>0</v>
      </c>
    </row>
    <row r="249" spans="2:63" s="1" customFormat="1" ht="7" customHeight="1">
      <c r="B249" s="47"/>
      <c r="C249" s="48"/>
      <c r="D249" s="48"/>
      <c r="E249" s="48"/>
      <c r="F249" s="48"/>
      <c r="G249" s="48"/>
      <c r="H249" s="48"/>
      <c r="I249" s="48"/>
      <c r="J249" s="48"/>
      <c r="K249" s="48"/>
      <c r="L249" s="32"/>
    </row>
  </sheetData>
  <sheetProtection algorithmName="SHA-512" hashValue="Hxkk2oRQw3yMJBzaLGYP4FCWHDcJN40jZVilhjYLjm7cYqeTHhsITRG8FVdmquYvnJuFD6m0yCTHf/2K2BiwOg==" saltValue="vi80WwPO7aOeW33PSb4dz3CizXQGOajEOIDj46hnTt55dQMPCwg12RRmgYeB1VM7Ht2D57lQ7Vn3WSgNFd4mNg==" spinCount="100000" sheet="1" objects="1" scenarios="1" formatColumns="0" formatRows="0" autoFilter="0"/>
  <autoFilter ref="C140:K248" xr:uid="{00000000-0009-0000-0000-000004000000}"/>
  <mergeCells count="14">
    <mergeCell ref="D119:F119"/>
    <mergeCell ref="E131:H131"/>
    <mergeCell ref="E133:H133"/>
    <mergeCell ref="L2:V2"/>
    <mergeCell ref="E87:H87"/>
    <mergeCell ref="D115:F115"/>
    <mergeCell ref="D116:F116"/>
    <mergeCell ref="D117:F117"/>
    <mergeCell ref="D118:F11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44:D249" xr:uid="{00000000-0002-0000-0400-000000000000}">
      <formula1>"K, M"</formula1>
    </dataValidation>
    <dataValidation type="list" allowBlank="1" showInputMessage="1" showErrorMessage="1" error="Povolené sú hodnoty základná, znížená, nulová." sqref="N244:N249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1101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1103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>Matej Štugner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SUM(BE137:BE199)),  2) + SUM(BE201:BE205)), 2)</f>
        <v>0</v>
      </c>
      <c r="G37" s="102"/>
      <c r="H37" s="102"/>
      <c r="I37" s="103">
        <v>0.2</v>
      </c>
      <c r="J37" s="101">
        <f>ROUND((ROUND(((SUM(BE108:BE115) + SUM(BE137:BE199))*I37),  2) + (SUM(BE201:BE205)*I37)),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SUM(BF137:BF199)),  2) + SUM(BF201:BF205)), 2)</f>
        <v>0</v>
      </c>
      <c r="G38" s="102"/>
      <c r="H38" s="102"/>
      <c r="I38" s="103">
        <v>0.2</v>
      </c>
      <c r="J38" s="101">
        <f>ROUND((ROUND(((SUM(BF108:BF115) + SUM(BF137:BF199))*I38),  2) + (SUM(BF201:BF205)*I38)),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SUM(BG137:BG199)),  2) + SUM(BG201:BG205)),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SUM(BH137:BH199)),  2) + SUM(BH201:BH205)),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SUM(BI137:BI199)),  2) + SUM(BI201:BI205)),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1101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1 - WC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>Matej Štugner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184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1104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9" customFormat="1" ht="19.899999999999999" hidden="1" customHeight="1">
      <c r="B101" s="120"/>
      <c r="D101" s="121" t="s">
        <v>731</v>
      </c>
      <c r="E101" s="122"/>
      <c r="F101" s="122"/>
      <c r="G101" s="122"/>
      <c r="H101" s="122"/>
      <c r="I101" s="122"/>
      <c r="J101" s="123">
        <f>J142</f>
        <v>0</v>
      </c>
      <c r="L101" s="120"/>
    </row>
    <row r="102" spans="2:65" s="9" customFormat="1" ht="19.899999999999999" hidden="1" customHeight="1">
      <c r="B102" s="120"/>
      <c r="D102" s="121" t="s">
        <v>1105</v>
      </c>
      <c r="E102" s="122"/>
      <c r="F102" s="122"/>
      <c r="G102" s="122"/>
      <c r="H102" s="122"/>
      <c r="I102" s="122"/>
      <c r="J102" s="123">
        <f>J161</f>
        <v>0</v>
      </c>
      <c r="L102" s="120"/>
    </row>
    <row r="103" spans="2:65" s="9" customFormat="1" ht="19.899999999999999" hidden="1" customHeight="1">
      <c r="B103" s="120"/>
      <c r="D103" s="121" t="s">
        <v>185</v>
      </c>
      <c r="E103" s="122"/>
      <c r="F103" s="122"/>
      <c r="G103" s="122"/>
      <c r="H103" s="122"/>
      <c r="I103" s="122"/>
      <c r="J103" s="123">
        <f>J173</f>
        <v>0</v>
      </c>
      <c r="L103" s="120"/>
    </row>
    <row r="104" spans="2:65" s="8" customFormat="1" ht="25" hidden="1" customHeight="1">
      <c r="B104" s="116"/>
      <c r="D104" s="117" t="s">
        <v>1106</v>
      </c>
      <c r="E104" s="118"/>
      <c r="F104" s="118"/>
      <c r="G104" s="118"/>
      <c r="H104" s="118"/>
      <c r="I104" s="118"/>
      <c r="J104" s="119">
        <f>J198</f>
        <v>0</v>
      </c>
      <c r="L104" s="116"/>
    </row>
    <row r="105" spans="2:65" s="8" customFormat="1" ht="21.75" hidden="1" customHeight="1">
      <c r="B105" s="116"/>
      <c r="D105" s="124" t="s">
        <v>199</v>
      </c>
      <c r="J105" s="125">
        <f>J200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1101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16.5" customHeight="1">
      <c r="B129" s="32"/>
      <c r="E129" s="261" t="str">
        <f>E11</f>
        <v>1 - WC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>Matej Štugner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P138+P198+P200</f>
        <v>0</v>
      </c>
      <c r="Q137" s="56"/>
      <c r="R137" s="143">
        <f>R138+R198+R200</f>
        <v>0</v>
      </c>
      <c r="S137" s="56"/>
      <c r="T137" s="144">
        <f>T138+T198+T200</f>
        <v>0</v>
      </c>
      <c r="AT137" s="17" t="s">
        <v>74</v>
      </c>
      <c r="AU137" s="17" t="s">
        <v>178</v>
      </c>
      <c r="BK137" s="145">
        <f>BK138+BK198+BK200</f>
        <v>0</v>
      </c>
    </row>
    <row r="138" spans="2:65" s="11" customFormat="1" ht="25.9" customHeight="1">
      <c r="B138" s="146"/>
      <c r="D138" s="147" t="s">
        <v>74</v>
      </c>
      <c r="E138" s="148" t="s">
        <v>411</v>
      </c>
      <c r="F138" s="148" t="s">
        <v>412</v>
      </c>
      <c r="I138" s="149"/>
      <c r="J138" s="125">
        <f>BK138</f>
        <v>0</v>
      </c>
      <c r="L138" s="146"/>
      <c r="M138" s="150"/>
      <c r="P138" s="151">
        <f>P139+P142+P161+P173</f>
        <v>0</v>
      </c>
      <c r="R138" s="151">
        <f>R139+R142+R161+R173</f>
        <v>0</v>
      </c>
      <c r="T138" s="152">
        <f>T139+T142+T161+T173</f>
        <v>0</v>
      </c>
      <c r="AR138" s="147" t="s">
        <v>99</v>
      </c>
      <c r="AT138" s="153" t="s">
        <v>74</v>
      </c>
      <c r="AU138" s="153" t="s">
        <v>75</v>
      </c>
      <c r="AY138" s="147" t="s">
        <v>224</v>
      </c>
      <c r="BK138" s="154">
        <f>BK139+BK142+BK161+BK173</f>
        <v>0</v>
      </c>
    </row>
    <row r="139" spans="2:65" s="11" customFormat="1" ht="22.9" customHeight="1">
      <c r="B139" s="146"/>
      <c r="D139" s="147" t="s">
        <v>74</v>
      </c>
      <c r="E139" s="155" t="s">
        <v>1107</v>
      </c>
      <c r="F139" s="155" t="s">
        <v>1108</v>
      </c>
      <c r="I139" s="149"/>
      <c r="J139" s="156">
        <f>BK139</f>
        <v>0</v>
      </c>
      <c r="L139" s="146"/>
      <c r="M139" s="150"/>
      <c r="P139" s="151">
        <f>SUM(P140:P141)</f>
        <v>0</v>
      </c>
      <c r="R139" s="151">
        <f>SUM(R140:R141)</f>
        <v>0</v>
      </c>
      <c r="T139" s="152">
        <f>SUM(T140:T141)</f>
        <v>0</v>
      </c>
      <c r="AR139" s="147" t="s">
        <v>99</v>
      </c>
      <c r="AT139" s="153" t="s">
        <v>74</v>
      </c>
      <c r="AU139" s="153" t="s">
        <v>83</v>
      </c>
      <c r="AY139" s="147" t="s">
        <v>224</v>
      </c>
      <c r="BK139" s="154">
        <f>SUM(BK140:BK141)</f>
        <v>0</v>
      </c>
    </row>
    <row r="140" spans="2:65" s="1" customFormat="1" ht="24.25" customHeight="1">
      <c r="B140" s="32"/>
      <c r="C140" s="157" t="s">
        <v>83</v>
      </c>
      <c r="D140" s="157" t="s">
        <v>227</v>
      </c>
      <c r="E140" s="158" t="s">
        <v>1109</v>
      </c>
      <c r="F140" s="159" t="s">
        <v>1110</v>
      </c>
      <c r="G140" s="160" t="s">
        <v>237</v>
      </c>
      <c r="H140" s="161">
        <v>2.2999999999999998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321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321</v>
      </c>
      <c r="BM140" s="167" t="s">
        <v>99</v>
      </c>
    </row>
    <row r="141" spans="2:65" s="1" customFormat="1" ht="33" customHeight="1">
      <c r="B141" s="32"/>
      <c r="C141" s="198" t="s">
        <v>99</v>
      </c>
      <c r="D141" s="198" t="s">
        <v>311</v>
      </c>
      <c r="E141" s="199" t="s">
        <v>1111</v>
      </c>
      <c r="F141" s="200" t="s">
        <v>1112</v>
      </c>
      <c r="G141" s="201" t="s">
        <v>237</v>
      </c>
      <c r="H141" s="202">
        <v>2.35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401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321</v>
      </c>
      <c r="BM141" s="167" t="s">
        <v>231</v>
      </c>
    </row>
    <row r="142" spans="2:65" s="11" customFormat="1" ht="22.9" customHeight="1">
      <c r="B142" s="146"/>
      <c r="D142" s="147" t="s">
        <v>74</v>
      </c>
      <c r="E142" s="155" t="s">
        <v>796</v>
      </c>
      <c r="F142" s="155" t="s">
        <v>797</v>
      </c>
      <c r="I142" s="149"/>
      <c r="J142" s="156">
        <f>BK142</f>
        <v>0</v>
      </c>
      <c r="L142" s="146"/>
      <c r="M142" s="150"/>
      <c r="P142" s="151">
        <f>SUM(P143:P160)</f>
        <v>0</v>
      </c>
      <c r="R142" s="151">
        <f>SUM(R143:R160)</f>
        <v>0</v>
      </c>
      <c r="T142" s="152">
        <f>SUM(T143:T160)</f>
        <v>0</v>
      </c>
      <c r="AR142" s="147" t="s">
        <v>99</v>
      </c>
      <c r="AT142" s="153" t="s">
        <v>74</v>
      </c>
      <c r="AU142" s="153" t="s">
        <v>83</v>
      </c>
      <c r="AY142" s="147" t="s">
        <v>224</v>
      </c>
      <c r="BK142" s="154">
        <f>SUM(BK143:BK160)</f>
        <v>0</v>
      </c>
    </row>
    <row r="143" spans="2:65" s="1" customFormat="1" ht="24.25" customHeight="1">
      <c r="B143" s="32"/>
      <c r="C143" s="157" t="s">
        <v>225</v>
      </c>
      <c r="D143" s="157" t="s">
        <v>227</v>
      </c>
      <c r="E143" s="158" t="s">
        <v>1113</v>
      </c>
      <c r="F143" s="159" t="s">
        <v>1114</v>
      </c>
      <c r="G143" s="160" t="s">
        <v>230</v>
      </c>
      <c r="H143" s="161">
        <v>1</v>
      </c>
      <c r="I143" s="162"/>
      <c r="J143" s="161">
        <f t="shared" ref="J143:J160" si="5">ROUND(I143*H143,3)</f>
        <v>0</v>
      </c>
      <c r="K143" s="163"/>
      <c r="L143" s="32"/>
      <c r="M143" s="164" t="s">
        <v>1</v>
      </c>
      <c r="N143" s="127" t="s">
        <v>41</v>
      </c>
      <c r="P143" s="165">
        <f t="shared" ref="P143:P160" si="6">O143*H143</f>
        <v>0</v>
      </c>
      <c r="Q143" s="165">
        <v>0</v>
      </c>
      <c r="R143" s="165">
        <f t="shared" ref="R143:R160" si="7">Q143*H143</f>
        <v>0</v>
      </c>
      <c r="S143" s="165">
        <v>0</v>
      </c>
      <c r="T143" s="166">
        <f t="shared" ref="T143:T160" si="8">S143*H143</f>
        <v>0</v>
      </c>
      <c r="AR143" s="167" t="s">
        <v>321</v>
      </c>
      <c r="AT143" s="167" t="s">
        <v>227</v>
      </c>
      <c r="AU143" s="167" t="s">
        <v>99</v>
      </c>
      <c r="AY143" s="17" t="s">
        <v>224</v>
      </c>
      <c r="BE143" s="168">
        <f t="shared" ref="BE143:BE160" si="9">IF(N143="základná",J143,0)</f>
        <v>0</v>
      </c>
      <c r="BF143" s="168">
        <f t="shared" ref="BF143:BF160" si="10">IF(N143="znížená",J143,0)</f>
        <v>0</v>
      </c>
      <c r="BG143" s="168">
        <f t="shared" ref="BG143:BG160" si="11">IF(N143="zákl. prenesená",J143,0)</f>
        <v>0</v>
      </c>
      <c r="BH143" s="168">
        <f t="shared" ref="BH143:BH160" si="12">IF(N143="zníž. prenesená",J143,0)</f>
        <v>0</v>
      </c>
      <c r="BI143" s="168">
        <f t="shared" ref="BI143:BI160" si="13">IF(N143="nulová",J143,0)</f>
        <v>0</v>
      </c>
      <c r="BJ143" s="17" t="s">
        <v>99</v>
      </c>
      <c r="BK143" s="169">
        <f t="shared" ref="BK143:BK160" si="14">ROUND(I143*H143,3)</f>
        <v>0</v>
      </c>
      <c r="BL143" s="17" t="s">
        <v>321</v>
      </c>
      <c r="BM143" s="167" t="s">
        <v>241</v>
      </c>
    </row>
    <row r="144" spans="2:65" s="1" customFormat="1" ht="24.25" customHeight="1">
      <c r="B144" s="32"/>
      <c r="C144" s="157" t="s">
        <v>231</v>
      </c>
      <c r="D144" s="157" t="s">
        <v>227</v>
      </c>
      <c r="E144" s="158" t="s">
        <v>1115</v>
      </c>
      <c r="F144" s="159" t="s">
        <v>1116</v>
      </c>
      <c r="G144" s="160" t="s">
        <v>230</v>
      </c>
      <c r="H144" s="161">
        <v>1</v>
      </c>
      <c r="I144" s="162"/>
      <c r="J144" s="161">
        <f t="shared" si="5"/>
        <v>0</v>
      </c>
      <c r="K144" s="163"/>
      <c r="L144" s="32"/>
      <c r="M144" s="164" t="s">
        <v>1</v>
      </c>
      <c r="N144" s="127" t="s">
        <v>41</v>
      </c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AR144" s="167" t="s">
        <v>321</v>
      </c>
      <c r="AT144" s="167" t="s">
        <v>227</v>
      </c>
      <c r="AU144" s="167" t="s">
        <v>99</v>
      </c>
      <c r="AY144" s="17" t="s">
        <v>224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7" t="s">
        <v>99</v>
      </c>
      <c r="BK144" s="169">
        <f t="shared" si="14"/>
        <v>0</v>
      </c>
      <c r="BL144" s="17" t="s">
        <v>321</v>
      </c>
      <c r="BM144" s="167" t="s">
        <v>280</v>
      </c>
    </row>
    <row r="145" spans="2:65" s="1" customFormat="1" ht="16.5" customHeight="1">
      <c r="B145" s="32"/>
      <c r="C145" s="157" t="s">
        <v>252</v>
      </c>
      <c r="D145" s="157" t="s">
        <v>227</v>
      </c>
      <c r="E145" s="158" t="s">
        <v>1117</v>
      </c>
      <c r="F145" s="159" t="s">
        <v>1118</v>
      </c>
      <c r="G145" s="160" t="s">
        <v>230</v>
      </c>
      <c r="H145" s="161">
        <v>7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321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321</v>
      </c>
      <c r="BM145" s="167" t="s">
        <v>288</v>
      </c>
    </row>
    <row r="146" spans="2:65" s="1" customFormat="1" ht="24.25" customHeight="1">
      <c r="B146" s="32"/>
      <c r="C146" s="198" t="s">
        <v>241</v>
      </c>
      <c r="D146" s="198" t="s">
        <v>311</v>
      </c>
      <c r="E146" s="199" t="s">
        <v>1119</v>
      </c>
      <c r="F146" s="200" t="s">
        <v>1120</v>
      </c>
      <c r="G146" s="201" t="s">
        <v>230</v>
      </c>
      <c r="H146" s="202">
        <v>7</v>
      </c>
      <c r="I146" s="203"/>
      <c r="J146" s="202">
        <f t="shared" si="5"/>
        <v>0</v>
      </c>
      <c r="K146" s="204"/>
      <c r="L146" s="205"/>
      <c r="M146" s="206" t="s">
        <v>1</v>
      </c>
      <c r="N146" s="20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401</v>
      </c>
      <c r="AT146" s="167" t="s">
        <v>311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321</v>
      </c>
      <c r="BM146" s="167" t="s">
        <v>300</v>
      </c>
    </row>
    <row r="147" spans="2:65" s="1" customFormat="1" ht="16.5" customHeight="1">
      <c r="B147" s="32"/>
      <c r="C147" s="157" t="s">
        <v>260</v>
      </c>
      <c r="D147" s="157" t="s">
        <v>227</v>
      </c>
      <c r="E147" s="158" t="s">
        <v>1121</v>
      </c>
      <c r="F147" s="159" t="s">
        <v>1122</v>
      </c>
      <c r="G147" s="160" t="s">
        <v>230</v>
      </c>
      <c r="H147" s="161">
        <v>5</v>
      </c>
      <c r="I147" s="162"/>
      <c r="J147" s="161">
        <f t="shared" si="5"/>
        <v>0</v>
      </c>
      <c r="K147" s="163"/>
      <c r="L147" s="32"/>
      <c r="M147" s="164" t="s">
        <v>1</v>
      </c>
      <c r="N147" s="12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321</v>
      </c>
      <c r="AT147" s="167" t="s">
        <v>227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321</v>
      </c>
      <c r="BM147" s="167" t="s">
        <v>310</v>
      </c>
    </row>
    <row r="148" spans="2:65" s="1" customFormat="1" ht="24.25" customHeight="1">
      <c r="B148" s="32"/>
      <c r="C148" s="198" t="s">
        <v>280</v>
      </c>
      <c r="D148" s="198" t="s">
        <v>311</v>
      </c>
      <c r="E148" s="199" t="s">
        <v>1123</v>
      </c>
      <c r="F148" s="200" t="s">
        <v>1124</v>
      </c>
      <c r="G148" s="201" t="s">
        <v>230</v>
      </c>
      <c r="H148" s="202">
        <v>5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401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321</v>
      </c>
      <c r="BM148" s="167" t="s">
        <v>321</v>
      </c>
    </row>
    <row r="149" spans="2:65" s="1" customFormat="1" ht="16.5" customHeight="1">
      <c r="B149" s="32"/>
      <c r="C149" s="157" t="s">
        <v>284</v>
      </c>
      <c r="D149" s="157" t="s">
        <v>227</v>
      </c>
      <c r="E149" s="158" t="s">
        <v>1125</v>
      </c>
      <c r="F149" s="159" t="s">
        <v>1126</v>
      </c>
      <c r="G149" s="160" t="s">
        <v>230</v>
      </c>
      <c r="H149" s="161">
        <v>2</v>
      </c>
      <c r="I149" s="162"/>
      <c r="J149" s="161">
        <f t="shared" si="5"/>
        <v>0</v>
      </c>
      <c r="K149" s="163"/>
      <c r="L149" s="32"/>
      <c r="M149" s="164" t="s">
        <v>1</v>
      </c>
      <c r="N149" s="12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321</v>
      </c>
      <c r="AT149" s="167" t="s">
        <v>227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321</v>
      </c>
      <c r="BM149" s="167" t="s">
        <v>331</v>
      </c>
    </row>
    <row r="150" spans="2:65" s="1" customFormat="1" ht="24.25" customHeight="1">
      <c r="B150" s="32"/>
      <c r="C150" s="198" t="s">
        <v>288</v>
      </c>
      <c r="D150" s="198" t="s">
        <v>311</v>
      </c>
      <c r="E150" s="199" t="s">
        <v>1127</v>
      </c>
      <c r="F150" s="200" t="s">
        <v>1128</v>
      </c>
      <c r="G150" s="201" t="s">
        <v>230</v>
      </c>
      <c r="H150" s="202">
        <v>2</v>
      </c>
      <c r="I150" s="203"/>
      <c r="J150" s="202">
        <f t="shared" si="5"/>
        <v>0</v>
      </c>
      <c r="K150" s="204"/>
      <c r="L150" s="205"/>
      <c r="M150" s="206" t="s">
        <v>1</v>
      </c>
      <c r="N150" s="20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401</v>
      </c>
      <c r="AT150" s="167" t="s">
        <v>311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321</v>
      </c>
      <c r="BM150" s="167" t="s">
        <v>7</v>
      </c>
    </row>
    <row r="151" spans="2:65" s="1" customFormat="1" ht="16.5" customHeight="1">
      <c r="B151" s="32"/>
      <c r="C151" s="157" t="s">
        <v>295</v>
      </c>
      <c r="D151" s="157" t="s">
        <v>227</v>
      </c>
      <c r="E151" s="158" t="s">
        <v>1129</v>
      </c>
      <c r="F151" s="159" t="s">
        <v>1130</v>
      </c>
      <c r="G151" s="160" t="s">
        <v>230</v>
      </c>
      <c r="H151" s="161">
        <v>1</v>
      </c>
      <c r="I151" s="162"/>
      <c r="J151" s="161">
        <f t="shared" si="5"/>
        <v>0</v>
      </c>
      <c r="K151" s="163"/>
      <c r="L151" s="32"/>
      <c r="M151" s="164" t="s">
        <v>1</v>
      </c>
      <c r="N151" s="12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321</v>
      </c>
      <c r="AT151" s="167" t="s">
        <v>227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321</v>
      </c>
      <c r="BM151" s="167" t="s">
        <v>352</v>
      </c>
    </row>
    <row r="152" spans="2:65" s="1" customFormat="1" ht="24.25" customHeight="1">
      <c r="B152" s="32"/>
      <c r="C152" s="198" t="s">
        <v>300</v>
      </c>
      <c r="D152" s="198" t="s">
        <v>311</v>
      </c>
      <c r="E152" s="199" t="s">
        <v>1131</v>
      </c>
      <c r="F152" s="200" t="s">
        <v>1132</v>
      </c>
      <c r="G152" s="201" t="s">
        <v>230</v>
      </c>
      <c r="H152" s="202">
        <v>1</v>
      </c>
      <c r="I152" s="203"/>
      <c r="J152" s="202">
        <f t="shared" si="5"/>
        <v>0</v>
      </c>
      <c r="K152" s="204"/>
      <c r="L152" s="205"/>
      <c r="M152" s="206" t="s">
        <v>1</v>
      </c>
      <c r="N152" s="20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401</v>
      </c>
      <c r="AT152" s="167" t="s">
        <v>311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321</v>
      </c>
      <c r="BM152" s="167" t="s">
        <v>362</v>
      </c>
    </row>
    <row r="153" spans="2:65" s="1" customFormat="1" ht="21.75" customHeight="1">
      <c r="B153" s="32"/>
      <c r="C153" s="157" t="s">
        <v>305</v>
      </c>
      <c r="D153" s="157" t="s">
        <v>227</v>
      </c>
      <c r="E153" s="158" t="s">
        <v>1133</v>
      </c>
      <c r="F153" s="159" t="s">
        <v>1134</v>
      </c>
      <c r="G153" s="160" t="s">
        <v>230</v>
      </c>
      <c r="H153" s="161">
        <v>2</v>
      </c>
      <c r="I153" s="162"/>
      <c r="J153" s="161">
        <f t="shared" si="5"/>
        <v>0</v>
      </c>
      <c r="K153" s="163"/>
      <c r="L153" s="32"/>
      <c r="M153" s="164" t="s">
        <v>1</v>
      </c>
      <c r="N153" s="12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321</v>
      </c>
      <c r="AT153" s="167" t="s">
        <v>227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321</v>
      </c>
      <c r="BM153" s="167" t="s">
        <v>375</v>
      </c>
    </row>
    <row r="154" spans="2:65" s="1" customFormat="1" ht="33" customHeight="1">
      <c r="B154" s="32"/>
      <c r="C154" s="198" t="s">
        <v>310</v>
      </c>
      <c r="D154" s="198" t="s">
        <v>311</v>
      </c>
      <c r="E154" s="199" t="s">
        <v>1135</v>
      </c>
      <c r="F154" s="200" t="s">
        <v>1136</v>
      </c>
      <c r="G154" s="201" t="s">
        <v>230</v>
      </c>
      <c r="H154" s="202">
        <v>2</v>
      </c>
      <c r="I154" s="203"/>
      <c r="J154" s="202">
        <f t="shared" si="5"/>
        <v>0</v>
      </c>
      <c r="K154" s="204"/>
      <c r="L154" s="205"/>
      <c r="M154" s="206" t="s">
        <v>1</v>
      </c>
      <c r="N154" s="20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401</v>
      </c>
      <c r="AT154" s="167" t="s">
        <v>311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321</v>
      </c>
      <c r="BM154" s="167" t="s">
        <v>383</v>
      </c>
    </row>
    <row r="155" spans="2:65" s="1" customFormat="1" ht="21.75" customHeight="1">
      <c r="B155" s="32"/>
      <c r="C155" s="157" t="s">
        <v>316</v>
      </c>
      <c r="D155" s="157" t="s">
        <v>227</v>
      </c>
      <c r="E155" s="158" t="s">
        <v>1137</v>
      </c>
      <c r="F155" s="159" t="s">
        <v>1138</v>
      </c>
      <c r="G155" s="160" t="s">
        <v>237</v>
      </c>
      <c r="H155" s="161">
        <v>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321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321</v>
      </c>
      <c r="BM155" s="167" t="s">
        <v>392</v>
      </c>
    </row>
    <row r="156" spans="2:65" s="1" customFormat="1" ht="21.75" customHeight="1">
      <c r="B156" s="32"/>
      <c r="C156" s="157" t="s">
        <v>321</v>
      </c>
      <c r="D156" s="157" t="s">
        <v>227</v>
      </c>
      <c r="E156" s="158" t="s">
        <v>1139</v>
      </c>
      <c r="F156" s="159" t="s">
        <v>1140</v>
      </c>
      <c r="G156" s="160" t="s">
        <v>237</v>
      </c>
      <c r="H156" s="161">
        <v>0.7</v>
      </c>
      <c r="I156" s="162"/>
      <c r="J156" s="161">
        <f t="shared" si="5"/>
        <v>0</v>
      </c>
      <c r="K156" s="163"/>
      <c r="L156" s="32"/>
      <c r="M156" s="164" t="s">
        <v>1</v>
      </c>
      <c r="N156" s="12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321</v>
      </c>
      <c r="AT156" s="167" t="s">
        <v>227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321</v>
      </c>
      <c r="BM156" s="167" t="s">
        <v>401</v>
      </c>
    </row>
    <row r="157" spans="2:65" s="1" customFormat="1" ht="24.25" customHeight="1">
      <c r="B157" s="32"/>
      <c r="C157" s="157" t="s">
        <v>325</v>
      </c>
      <c r="D157" s="157" t="s">
        <v>227</v>
      </c>
      <c r="E157" s="158" t="s">
        <v>1141</v>
      </c>
      <c r="F157" s="159" t="s">
        <v>1142</v>
      </c>
      <c r="G157" s="160" t="s">
        <v>230</v>
      </c>
      <c r="H157" s="161">
        <v>8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321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321</v>
      </c>
      <c r="BM157" s="167" t="s">
        <v>415</v>
      </c>
    </row>
    <row r="158" spans="2:65" s="1" customFormat="1" ht="24.25" customHeight="1">
      <c r="B158" s="32"/>
      <c r="C158" s="157" t="s">
        <v>331</v>
      </c>
      <c r="D158" s="157" t="s">
        <v>227</v>
      </c>
      <c r="E158" s="158" t="s">
        <v>1143</v>
      </c>
      <c r="F158" s="159" t="s">
        <v>1144</v>
      </c>
      <c r="G158" s="160" t="s">
        <v>230</v>
      </c>
      <c r="H158" s="161">
        <v>4</v>
      </c>
      <c r="I158" s="162"/>
      <c r="J158" s="161">
        <f t="shared" si="5"/>
        <v>0</v>
      </c>
      <c r="K158" s="163"/>
      <c r="L158" s="32"/>
      <c r="M158" s="164" t="s">
        <v>1</v>
      </c>
      <c r="N158" s="12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321</v>
      </c>
      <c r="AT158" s="167" t="s">
        <v>227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321</v>
      </c>
      <c r="BM158" s="167" t="s">
        <v>426</v>
      </c>
    </row>
    <row r="159" spans="2:65" s="1" customFormat="1" ht="24.25" customHeight="1">
      <c r="B159" s="32"/>
      <c r="C159" s="157" t="s">
        <v>336</v>
      </c>
      <c r="D159" s="157" t="s">
        <v>227</v>
      </c>
      <c r="E159" s="158" t="s">
        <v>1145</v>
      </c>
      <c r="F159" s="159" t="s">
        <v>1146</v>
      </c>
      <c r="G159" s="160" t="s">
        <v>237</v>
      </c>
      <c r="H159" s="161">
        <v>1.7</v>
      </c>
      <c r="I159" s="162"/>
      <c r="J159" s="161">
        <f t="shared" si="5"/>
        <v>0</v>
      </c>
      <c r="K159" s="163"/>
      <c r="L159" s="32"/>
      <c r="M159" s="164" t="s">
        <v>1</v>
      </c>
      <c r="N159" s="127" t="s">
        <v>41</v>
      </c>
      <c r="P159" s="165">
        <f t="shared" si="6"/>
        <v>0</v>
      </c>
      <c r="Q159" s="165">
        <v>0</v>
      </c>
      <c r="R159" s="165">
        <f t="shared" si="7"/>
        <v>0</v>
      </c>
      <c r="S159" s="165">
        <v>0</v>
      </c>
      <c r="T159" s="166">
        <f t="shared" si="8"/>
        <v>0</v>
      </c>
      <c r="AR159" s="167" t="s">
        <v>321</v>
      </c>
      <c r="AT159" s="167" t="s">
        <v>227</v>
      </c>
      <c r="AU159" s="167" t="s">
        <v>99</v>
      </c>
      <c r="AY159" s="17" t="s">
        <v>224</v>
      </c>
      <c r="BE159" s="168">
        <f t="shared" si="9"/>
        <v>0</v>
      </c>
      <c r="BF159" s="168">
        <f t="shared" si="10"/>
        <v>0</v>
      </c>
      <c r="BG159" s="168">
        <f t="shared" si="11"/>
        <v>0</v>
      </c>
      <c r="BH159" s="168">
        <f t="shared" si="12"/>
        <v>0</v>
      </c>
      <c r="BI159" s="168">
        <f t="shared" si="13"/>
        <v>0</v>
      </c>
      <c r="BJ159" s="17" t="s">
        <v>99</v>
      </c>
      <c r="BK159" s="169">
        <f t="shared" si="14"/>
        <v>0</v>
      </c>
      <c r="BL159" s="17" t="s">
        <v>321</v>
      </c>
      <c r="BM159" s="167" t="s">
        <v>434</v>
      </c>
    </row>
    <row r="160" spans="2:65" s="1" customFormat="1" ht="24.25" customHeight="1">
      <c r="B160" s="32"/>
      <c r="C160" s="157" t="s">
        <v>7</v>
      </c>
      <c r="D160" s="157" t="s">
        <v>227</v>
      </c>
      <c r="E160" s="158" t="s">
        <v>807</v>
      </c>
      <c r="F160" s="159" t="s">
        <v>808</v>
      </c>
      <c r="G160" s="160" t="s">
        <v>461</v>
      </c>
      <c r="H160" s="162"/>
      <c r="I160" s="162"/>
      <c r="J160" s="161">
        <f t="shared" si="5"/>
        <v>0</v>
      </c>
      <c r="K160" s="163"/>
      <c r="L160" s="32"/>
      <c r="M160" s="164" t="s">
        <v>1</v>
      </c>
      <c r="N160" s="127" t="s">
        <v>41</v>
      </c>
      <c r="P160" s="165">
        <f t="shared" si="6"/>
        <v>0</v>
      </c>
      <c r="Q160" s="165">
        <v>0</v>
      </c>
      <c r="R160" s="165">
        <f t="shared" si="7"/>
        <v>0</v>
      </c>
      <c r="S160" s="165">
        <v>0</v>
      </c>
      <c r="T160" s="166">
        <f t="shared" si="8"/>
        <v>0</v>
      </c>
      <c r="AR160" s="167" t="s">
        <v>321</v>
      </c>
      <c r="AT160" s="167" t="s">
        <v>227</v>
      </c>
      <c r="AU160" s="167" t="s">
        <v>99</v>
      </c>
      <c r="AY160" s="17" t="s">
        <v>224</v>
      </c>
      <c r="BE160" s="168">
        <f t="shared" si="9"/>
        <v>0</v>
      </c>
      <c r="BF160" s="168">
        <f t="shared" si="10"/>
        <v>0</v>
      </c>
      <c r="BG160" s="168">
        <f t="shared" si="11"/>
        <v>0</v>
      </c>
      <c r="BH160" s="168">
        <f t="shared" si="12"/>
        <v>0</v>
      </c>
      <c r="BI160" s="168">
        <f t="shared" si="13"/>
        <v>0</v>
      </c>
      <c r="BJ160" s="17" t="s">
        <v>99</v>
      </c>
      <c r="BK160" s="169">
        <f t="shared" si="14"/>
        <v>0</v>
      </c>
      <c r="BL160" s="17" t="s">
        <v>321</v>
      </c>
      <c r="BM160" s="167" t="s">
        <v>442</v>
      </c>
    </row>
    <row r="161" spans="2:65" s="11" customFormat="1" ht="22.9" customHeight="1">
      <c r="B161" s="146"/>
      <c r="D161" s="147" t="s">
        <v>74</v>
      </c>
      <c r="E161" s="155" t="s">
        <v>1147</v>
      </c>
      <c r="F161" s="155" t="s">
        <v>1148</v>
      </c>
      <c r="I161" s="149"/>
      <c r="J161" s="156">
        <f>BK161</f>
        <v>0</v>
      </c>
      <c r="L161" s="146"/>
      <c r="M161" s="150"/>
      <c r="P161" s="151">
        <f>SUM(P162:P172)</f>
        <v>0</v>
      </c>
      <c r="R161" s="151">
        <f>SUM(R162:R172)</f>
        <v>0</v>
      </c>
      <c r="T161" s="152">
        <f>SUM(T162:T172)</f>
        <v>0</v>
      </c>
      <c r="AR161" s="147" t="s">
        <v>99</v>
      </c>
      <c r="AT161" s="153" t="s">
        <v>74</v>
      </c>
      <c r="AU161" s="153" t="s">
        <v>83</v>
      </c>
      <c r="AY161" s="147" t="s">
        <v>224</v>
      </c>
      <c r="BK161" s="154">
        <f>SUM(BK162:BK172)</f>
        <v>0</v>
      </c>
    </row>
    <row r="162" spans="2:65" s="1" customFormat="1" ht="24.25" customHeight="1">
      <c r="B162" s="32"/>
      <c r="C162" s="157" t="s">
        <v>346</v>
      </c>
      <c r="D162" s="157" t="s">
        <v>227</v>
      </c>
      <c r="E162" s="158" t="s">
        <v>1149</v>
      </c>
      <c r="F162" s="159" t="s">
        <v>1150</v>
      </c>
      <c r="G162" s="160" t="s">
        <v>230</v>
      </c>
      <c r="H162" s="161">
        <v>2</v>
      </c>
      <c r="I162" s="162"/>
      <c r="J162" s="161">
        <f t="shared" ref="J162:J172" si="15">ROUND(I162*H162,3)</f>
        <v>0</v>
      </c>
      <c r="K162" s="163"/>
      <c r="L162" s="32"/>
      <c r="M162" s="164" t="s">
        <v>1</v>
      </c>
      <c r="N162" s="127" t="s">
        <v>41</v>
      </c>
      <c r="P162" s="165">
        <f t="shared" ref="P162:P172" si="16">O162*H162</f>
        <v>0</v>
      </c>
      <c r="Q162" s="165">
        <v>0</v>
      </c>
      <c r="R162" s="165">
        <f t="shared" ref="R162:R172" si="17">Q162*H162</f>
        <v>0</v>
      </c>
      <c r="S162" s="165">
        <v>0</v>
      </c>
      <c r="T162" s="166">
        <f t="shared" ref="T162:T172" si="18">S162*H162</f>
        <v>0</v>
      </c>
      <c r="AR162" s="167" t="s">
        <v>321</v>
      </c>
      <c r="AT162" s="167" t="s">
        <v>227</v>
      </c>
      <c r="AU162" s="167" t="s">
        <v>99</v>
      </c>
      <c r="AY162" s="17" t="s">
        <v>224</v>
      </c>
      <c r="BE162" s="168">
        <f t="shared" ref="BE162:BE172" si="19">IF(N162="základná",J162,0)</f>
        <v>0</v>
      </c>
      <c r="BF162" s="168">
        <f t="shared" ref="BF162:BF172" si="20">IF(N162="znížená",J162,0)</f>
        <v>0</v>
      </c>
      <c r="BG162" s="168">
        <f t="shared" ref="BG162:BG172" si="21">IF(N162="zákl. prenesená",J162,0)</f>
        <v>0</v>
      </c>
      <c r="BH162" s="168">
        <f t="shared" ref="BH162:BH172" si="22">IF(N162="zníž. prenesená",J162,0)</f>
        <v>0</v>
      </c>
      <c r="BI162" s="168">
        <f t="shared" ref="BI162:BI172" si="23">IF(N162="nulová",J162,0)</f>
        <v>0</v>
      </c>
      <c r="BJ162" s="17" t="s">
        <v>99</v>
      </c>
      <c r="BK162" s="169">
        <f t="shared" ref="BK162:BK172" si="24">ROUND(I162*H162,3)</f>
        <v>0</v>
      </c>
      <c r="BL162" s="17" t="s">
        <v>321</v>
      </c>
      <c r="BM162" s="167" t="s">
        <v>450</v>
      </c>
    </row>
    <row r="163" spans="2:65" s="1" customFormat="1" ht="24.25" customHeight="1">
      <c r="B163" s="32"/>
      <c r="C163" s="157" t="s">
        <v>352</v>
      </c>
      <c r="D163" s="157" t="s">
        <v>227</v>
      </c>
      <c r="E163" s="158" t="s">
        <v>1151</v>
      </c>
      <c r="F163" s="159" t="s">
        <v>1152</v>
      </c>
      <c r="G163" s="160" t="s">
        <v>230</v>
      </c>
      <c r="H163" s="161">
        <v>2</v>
      </c>
      <c r="I163" s="162"/>
      <c r="J163" s="161">
        <f t="shared" si="15"/>
        <v>0</v>
      </c>
      <c r="K163" s="163"/>
      <c r="L163" s="32"/>
      <c r="M163" s="164" t="s">
        <v>1</v>
      </c>
      <c r="N163" s="127" t="s">
        <v>41</v>
      </c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AR163" s="167" t="s">
        <v>321</v>
      </c>
      <c r="AT163" s="167" t="s">
        <v>227</v>
      </c>
      <c r="AU163" s="167" t="s">
        <v>99</v>
      </c>
      <c r="AY163" s="17" t="s">
        <v>224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7" t="s">
        <v>99</v>
      </c>
      <c r="BK163" s="169">
        <f t="shared" si="24"/>
        <v>0</v>
      </c>
      <c r="BL163" s="17" t="s">
        <v>321</v>
      </c>
      <c r="BM163" s="167" t="s">
        <v>458</v>
      </c>
    </row>
    <row r="164" spans="2:65" s="1" customFormat="1" ht="24.25" customHeight="1">
      <c r="B164" s="32"/>
      <c r="C164" s="157" t="s">
        <v>357</v>
      </c>
      <c r="D164" s="157" t="s">
        <v>227</v>
      </c>
      <c r="E164" s="158" t="s">
        <v>1153</v>
      </c>
      <c r="F164" s="159" t="s">
        <v>1154</v>
      </c>
      <c r="G164" s="160" t="s">
        <v>230</v>
      </c>
      <c r="H164" s="161">
        <v>2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321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321</v>
      </c>
      <c r="BM164" s="167" t="s">
        <v>469</v>
      </c>
    </row>
    <row r="165" spans="2:65" s="1" customFormat="1" ht="24.25" customHeight="1">
      <c r="B165" s="32"/>
      <c r="C165" s="157" t="s">
        <v>362</v>
      </c>
      <c r="D165" s="157" t="s">
        <v>227</v>
      </c>
      <c r="E165" s="158" t="s">
        <v>1155</v>
      </c>
      <c r="F165" s="159" t="s">
        <v>1156</v>
      </c>
      <c r="G165" s="160" t="s">
        <v>237</v>
      </c>
      <c r="H165" s="161">
        <v>2.2999999999999998</v>
      </c>
      <c r="I165" s="162"/>
      <c r="J165" s="161">
        <f t="shared" si="15"/>
        <v>0</v>
      </c>
      <c r="K165" s="163"/>
      <c r="L165" s="32"/>
      <c r="M165" s="164" t="s">
        <v>1</v>
      </c>
      <c r="N165" s="12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321</v>
      </c>
      <c r="AT165" s="167" t="s">
        <v>227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321</v>
      </c>
      <c r="BM165" s="167" t="s">
        <v>480</v>
      </c>
    </row>
    <row r="166" spans="2:65" s="1" customFormat="1" ht="24.25" customHeight="1">
      <c r="B166" s="32"/>
      <c r="C166" s="157" t="s">
        <v>370</v>
      </c>
      <c r="D166" s="157" t="s">
        <v>227</v>
      </c>
      <c r="E166" s="158" t="s">
        <v>1157</v>
      </c>
      <c r="F166" s="159" t="s">
        <v>1158</v>
      </c>
      <c r="G166" s="160" t="s">
        <v>230</v>
      </c>
      <c r="H166" s="161">
        <v>1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321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321</v>
      </c>
      <c r="BM166" s="167" t="s">
        <v>488</v>
      </c>
    </row>
    <row r="167" spans="2:65" s="1" customFormat="1" ht="21.75" customHeight="1">
      <c r="B167" s="32"/>
      <c r="C167" s="198" t="s">
        <v>375</v>
      </c>
      <c r="D167" s="198" t="s">
        <v>311</v>
      </c>
      <c r="E167" s="199" t="s">
        <v>1159</v>
      </c>
      <c r="F167" s="200" t="s">
        <v>1160</v>
      </c>
      <c r="G167" s="201" t="s">
        <v>230</v>
      </c>
      <c r="H167" s="202">
        <v>1</v>
      </c>
      <c r="I167" s="203"/>
      <c r="J167" s="202">
        <f t="shared" si="15"/>
        <v>0</v>
      </c>
      <c r="K167" s="204"/>
      <c r="L167" s="205"/>
      <c r="M167" s="206" t="s">
        <v>1</v>
      </c>
      <c r="N167" s="20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401</v>
      </c>
      <c r="AT167" s="167" t="s">
        <v>311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321</v>
      </c>
      <c r="BM167" s="167" t="s">
        <v>498</v>
      </c>
    </row>
    <row r="168" spans="2:65" s="1" customFormat="1" ht="24.25" customHeight="1">
      <c r="B168" s="32"/>
      <c r="C168" s="157" t="s">
        <v>379</v>
      </c>
      <c r="D168" s="157" t="s">
        <v>227</v>
      </c>
      <c r="E168" s="158" t="s">
        <v>1161</v>
      </c>
      <c r="F168" s="159" t="s">
        <v>1162</v>
      </c>
      <c r="G168" s="160" t="s">
        <v>230</v>
      </c>
      <c r="H168" s="161">
        <v>17</v>
      </c>
      <c r="I168" s="162"/>
      <c r="J168" s="161">
        <f t="shared" si="15"/>
        <v>0</v>
      </c>
      <c r="K168" s="163"/>
      <c r="L168" s="32"/>
      <c r="M168" s="164" t="s">
        <v>1</v>
      </c>
      <c r="N168" s="12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321</v>
      </c>
      <c r="AT168" s="167" t="s">
        <v>227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321</v>
      </c>
      <c r="BM168" s="167" t="s">
        <v>510</v>
      </c>
    </row>
    <row r="169" spans="2:65" s="1" customFormat="1" ht="24.25" customHeight="1">
      <c r="B169" s="32"/>
      <c r="C169" s="198" t="s">
        <v>383</v>
      </c>
      <c r="D169" s="198" t="s">
        <v>311</v>
      </c>
      <c r="E169" s="199" t="s">
        <v>1163</v>
      </c>
      <c r="F169" s="200" t="s">
        <v>1164</v>
      </c>
      <c r="G169" s="201" t="s">
        <v>230</v>
      </c>
      <c r="H169" s="202">
        <v>17</v>
      </c>
      <c r="I169" s="203"/>
      <c r="J169" s="202">
        <f t="shared" si="15"/>
        <v>0</v>
      </c>
      <c r="K169" s="204"/>
      <c r="L169" s="205"/>
      <c r="M169" s="206" t="s">
        <v>1</v>
      </c>
      <c r="N169" s="207" t="s">
        <v>41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401</v>
      </c>
      <c r="AT169" s="167" t="s">
        <v>311</v>
      </c>
      <c r="AU169" s="167" t="s">
        <v>99</v>
      </c>
      <c r="AY169" s="17" t="s">
        <v>224</v>
      </c>
      <c r="BE169" s="168">
        <f t="shared" si="19"/>
        <v>0</v>
      </c>
      <c r="BF169" s="168">
        <f t="shared" si="20"/>
        <v>0</v>
      </c>
      <c r="BG169" s="168">
        <f t="shared" si="21"/>
        <v>0</v>
      </c>
      <c r="BH169" s="168">
        <f t="shared" si="22"/>
        <v>0</v>
      </c>
      <c r="BI169" s="168">
        <f t="shared" si="23"/>
        <v>0</v>
      </c>
      <c r="BJ169" s="17" t="s">
        <v>99</v>
      </c>
      <c r="BK169" s="169">
        <f t="shared" si="24"/>
        <v>0</v>
      </c>
      <c r="BL169" s="17" t="s">
        <v>321</v>
      </c>
      <c r="BM169" s="167" t="s">
        <v>520</v>
      </c>
    </row>
    <row r="170" spans="2:65" s="1" customFormat="1" ht="24.25" customHeight="1">
      <c r="B170" s="32"/>
      <c r="C170" s="157" t="s">
        <v>388</v>
      </c>
      <c r="D170" s="157" t="s">
        <v>227</v>
      </c>
      <c r="E170" s="158" t="s">
        <v>1165</v>
      </c>
      <c r="F170" s="159" t="s">
        <v>1166</v>
      </c>
      <c r="G170" s="160" t="s">
        <v>237</v>
      </c>
      <c r="H170" s="161">
        <v>2.2999999999999998</v>
      </c>
      <c r="I170" s="162"/>
      <c r="J170" s="161">
        <f t="shared" si="15"/>
        <v>0</v>
      </c>
      <c r="K170" s="163"/>
      <c r="L170" s="32"/>
      <c r="M170" s="164" t="s">
        <v>1</v>
      </c>
      <c r="N170" s="127" t="s">
        <v>41</v>
      </c>
      <c r="P170" s="165">
        <f t="shared" si="16"/>
        <v>0</v>
      </c>
      <c r="Q170" s="165">
        <v>0</v>
      </c>
      <c r="R170" s="165">
        <f t="shared" si="17"/>
        <v>0</v>
      </c>
      <c r="S170" s="165">
        <v>0</v>
      </c>
      <c r="T170" s="166">
        <f t="shared" si="18"/>
        <v>0</v>
      </c>
      <c r="AR170" s="167" t="s">
        <v>321</v>
      </c>
      <c r="AT170" s="167" t="s">
        <v>227</v>
      </c>
      <c r="AU170" s="167" t="s">
        <v>99</v>
      </c>
      <c r="AY170" s="17" t="s">
        <v>224</v>
      </c>
      <c r="BE170" s="168">
        <f t="shared" si="19"/>
        <v>0</v>
      </c>
      <c r="BF170" s="168">
        <f t="shared" si="20"/>
        <v>0</v>
      </c>
      <c r="BG170" s="168">
        <f t="shared" si="21"/>
        <v>0</v>
      </c>
      <c r="BH170" s="168">
        <f t="shared" si="22"/>
        <v>0</v>
      </c>
      <c r="BI170" s="168">
        <f t="shared" si="23"/>
        <v>0</v>
      </c>
      <c r="BJ170" s="17" t="s">
        <v>99</v>
      </c>
      <c r="BK170" s="169">
        <f t="shared" si="24"/>
        <v>0</v>
      </c>
      <c r="BL170" s="17" t="s">
        <v>321</v>
      </c>
      <c r="BM170" s="167" t="s">
        <v>529</v>
      </c>
    </row>
    <row r="171" spans="2:65" s="1" customFormat="1" ht="24.25" customHeight="1">
      <c r="B171" s="32"/>
      <c r="C171" s="157" t="s">
        <v>392</v>
      </c>
      <c r="D171" s="157" t="s">
        <v>227</v>
      </c>
      <c r="E171" s="158" t="s">
        <v>1167</v>
      </c>
      <c r="F171" s="159" t="s">
        <v>1168</v>
      </c>
      <c r="G171" s="160" t="s">
        <v>237</v>
      </c>
      <c r="H171" s="161">
        <v>2.2999999999999998</v>
      </c>
      <c r="I171" s="162"/>
      <c r="J171" s="161">
        <f t="shared" si="15"/>
        <v>0</v>
      </c>
      <c r="K171" s="163"/>
      <c r="L171" s="32"/>
      <c r="M171" s="164" t="s">
        <v>1</v>
      </c>
      <c r="N171" s="127" t="s">
        <v>41</v>
      </c>
      <c r="P171" s="165">
        <f t="shared" si="16"/>
        <v>0</v>
      </c>
      <c r="Q171" s="165">
        <v>0</v>
      </c>
      <c r="R171" s="165">
        <f t="shared" si="17"/>
        <v>0</v>
      </c>
      <c r="S171" s="165">
        <v>0</v>
      </c>
      <c r="T171" s="166">
        <f t="shared" si="18"/>
        <v>0</v>
      </c>
      <c r="AR171" s="167" t="s">
        <v>321</v>
      </c>
      <c r="AT171" s="167" t="s">
        <v>227</v>
      </c>
      <c r="AU171" s="167" t="s">
        <v>99</v>
      </c>
      <c r="AY171" s="17" t="s">
        <v>224</v>
      </c>
      <c r="BE171" s="168">
        <f t="shared" si="19"/>
        <v>0</v>
      </c>
      <c r="BF171" s="168">
        <f t="shared" si="20"/>
        <v>0</v>
      </c>
      <c r="BG171" s="168">
        <f t="shared" si="21"/>
        <v>0</v>
      </c>
      <c r="BH171" s="168">
        <f t="shared" si="22"/>
        <v>0</v>
      </c>
      <c r="BI171" s="168">
        <f t="shared" si="23"/>
        <v>0</v>
      </c>
      <c r="BJ171" s="17" t="s">
        <v>99</v>
      </c>
      <c r="BK171" s="169">
        <f t="shared" si="24"/>
        <v>0</v>
      </c>
      <c r="BL171" s="17" t="s">
        <v>321</v>
      </c>
      <c r="BM171" s="167" t="s">
        <v>538</v>
      </c>
    </row>
    <row r="172" spans="2:65" s="1" customFormat="1" ht="24.25" customHeight="1">
      <c r="B172" s="32"/>
      <c r="C172" s="157" t="s">
        <v>397</v>
      </c>
      <c r="D172" s="157" t="s">
        <v>227</v>
      </c>
      <c r="E172" s="158" t="s">
        <v>1169</v>
      </c>
      <c r="F172" s="159" t="s">
        <v>1170</v>
      </c>
      <c r="G172" s="160" t="s">
        <v>461</v>
      </c>
      <c r="H172" s="162"/>
      <c r="I172" s="162"/>
      <c r="J172" s="161">
        <f t="shared" si="15"/>
        <v>0</v>
      </c>
      <c r="K172" s="163"/>
      <c r="L172" s="32"/>
      <c r="M172" s="164" t="s">
        <v>1</v>
      </c>
      <c r="N172" s="127" t="s">
        <v>41</v>
      </c>
      <c r="P172" s="165">
        <f t="shared" si="16"/>
        <v>0</v>
      </c>
      <c r="Q172" s="165">
        <v>0</v>
      </c>
      <c r="R172" s="165">
        <f t="shared" si="17"/>
        <v>0</v>
      </c>
      <c r="S172" s="165">
        <v>0</v>
      </c>
      <c r="T172" s="166">
        <f t="shared" si="18"/>
        <v>0</v>
      </c>
      <c r="AR172" s="167" t="s">
        <v>321</v>
      </c>
      <c r="AT172" s="167" t="s">
        <v>227</v>
      </c>
      <c r="AU172" s="167" t="s">
        <v>99</v>
      </c>
      <c r="AY172" s="17" t="s">
        <v>224</v>
      </c>
      <c r="BE172" s="168">
        <f t="shared" si="19"/>
        <v>0</v>
      </c>
      <c r="BF172" s="168">
        <f t="shared" si="20"/>
        <v>0</v>
      </c>
      <c r="BG172" s="168">
        <f t="shared" si="21"/>
        <v>0</v>
      </c>
      <c r="BH172" s="168">
        <f t="shared" si="22"/>
        <v>0</v>
      </c>
      <c r="BI172" s="168">
        <f t="shared" si="23"/>
        <v>0</v>
      </c>
      <c r="BJ172" s="17" t="s">
        <v>99</v>
      </c>
      <c r="BK172" s="169">
        <f t="shared" si="24"/>
        <v>0</v>
      </c>
      <c r="BL172" s="17" t="s">
        <v>321</v>
      </c>
      <c r="BM172" s="167" t="s">
        <v>546</v>
      </c>
    </row>
    <row r="173" spans="2:65" s="11" customFormat="1" ht="22.9" customHeight="1">
      <c r="B173" s="146"/>
      <c r="D173" s="147" t="s">
        <v>74</v>
      </c>
      <c r="E173" s="155" t="s">
        <v>413</v>
      </c>
      <c r="F173" s="155" t="s">
        <v>414</v>
      </c>
      <c r="I173" s="149"/>
      <c r="J173" s="156">
        <f>BK173</f>
        <v>0</v>
      </c>
      <c r="L173" s="146"/>
      <c r="M173" s="150"/>
      <c r="P173" s="151">
        <f>SUM(P174:P197)</f>
        <v>0</v>
      </c>
      <c r="R173" s="151">
        <f>SUM(R174:R197)</f>
        <v>0</v>
      </c>
      <c r="T173" s="152">
        <f>SUM(T174:T197)</f>
        <v>0</v>
      </c>
      <c r="AR173" s="147" t="s">
        <v>99</v>
      </c>
      <c r="AT173" s="153" t="s">
        <v>74</v>
      </c>
      <c r="AU173" s="153" t="s">
        <v>83</v>
      </c>
      <c r="AY173" s="147" t="s">
        <v>224</v>
      </c>
      <c r="BK173" s="154">
        <f>SUM(BK174:BK197)</f>
        <v>0</v>
      </c>
    </row>
    <row r="174" spans="2:65" s="1" customFormat="1" ht="24.25" customHeight="1">
      <c r="B174" s="32"/>
      <c r="C174" s="157" t="s">
        <v>401</v>
      </c>
      <c r="D174" s="157" t="s">
        <v>227</v>
      </c>
      <c r="E174" s="158" t="s">
        <v>1171</v>
      </c>
      <c r="F174" s="159" t="s">
        <v>1172</v>
      </c>
      <c r="G174" s="160" t="s">
        <v>230</v>
      </c>
      <c r="H174" s="161">
        <v>3</v>
      </c>
      <c r="I174" s="162"/>
      <c r="J174" s="161">
        <f t="shared" ref="J174:J197" si="25">ROUND(I174*H174,3)</f>
        <v>0</v>
      </c>
      <c r="K174" s="163"/>
      <c r="L174" s="32"/>
      <c r="M174" s="164" t="s">
        <v>1</v>
      </c>
      <c r="N174" s="127" t="s">
        <v>41</v>
      </c>
      <c r="P174" s="165">
        <f t="shared" ref="P174:P197" si="26">O174*H174</f>
        <v>0</v>
      </c>
      <c r="Q174" s="165">
        <v>0</v>
      </c>
      <c r="R174" s="165">
        <f t="shared" ref="R174:R197" si="27">Q174*H174</f>
        <v>0</v>
      </c>
      <c r="S174" s="165">
        <v>0</v>
      </c>
      <c r="T174" s="166">
        <f t="shared" ref="T174:T197" si="28">S174*H174</f>
        <v>0</v>
      </c>
      <c r="AR174" s="167" t="s">
        <v>321</v>
      </c>
      <c r="AT174" s="167" t="s">
        <v>227</v>
      </c>
      <c r="AU174" s="167" t="s">
        <v>99</v>
      </c>
      <c r="AY174" s="17" t="s">
        <v>224</v>
      </c>
      <c r="BE174" s="168">
        <f t="shared" ref="BE174:BE197" si="29">IF(N174="základná",J174,0)</f>
        <v>0</v>
      </c>
      <c r="BF174" s="168">
        <f t="shared" ref="BF174:BF197" si="30">IF(N174="znížená",J174,0)</f>
        <v>0</v>
      </c>
      <c r="BG174" s="168">
        <f t="shared" ref="BG174:BG197" si="31">IF(N174="zákl. prenesená",J174,0)</f>
        <v>0</v>
      </c>
      <c r="BH174" s="168">
        <f t="shared" ref="BH174:BH197" si="32">IF(N174="zníž. prenesená",J174,0)</f>
        <v>0</v>
      </c>
      <c r="BI174" s="168">
        <f t="shared" ref="BI174:BI197" si="33">IF(N174="nulová",J174,0)</f>
        <v>0</v>
      </c>
      <c r="BJ174" s="17" t="s">
        <v>99</v>
      </c>
      <c r="BK174" s="169">
        <f t="shared" ref="BK174:BK197" si="34">ROUND(I174*H174,3)</f>
        <v>0</v>
      </c>
      <c r="BL174" s="17" t="s">
        <v>321</v>
      </c>
      <c r="BM174" s="167" t="s">
        <v>558</v>
      </c>
    </row>
    <row r="175" spans="2:65" s="1" customFormat="1" ht="16.5" customHeight="1">
      <c r="B175" s="32"/>
      <c r="C175" s="198" t="s">
        <v>407</v>
      </c>
      <c r="D175" s="198" t="s">
        <v>311</v>
      </c>
      <c r="E175" s="199" t="s">
        <v>1173</v>
      </c>
      <c r="F175" s="200" t="s">
        <v>1174</v>
      </c>
      <c r="G175" s="201" t="s">
        <v>230</v>
      </c>
      <c r="H175" s="202">
        <v>3</v>
      </c>
      <c r="I175" s="203"/>
      <c r="J175" s="202">
        <f t="shared" si="25"/>
        <v>0</v>
      </c>
      <c r="K175" s="204"/>
      <c r="L175" s="205"/>
      <c r="M175" s="206" t="s">
        <v>1</v>
      </c>
      <c r="N175" s="207" t="s">
        <v>41</v>
      </c>
      <c r="P175" s="165">
        <f t="shared" si="26"/>
        <v>0</v>
      </c>
      <c r="Q175" s="165">
        <v>0</v>
      </c>
      <c r="R175" s="165">
        <f t="shared" si="27"/>
        <v>0</v>
      </c>
      <c r="S175" s="165">
        <v>0</v>
      </c>
      <c r="T175" s="166">
        <f t="shared" si="28"/>
        <v>0</v>
      </c>
      <c r="AR175" s="167" t="s">
        <v>401</v>
      </c>
      <c r="AT175" s="167" t="s">
        <v>311</v>
      </c>
      <c r="AU175" s="167" t="s">
        <v>99</v>
      </c>
      <c r="AY175" s="17" t="s">
        <v>224</v>
      </c>
      <c r="BE175" s="168">
        <f t="shared" si="29"/>
        <v>0</v>
      </c>
      <c r="BF175" s="168">
        <f t="shared" si="30"/>
        <v>0</v>
      </c>
      <c r="BG175" s="168">
        <f t="shared" si="31"/>
        <v>0</v>
      </c>
      <c r="BH175" s="168">
        <f t="shared" si="32"/>
        <v>0</v>
      </c>
      <c r="BI175" s="168">
        <f t="shared" si="33"/>
        <v>0</v>
      </c>
      <c r="BJ175" s="17" t="s">
        <v>99</v>
      </c>
      <c r="BK175" s="169">
        <f t="shared" si="34"/>
        <v>0</v>
      </c>
      <c r="BL175" s="17" t="s">
        <v>321</v>
      </c>
      <c r="BM175" s="167" t="s">
        <v>569</v>
      </c>
    </row>
    <row r="176" spans="2:65" s="1" customFormat="1" ht="16.5" customHeight="1">
      <c r="B176" s="32"/>
      <c r="C176" s="157" t="s">
        <v>415</v>
      </c>
      <c r="D176" s="157" t="s">
        <v>227</v>
      </c>
      <c r="E176" s="158" t="s">
        <v>1175</v>
      </c>
      <c r="F176" s="159" t="s">
        <v>1176</v>
      </c>
      <c r="G176" s="160" t="s">
        <v>230</v>
      </c>
      <c r="H176" s="161">
        <v>1</v>
      </c>
      <c r="I176" s="162"/>
      <c r="J176" s="161">
        <f t="shared" si="25"/>
        <v>0</v>
      </c>
      <c r="K176" s="163"/>
      <c r="L176" s="32"/>
      <c r="M176" s="164" t="s">
        <v>1</v>
      </c>
      <c r="N176" s="127" t="s">
        <v>41</v>
      </c>
      <c r="P176" s="165">
        <f t="shared" si="26"/>
        <v>0</v>
      </c>
      <c r="Q176" s="165">
        <v>0</v>
      </c>
      <c r="R176" s="165">
        <f t="shared" si="27"/>
        <v>0</v>
      </c>
      <c r="S176" s="165">
        <v>0</v>
      </c>
      <c r="T176" s="166">
        <f t="shared" si="28"/>
        <v>0</v>
      </c>
      <c r="AR176" s="167" t="s">
        <v>321</v>
      </c>
      <c r="AT176" s="167" t="s">
        <v>227</v>
      </c>
      <c r="AU176" s="167" t="s">
        <v>99</v>
      </c>
      <c r="AY176" s="17" t="s">
        <v>224</v>
      </c>
      <c r="BE176" s="168">
        <f t="shared" si="29"/>
        <v>0</v>
      </c>
      <c r="BF176" s="168">
        <f t="shared" si="30"/>
        <v>0</v>
      </c>
      <c r="BG176" s="168">
        <f t="shared" si="31"/>
        <v>0</v>
      </c>
      <c r="BH176" s="168">
        <f t="shared" si="32"/>
        <v>0</v>
      </c>
      <c r="BI176" s="168">
        <f t="shared" si="33"/>
        <v>0</v>
      </c>
      <c r="BJ176" s="17" t="s">
        <v>99</v>
      </c>
      <c r="BK176" s="169">
        <f t="shared" si="34"/>
        <v>0</v>
      </c>
      <c r="BL176" s="17" t="s">
        <v>321</v>
      </c>
      <c r="BM176" s="167" t="s">
        <v>581</v>
      </c>
    </row>
    <row r="177" spans="2:65" s="1" customFormat="1" ht="16.5" customHeight="1">
      <c r="B177" s="32"/>
      <c r="C177" s="198" t="s">
        <v>421</v>
      </c>
      <c r="D177" s="198" t="s">
        <v>311</v>
      </c>
      <c r="E177" s="199" t="s">
        <v>1177</v>
      </c>
      <c r="F177" s="200" t="s">
        <v>1178</v>
      </c>
      <c r="G177" s="201" t="s">
        <v>230</v>
      </c>
      <c r="H177" s="202">
        <v>1</v>
      </c>
      <c r="I177" s="203"/>
      <c r="J177" s="202">
        <f t="shared" si="25"/>
        <v>0</v>
      </c>
      <c r="K177" s="204"/>
      <c r="L177" s="205"/>
      <c r="M177" s="206" t="s">
        <v>1</v>
      </c>
      <c r="N177" s="207" t="s">
        <v>41</v>
      </c>
      <c r="P177" s="165">
        <f t="shared" si="26"/>
        <v>0</v>
      </c>
      <c r="Q177" s="165">
        <v>0</v>
      </c>
      <c r="R177" s="165">
        <f t="shared" si="27"/>
        <v>0</v>
      </c>
      <c r="S177" s="165">
        <v>0</v>
      </c>
      <c r="T177" s="166">
        <f t="shared" si="28"/>
        <v>0</v>
      </c>
      <c r="AR177" s="167" t="s">
        <v>401</v>
      </c>
      <c r="AT177" s="167" t="s">
        <v>311</v>
      </c>
      <c r="AU177" s="167" t="s">
        <v>99</v>
      </c>
      <c r="AY177" s="17" t="s">
        <v>224</v>
      </c>
      <c r="BE177" s="168">
        <f t="shared" si="29"/>
        <v>0</v>
      </c>
      <c r="BF177" s="168">
        <f t="shared" si="30"/>
        <v>0</v>
      </c>
      <c r="BG177" s="168">
        <f t="shared" si="31"/>
        <v>0</v>
      </c>
      <c r="BH177" s="168">
        <f t="shared" si="32"/>
        <v>0</v>
      </c>
      <c r="BI177" s="168">
        <f t="shared" si="33"/>
        <v>0</v>
      </c>
      <c r="BJ177" s="17" t="s">
        <v>99</v>
      </c>
      <c r="BK177" s="169">
        <f t="shared" si="34"/>
        <v>0</v>
      </c>
      <c r="BL177" s="17" t="s">
        <v>321</v>
      </c>
      <c r="BM177" s="167" t="s">
        <v>591</v>
      </c>
    </row>
    <row r="178" spans="2:65" s="1" customFormat="1" ht="21.75" customHeight="1">
      <c r="B178" s="32"/>
      <c r="C178" s="157" t="s">
        <v>426</v>
      </c>
      <c r="D178" s="157" t="s">
        <v>227</v>
      </c>
      <c r="E178" s="158" t="s">
        <v>1179</v>
      </c>
      <c r="F178" s="159" t="s">
        <v>1180</v>
      </c>
      <c r="G178" s="160" t="s">
        <v>230</v>
      </c>
      <c r="H178" s="161">
        <v>3</v>
      </c>
      <c r="I178" s="162"/>
      <c r="J178" s="161">
        <f t="shared" si="25"/>
        <v>0</v>
      </c>
      <c r="K178" s="163"/>
      <c r="L178" s="32"/>
      <c r="M178" s="164" t="s">
        <v>1</v>
      </c>
      <c r="N178" s="127" t="s">
        <v>41</v>
      </c>
      <c r="P178" s="165">
        <f t="shared" si="26"/>
        <v>0</v>
      </c>
      <c r="Q178" s="165">
        <v>0</v>
      </c>
      <c r="R178" s="165">
        <f t="shared" si="27"/>
        <v>0</v>
      </c>
      <c r="S178" s="165">
        <v>0</v>
      </c>
      <c r="T178" s="166">
        <f t="shared" si="28"/>
        <v>0</v>
      </c>
      <c r="AR178" s="167" t="s">
        <v>321</v>
      </c>
      <c r="AT178" s="167" t="s">
        <v>227</v>
      </c>
      <c r="AU178" s="167" t="s">
        <v>99</v>
      </c>
      <c r="AY178" s="17" t="s">
        <v>224</v>
      </c>
      <c r="BE178" s="168">
        <f t="shared" si="29"/>
        <v>0</v>
      </c>
      <c r="BF178" s="168">
        <f t="shared" si="30"/>
        <v>0</v>
      </c>
      <c r="BG178" s="168">
        <f t="shared" si="31"/>
        <v>0</v>
      </c>
      <c r="BH178" s="168">
        <f t="shared" si="32"/>
        <v>0</v>
      </c>
      <c r="BI178" s="168">
        <f t="shared" si="33"/>
        <v>0</v>
      </c>
      <c r="BJ178" s="17" t="s">
        <v>99</v>
      </c>
      <c r="BK178" s="169">
        <f t="shared" si="34"/>
        <v>0</v>
      </c>
      <c r="BL178" s="17" t="s">
        <v>321</v>
      </c>
      <c r="BM178" s="167" t="s">
        <v>602</v>
      </c>
    </row>
    <row r="179" spans="2:65" s="1" customFormat="1" ht="16.5" customHeight="1">
      <c r="B179" s="32"/>
      <c r="C179" s="198" t="s">
        <v>430</v>
      </c>
      <c r="D179" s="198" t="s">
        <v>311</v>
      </c>
      <c r="E179" s="199" t="s">
        <v>1181</v>
      </c>
      <c r="F179" s="200" t="s">
        <v>1182</v>
      </c>
      <c r="G179" s="201" t="s">
        <v>230</v>
      </c>
      <c r="H179" s="202">
        <v>3</v>
      </c>
      <c r="I179" s="203"/>
      <c r="J179" s="202">
        <f t="shared" si="25"/>
        <v>0</v>
      </c>
      <c r="K179" s="204"/>
      <c r="L179" s="205"/>
      <c r="M179" s="206" t="s">
        <v>1</v>
      </c>
      <c r="N179" s="207" t="s">
        <v>41</v>
      </c>
      <c r="P179" s="165">
        <f t="shared" si="26"/>
        <v>0</v>
      </c>
      <c r="Q179" s="165">
        <v>0</v>
      </c>
      <c r="R179" s="165">
        <f t="shared" si="27"/>
        <v>0</v>
      </c>
      <c r="S179" s="165">
        <v>0</v>
      </c>
      <c r="T179" s="166">
        <f t="shared" si="28"/>
        <v>0</v>
      </c>
      <c r="AR179" s="167" t="s">
        <v>401</v>
      </c>
      <c r="AT179" s="167" t="s">
        <v>311</v>
      </c>
      <c r="AU179" s="167" t="s">
        <v>99</v>
      </c>
      <c r="AY179" s="17" t="s">
        <v>224</v>
      </c>
      <c r="BE179" s="168">
        <f t="shared" si="29"/>
        <v>0</v>
      </c>
      <c r="BF179" s="168">
        <f t="shared" si="30"/>
        <v>0</v>
      </c>
      <c r="BG179" s="168">
        <f t="shared" si="31"/>
        <v>0</v>
      </c>
      <c r="BH179" s="168">
        <f t="shared" si="32"/>
        <v>0</v>
      </c>
      <c r="BI179" s="168">
        <f t="shared" si="33"/>
        <v>0</v>
      </c>
      <c r="BJ179" s="17" t="s">
        <v>99</v>
      </c>
      <c r="BK179" s="169">
        <f t="shared" si="34"/>
        <v>0</v>
      </c>
      <c r="BL179" s="17" t="s">
        <v>321</v>
      </c>
      <c r="BM179" s="167" t="s">
        <v>617</v>
      </c>
    </row>
    <row r="180" spans="2:65" s="1" customFormat="1" ht="24.25" customHeight="1">
      <c r="B180" s="32"/>
      <c r="C180" s="157" t="s">
        <v>434</v>
      </c>
      <c r="D180" s="157" t="s">
        <v>227</v>
      </c>
      <c r="E180" s="158" t="s">
        <v>422</v>
      </c>
      <c r="F180" s="159" t="s">
        <v>423</v>
      </c>
      <c r="G180" s="160" t="s">
        <v>230</v>
      </c>
      <c r="H180" s="161">
        <v>5</v>
      </c>
      <c r="I180" s="162"/>
      <c r="J180" s="161">
        <f t="shared" si="25"/>
        <v>0</v>
      </c>
      <c r="K180" s="163"/>
      <c r="L180" s="32"/>
      <c r="M180" s="164" t="s">
        <v>1</v>
      </c>
      <c r="N180" s="127" t="s">
        <v>41</v>
      </c>
      <c r="P180" s="165">
        <f t="shared" si="26"/>
        <v>0</v>
      </c>
      <c r="Q180" s="165">
        <v>0</v>
      </c>
      <c r="R180" s="165">
        <f t="shared" si="27"/>
        <v>0</v>
      </c>
      <c r="S180" s="165">
        <v>0</v>
      </c>
      <c r="T180" s="166">
        <f t="shared" si="28"/>
        <v>0</v>
      </c>
      <c r="AR180" s="167" t="s">
        <v>321</v>
      </c>
      <c r="AT180" s="167" t="s">
        <v>227</v>
      </c>
      <c r="AU180" s="167" t="s">
        <v>99</v>
      </c>
      <c r="AY180" s="17" t="s">
        <v>224</v>
      </c>
      <c r="BE180" s="168">
        <f t="shared" si="29"/>
        <v>0</v>
      </c>
      <c r="BF180" s="168">
        <f t="shared" si="30"/>
        <v>0</v>
      </c>
      <c r="BG180" s="168">
        <f t="shared" si="31"/>
        <v>0</v>
      </c>
      <c r="BH180" s="168">
        <f t="shared" si="32"/>
        <v>0</v>
      </c>
      <c r="BI180" s="168">
        <f t="shared" si="33"/>
        <v>0</v>
      </c>
      <c r="BJ180" s="17" t="s">
        <v>99</v>
      </c>
      <c r="BK180" s="169">
        <f t="shared" si="34"/>
        <v>0</v>
      </c>
      <c r="BL180" s="17" t="s">
        <v>321</v>
      </c>
      <c r="BM180" s="167" t="s">
        <v>628</v>
      </c>
    </row>
    <row r="181" spans="2:65" s="1" customFormat="1" ht="24.25" customHeight="1">
      <c r="B181" s="32"/>
      <c r="C181" s="198" t="s">
        <v>438</v>
      </c>
      <c r="D181" s="198" t="s">
        <v>311</v>
      </c>
      <c r="E181" s="199" t="s">
        <v>1183</v>
      </c>
      <c r="F181" s="200" t="s">
        <v>1184</v>
      </c>
      <c r="G181" s="201" t="s">
        <v>230</v>
      </c>
      <c r="H181" s="202">
        <v>1</v>
      </c>
      <c r="I181" s="203"/>
      <c r="J181" s="202">
        <f t="shared" si="25"/>
        <v>0</v>
      </c>
      <c r="K181" s="204"/>
      <c r="L181" s="205"/>
      <c r="M181" s="206" t="s">
        <v>1</v>
      </c>
      <c r="N181" s="207" t="s">
        <v>41</v>
      </c>
      <c r="P181" s="165">
        <f t="shared" si="26"/>
        <v>0</v>
      </c>
      <c r="Q181" s="165">
        <v>0</v>
      </c>
      <c r="R181" s="165">
        <f t="shared" si="27"/>
        <v>0</v>
      </c>
      <c r="S181" s="165">
        <v>0</v>
      </c>
      <c r="T181" s="166">
        <f t="shared" si="28"/>
        <v>0</v>
      </c>
      <c r="AR181" s="167" t="s">
        <v>401</v>
      </c>
      <c r="AT181" s="167" t="s">
        <v>311</v>
      </c>
      <c r="AU181" s="167" t="s">
        <v>99</v>
      </c>
      <c r="AY181" s="17" t="s">
        <v>224</v>
      </c>
      <c r="BE181" s="168">
        <f t="shared" si="29"/>
        <v>0</v>
      </c>
      <c r="BF181" s="168">
        <f t="shared" si="30"/>
        <v>0</v>
      </c>
      <c r="BG181" s="168">
        <f t="shared" si="31"/>
        <v>0</v>
      </c>
      <c r="BH181" s="168">
        <f t="shared" si="32"/>
        <v>0</v>
      </c>
      <c r="BI181" s="168">
        <f t="shared" si="33"/>
        <v>0</v>
      </c>
      <c r="BJ181" s="17" t="s">
        <v>99</v>
      </c>
      <c r="BK181" s="169">
        <f t="shared" si="34"/>
        <v>0</v>
      </c>
      <c r="BL181" s="17" t="s">
        <v>321</v>
      </c>
      <c r="BM181" s="167" t="s">
        <v>637</v>
      </c>
    </row>
    <row r="182" spans="2:65" s="1" customFormat="1" ht="24.25" customHeight="1">
      <c r="B182" s="32"/>
      <c r="C182" s="198" t="s">
        <v>442</v>
      </c>
      <c r="D182" s="198" t="s">
        <v>311</v>
      </c>
      <c r="E182" s="199" t="s">
        <v>1185</v>
      </c>
      <c r="F182" s="200" t="s">
        <v>1186</v>
      </c>
      <c r="G182" s="201" t="s">
        <v>230</v>
      </c>
      <c r="H182" s="202">
        <v>4</v>
      </c>
      <c r="I182" s="203"/>
      <c r="J182" s="202">
        <f t="shared" si="25"/>
        <v>0</v>
      </c>
      <c r="K182" s="204"/>
      <c r="L182" s="205"/>
      <c r="M182" s="206" t="s">
        <v>1</v>
      </c>
      <c r="N182" s="207" t="s">
        <v>41</v>
      </c>
      <c r="P182" s="165">
        <f t="shared" si="26"/>
        <v>0</v>
      </c>
      <c r="Q182" s="165">
        <v>0</v>
      </c>
      <c r="R182" s="165">
        <f t="shared" si="27"/>
        <v>0</v>
      </c>
      <c r="S182" s="165">
        <v>0</v>
      </c>
      <c r="T182" s="166">
        <f t="shared" si="28"/>
        <v>0</v>
      </c>
      <c r="AR182" s="167" t="s">
        <v>401</v>
      </c>
      <c r="AT182" s="167" t="s">
        <v>311</v>
      </c>
      <c r="AU182" s="167" t="s">
        <v>99</v>
      </c>
      <c r="AY182" s="17" t="s">
        <v>224</v>
      </c>
      <c r="BE182" s="168">
        <f t="shared" si="29"/>
        <v>0</v>
      </c>
      <c r="BF182" s="168">
        <f t="shared" si="30"/>
        <v>0</v>
      </c>
      <c r="BG182" s="168">
        <f t="shared" si="31"/>
        <v>0</v>
      </c>
      <c r="BH182" s="168">
        <f t="shared" si="32"/>
        <v>0</v>
      </c>
      <c r="BI182" s="168">
        <f t="shared" si="33"/>
        <v>0</v>
      </c>
      <c r="BJ182" s="17" t="s">
        <v>99</v>
      </c>
      <c r="BK182" s="169">
        <f t="shared" si="34"/>
        <v>0</v>
      </c>
      <c r="BL182" s="17" t="s">
        <v>321</v>
      </c>
      <c r="BM182" s="167" t="s">
        <v>646</v>
      </c>
    </row>
    <row r="183" spans="2:65" s="1" customFormat="1" ht="16.5" customHeight="1">
      <c r="B183" s="32"/>
      <c r="C183" s="157" t="s">
        <v>446</v>
      </c>
      <c r="D183" s="157" t="s">
        <v>227</v>
      </c>
      <c r="E183" s="158" t="s">
        <v>1187</v>
      </c>
      <c r="F183" s="159" t="s">
        <v>1188</v>
      </c>
      <c r="G183" s="160" t="s">
        <v>230</v>
      </c>
      <c r="H183" s="161">
        <v>4</v>
      </c>
      <c r="I183" s="162"/>
      <c r="J183" s="161">
        <f t="shared" si="25"/>
        <v>0</v>
      </c>
      <c r="K183" s="163"/>
      <c r="L183" s="32"/>
      <c r="M183" s="164" t="s">
        <v>1</v>
      </c>
      <c r="N183" s="127" t="s">
        <v>41</v>
      </c>
      <c r="P183" s="165">
        <f t="shared" si="26"/>
        <v>0</v>
      </c>
      <c r="Q183" s="165">
        <v>0</v>
      </c>
      <c r="R183" s="165">
        <f t="shared" si="27"/>
        <v>0</v>
      </c>
      <c r="S183" s="165">
        <v>0</v>
      </c>
      <c r="T183" s="166">
        <f t="shared" si="28"/>
        <v>0</v>
      </c>
      <c r="AR183" s="167" t="s">
        <v>321</v>
      </c>
      <c r="AT183" s="167" t="s">
        <v>227</v>
      </c>
      <c r="AU183" s="167" t="s">
        <v>99</v>
      </c>
      <c r="AY183" s="17" t="s">
        <v>224</v>
      </c>
      <c r="BE183" s="168">
        <f t="shared" si="29"/>
        <v>0</v>
      </c>
      <c r="BF183" s="168">
        <f t="shared" si="30"/>
        <v>0</v>
      </c>
      <c r="BG183" s="168">
        <f t="shared" si="31"/>
        <v>0</v>
      </c>
      <c r="BH183" s="168">
        <f t="shared" si="32"/>
        <v>0</v>
      </c>
      <c r="BI183" s="168">
        <f t="shared" si="33"/>
        <v>0</v>
      </c>
      <c r="BJ183" s="17" t="s">
        <v>99</v>
      </c>
      <c r="BK183" s="169">
        <f t="shared" si="34"/>
        <v>0</v>
      </c>
      <c r="BL183" s="17" t="s">
        <v>321</v>
      </c>
      <c r="BM183" s="167" t="s">
        <v>656</v>
      </c>
    </row>
    <row r="184" spans="2:65" s="1" customFormat="1" ht="16.5" customHeight="1">
      <c r="B184" s="32"/>
      <c r="C184" s="198" t="s">
        <v>450</v>
      </c>
      <c r="D184" s="198" t="s">
        <v>311</v>
      </c>
      <c r="E184" s="199" t="s">
        <v>1189</v>
      </c>
      <c r="F184" s="200" t="s">
        <v>1190</v>
      </c>
      <c r="G184" s="201" t="s">
        <v>230</v>
      </c>
      <c r="H184" s="202">
        <v>4</v>
      </c>
      <c r="I184" s="203"/>
      <c r="J184" s="202">
        <f t="shared" si="25"/>
        <v>0</v>
      </c>
      <c r="K184" s="204"/>
      <c r="L184" s="205"/>
      <c r="M184" s="206" t="s">
        <v>1</v>
      </c>
      <c r="N184" s="207" t="s">
        <v>41</v>
      </c>
      <c r="P184" s="165">
        <f t="shared" si="26"/>
        <v>0</v>
      </c>
      <c r="Q184" s="165">
        <v>0</v>
      </c>
      <c r="R184" s="165">
        <f t="shared" si="27"/>
        <v>0</v>
      </c>
      <c r="S184" s="165">
        <v>0</v>
      </c>
      <c r="T184" s="166">
        <f t="shared" si="28"/>
        <v>0</v>
      </c>
      <c r="AR184" s="167" t="s">
        <v>401</v>
      </c>
      <c r="AT184" s="167" t="s">
        <v>311</v>
      </c>
      <c r="AU184" s="167" t="s">
        <v>99</v>
      </c>
      <c r="AY184" s="17" t="s">
        <v>224</v>
      </c>
      <c r="BE184" s="168">
        <f t="shared" si="29"/>
        <v>0</v>
      </c>
      <c r="BF184" s="168">
        <f t="shared" si="30"/>
        <v>0</v>
      </c>
      <c r="BG184" s="168">
        <f t="shared" si="31"/>
        <v>0</v>
      </c>
      <c r="BH184" s="168">
        <f t="shared" si="32"/>
        <v>0</v>
      </c>
      <c r="BI184" s="168">
        <f t="shared" si="33"/>
        <v>0</v>
      </c>
      <c r="BJ184" s="17" t="s">
        <v>99</v>
      </c>
      <c r="BK184" s="169">
        <f t="shared" si="34"/>
        <v>0</v>
      </c>
      <c r="BL184" s="17" t="s">
        <v>321</v>
      </c>
      <c r="BM184" s="167" t="s">
        <v>668</v>
      </c>
    </row>
    <row r="185" spans="2:65" s="1" customFormat="1" ht="21.75" customHeight="1">
      <c r="B185" s="32"/>
      <c r="C185" s="157" t="s">
        <v>454</v>
      </c>
      <c r="D185" s="157" t="s">
        <v>227</v>
      </c>
      <c r="E185" s="158" t="s">
        <v>1191</v>
      </c>
      <c r="F185" s="159" t="s">
        <v>1192</v>
      </c>
      <c r="G185" s="160" t="s">
        <v>230</v>
      </c>
      <c r="H185" s="161">
        <v>2</v>
      </c>
      <c r="I185" s="162"/>
      <c r="J185" s="161">
        <f t="shared" si="25"/>
        <v>0</v>
      </c>
      <c r="K185" s="163"/>
      <c r="L185" s="32"/>
      <c r="M185" s="164" t="s">
        <v>1</v>
      </c>
      <c r="N185" s="127" t="s">
        <v>41</v>
      </c>
      <c r="P185" s="165">
        <f t="shared" si="26"/>
        <v>0</v>
      </c>
      <c r="Q185" s="165">
        <v>0</v>
      </c>
      <c r="R185" s="165">
        <f t="shared" si="27"/>
        <v>0</v>
      </c>
      <c r="S185" s="165">
        <v>0</v>
      </c>
      <c r="T185" s="166">
        <f t="shared" si="28"/>
        <v>0</v>
      </c>
      <c r="AR185" s="167" t="s">
        <v>321</v>
      </c>
      <c r="AT185" s="167" t="s">
        <v>227</v>
      </c>
      <c r="AU185" s="167" t="s">
        <v>99</v>
      </c>
      <c r="AY185" s="17" t="s">
        <v>224</v>
      </c>
      <c r="BE185" s="168">
        <f t="shared" si="29"/>
        <v>0</v>
      </c>
      <c r="BF185" s="168">
        <f t="shared" si="30"/>
        <v>0</v>
      </c>
      <c r="BG185" s="168">
        <f t="shared" si="31"/>
        <v>0</v>
      </c>
      <c r="BH185" s="168">
        <f t="shared" si="32"/>
        <v>0</v>
      </c>
      <c r="BI185" s="168">
        <f t="shared" si="33"/>
        <v>0</v>
      </c>
      <c r="BJ185" s="17" t="s">
        <v>99</v>
      </c>
      <c r="BK185" s="169">
        <f t="shared" si="34"/>
        <v>0</v>
      </c>
      <c r="BL185" s="17" t="s">
        <v>321</v>
      </c>
      <c r="BM185" s="167" t="s">
        <v>681</v>
      </c>
    </row>
    <row r="186" spans="2:65" s="1" customFormat="1" ht="24.25" customHeight="1">
      <c r="B186" s="32"/>
      <c r="C186" s="198" t="s">
        <v>458</v>
      </c>
      <c r="D186" s="198" t="s">
        <v>311</v>
      </c>
      <c r="E186" s="199" t="s">
        <v>1193</v>
      </c>
      <c r="F186" s="200" t="s">
        <v>1194</v>
      </c>
      <c r="G186" s="201" t="s">
        <v>230</v>
      </c>
      <c r="H186" s="202">
        <v>2</v>
      </c>
      <c r="I186" s="203"/>
      <c r="J186" s="202">
        <f t="shared" si="25"/>
        <v>0</v>
      </c>
      <c r="K186" s="204"/>
      <c r="L186" s="205"/>
      <c r="M186" s="206" t="s">
        <v>1</v>
      </c>
      <c r="N186" s="207" t="s">
        <v>41</v>
      </c>
      <c r="P186" s="165">
        <f t="shared" si="26"/>
        <v>0</v>
      </c>
      <c r="Q186" s="165">
        <v>0</v>
      </c>
      <c r="R186" s="165">
        <f t="shared" si="27"/>
        <v>0</v>
      </c>
      <c r="S186" s="165">
        <v>0</v>
      </c>
      <c r="T186" s="166">
        <f t="shared" si="28"/>
        <v>0</v>
      </c>
      <c r="AR186" s="167" t="s">
        <v>401</v>
      </c>
      <c r="AT186" s="167" t="s">
        <v>311</v>
      </c>
      <c r="AU186" s="167" t="s">
        <v>99</v>
      </c>
      <c r="AY186" s="17" t="s">
        <v>224</v>
      </c>
      <c r="BE186" s="168">
        <f t="shared" si="29"/>
        <v>0</v>
      </c>
      <c r="BF186" s="168">
        <f t="shared" si="30"/>
        <v>0</v>
      </c>
      <c r="BG186" s="168">
        <f t="shared" si="31"/>
        <v>0</v>
      </c>
      <c r="BH186" s="168">
        <f t="shared" si="32"/>
        <v>0</v>
      </c>
      <c r="BI186" s="168">
        <f t="shared" si="33"/>
        <v>0</v>
      </c>
      <c r="BJ186" s="17" t="s">
        <v>99</v>
      </c>
      <c r="BK186" s="169">
        <f t="shared" si="34"/>
        <v>0</v>
      </c>
      <c r="BL186" s="17" t="s">
        <v>321</v>
      </c>
      <c r="BM186" s="167" t="s">
        <v>700</v>
      </c>
    </row>
    <row r="187" spans="2:65" s="1" customFormat="1" ht="21.75" customHeight="1">
      <c r="B187" s="32"/>
      <c r="C187" s="157" t="s">
        <v>465</v>
      </c>
      <c r="D187" s="157" t="s">
        <v>227</v>
      </c>
      <c r="E187" s="158" t="s">
        <v>431</v>
      </c>
      <c r="F187" s="159" t="s">
        <v>432</v>
      </c>
      <c r="G187" s="160" t="s">
        <v>230</v>
      </c>
      <c r="H187" s="161">
        <v>4</v>
      </c>
      <c r="I187" s="162"/>
      <c r="J187" s="161">
        <f t="shared" si="25"/>
        <v>0</v>
      </c>
      <c r="K187" s="163"/>
      <c r="L187" s="32"/>
      <c r="M187" s="164" t="s">
        <v>1</v>
      </c>
      <c r="N187" s="127" t="s">
        <v>41</v>
      </c>
      <c r="P187" s="165">
        <f t="shared" si="26"/>
        <v>0</v>
      </c>
      <c r="Q187" s="165">
        <v>0</v>
      </c>
      <c r="R187" s="165">
        <f t="shared" si="27"/>
        <v>0</v>
      </c>
      <c r="S187" s="165">
        <v>0</v>
      </c>
      <c r="T187" s="166">
        <f t="shared" si="28"/>
        <v>0</v>
      </c>
      <c r="AR187" s="167" t="s">
        <v>321</v>
      </c>
      <c r="AT187" s="167" t="s">
        <v>227</v>
      </c>
      <c r="AU187" s="167" t="s">
        <v>99</v>
      </c>
      <c r="AY187" s="17" t="s">
        <v>224</v>
      </c>
      <c r="BE187" s="168">
        <f t="shared" si="29"/>
        <v>0</v>
      </c>
      <c r="BF187" s="168">
        <f t="shared" si="30"/>
        <v>0</v>
      </c>
      <c r="BG187" s="168">
        <f t="shared" si="31"/>
        <v>0</v>
      </c>
      <c r="BH187" s="168">
        <f t="shared" si="32"/>
        <v>0</v>
      </c>
      <c r="BI187" s="168">
        <f t="shared" si="33"/>
        <v>0</v>
      </c>
      <c r="BJ187" s="17" t="s">
        <v>99</v>
      </c>
      <c r="BK187" s="169">
        <f t="shared" si="34"/>
        <v>0</v>
      </c>
      <c r="BL187" s="17" t="s">
        <v>321</v>
      </c>
      <c r="BM187" s="167" t="s">
        <v>713</v>
      </c>
    </row>
    <row r="188" spans="2:65" s="1" customFormat="1" ht="24.25" customHeight="1">
      <c r="B188" s="32"/>
      <c r="C188" s="198" t="s">
        <v>469</v>
      </c>
      <c r="D188" s="198" t="s">
        <v>311</v>
      </c>
      <c r="E188" s="199" t="s">
        <v>1195</v>
      </c>
      <c r="F188" s="200" t="s">
        <v>1196</v>
      </c>
      <c r="G188" s="201" t="s">
        <v>230</v>
      </c>
      <c r="H188" s="202">
        <v>4</v>
      </c>
      <c r="I188" s="203"/>
      <c r="J188" s="202">
        <f t="shared" si="25"/>
        <v>0</v>
      </c>
      <c r="K188" s="204"/>
      <c r="L188" s="205"/>
      <c r="M188" s="206" t="s">
        <v>1</v>
      </c>
      <c r="N188" s="207" t="s">
        <v>41</v>
      </c>
      <c r="P188" s="165">
        <f t="shared" si="26"/>
        <v>0</v>
      </c>
      <c r="Q188" s="165">
        <v>0</v>
      </c>
      <c r="R188" s="165">
        <f t="shared" si="27"/>
        <v>0</v>
      </c>
      <c r="S188" s="165">
        <v>0</v>
      </c>
      <c r="T188" s="166">
        <f t="shared" si="28"/>
        <v>0</v>
      </c>
      <c r="AR188" s="167" t="s">
        <v>401</v>
      </c>
      <c r="AT188" s="167" t="s">
        <v>311</v>
      </c>
      <c r="AU188" s="167" t="s">
        <v>99</v>
      </c>
      <c r="AY188" s="17" t="s">
        <v>224</v>
      </c>
      <c r="BE188" s="168">
        <f t="shared" si="29"/>
        <v>0</v>
      </c>
      <c r="BF188" s="168">
        <f t="shared" si="30"/>
        <v>0</v>
      </c>
      <c r="BG188" s="168">
        <f t="shared" si="31"/>
        <v>0</v>
      </c>
      <c r="BH188" s="168">
        <f t="shared" si="32"/>
        <v>0</v>
      </c>
      <c r="BI188" s="168">
        <f t="shared" si="33"/>
        <v>0</v>
      </c>
      <c r="BJ188" s="17" t="s">
        <v>99</v>
      </c>
      <c r="BK188" s="169">
        <f t="shared" si="34"/>
        <v>0</v>
      </c>
      <c r="BL188" s="17" t="s">
        <v>321</v>
      </c>
      <c r="BM188" s="167" t="s">
        <v>1197</v>
      </c>
    </row>
    <row r="189" spans="2:65" s="1" customFormat="1" ht="16.5" customHeight="1">
      <c r="B189" s="32"/>
      <c r="C189" s="157" t="s">
        <v>475</v>
      </c>
      <c r="D189" s="157" t="s">
        <v>227</v>
      </c>
      <c r="E189" s="158" t="s">
        <v>1198</v>
      </c>
      <c r="F189" s="159" t="s">
        <v>1199</v>
      </c>
      <c r="G189" s="160" t="s">
        <v>230</v>
      </c>
      <c r="H189" s="161">
        <v>2</v>
      </c>
      <c r="I189" s="162"/>
      <c r="J189" s="161">
        <f t="shared" si="25"/>
        <v>0</v>
      </c>
      <c r="K189" s="163"/>
      <c r="L189" s="32"/>
      <c r="M189" s="164" t="s">
        <v>1</v>
      </c>
      <c r="N189" s="127" t="s">
        <v>41</v>
      </c>
      <c r="P189" s="165">
        <f t="shared" si="26"/>
        <v>0</v>
      </c>
      <c r="Q189" s="165">
        <v>0</v>
      </c>
      <c r="R189" s="165">
        <f t="shared" si="27"/>
        <v>0</v>
      </c>
      <c r="S189" s="165">
        <v>0</v>
      </c>
      <c r="T189" s="166">
        <f t="shared" si="28"/>
        <v>0</v>
      </c>
      <c r="AR189" s="167" t="s">
        <v>321</v>
      </c>
      <c r="AT189" s="167" t="s">
        <v>227</v>
      </c>
      <c r="AU189" s="167" t="s">
        <v>99</v>
      </c>
      <c r="AY189" s="17" t="s">
        <v>224</v>
      </c>
      <c r="BE189" s="168">
        <f t="shared" si="29"/>
        <v>0</v>
      </c>
      <c r="BF189" s="168">
        <f t="shared" si="30"/>
        <v>0</v>
      </c>
      <c r="BG189" s="168">
        <f t="shared" si="31"/>
        <v>0</v>
      </c>
      <c r="BH189" s="168">
        <f t="shared" si="32"/>
        <v>0</v>
      </c>
      <c r="BI189" s="168">
        <f t="shared" si="33"/>
        <v>0</v>
      </c>
      <c r="BJ189" s="17" t="s">
        <v>99</v>
      </c>
      <c r="BK189" s="169">
        <f t="shared" si="34"/>
        <v>0</v>
      </c>
      <c r="BL189" s="17" t="s">
        <v>321</v>
      </c>
      <c r="BM189" s="167" t="s">
        <v>1200</v>
      </c>
    </row>
    <row r="190" spans="2:65" s="1" customFormat="1" ht="24.25" customHeight="1">
      <c r="B190" s="32"/>
      <c r="C190" s="198" t="s">
        <v>480</v>
      </c>
      <c r="D190" s="198" t="s">
        <v>311</v>
      </c>
      <c r="E190" s="199" t="s">
        <v>1195</v>
      </c>
      <c r="F190" s="200" t="s">
        <v>1196</v>
      </c>
      <c r="G190" s="201" t="s">
        <v>230</v>
      </c>
      <c r="H190" s="202">
        <v>2</v>
      </c>
      <c r="I190" s="203"/>
      <c r="J190" s="202">
        <f t="shared" si="25"/>
        <v>0</v>
      </c>
      <c r="K190" s="204"/>
      <c r="L190" s="205"/>
      <c r="M190" s="206" t="s">
        <v>1</v>
      </c>
      <c r="N190" s="207" t="s">
        <v>41</v>
      </c>
      <c r="P190" s="165">
        <f t="shared" si="26"/>
        <v>0</v>
      </c>
      <c r="Q190" s="165">
        <v>0</v>
      </c>
      <c r="R190" s="165">
        <f t="shared" si="27"/>
        <v>0</v>
      </c>
      <c r="S190" s="165">
        <v>0</v>
      </c>
      <c r="T190" s="166">
        <f t="shared" si="28"/>
        <v>0</v>
      </c>
      <c r="AR190" s="167" t="s">
        <v>401</v>
      </c>
      <c r="AT190" s="167" t="s">
        <v>311</v>
      </c>
      <c r="AU190" s="167" t="s">
        <v>99</v>
      </c>
      <c r="AY190" s="17" t="s">
        <v>224</v>
      </c>
      <c r="BE190" s="168">
        <f t="shared" si="29"/>
        <v>0</v>
      </c>
      <c r="BF190" s="168">
        <f t="shared" si="30"/>
        <v>0</v>
      </c>
      <c r="BG190" s="168">
        <f t="shared" si="31"/>
        <v>0</v>
      </c>
      <c r="BH190" s="168">
        <f t="shared" si="32"/>
        <v>0</v>
      </c>
      <c r="BI190" s="168">
        <f t="shared" si="33"/>
        <v>0</v>
      </c>
      <c r="BJ190" s="17" t="s">
        <v>99</v>
      </c>
      <c r="BK190" s="169">
        <f t="shared" si="34"/>
        <v>0</v>
      </c>
      <c r="BL190" s="17" t="s">
        <v>321</v>
      </c>
      <c r="BM190" s="167" t="s">
        <v>1201</v>
      </c>
    </row>
    <row r="191" spans="2:65" s="1" customFormat="1" ht="33" customHeight="1">
      <c r="B191" s="32"/>
      <c r="C191" s="157" t="s">
        <v>484</v>
      </c>
      <c r="D191" s="157" t="s">
        <v>227</v>
      </c>
      <c r="E191" s="158" t="s">
        <v>1202</v>
      </c>
      <c r="F191" s="159" t="s">
        <v>1203</v>
      </c>
      <c r="G191" s="160" t="s">
        <v>230</v>
      </c>
      <c r="H191" s="161">
        <v>4</v>
      </c>
      <c r="I191" s="162"/>
      <c r="J191" s="161">
        <f t="shared" si="25"/>
        <v>0</v>
      </c>
      <c r="K191" s="163"/>
      <c r="L191" s="32"/>
      <c r="M191" s="164" t="s">
        <v>1</v>
      </c>
      <c r="N191" s="127" t="s">
        <v>41</v>
      </c>
      <c r="P191" s="165">
        <f t="shared" si="26"/>
        <v>0</v>
      </c>
      <c r="Q191" s="165">
        <v>0</v>
      </c>
      <c r="R191" s="165">
        <f t="shared" si="27"/>
        <v>0</v>
      </c>
      <c r="S191" s="165">
        <v>0</v>
      </c>
      <c r="T191" s="166">
        <f t="shared" si="28"/>
        <v>0</v>
      </c>
      <c r="AR191" s="167" t="s">
        <v>321</v>
      </c>
      <c r="AT191" s="167" t="s">
        <v>227</v>
      </c>
      <c r="AU191" s="167" t="s">
        <v>99</v>
      </c>
      <c r="AY191" s="17" t="s">
        <v>224</v>
      </c>
      <c r="BE191" s="168">
        <f t="shared" si="29"/>
        <v>0</v>
      </c>
      <c r="BF191" s="168">
        <f t="shared" si="30"/>
        <v>0</v>
      </c>
      <c r="BG191" s="168">
        <f t="shared" si="31"/>
        <v>0</v>
      </c>
      <c r="BH191" s="168">
        <f t="shared" si="32"/>
        <v>0</v>
      </c>
      <c r="BI191" s="168">
        <f t="shared" si="33"/>
        <v>0</v>
      </c>
      <c r="BJ191" s="17" t="s">
        <v>99</v>
      </c>
      <c r="BK191" s="169">
        <f t="shared" si="34"/>
        <v>0</v>
      </c>
      <c r="BL191" s="17" t="s">
        <v>321</v>
      </c>
      <c r="BM191" s="167" t="s">
        <v>1204</v>
      </c>
    </row>
    <row r="192" spans="2:65" s="1" customFormat="1" ht="33" customHeight="1">
      <c r="B192" s="32"/>
      <c r="C192" s="198" t="s">
        <v>488</v>
      </c>
      <c r="D192" s="198" t="s">
        <v>311</v>
      </c>
      <c r="E192" s="199" t="s">
        <v>1205</v>
      </c>
      <c r="F192" s="200" t="s">
        <v>1206</v>
      </c>
      <c r="G192" s="201" t="s">
        <v>230</v>
      </c>
      <c r="H192" s="202">
        <v>4</v>
      </c>
      <c r="I192" s="203"/>
      <c r="J192" s="202">
        <f t="shared" si="25"/>
        <v>0</v>
      </c>
      <c r="K192" s="204"/>
      <c r="L192" s="205"/>
      <c r="M192" s="206" t="s">
        <v>1</v>
      </c>
      <c r="N192" s="207" t="s">
        <v>41</v>
      </c>
      <c r="P192" s="165">
        <f t="shared" si="26"/>
        <v>0</v>
      </c>
      <c r="Q192" s="165">
        <v>0</v>
      </c>
      <c r="R192" s="165">
        <f t="shared" si="27"/>
        <v>0</v>
      </c>
      <c r="S192" s="165">
        <v>0</v>
      </c>
      <c r="T192" s="166">
        <f t="shared" si="28"/>
        <v>0</v>
      </c>
      <c r="AR192" s="167" t="s">
        <v>401</v>
      </c>
      <c r="AT192" s="167" t="s">
        <v>311</v>
      </c>
      <c r="AU192" s="167" t="s">
        <v>99</v>
      </c>
      <c r="AY192" s="17" t="s">
        <v>224</v>
      </c>
      <c r="BE192" s="168">
        <f t="shared" si="29"/>
        <v>0</v>
      </c>
      <c r="BF192" s="168">
        <f t="shared" si="30"/>
        <v>0</v>
      </c>
      <c r="BG192" s="168">
        <f t="shared" si="31"/>
        <v>0</v>
      </c>
      <c r="BH192" s="168">
        <f t="shared" si="32"/>
        <v>0</v>
      </c>
      <c r="BI192" s="168">
        <f t="shared" si="33"/>
        <v>0</v>
      </c>
      <c r="BJ192" s="17" t="s">
        <v>99</v>
      </c>
      <c r="BK192" s="169">
        <f t="shared" si="34"/>
        <v>0</v>
      </c>
      <c r="BL192" s="17" t="s">
        <v>321</v>
      </c>
      <c r="BM192" s="167" t="s">
        <v>1207</v>
      </c>
    </row>
    <row r="193" spans="2:65" s="1" customFormat="1" ht="33" customHeight="1">
      <c r="B193" s="32"/>
      <c r="C193" s="157" t="s">
        <v>492</v>
      </c>
      <c r="D193" s="157" t="s">
        <v>227</v>
      </c>
      <c r="E193" s="158" t="s">
        <v>439</v>
      </c>
      <c r="F193" s="159" t="s">
        <v>440</v>
      </c>
      <c r="G193" s="160" t="s">
        <v>230</v>
      </c>
      <c r="H193" s="161">
        <v>1</v>
      </c>
      <c r="I193" s="162"/>
      <c r="J193" s="161">
        <f t="shared" si="25"/>
        <v>0</v>
      </c>
      <c r="K193" s="163"/>
      <c r="L193" s="32"/>
      <c r="M193" s="164" t="s">
        <v>1</v>
      </c>
      <c r="N193" s="127" t="s">
        <v>41</v>
      </c>
      <c r="P193" s="165">
        <f t="shared" si="26"/>
        <v>0</v>
      </c>
      <c r="Q193" s="165">
        <v>0</v>
      </c>
      <c r="R193" s="165">
        <f t="shared" si="27"/>
        <v>0</v>
      </c>
      <c r="S193" s="165">
        <v>0</v>
      </c>
      <c r="T193" s="166">
        <f t="shared" si="28"/>
        <v>0</v>
      </c>
      <c r="AR193" s="167" t="s">
        <v>321</v>
      </c>
      <c r="AT193" s="167" t="s">
        <v>227</v>
      </c>
      <c r="AU193" s="167" t="s">
        <v>99</v>
      </c>
      <c r="AY193" s="17" t="s">
        <v>224</v>
      </c>
      <c r="BE193" s="168">
        <f t="shared" si="29"/>
        <v>0</v>
      </c>
      <c r="BF193" s="168">
        <f t="shared" si="30"/>
        <v>0</v>
      </c>
      <c r="BG193" s="168">
        <f t="shared" si="31"/>
        <v>0</v>
      </c>
      <c r="BH193" s="168">
        <f t="shared" si="32"/>
        <v>0</v>
      </c>
      <c r="BI193" s="168">
        <f t="shared" si="33"/>
        <v>0</v>
      </c>
      <c r="BJ193" s="17" t="s">
        <v>99</v>
      </c>
      <c r="BK193" s="169">
        <f t="shared" si="34"/>
        <v>0</v>
      </c>
      <c r="BL193" s="17" t="s">
        <v>321</v>
      </c>
      <c r="BM193" s="167" t="s">
        <v>1208</v>
      </c>
    </row>
    <row r="194" spans="2:65" s="1" customFormat="1" ht="16.5" customHeight="1">
      <c r="B194" s="32"/>
      <c r="C194" s="198" t="s">
        <v>498</v>
      </c>
      <c r="D194" s="198" t="s">
        <v>311</v>
      </c>
      <c r="E194" s="199" t="s">
        <v>443</v>
      </c>
      <c r="F194" s="200" t="s">
        <v>1209</v>
      </c>
      <c r="G194" s="201" t="s">
        <v>230</v>
      </c>
      <c r="H194" s="202">
        <v>1</v>
      </c>
      <c r="I194" s="203"/>
      <c r="J194" s="202">
        <f t="shared" si="25"/>
        <v>0</v>
      </c>
      <c r="K194" s="204"/>
      <c r="L194" s="205"/>
      <c r="M194" s="206" t="s">
        <v>1</v>
      </c>
      <c r="N194" s="207" t="s">
        <v>41</v>
      </c>
      <c r="P194" s="165">
        <f t="shared" si="26"/>
        <v>0</v>
      </c>
      <c r="Q194" s="165">
        <v>0</v>
      </c>
      <c r="R194" s="165">
        <f t="shared" si="27"/>
        <v>0</v>
      </c>
      <c r="S194" s="165">
        <v>0</v>
      </c>
      <c r="T194" s="166">
        <f t="shared" si="28"/>
        <v>0</v>
      </c>
      <c r="AR194" s="167" t="s">
        <v>401</v>
      </c>
      <c r="AT194" s="167" t="s">
        <v>311</v>
      </c>
      <c r="AU194" s="167" t="s">
        <v>99</v>
      </c>
      <c r="AY194" s="17" t="s">
        <v>224</v>
      </c>
      <c r="BE194" s="168">
        <f t="shared" si="29"/>
        <v>0</v>
      </c>
      <c r="BF194" s="168">
        <f t="shared" si="30"/>
        <v>0</v>
      </c>
      <c r="BG194" s="168">
        <f t="shared" si="31"/>
        <v>0</v>
      </c>
      <c r="BH194" s="168">
        <f t="shared" si="32"/>
        <v>0</v>
      </c>
      <c r="BI194" s="168">
        <f t="shared" si="33"/>
        <v>0</v>
      </c>
      <c r="BJ194" s="17" t="s">
        <v>99</v>
      </c>
      <c r="BK194" s="169">
        <f t="shared" si="34"/>
        <v>0</v>
      </c>
      <c r="BL194" s="17" t="s">
        <v>321</v>
      </c>
      <c r="BM194" s="167" t="s">
        <v>1210</v>
      </c>
    </row>
    <row r="195" spans="2:65" s="1" customFormat="1" ht="24.25" customHeight="1">
      <c r="B195" s="32"/>
      <c r="C195" s="157" t="s">
        <v>504</v>
      </c>
      <c r="D195" s="157" t="s">
        <v>227</v>
      </c>
      <c r="E195" s="158" t="s">
        <v>451</v>
      </c>
      <c r="F195" s="159" t="s">
        <v>452</v>
      </c>
      <c r="G195" s="160" t="s">
        <v>230</v>
      </c>
      <c r="H195" s="161">
        <v>5</v>
      </c>
      <c r="I195" s="162"/>
      <c r="J195" s="161">
        <f t="shared" si="25"/>
        <v>0</v>
      </c>
      <c r="K195" s="163"/>
      <c r="L195" s="32"/>
      <c r="M195" s="164" t="s">
        <v>1</v>
      </c>
      <c r="N195" s="127" t="s">
        <v>41</v>
      </c>
      <c r="P195" s="165">
        <f t="shared" si="26"/>
        <v>0</v>
      </c>
      <c r="Q195" s="165">
        <v>0</v>
      </c>
      <c r="R195" s="165">
        <f t="shared" si="27"/>
        <v>0</v>
      </c>
      <c r="S195" s="165">
        <v>0</v>
      </c>
      <c r="T195" s="166">
        <f t="shared" si="28"/>
        <v>0</v>
      </c>
      <c r="AR195" s="167" t="s">
        <v>321</v>
      </c>
      <c r="AT195" s="167" t="s">
        <v>227</v>
      </c>
      <c r="AU195" s="167" t="s">
        <v>99</v>
      </c>
      <c r="AY195" s="17" t="s">
        <v>224</v>
      </c>
      <c r="BE195" s="168">
        <f t="shared" si="29"/>
        <v>0</v>
      </c>
      <c r="BF195" s="168">
        <f t="shared" si="30"/>
        <v>0</v>
      </c>
      <c r="BG195" s="168">
        <f t="shared" si="31"/>
        <v>0</v>
      </c>
      <c r="BH195" s="168">
        <f t="shared" si="32"/>
        <v>0</v>
      </c>
      <c r="BI195" s="168">
        <f t="shared" si="33"/>
        <v>0</v>
      </c>
      <c r="BJ195" s="17" t="s">
        <v>99</v>
      </c>
      <c r="BK195" s="169">
        <f t="shared" si="34"/>
        <v>0</v>
      </c>
      <c r="BL195" s="17" t="s">
        <v>321</v>
      </c>
      <c r="BM195" s="167" t="s">
        <v>1211</v>
      </c>
    </row>
    <row r="196" spans="2:65" s="1" customFormat="1" ht="21.75" customHeight="1">
      <c r="B196" s="32"/>
      <c r="C196" s="198" t="s">
        <v>510</v>
      </c>
      <c r="D196" s="198" t="s">
        <v>311</v>
      </c>
      <c r="E196" s="199" t="s">
        <v>455</v>
      </c>
      <c r="F196" s="200" t="s">
        <v>456</v>
      </c>
      <c r="G196" s="201" t="s">
        <v>230</v>
      </c>
      <c r="H196" s="202">
        <v>5</v>
      </c>
      <c r="I196" s="203"/>
      <c r="J196" s="202">
        <f t="shared" si="25"/>
        <v>0</v>
      </c>
      <c r="K196" s="204"/>
      <c r="L196" s="205"/>
      <c r="M196" s="206" t="s">
        <v>1</v>
      </c>
      <c r="N196" s="207" t="s">
        <v>41</v>
      </c>
      <c r="P196" s="165">
        <f t="shared" si="26"/>
        <v>0</v>
      </c>
      <c r="Q196" s="165">
        <v>0</v>
      </c>
      <c r="R196" s="165">
        <f t="shared" si="27"/>
        <v>0</v>
      </c>
      <c r="S196" s="165">
        <v>0</v>
      </c>
      <c r="T196" s="166">
        <f t="shared" si="28"/>
        <v>0</v>
      </c>
      <c r="AR196" s="167" t="s">
        <v>401</v>
      </c>
      <c r="AT196" s="167" t="s">
        <v>311</v>
      </c>
      <c r="AU196" s="167" t="s">
        <v>99</v>
      </c>
      <c r="AY196" s="17" t="s">
        <v>224</v>
      </c>
      <c r="BE196" s="168">
        <f t="shared" si="29"/>
        <v>0</v>
      </c>
      <c r="BF196" s="168">
        <f t="shared" si="30"/>
        <v>0</v>
      </c>
      <c r="BG196" s="168">
        <f t="shared" si="31"/>
        <v>0</v>
      </c>
      <c r="BH196" s="168">
        <f t="shared" si="32"/>
        <v>0</v>
      </c>
      <c r="BI196" s="168">
        <f t="shared" si="33"/>
        <v>0</v>
      </c>
      <c r="BJ196" s="17" t="s">
        <v>99</v>
      </c>
      <c r="BK196" s="169">
        <f t="shared" si="34"/>
        <v>0</v>
      </c>
      <c r="BL196" s="17" t="s">
        <v>321</v>
      </c>
      <c r="BM196" s="167" t="s">
        <v>1212</v>
      </c>
    </row>
    <row r="197" spans="2:65" s="1" customFormat="1" ht="24.25" customHeight="1">
      <c r="B197" s="32"/>
      <c r="C197" s="157" t="s">
        <v>515</v>
      </c>
      <c r="D197" s="157" t="s">
        <v>227</v>
      </c>
      <c r="E197" s="158" t="s">
        <v>459</v>
      </c>
      <c r="F197" s="159" t="s">
        <v>460</v>
      </c>
      <c r="G197" s="160" t="s">
        <v>461</v>
      </c>
      <c r="H197" s="162"/>
      <c r="I197" s="162"/>
      <c r="J197" s="161">
        <f t="shared" si="25"/>
        <v>0</v>
      </c>
      <c r="K197" s="163"/>
      <c r="L197" s="32"/>
      <c r="M197" s="164" t="s">
        <v>1</v>
      </c>
      <c r="N197" s="127" t="s">
        <v>41</v>
      </c>
      <c r="P197" s="165">
        <f t="shared" si="26"/>
        <v>0</v>
      </c>
      <c r="Q197" s="165">
        <v>0</v>
      </c>
      <c r="R197" s="165">
        <f t="shared" si="27"/>
        <v>0</v>
      </c>
      <c r="S197" s="165">
        <v>0</v>
      </c>
      <c r="T197" s="166">
        <f t="shared" si="28"/>
        <v>0</v>
      </c>
      <c r="AR197" s="167" t="s">
        <v>321</v>
      </c>
      <c r="AT197" s="167" t="s">
        <v>227</v>
      </c>
      <c r="AU197" s="167" t="s">
        <v>99</v>
      </c>
      <c r="AY197" s="17" t="s">
        <v>224</v>
      </c>
      <c r="BE197" s="168">
        <f t="shared" si="29"/>
        <v>0</v>
      </c>
      <c r="BF197" s="168">
        <f t="shared" si="30"/>
        <v>0</v>
      </c>
      <c r="BG197" s="168">
        <f t="shared" si="31"/>
        <v>0</v>
      </c>
      <c r="BH197" s="168">
        <f t="shared" si="32"/>
        <v>0</v>
      </c>
      <c r="BI197" s="168">
        <f t="shared" si="33"/>
        <v>0</v>
      </c>
      <c r="BJ197" s="17" t="s">
        <v>99</v>
      </c>
      <c r="BK197" s="169">
        <f t="shared" si="34"/>
        <v>0</v>
      </c>
      <c r="BL197" s="17" t="s">
        <v>321</v>
      </c>
      <c r="BM197" s="167" t="s">
        <v>1213</v>
      </c>
    </row>
    <row r="198" spans="2:65" s="11" customFormat="1" ht="25.9" customHeight="1">
      <c r="B198" s="146"/>
      <c r="D198" s="147" t="s">
        <v>74</v>
      </c>
      <c r="E198" s="148" t="s">
        <v>1214</v>
      </c>
      <c r="F198" s="148" t="s">
        <v>1215</v>
      </c>
      <c r="I198" s="149"/>
      <c r="J198" s="125">
        <f>BK198</f>
        <v>0</v>
      </c>
      <c r="L198" s="146"/>
      <c r="M198" s="150"/>
      <c r="P198" s="151">
        <f>P199</f>
        <v>0</v>
      </c>
      <c r="R198" s="151">
        <f>R199</f>
        <v>0</v>
      </c>
      <c r="T198" s="152">
        <f>T199</f>
        <v>0</v>
      </c>
      <c r="AR198" s="147" t="s">
        <v>231</v>
      </c>
      <c r="AT198" s="153" t="s">
        <v>74</v>
      </c>
      <c r="AU198" s="153" t="s">
        <v>75</v>
      </c>
      <c r="AY198" s="147" t="s">
        <v>224</v>
      </c>
      <c r="BK198" s="154">
        <f>BK199</f>
        <v>0</v>
      </c>
    </row>
    <row r="199" spans="2:65" s="1" customFormat="1" ht="16.5" customHeight="1">
      <c r="B199" s="32"/>
      <c r="C199" s="157" t="s">
        <v>520</v>
      </c>
      <c r="D199" s="157" t="s">
        <v>227</v>
      </c>
      <c r="E199" s="158" t="s">
        <v>1216</v>
      </c>
      <c r="F199" s="159" t="s">
        <v>1217</v>
      </c>
      <c r="G199" s="160" t="s">
        <v>845</v>
      </c>
      <c r="H199" s="161">
        <v>1</v>
      </c>
      <c r="I199" s="162"/>
      <c r="J199" s="161">
        <f>ROUND(I199*H199,3)</f>
        <v>0</v>
      </c>
      <c r="K199" s="163"/>
      <c r="L199" s="32"/>
      <c r="M199" s="164" t="s">
        <v>1</v>
      </c>
      <c r="N199" s="127" t="s">
        <v>41</v>
      </c>
      <c r="P199" s="165">
        <f>O199*H199</f>
        <v>0</v>
      </c>
      <c r="Q199" s="165">
        <v>0</v>
      </c>
      <c r="R199" s="165">
        <f>Q199*H199</f>
        <v>0</v>
      </c>
      <c r="S199" s="165">
        <v>0</v>
      </c>
      <c r="T199" s="166">
        <f>S199*H199</f>
        <v>0</v>
      </c>
      <c r="AR199" s="167" t="s">
        <v>724</v>
      </c>
      <c r="AT199" s="167" t="s">
        <v>227</v>
      </c>
      <c r="AU199" s="167" t="s">
        <v>83</v>
      </c>
      <c r="AY199" s="17" t="s">
        <v>224</v>
      </c>
      <c r="BE199" s="168">
        <f>IF(N199="základná",J199,0)</f>
        <v>0</v>
      </c>
      <c r="BF199" s="168">
        <f>IF(N199="znížená",J199,0)</f>
        <v>0</v>
      </c>
      <c r="BG199" s="168">
        <f>IF(N199="zákl. prenesená",J199,0)</f>
        <v>0</v>
      </c>
      <c r="BH199" s="168">
        <f>IF(N199="zníž. prenesená",J199,0)</f>
        <v>0</v>
      </c>
      <c r="BI199" s="168">
        <f>IF(N199="nulová",J199,0)</f>
        <v>0</v>
      </c>
      <c r="BJ199" s="17" t="s">
        <v>99</v>
      </c>
      <c r="BK199" s="169">
        <f>ROUND(I199*H199,3)</f>
        <v>0</v>
      </c>
      <c r="BL199" s="17" t="s">
        <v>724</v>
      </c>
      <c r="BM199" s="167" t="s">
        <v>1218</v>
      </c>
    </row>
    <row r="200" spans="2:65" s="1" customFormat="1" ht="49.9" customHeight="1">
      <c r="B200" s="32"/>
      <c r="E200" s="148" t="s">
        <v>727</v>
      </c>
      <c r="F200" s="148" t="s">
        <v>728</v>
      </c>
      <c r="J200" s="125">
        <f t="shared" ref="J200:J205" si="35">BK200</f>
        <v>0</v>
      </c>
      <c r="L200" s="32"/>
      <c r="M200" s="208"/>
      <c r="T200" s="59"/>
      <c r="AT200" s="17" t="s">
        <v>74</v>
      </c>
      <c r="AU200" s="17" t="s">
        <v>75</v>
      </c>
      <c r="AY200" s="17" t="s">
        <v>729</v>
      </c>
      <c r="BK200" s="169">
        <f>SUM(BK201:BK205)</f>
        <v>0</v>
      </c>
    </row>
    <row r="201" spans="2:65" s="1" customFormat="1" ht="16.399999999999999" customHeight="1">
      <c r="B201" s="32"/>
      <c r="C201" s="209" t="s">
        <v>1</v>
      </c>
      <c r="D201" s="209" t="s">
        <v>227</v>
      </c>
      <c r="E201" s="210" t="s">
        <v>1</v>
      </c>
      <c r="F201" s="211" t="s">
        <v>1</v>
      </c>
      <c r="G201" s="212" t="s">
        <v>1</v>
      </c>
      <c r="H201" s="213"/>
      <c r="I201" s="213"/>
      <c r="J201" s="214">
        <f t="shared" si="35"/>
        <v>0</v>
      </c>
      <c r="K201" s="163"/>
      <c r="L201" s="32"/>
      <c r="M201" s="215" t="s">
        <v>1</v>
      </c>
      <c r="N201" s="216" t="s">
        <v>41</v>
      </c>
      <c r="T201" s="59"/>
      <c r="AT201" s="17" t="s">
        <v>729</v>
      </c>
      <c r="AU201" s="17" t="s">
        <v>83</v>
      </c>
      <c r="AY201" s="17" t="s">
        <v>729</v>
      </c>
      <c r="BE201" s="168">
        <f>IF(N201="základná",J201,0)</f>
        <v>0</v>
      </c>
      <c r="BF201" s="168">
        <f>IF(N201="znížená",J201,0)</f>
        <v>0</v>
      </c>
      <c r="BG201" s="168">
        <f>IF(N201="zákl. prenesená",J201,0)</f>
        <v>0</v>
      </c>
      <c r="BH201" s="168">
        <f>IF(N201="zníž. prenesená",J201,0)</f>
        <v>0</v>
      </c>
      <c r="BI201" s="168">
        <f>IF(N201="nulová",J201,0)</f>
        <v>0</v>
      </c>
      <c r="BJ201" s="17" t="s">
        <v>99</v>
      </c>
      <c r="BK201" s="169">
        <f>I201*H201</f>
        <v>0</v>
      </c>
    </row>
    <row r="202" spans="2:65" s="1" customFormat="1" ht="16.399999999999999" customHeight="1">
      <c r="B202" s="32"/>
      <c r="C202" s="209" t="s">
        <v>1</v>
      </c>
      <c r="D202" s="209" t="s">
        <v>227</v>
      </c>
      <c r="E202" s="210" t="s">
        <v>1</v>
      </c>
      <c r="F202" s="211" t="s">
        <v>1</v>
      </c>
      <c r="G202" s="212" t="s">
        <v>1</v>
      </c>
      <c r="H202" s="213"/>
      <c r="I202" s="213"/>
      <c r="J202" s="214">
        <f t="shared" si="35"/>
        <v>0</v>
      </c>
      <c r="K202" s="163"/>
      <c r="L202" s="32"/>
      <c r="M202" s="215" t="s">
        <v>1</v>
      </c>
      <c r="N202" s="216" t="s">
        <v>41</v>
      </c>
      <c r="T202" s="59"/>
      <c r="AT202" s="17" t="s">
        <v>729</v>
      </c>
      <c r="AU202" s="17" t="s">
        <v>83</v>
      </c>
      <c r="AY202" s="17" t="s">
        <v>729</v>
      </c>
      <c r="BE202" s="168">
        <f>IF(N202="základná",J202,0)</f>
        <v>0</v>
      </c>
      <c r="BF202" s="168">
        <f>IF(N202="znížená",J202,0)</f>
        <v>0</v>
      </c>
      <c r="BG202" s="168">
        <f>IF(N202="zákl. prenesená",J202,0)</f>
        <v>0</v>
      </c>
      <c r="BH202" s="168">
        <f>IF(N202="zníž. prenesená",J202,0)</f>
        <v>0</v>
      </c>
      <c r="BI202" s="168">
        <f>IF(N202="nulová",J202,0)</f>
        <v>0</v>
      </c>
      <c r="BJ202" s="17" t="s">
        <v>99</v>
      </c>
      <c r="BK202" s="169">
        <f>I202*H202</f>
        <v>0</v>
      </c>
    </row>
    <row r="203" spans="2:65" s="1" customFormat="1" ht="16.399999999999999" customHeight="1">
      <c r="B203" s="32"/>
      <c r="C203" s="209" t="s">
        <v>1</v>
      </c>
      <c r="D203" s="209" t="s">
        <v>227</v>
      </c>
      <c r="E203" s="210" t="s">
        <v>1</v>
      </c>
      <c r="F203" s="211" t="s">
        <v>1</v>
      </c>
      <c r="G203" s="212" t="s">
        <v>1</v>
      </c>
      <c r="H203" s="213"/>
      <c r="I203" s="213"/>
      <c r="J203" s="214">
        <f t="shared" si="35"/>
        <v>0</v>
      </c>
      <c r="K203" s="163"/>
      <c r="L203" s="32"/>
      <c r="M203" s="215" t="s">
        <v>1</v>
      </c>
      <c r="N203" s="216" t="s">
        <v>41</v>
      </c>
      <c r="T203" s="59"/>
      <c r="AT203" s="17" t="s">
        <v>729</v>
      </c>
      <c r="AU203" s="17" t="s">
        <v>83</v>
      </c>
      <c r="AY203" s="17" t="s">
        <v>729</v>
      </c>
      <c r="BE203" s="168">
        <f>IF(N203="základná",J203,0)</f>
        <v>0</v>
      </c>
      <c r="BF203" s="168">
        <f>IF(N203="znížená",J203,0)</f>
        <v>0</v>
      </c>
      <c r="BG203" s="168">
        <f>IF(N203="zákl. prenesená",J203,0)</f>
        <v>0</v>
      </c>
      <c r="BH203" s="168">
        <f>IF(N203="zníž. prenesená",J203,0)</f>
        <v>0</v>
      </c>
      <c r="BI203" s="168">
        <f>IF(N203="nulová",J203,0)</f>
        <v>0</v>
      </c>
      <c r="BJ203" s="17" t="s">
        <v>99</v>
      </c>
      <c r="BK203" s="169">
        <f>I203*H203</f>
        <v>0</v>
      </c>
    </row>
    <row r="204" spans="2:65" s="1" customFormat="1" ht="16.399999999999999" customHeight="1">
      <c r="B204" s="32"/>
      <c r="C204" s="209" t="s">
        <v>1</v>
      </c>
      <c r="D204" s="209" t="s">
        <v>227</v>
      </c>
      <c r="E204" s="210" t="s">
        <v>1</v>
      </c>
      <c r="F204" s="211" t="s">
        <v>1</v>
      </c>
      <c r="G204" s="212" t="s">
        <v>1</v>
      </c>
      <c r="H204" s="213"/>
      <c r="I204" s="213"/>
      <c r="J204" s="214">
        <f t="shared" si="35"/>
        <v>0</v>
      </c>
      <c r="K204" s="163"/>
      <c r="L204" s="32"/>
      <c r="M204" s="215" t="s">
        <v>1</v>
      </c>
      <c r="N204" s="216" t="s">
        <v>41</v>
      </c>
      <c r="T204" s="59"/>
      <c r="AT204" s="17" t="s">
        <v>729</v>
      </c>
      <c r="AU204" s="17" t="s">
        <v>83</v>
      </c>
      <c r="AY204" s="17" t="s">
        <v>729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7" t="s">
        <v>99</v>
      </c>
      <c r="BK204" s="169">
        <f>I204*H204</f>
        <v>0</v>
      </c>
    </row>
    <row r="205" spans="2:65" s="1" customFormat="1" ht="16.399999999999999" customHeight="1">
      <c r="B205" s="32"/>
      <c r="C205" s="209" t="s">
        <v>1</v>
      </c>
      <c r="D205" s="209" t="s">
        <v>227</v>
      </c>
      <c r="E205" s="210" t="s">
        <v>1</v>
      </c>
      <c r="F205" s="211" t="s">
        <v>1</v>
      </c>
      <c r="G205" s="212" t="s">
        <v>1</v>
      </c>
      <c r="H205" s="213"/>
      <c r="I205" s="213"/>
      <c r="J205" s="214">
        <f t="shared" si="35"/>
        <v>0</v>
      </c>
      <c r="K205" s="163"/>
      <c r="L205" s="32"/>
      <c r="M205" s="215" t="s">
        <v>1</v>
      </c>
      <c r="N205" s="216" t="s">
        <v>41</v>
      </c>
      <c r="O205" s="217"/>
      <c r="P205" s="217"/>
      <c r="Q205" s="217"/>
      <c r="R205" s="217"/>
      <c r="S205" s="217"/>
      <c r="T205" s="218"/>
      <c r="AT205" s="17" t="s">
        <v>729</v>
      </c>
      <c r="AU205" s="17" t="s">
        <v>83</v>
      </c>
      <c r="AY205" s="17" t="s">
        <v>729</v>
      </c>
      <c r="BE205" s="168">
        <f>IF(N205="základná",J205,0)</f>
        <v>0</v>
      </c>
      <c r="BF205" s="168">
        <f>IF(N205="znížená",J205,0)</f>
        <v>0</v>
      </c>
      <c r="BG205" s="168">
        <f>IF(N205="zákl. prenesená",J205,0)</f>
        <v>0</v>
      </c>
      <c r="BH205" s="168">
        <f>IF(N205="zníž. prenesená",J205,0)</f>
        <v>0</v>
      </c>
      <c r="BI205" s="168">
        <f>IF(N205="nulová",J205,0)</f>
        <v>0</v>
      </c>
      <c r="BJ205" s="17" t="s">
        <v>99</v>
      </c>
      <c r="BK205" s="169">
        <f>I205*H205</f>
        <v>0</v>
      </c>
    </row>
    <row r="206" spans="2:65" s="1" customFormat="1" ht="7" customHeight="1"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2"/>
    </row>
  </sheetData>
  <sheetProtection algorithmName="SHA-512" hashValue="Brcr6FNKm5jagbDS+ZWQQjvBECAuxXux9pgYVzKb7eC73YekDACiD7TRJbMHYZ3QDvti+OElRtWH1MDIb4dDpw==" saltValue="ZeF5Q61h4mm+49fq+H4bgFZqf5We8154PSF9lK70rLrF7spCzBnM61d8J34Y/f8SiWSwMNHsm/RXTsVG2ehG2Q==" spinCount="100000" sheet="1" objects="1" scenarios="1" formatColumns="0" formatRows="0" autoFilter="0"/>
  <autoFilter ref="C136:K205" xr:uid="{00000000-0009-0000-0000-000005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201:D206" xr:uid="{00000000-0002-0000-0500-000000000000}">
      <formula1>"K, M"</formula1>
    </dataValidation>
    <dataValidation type="list" allowBlank="1" showInputMessage="1" showErrorMessage="1" error="Povolené sú hodnoty základná, znížená, nulová." sqref="N201:N206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1101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1219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>Matej Štugner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J108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ROUND((ROUND((SUM(BE108:BE115) + SUM(BE137:BE184)),  2) + SUM(BE186:BE190)), 2)</f>
        <v>0</v>
      </c>
      <c r="G37" s="102"/>
      <c r="H37" s="102"/>
      <c r="I37" s="103">
        <v>0.2</v>
      </c>
      <c r="J37" s="101">
        <f>ROUND((ROUND(((SUM(BE108:BE115) + SUM(BE137:BE184))*I37),  2) + (SUM(BE186:BE190)*I37)),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ROUND((ROUND((SUM(BF108:BF115) + SUM(BF137:BF184)),  2) + SUM(BF186:BF190)), 2)</f>
        <v>0</v>
      </c>
      <c r="G38" s="102"/>
      <c r="H38" s="102"/>
      <c r="I38" s="103">
        <v>0.2</v>
      </c>
      <c r="J38" s="101">
        <f>ROUND((ROUND(((SUM(BF108:BF115) + SUM(BF137:BF184))*I38),  2) + (SUM(BF186:BF190)*I38)),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ROUND((ROUND((SUM(BG108:BG115) + SUM(BG137:BG184)),  2) + SUM(BG186:BG190)),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ROUND((ROUND((SUM(BH108:BH115) + SUM(BH137:BH184)),  2) + SUM(BH186:BH190)),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ROUND((ROUND((SUM(BI108:BI115) + SUM(BI137:BI184)),  2) + SUM(BI186:BI190)),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1101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2 - KUCHYŇA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>Matej Štugner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J137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184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2:65" s="9" customFormat="1" ht="19.899999999999999" hidden="1" customHeight="1">
      <c r="B100" s="120"/>
      <c r="D100" s="121" t="s">
        <v>1104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2:65" s="9" customFormat="1" ht="19.899999999999999" hidden="1" customHeight="1">
      <c r="B101" s="120"/>
      <c r="D101" s="121" t="s">
        <v>731</v>
      </c>
      <c r="E101" s="122"/>
      <c r="F101" s="122"/>
      <c r="G101" s="122"/>
      <c r="H101" s="122"/>
      <c r="I101" s="122"/>
      <c r="J101" s="123">
        <f>J143</f>
        <v>0</v>
      </c>
      <c r="L101" s="120"/>
    </row>
    <row r="102" spans="2:65" s="9" customFormat="1" ht="19.899999999999999" hidden="1" customHeight="1">
      <c r="B102" s="120"/>
      <c r="D102" s="121" t="s">
        <v>1105</v>
      </c>
      <c r="E102" s="122"/>
      <c r="F102" s="122"/>
      <c r="G102" s="122"/>
      <c r="H102" s="122"/>
      <c r="I102" s="122"/>
      <c r="J102" s="123">
        <f>J162</f>
        <v>0</v>
      </c>
      <c r="L102" s="120"/>
    </row>
    <row r="103" spans="2:65" s="9" customFormat="1" ht="19.899999999999999" hidden="1" customHeight="1">
      <c r="B103" s="120"/>
      <c r="D103" s="121" t="s">
        <v>185</v>
      </c>
      <c r="E103" s="122"/>
      <c r="F103" s="122"/>
      <c r="G103" s="122"/>
      <c r="H103" s="122"/>
      <c r="I103" s="122"/>
      <c r="J103" s="123">
        <f>J177</f>
        <v>0</v>
      </c>
      <c r="L103" s="120"/>
    </row>
    <row r="104" spans="2:65" s="8" customFormat="1" ht="25" hidden="1" customHeight="1">
      <c r="B104" s="116"/>
      <c r="D104" s="117" t="s">
        <v>1106</v>
      </c>
      <c r="E104" s="118"/>
      <c r="F104" s="118"/>
      <c r="G104" s="118"/>
      <c r="H104" s="118"/>
      <c r="I104" s="118"/>
      <c r="J104" s="119">
        <f>J183</f>
        <v>0</v>
      </c>
      <c r="L104" s="116"/>
    </row>
    <row r="105" spans="2:65" s="8" customFormat="1" ht="21.75" hidden="1" customHeight="1">
      <c r="B105" s="116"/>
      <c r="D105" s="124" t="s">
        <v>199</v>
      </c>
      <c r="J105" s="125">
        <f>J185</f>
        <v>0</v>
      </c>
      <c r="L105" s="116"/>
    </row>
    <row r="106" spans="2:65" s="1" customFormat="1" ht="21.75" hidden="1" customHeight="1">
      <c r="B106" s="32"/>
      <c r="L106" s="32"/>
    </row>
    <row r="107" spans="2:65" s="1" customFormat="1" ht="7" hidden="1" customHeight="1">
      <c r="B107" s="32"/>
      <c r="L107" s="32"/>
    </row>
    <row r="108" spans="2:65" s="1" customFormat="1" ht="29.25" hidden="1" customHeight="1">
      <c r="B108" s="32"/>
      <c r="C108" s="115" t="s">
        <v>200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hidden="1" customHeight="1">
      <c r="B109" s="32"/>
      <c r="D109" s="264" t="s">
        <v>201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203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204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264" t="s">
        <v>205</v>
      </c>
      <c r="E112" s="265"/>
      <c r="F112" s="265"/>
      <c r="J112" s="129"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202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65" s="1" customFormat="1" ht="18" hidden="1" customHeight="1">
      <c r="B113" s="32"/>
      <c r="D113" s="264" t="s">
        <v>206</v>
      </c>
      <c r="E113" s="265"/>
      <c r="F113" s="265"/>
      <c r="J113" s="129">
        <v>0</v>
      </c>
      <c r="L113" s="130"/>
      <c r="M113" s="131"/>
      <c r="N113" s="132" t="s">
        <v>41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3" t="s">
        <v>202</v>
      </c>
      <c r="AZ113" s="131"/>
      <c r="BA113" s="131"/>
      <c r="BB113" s="131"/>
      <c r="BC113" s="131"/>
      <c r="BD113" s="131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99</v>
      </c>
      <c r="BK113" s="131"/>
      <c r="BL113" s="131"/>
      <c r="BM113" s="131"/>
    </row>
    <row r="114" spans="2:65" s="1" customFormat="1" ht="18" hidden="1" customHeight="1">
      <c r="B114" s="32"/>
      <c r="D114" s="128" t="s">
        <v>207</v>
      </c>
      <c r="J114" s="129">
        <f>ROUND(J32*T114,2)</f>
        <v>0</v>
      </c>
      <c r="L114" s="130"/>
      <c r="M114" s="131"/>
      <c r="N114" s="132" t="s">
        <v>41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3" t="s">
        <v>208</v>
      </c>
      <c r="AZ114" s="131"/>
      <c r="BA114" s="131"/>
      <c r="BB114" s="131"/>
      <c r="BC114" s="131"/>
      <c r="BD114" s="131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99</v>
      </c>
      <c r="BK114" s="131"/>
      <c r="BL114" s="131"/>
      <c r="BM114" s="131"/>
    </row>
    <row r="115" spans="2:65" s="1" customFormat="1" hidden="1">
      <c r="B115" s="32"/>
      <c r="L115" s="32"/>
    </row>
    <row r="116" spans="2:65" s="1" customFormat="1" ht="29.25" hidden="1" customHeight="1">
      <c r="B116" s="32"/>
      <c r="C116" s="135" t="s">
        <v>209</v>
      </c>
      <c r="D116" s="105"/>
      <c r="E116" s="105"/>
      <c r="F116" s="105"/>
      <c r="G116" s="105"/>
      <c r="H116" s="105"/>
      <c r="I116" s="105"/>
      <c r="J116" s="136">
        <f>ROUND(J98+J108,2)</f>
        <v>0</v>
      </c>
      <c r="K116" s="105"/>
      <c r="L116" s="32"/>
    </row>
    <row r="117" spans="2:65" s="1" customFormat="1" ht="7" hidden="1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18" spans="2:65" hidden="1"/>
    <row r="119" spans="2:65" hidden="1"/>
    <row r="120" spans="2:65" hidden="1"/>
    <row r="121" spans="2:65" s="1" customFormat="1" ht="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5" customHeight="1">
      <c r="B122" s="32"/>
      <c r="C122" s="21" t="s">
        <v>210</v>
      </c>
      <c r="L122" s="32"/>
    </row>
    <row r="123" spans="2:65" s="1" customFormat="1" ht="7" customHeight="1">
      <c r="B123" s="32"/>
      <c r="L123" s="32"/>
    </row>
    <row r="124" spans="2:65" s="1" customFormat="1" ht="12" customHeight="1">
      <c r="B124" s="32"/>
      <c r="C124" s="27" t="s">
        <v>14</v>
      </c>
      <c r="L124" s="32"/>
    </row>
    <row r="125" spans="2:65" s="1" customFormat="1" ht="16.5" customHeight="1">
      <c r="B125" s="32"/>
      <c r="E125" s="266" t="str">
        <f>E7</f>
        <v>Podpora komplexného rozvoja stredného odborného vzdelávania</v>
      </c>
      <c r="F125" s="267"/>
      <c r="G125" s="267"/>
      <c r="H125" s="267"/>
      <c r="L125" s="32"/>
    </row>
    <row r="126" spans="2:65" ht="12" customHeight="1">
      <c r="B126" s="20"/>
      <c r="C126" s="27" t="s">
        <v>170</v>
      </c>
      <c r="L126" s="20"/>
    </row>
    <row r="127" spans="2:65" s="1" customFormat="1" ht="16.5" customHeight="1">
      <c r="B127" s="32"/>
      <c r="E127" s="266" t="s">
        <v>1101</v>
      </c>
      <c r="F127" s="268"/>
      <c r="G127" s="268"/>
      <c r="H127" s="268"/>
      <c r="L127" s="32"/>
    </row>
    <row r="128" spans="2:65" s="1" customFormat="1" ht="12" customHeight="1">
      <c r="B128" s="32"/>
      <c r="C128" s="27" t="s">
        <v>1102</v>
      </c>
      <c r="L128" s="32"/>
    </row>
    <row r="129" spans="2:65" s="1" customFormat="1" ht="16.5" customHeight="1">
      <c r="B129" s="32"/>
      <c r="E129" s="261" t="str">
        <f>E11</f>
        <v>2 - KUCHYŇA</v>
      </c>
      <c r="F129" s="268"/>
      <c r="G129" s="268"/>
      <c r="H129" s="268"/>
      <c r="L129" s="32"/>
    </row>
    <row r="130" spans="2:65" s="1" customFormat="1" ht="7" customHeight="1">
      <c r="B130" s="32"/>
      <c r="L130" s="32"/>
    </row>
    <row r="131" spans="2:65" s="1" customFormat="1" ht="12" customHeight="1">
      <c r="B131" s="32"/>
      <c r="C131" s="27" t="s">
        <v>18</v>
      </c>
      <c r="F131" s="25" t="str">
        <f>F14</f>
        <v>Brezno</v>
      </c>
      <c r="I131" s="27" t="s">
        <v>20</v>
      </c>
      <c r="J131" s="55" t="str">
        <f>IF(J14="","",J14)</f>
        <v>5. 9. 2023</v>
      </c>
      <c r="L131" s="32"/>
    </row>
    <row r="132" spans="2:65" s="1" customFormat="1" ht="7" customHeight="1">
      <c r="B132" s="32"/>
      <c r="L132" s="32"/>
    </row>
    <row r="133" spans="2:65" s="1" customFormat="1" ht="15.25" customHeight="1">
      <c r="B133" s="32"/>
      <c r="C133" s="27" t="s">
        <v>22</v>
      </c>
      <c r="F133" s="25" t="str">
        <f>E17</f>
        <v>Stredná odb. škola techniky a služieb</v>
      </c>
      <c r="I133" s="27" t="s">
        <v>28</v>
      </c>
      <c r="J133" s="30" t="str">
        <f>E23</f>
        <v>Konstrukt steel s.r.o.</v>
      </c>
      <c r="L133" s="32"/>
    </row>
    <row r="134" spans="2:65" s="1" customFormat="1" ht="15.25" customHeight="1">
      <c r="B134" s="32"/>
      <c r="C134" s="27" t="s">
        <v>26</v>
      </c>
      <c r="F134" s="25" t="str">
        <f>IF(E20="","",E20)</f>
        <v>Vyplň údaj</v>
      </c>
      <c r="I134" s="27" t="s">
        <v>32</v>
      </c>
      <c r="J134" s="30" t="str">
        <f>E26</f>
        <v>Matej Štugner</v>
      </c>
      <c r="L134" s="32"/>
    </row>
    <row r="135" spans="2:65" s="1" customFormat="1" ht="10.4" customHeight="1">
      <c r="B135" s="32"/>
      <c r="L135" s="32"/>
    </row>
    <row r="136" spans="2:65" s="10" customFormat="1" ht="29.25" customHeight="1">
      <c r="B136" s="137"/>
      <c r="C136" s="138" t="s">
        <v>211</v>
      </c>
      <c r="D136" s="139" t="s">
        <v>60</v>
      </c>
      <c r="E136" s="139" t="s">
        <v>56</v>
      </c>
      <c r="F136" s="139" t="s">
        <v>57</v>
      </c>
      <c r="G136" s="139" t="s">
        <v>212</v>
      </c>
      <c r="H136" s="139" t="s">
        <v>213</v>
      </c>
      <c r="I136" s="139" t="s">
        <v>214</v>
      </c>
      <c r="J136" s="140" t="s">
        <v>176</v>
      </c>
      <c r="K136" s="141" t="s">
        <v>215</v>
      </c>
      <c r="L136" s="137"/>
      <c r="M136" s="62" t="s">
        <v>1</v>
      </c>
      <c r="N136" s="63" t="s">
        <v>39</v>
      </c>
      <c r="O136" s="63" t="s">
        <v>216</v>
      </c>
      <c r="P136" s="63" t="s">
        <v>217</v>
      </c>
      <c r="Q136" s="63" t="s">
        <v>218</v>
      </c>
      <c r="R136" s="63" t="s">
        <v>219</v>
      </c>
      <c r="S136" s="63" t="s">
        <v>220</v>
      </c>
      <c r="T136" s="64" t="s">
        <v>221</v>
      </c>
    </row>
    <row r="137" spans="2:65" s="1" customFormat="1" ht="22.9" customHeight="1">
      <c r="B137" s="32"/>
      <c r="C137" s="67" t="s">
        <v>172</v>
      </c>
      <c r="J137" s="142">
        <f>BK137</f>
        <v>0</v>
      </c>
      <c r="L137" s="32"/>
      <c r="M137" s="65"/>
      <c r="N137" s="56"/>
      <c r="O137" s="56"/>
      <c r="P137" s="143">
        <f>P138+P183+P185</f>
        <v>0</v>
      </c>
      <c r="Q137" s="56"/>
      <c r="R137" s="143">
        <f>R138+R183+R185</f>
        <v>0</v>
      </c>
      <c r="S137" s="56"/>
      <c r="T137" s="144">
        <f>T138+T183+T185</f>
        <v>0</v>
      </c>
      <c r="AT137" s="17" t="s">
        <v>74</v>
      </c>
      <c r="AU137" s="17" t="s">
        <v>178</v>
      </c>
      <c r="BK137" s="145">
        <f>BK138+BK183+BK185</f>
        <v>0</v>
      </c>
    </row>
    <row r="138" spans="2:65" s="11" customFormat="1" ht="25.9" customHeight="1">
      <c r="B138" s="146"/>
      <c r="D138" s="147" t="s">
        <v>74</v>
      </c>
      <c r="E138" s="148" t="s">
        <v>411</v>
      </c>
      <c r="F138" s="148" t="s">
        <v>412</v>
      </c>
      <c r="I138" s="149"/>
      <c r="J138" s="125">
        <f>BK138</f>
        <v>0</v>
      </c>
      <c r="L138" s="146"/>
      <c r="M138" s="150"/>
      <c r="P138" s="151">
        <f>P139+P143+P162+P177</f>
        <v>0</v>
      </c>
      <c r="R138" s="151">
        <f>R139+R143+R162+R177</f>
        <v>0</v>
      </c>
      <c r="T138" s="152">
        <f>T139+T143+T162+T177</f>
        <v>0</v>
      </c>
      <c r="AR138" s="147" t="s">
        <v>99</v>
      </c>
      <c r="AT138" s="153" t="s">
        <v>74</v>
      </c>
      <c r="AU138" s="153" t="s">
        <v>75</v>
      </c>
      <c r="AY138" s="147" t="s">
        <v>224</v>
      </c>
      <c r="BK138" s="154">
        <f>BK139+BK143+BK162+BK177</f>
        <v>0</v>
      </c>
    </row>
    <row r="139" spans="2:65" s="11" customFormat="1" ht="22.9" customHeight="1">
      <c r="B139" s="146"/>
      <c r="D139" s="147" t="s">
        <v>74</v>
      </c>
      <c r="E139" s="155" t="s">
        <v>1107</v>
      </c>
      <c r="F139" s="155" t="s">
        <v>1108</v>
      </c>
      <c r="I139" s="149"/>
      <c r="J139" s="156">
        <f>BK139</f>
        <v>0</v>
      </c>
      <c r="L139" s="146"/>
      <c r="M139" s="150"/>
      <c r="P139" s="151">
        <f>SUM(P140:P142)</f>
        <v>0</v>
      </c>
      <c r="R139" s="151">
        <f>SUM(R140:R142)</f>
        <v>0</v>
      </c>
      <c r="T139" s="152">
        <f>SUM(T140:T142)</f>
        <v>0</v>
      </c>
      <c r="AR139" s="147" t="s">
        <v>99</v>
      </c>
      <c r="AT139" s="153" t="s">
        <v>74</v>
      </c>
      <c r="AU139" s="153" t="s">
        <v>83</v>
      </c>
      <c r="AY139" s="147" t="s">
        <v>224</v>
      </c>
      <c r="BK139" s="154">
        <f>SUM(BK140:BK142)</f>
        <v>0</v>
      </c>
    </row>
    <row r="140" spans="2:65" s="1" customFormat="1" ht="24.25" customHeight="1">
      <c r="B140" s="32"/>
      <c r="C140" s="157" t="s">
        <v>83</v>
      </c>
      <c r="D140" s="157" t="s">
        <v>227</v>
      </c>
      <c r="E140" s="158" t="s">
        <v>1109</v>
      </c>
      <c r="F140" s="159" t="s">
        <v>1110</v>
      </c>
      <c r="G140" s="160" t="s">
        <v>237</v>
      </c>
      <c r="H140" s="161">
        <v>38.200000000000003</v>
      </c>
      <c r="I140" s="162"/>
      <c r="J140" s="161">
        <f>ROUND(I140*H140,3)</f>
        <v>0</v>
      </c>
      <c r="K140" s="163"/>
      <c r="L140" s="32"/>
      <c r="M140" s="164" t="s">
        <v>1</v>
      </c>
      <c r="N140" s="127" t="s">
        <v>41</v>
      </c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AR140" s="167" t="s">
        <v>321</v>
      </c>
      <c r="AT140" s="167" t="s">
        <v>227</v>
      </c>
      <c r="AU140" s="167" t="s">
        <v>99</v>
      </c>
      <c r="AY140" s="17" t="s">
        <v>224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7" t="s">
        <v>99</v>
      </c>
      <c r="BK140" s="169">
        <f>ROUND(I140*H140,3)</f>
        <v>0</v>
      </c>
      <c r="BL140" s="17" t="s">
        <v>321</v>
      </c>
      <c r="BM140" s="167" t="s">
        <v>99</v>
      </c>
    </row>
    <row r="141" spans="2:65" s="1" customFormat="1" ht="33" customHeight="1">
      <c r="B141" s="32"/>
      <c r="C141" s="198" t="s">
        <v>99</v>
      </c>
      <c r="D141" s="198" t="s">
        <v>311</v>
      </c>
      <c r="E141" s="199" t="s">
        <v>1111</v>
      </c>
      <c r="F141" s="200" t="s">
        <v>1112</v>
      </c>
      <c r="G141" s="201" t="s">
        <v>237</v>
      </c>
      <c r="H141" s="202">
        <v>38.96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41</v>
      </c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AR141" s="167" t="s">
        <v>401</v>
      </c>
      <c r="AT141" s="167" t="s">
        <v>311</v>
      </c>
      <c r="AU141" s="167" t="s">
        <v>99</v>
      </c>
      <c r="AY141" s="17" t="s">
        <v>224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7" t="s">
        <v>99</v>
      </c>
      <c r="BK141" s="169">
        <f>ROUND(I141*H141,3)</f>
        <v>0</v>
      </c>
      <c r="BL141" s="17" t="s">
        <v>321</v>
      </c>
      <c r="BM141" s="167" t="s">
        <v>231</v>
      </c>
    </row>
    <row r="142" spans="2:65" s="1" customFormat="1" ht="24.25" customHeight="1">
      <c r="B142" s="32"/>
      <c r="C142" s="157" t="s">
        <v>225</v>
      </c>
      <c r="D142" s="157" t="s">
        <v>227</v>
      </c>
      <c r="E142" s="158" t="s">
        <v>1220</v>
      </c>
      <c r="F142" s="159" t="s">
        <v>1221</v>
      </c>
      <c r="G142" s="160" t="s">
        <v>461</v>
      </c>
      <c r="H142" s="162"/>
      <c r="I142" s="162"/>
      <c r="J142" s="161">
        <f>ROUND(I142*H142,3)</f>
        <v>0</v>
      </c>
      <c r="K142" s="163"/>
      <c r="L142" s="32"/>
      <c r="M142" s="164" t="s">
        <v>1</v>
      </c>
      <c r="N142" s="127" t="s">
        <v>41</v>
      </c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AR142" s="167" t="s">
        <v>321</v>
      </c>
      <c r="AT142" s="167" t="s">
        <v>227</v>
      </c>
      <c r="AU142" s="167" t="s">
        <v>99</v>
      </c>
      <c r="AY142" s="17" t="s">
        <v>224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7" t="s">
        <v>99</v>
      </c>
      <c r="BK142" s="169">
        <f>ROUND(I142*H142,3)</f>
        <v>0</v>
      </c>
      <c r="BL142" s="17" t="s">
        <v>321</v>
      </c>
      <c r="BM142" s="167" t="s">
        <v>241</v>
      </c>
    </row>
    <row r="143" spans="2:65" s="11" customFormat="1" ht="22.9" customHeight="1">
      <c r="B143" s="146"/>
      <c r="D143" s="147" t="s">
        <v>74</v>
      </c>
      <c r="E143" s="155" t="s">
        <v>796</v>
      </c>
      <c r="F143" s="155" t="s">
        <v>797</v>
      </c>
      <c r="I143" s="149"/>
      <c r="J143" s="156">
        <f>BK143</f>
        <v>0</v>
      </c>
      <c r="L143" s="146"/>
      <c r="M143" s="150"/>
      <c r="P143" s="151">
        <f>SUM(P144:P161)</f>
        <v>0</v>
      </c>
      <c r="R143" s="151">
        <f>SUM(R144:R161)</f>
        <v>0</v>
      </c>
      <c r="T143" s="152">
        <f>SUM(T144:T161)</f>
        <v>0</v>
      </c>
      <c r="AR143" s="147" t="s">
        <v>99</v>
      </c>
      <c r="AT143" s="153" t="s">
        <v>74</v>
      </c>
      <c r="AU143" s="153" t="s">
        <v>83</v>
      </c>
      <c r="AY143" s="147" t="s">
        <v>224</v>
      </c>
      <c r="BK143" s="154">
        <f>SUM(BK144:BK161)</f>
        <v>0</v>
      </c>
    </row>
    <row r="144" spans="2:65" s="1" customFormat="1" ht="24.25" customHeight="1">
      <c r="B144" s="32"/>
      <c r="C144" s="157" t="s">
        <v>231</v>
      </c>
      <c r="D144" s="157" t="s">
        <v>227</v>
      </c>
      <c r="E144" s="158" t="s">
        <v>1222</v>
      </c>
      <c r="F144" s="159" t="s">
        <v>1223</v>
      </c>
      <c r="G144" s="160" t="s">
        <v>230</v>
      </c>
      <c r="H144" s="161">
        <v>1</v>
      </c>
      <c r="I144" s="162"/>
      <c r="J144" s="161">
        <f t="shared" ref="J144:J161" si="5">ROUND(I144*H144,3)</f>
        <v>0</v>
      </c>
      <c r="K144" s="163"/>
      <c r="L144" s="32"/>
      <c r="M144" s="164" t="s">
        <v>1</v>
      </c>
      <c r="N144" s="127" t="s">
        <v>41</v>
      </c>
      <c r="P144" s="165">
        <f t="shared" ref="P144:P161" si="6">O144*H144</f>
        <v>0</v>
      </c>
      <c r="Q144" s="165">
        <v>0</v>
      </c>
      <c r="R144" s="165">
        <f t="shared" ref="R144:R161" si="7">Q144*H144</f>
        <v>0</v>
      </c>
      <c r="S144" s="165">
        <v>0</v>
      </c>
      <c r="T144" s="166">
        <f t="shared" ref="T144:T161" si="8">S144*H144</f>
        <v>0</v>
      </c>
      <c r="AR144" s="167" t="s">
        <v>321</v>
      </c>
      <c r="AT144" s="167" t="s">
        <v>227</v>
      </c>
      <c r="AU144" s="167" t="s">
        <v>99</v>
      </c>
      <c r="AY144" s="17" t="s">
        <v>224</v>
      </c>
      <c r="BE144" s="168">
        <f t="shared" ref="BE144:BE161" si="9">IF(N144="základná",J144,0)</f>
        <v>0</v>
      </c>
      <c r="BF144" s="168">
        <f t="shared" ref="BF144:BF161" si="10">IF(N144="znížená",J144,0)</f>
        <v>0</v>
      </c>
      <c r="BG144" s="168">
        <f t="shared" ref="BG144:BG161" si="11">IF(N144="zákl. prenesená",J144,0)</f>
        <v>0</v>
      </c>
      <c r="BH144" s="168">
        <f t="shared" ref="BH144:BH161" si="12">IF(N144="zníž. prenesená",J144,0)</f>
        <v>0</v>
      </c>
      <c r="BI144" s="168">
        <f t="shared" ref="BI144:BI161" si="13">IF(N144="nulová",J144,0)</f>
        <v>0</v>
      </c>
      <c r="BJ144" s="17" t="s">
        <v>99</v>
      </c>
      <c r="BK144" s="169">
        <f t="shared" ref="BK144:BK161" si="14">ROUND(I144*H144,3)</f>
        <v>0</v>
      </c>
      <c r="BL144" s="17" t="s">
        <v>321</v>
      </c>
      <c r="BM144" s="167" t="s">
        <v>280</v>
      </c>
    </row>
    <row r="145" spans="2:65" s="1" customFormat="1" ht="24.25" customHeight="1">
      <c r="B145" s="32"/>
      <c r="C145" s="157" t="s">
        <v>252</v>
      </c>
      <c r="D145" s="157" t="s">
        <v>227</v>
      </c>
      <c r="E145" s="158" t="s">
        <v>1224</v>
      </c>
      <c r="F145" s="159" t="s">
        <v>1225</v>
      </c>
      <c r="G145" s="160" t="s">
        <v>230</v>
      </c>
      <c r="H145" s="161">
        <v>1</v>
      </c>
      <c r="I145" s="162"/>
      <c r="J145" s="161">
        <f t="shared" si="5"/>
        <v>0</v>
      </c>
      <c r="K145" s="163"/>
      <c r="L145" s="32"/>
      <c r="M145" s="164" t="s">
        <v>1</v>
      </c>
      <c r="N145" s="127" t="s">
        <v>41</v>
      </c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AR145" s="167" t="s">
        <v>321</v>
      </c>
      <c r="AT145" s="167" t="s">
        <v>227</v>
      </c>
      <c r="AU145" s="167" t="s">
        <v>99</v>
      </c>
      <c r="AY145" s="17" t="s">
        <v>224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7" t="s">
        <v>99</v>
      </c>
      <c r="BK145" s="169">
        <f t="shared" si="14"/>
        <v>0</v>
      </c>
      <c r="BL145" s="17" t="s">
        <v>321</v>
      </c>
      <c r="BM145" s="167" t="s">
        <v>288</v>
      </c>
    </row>
    <row r="146" spans="2:65" s="1" customFormat="1" ht="16.5" customHeight="1">
      <c r="B146" s="32"/>
      <c r="C146" s="157" t="s">
        <v>241</v>
      </c>
      <c r="D146" s="157" t="s">
        <v>227</v>
      </c>
      <c r="E146" s="158" t="s">
        <v>1117</v>
      </c>
      <c r="F146" s="159" t="s">
        <v>1118</v>
      </c>
      <c r="G146" s="160" t="s">
        <v>230</v>
      </c>
      <c r="H146" s="161">
        <v>26</v>
      </c>
      <c r="I146" s="162"/>
      <c r="J146" s="161">
        <f t="shared" si="5"/>
        <v>0</v>
      </c>
      <c r="K146" s="163"/>
      <c r="L146" s="32"/>
      <c r="M146" s="164" t="s">
        <v>1</v>
      </c>
      <c r="N146" s="127" t="s">
        <v>41</v>
      </c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AR146" s="167" t="s">
        <v>321</v>
      </c>
      <c r="AT146" s="167" t="s">
        <v>227</v>
      </c>
      <c r="AU146" s="167" t="s">
        <v>99</v>
      </c>
      <c r="AY146" s="17" t="s">
        <v>224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7" t="s">
        <v>99</v>
      </c>
      <c r="BK146" s="169">
        <f t="shared" si="14"/>
        <v>0</v>
      </c>
      <c r="BL146" s="17" t="s">
        <v>321</v>
      </c>
      <c r="BM146" s="167" t="s">
        <v>300</v>
      </c>
    </row>
    <row r="147" spans="2:65" s="1" customFormat="1" ht="24.25" customHeight="1">
      <c r="B147" s="32"/>
      <c r="C147" s="198" t="s">
        <v>260</v>
      </c>
      <c r="D147" s="198" t="s">
        <v>311</v>
      </c>
      <c r="E147" s="199" t="s">
        <v>1119</v>
      </c>
      <c r="F147" s="200" t="s">
        <v>1120</v>
      </c>
      <c r="G147" s="201" t="s">
        <v>230</v>
      </c>
      <c r="H147" s="202">
        <v>22</v>
      </c>
      <c r="I147" s="203"/>
      <c r="J147" s="202">
        <f t="shared" si="5"/>
        <v>0</v>
      </c>
      <c r="K147" s="204"/>
      <c r="L147" s="205"/>
      <c r="M147" s="206" t="s">
        <v>1</v>
      </c>
      <c r="N147" s="207" t="s">
        <v>41</v>
      </c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AR147" s="167" t="s">
        <v>401</v>
      </c>
      <c r="AT147" s="167" t="s">
        <v>311</v>
      </c>
      <c r="AU147" s="167" t="s">
        <v>99</v>
      </c>
      <c r="AY147" s="17" t="s">
        <v>224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7" t="s">
        <v>99</v>
      </c>
      <c r="BK147" s="169">
        <f t="shared" si="14"/>
        <v>0</v>
      </c>
      <c r="BL147" s="17" t="s">
        <v>321</v>
      </c>
      <c r="BM147" s="167" t="s">
        <v>310</v>
      </c>
    </row>
    <row r="148" spans="2:65" s="1" customFormat="1" ht="24.25" customHeight="1">
      <c r="B148" s="32"/>
      <c r="C148" s="198" t="s">
        <v>280</v>
      </c>
      <c r="D148" s="198" t="s">
        <v>311</v>
      </c>
      <c r="E148" s="199" t="s">
        <v>1226</v>
      </c>
      <c r="F148" s="200" t="s">
        <v>1227</v>
      </c>
      <c r="G148" s="201" t="s">
        <v>230</v>
      </c>
      <c r="H148" s="202">
        <v>1</v>
      </c>
      <c r="I148" s="203"/>
      <c r="J148" s="202">
        <f t="shared" si="5"/>
        <v>0</v>
      </c>
      <c r="K148" s="204"/>
      <c r="L148" s="205"/>
      <c r="M148" s="206" t="s">
        <v>1</v>
      </c>
      <c r="N148" s="207" t="s">
        <v>41</v>
      </c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AR148" s="167" t="s">
        <v>401</v>
      </c>
      <c r="AT148" s="167" t="s">
        <v>311</v>
      </c>
      <c r="AU148" s="167" t="s">
        <v>99</v>
      </c>
      <c r="AY148" s="17" t="s">
        <v>224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7" t="s">
        <v>99</v>
      </c>
      <c r="BK148" s="169">
        <f t="shared" si="14"/>
        <v>0</v>
      </c>
      <c r="BL148" s="17" t="s">
        <v>321</v>
      </c>
      <c r="BM148" s="167" t="s">
        <v>321</v>
      </c>
    </row>
    <row r="149" spans="2:65" s="1" customFormat="1" ht="24.25" customHeight="1">
      <c r="B149" s="32"/>
      <c r="C149" s="198" t="s">
        <v>284</v>
      </c>
      <c r="D149" s="198" t="s">
        <v>311</v>
      </c>
      <c r="E149" s="199" t="s">
        <v>1228</v>
      </c>
      <c r="F149" s="200" t="s">
        <v>1229</v>
      </c>
      <c r="G149" s="201" t="s">
        <v>230</v>
      </c>
      <c r="H149" s="202">
        <v>3</v>
      </c>
      <c r="I149" s="203"/>
      <c r="J149" s="202">
        <f t="shared" si="5"/>
        <v>0</v>
      </c>
      <c r="K149" s="204"/>
      <c r="L149" s="205"/>
      <c r="M149" s="206" t="s">
        <v>1</v>
      </c>
      <c r="N149" s="207" t="s">
        <v>41</v>
      </c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AR149" s="167" t="s">
        <v>401</v>
      </c>
      <c r="AT149" s="167" t="s">
        <v>311</v>
      </c>
      <c r="AU149" s="167" t="s">
        <v>99</v>
      </c>
      <c r="AY149" s="17" t="s">
        <v>224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7" t="s">
        <v>99</v>
      </c>
      <c r="BK149" s="169">
        <f t="shared" si="14"/>
        <v>0</v>
      </c>
      <c r="BL149" s="17" t="s">
        <v>321</v>
      </c>
      <c r="BM149" s="167" t="s">
        <v>331</v>
      </c>
    </row>
    <row r="150" spans="2:65" s="1" customFormat="1" ht="16.5" customHeight="1">
      <c r="B150" s="32"/>
      <c r="C150" s="157" t="s">
        <v>288</v>
      </c>
      <c r="D150" s="157" t="s">
        <v>227</v>
      </c>
      <c r="E150" s="158" t="s">
        <v>1230</v>
      </c>
      <c r="F150" s="159" t="s">
        <v>1231</v>
      </c>
      <c r="G150" s="160" t="s">
        <v>230</v>
      </c>
      <c r="H150" s="161">
        <v>6</v>
      </c>
      <c r="I150" s="162"/>
      <c r="J150" s="161">
        <f t="shared" si="5"/>
        <v>0</v>
      </c>
      <c r="K150" s="163"/>
      <c r="L150" s="32"/>
      <c r="M150" s="164" t="s">
        <v>1</v>
      </c>
      <c r="N150" s="127" t="s">
        <v>41</v>
      </c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AR150" s="167" t="s">
        <v>321</v>
      </c>
      <c r="AT150" s="167" t="s">
        <v>227</v>
      </c>
      <c r="AU150" s="167" t="s">
        <v>99</v>
      </c>
      <c r="AY150" s="17" t="s">
        <v>224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7" t="s">
        <v>99</v>
      </c>
      <c r="BK150" s="169">
        <f t="shared" si="14"/>
        <v>0</v>
      </c>
      <c r="BL150" s="17" t="s">
        <v>321</v>
      </c>
      <c r="BM150" s="167" t="s">
        <v>7</v>
      </c>
    </row>
    <row r="151" spans="2:65" s="1" customFormat="1" ht="24.25" customHeight="1">
      <c r="B151" s="32"/>
      <c r="C151" s="198" t="s">
        <v>295</v>
      </c>
      <c r="D151" s="198" t="s">
        <v>311</v>
      </c>
      <c r="E151" s="199" t="s">
        <v>1232</v>
      </c>
      <c r="F151" s="200" t="s">
        <v>1233</v>
      </c>
      <c r="G151" s="201" t="s">
        <v>230</v>
      </c>
      <c r="H151" s="202">
        <v>6</v>
      </c>
      <c r="I151" s="203"/>
      <c r="J151" s="202">
        <f t="shared" si="5"/>
        <v>0</v>
      </c>
      <c r="K151" s="204"/>
      <c r="L151" s="205"/>
      <c r="M151" s="206" t="s">
        <v>1</v>
      </c>
      <c r="N151" s="207" t="s">
        <v>41</v>
      </c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AR151" s="167" t="s">
        <v>401</v>
      </c>
      <c r="AT151" s="167" t="s">
        <v>311</v>
      </c>
      <c r="AU151" s="167" t="s">
        <v>99</v>
      </c>
      <c r="AY151" s="17" t="s">
        <v>224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7" t="s">
        <v>99</v>
      </c>
      <c r="BK151" s="169">
        <f t="shared" si="14"/>
        <v>0</v>
      </c>
      <c r="BL151" s="17" t="s">
        <v>321</v>
      </c>
      <c r="BM151" s="167" t="s">
        <v>352</v>
      </c>
    </row>
    <row r="152" spans="2:65" s="1" customFormat="1" ht="16.5" customHeight="1">
      <c r="B152" s="32"/>
      <c r="C152" s="157" t="s">
        <v>300</v>
      </c>
      <c r="D152" s="157" t="s">
        <v>227</v>
      </c>
      <c r="E152" s="158" t="s">
        <v>1234</v>
      </c>
      <c r="F152" s="159" t="s">
        <v>1235</v>
      </c>
      <c r="G152" s="160" t="s">
        <v>230</v>
      </c>
      <c r="H152" s="161">
        <v>2</v>
      </c>
      <c r="I152" s="162"/>
      <c r="J152" s="161">
        <f t="shared" si="5"/>
        <v>0</v>
      </c>
      <c r="K152" s="163"/>
      <c r="L152" s="32"/>
      <c r="M152" s="164" t="s">
        <v>1</v>
      </c>
      <c r="N152" s="127" t="s">
        <v>41</v>
      </c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AR152" s="167" t="s">
        <v>321</v>
      </c>
      <c r="AT152" s="167" t="s">
        <v>227</v>
      </c>
      <c r="AU152" s="167" t="s">
        <v>99</v>
      </c>
      <c r="AY152" s="17" t="s">
        <v>224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7" t="s">
        <v>99</v>
      </c>
      <c r="BK152" s="169">
        <f t="shared" si="14"/>
        <v>0</v>
      </c>
      <c r="BL152" s="17" t="s">
        <v>321</v>
      </c>
      <c r="BM152" s="167" t="s">
        <v>362</v>
      </c>
    </row>
    <row r="153" spans="2:65" s="1" customFormat="1" ht="24.25" customHeight="1">
      <c r="B153" s="32"/>
      <c r="C153" s="198" t="s">
        <v>305</v>
      </c>
      <c r="D153" s="198" t="s">
        <v>311</v>
      </c>
      <c r="E153" s="199" t="s">
        <v>1236</v>
      </c>
      <c r="F153" s="200" t="s">
        <v>1237</v>
      </c>
      <c r="G153" s="201" t="s">
        <v>230</v>
      </c>
      <c r="H153" s="202">
        <v>2</v>
      </c>
      <c r="I153" s="203"/>
      <c r="J153" s="202">
        <f t="shared" si="5"/>
        <v>0</v>
      </c>
      <c r="K153" s="204"/>
      <c r="L153" s="205"/>
      <c r="M153" s="206" t="s">
        <v>1</v>
      </c>
      <c r="N153" s="207" t="s">
        <v>41</v>
      </c>
      <c r="P153" s="165">
        <f t="shared" si="6"/>
        <v>0</v>
      </c>
      <c r="Q153" s="165">
        <v>0</v>
      </c>
      <c r="R153" s="165">
        <f t="shared" si="7"/>
        <v>0</v>
      </c>
      <c r="S153" s="165">
        <v>0</v>
      </c>
      <c r="T153" s="166">
        <f t="shared" si="8"/>
        <v>0</v>
      </c>
      <c r="AR153" s="167" t="s">
        <v>401</v>
      </c>
      <c r="AT153" s="167" t="s">
        <v>311</v>
      </c>
      <c r="AU153" s="167" t="s">
        <v>99</v>
      </c>
      <c r="AY153" s="17" t="s">
        <v>224</v>
      </c>
      <c r="BE153" s="168">
        <f t="shared" si="9"/>
        <v>0</v>
      </c>
      <c r="BF153" s="168">
        <f t="shared" si="10"/>
        <v>0</v>
      </c>
      <c r="BG153" s="168">
        <f t="shared" si="11"/>
        <v>0</v>
      </c>
      <c r="BH153" s="168">
        <f t="shared" si="12"/>
        <v>0</v>
      </c>
      <c r="BI153" s="168">
        <f t="shared" si="13"/>
        <v>0</v>
      </c>
      <c r="BJ153" s="17" t="s">
        <v>99</v>
      </c>
      <c r="BK153" s="169">
        <f t="shared" si="14"/>
        <v>0</v>
      </c>
      <c r="BL153" s="17" t="s">
        <v>321</v>
      </c>
      <c r="BM153" s="167" t="s">
        <v>375</v>
      </c>
    </row>
    <row r="154" spans="2:65" s="1" customFormat="1" ht="21.75" customHeight="1">
      <c r="B154" s="32"/>
      <c r="C154" s="157" t="s">
        <v>310</v>
      </c>
      <c r="D154" s="157" t="s">
        <v>227</v>
      </c>
      <c r="E154" s="158" t="s">
        <v>1137</v>
      </c>
      <c r="F154" s="159" t="s">
        <v>1138</v>
      </c>
      <c r="G154" s="160" t="s">
        <v>237</v>
      </c>
      <c r="H154" s="161">
        <v>18.3</v>
      </c>
      <c r="I154" s="162"/>
      <c r="J154" s="161">
        <f t="shared" si="5"/>
        <v>0</v>
      </c>
      <c r="K154" s="163"/>
      <c r="L154" s="32"/>
      <c r="M154" s="164" t="s">
        <v>1</v>
      </c>
      <c r="N154" s="127" t="s">
        <v>41</v>
      </c>
      <c r="P154" s="165">
        <f t="shared" si="6"/>
        <v>0</v>
      </c>
      <c r="Q154" s="165">
        <v>0</v>
      </c>
      <c r="R154" s="165">
        <f t="shared" si="7"/>
        <v>0</v>
      </c>
      <c r="S154" s="165">
        <v>0</v>
      </c>
      <c r="T154" s="166">
        <f t="shared" si="8"/>
        <v>0</v>
      </c>
      <c r="AR154" s="167" t="s">
        <v>321</v>
      </c>
      <c r="AT154" s="167" t="s">
        <v>227</v>
      </c>
      <c r="AU154" s="167" t="s">
        <v>99</v>
      </c>
      <c r="AY154" s="17" t="s">
        <v>224</v>
      </c>
      <c r="BE154" s="168">
        <f t="shared" si="9"/>
        <v>0</v>
      </c>
      <c r="BF154" s="168">
        <f t="shared" si="10"/>
        <v>0</v>
      </c>
      <c r="BG154" s="168">
        <f t="shared" si="11"/>
        <v>0</v>
      </c>
      <c r="BH154" s="168">
        <f t="shared" si="12"/>
        <v>0</v>
      </c>
      <c r="BI154" s="168">
        <f t="shared" si="13"/>
        <v>0</v>
      </c>
      <c r="BJ154" s="17" t="s">
        <v>99</v>
      </c>
      <c r="BK154" s="169">
        <f t="shared" si="14"/>
        <v>0</v>
      </c>
      <c r="BL154" s="17" t="s">
        <v>321</v>
      </c>
      <c r="BM154" s="167" t="s">
        <v>383</v>
      </c>
    </row>
    <row r="155" spans="2:65" s="1" customFormat="1" ht="21.75" customHeight="1">
      <c r="B155" s="32"/>
      <c r="C155" s="157" t="s">
        <v>316</v>
      </c>
      <c r="D155" s="157" t="s">
        <v>227</v>
      </c>
      <c r="E155" s="158" t="s">
        <v>1238</v>
      </c>
      <c r="F155" s="159" t="s">
        <v>1239</v>
      </c>
      <c r="G155" s="160" t="s">
        <v>237</v>
      </c>
      <c r="H155" s="161">
        <v>2.1</v>
      </c>
      <c r="I155" s="162"/>
      <c r="J155" s="161">
        <f t="shared" si="5"/>
        <v>0</v>
      </c>
      <c r="K155" s="163"/>
      <c r="L155" s="32"/>
      <c r="M155" s="164" t="s">
        <v>1</v>
      </c>
      <c r="N155" s="127" t="s">
        <v>41</v>
      </c>
      <c r="P155" s="165">
        <f t="shared" si="6"/>
        <v>0</v>
      </c>
      <c r="Q155" s="165">
        <v>0</v>
      </c>
      <c r="R155" s="165">
        <f t="shared" si="7"/>
        <v>0</v>
      </c>
      <c r="S155" s="165">
        <v>0</v>
      </c>
      <c r="T155" s="166">
        <f t="shared" si="8"/>
        <v>0</v>
      </c>
      <c r="AR155" s="167" t="s">
        <v>321</v>
      </c>
      <c r="AT155" s="167" t="s">
        <v>227</v>
      </c>
      <c r="AU155" s="167" t="s">
        <v>99</v>
      </c>
      <c r="AY155" s="17" t="s">
        <v>224</v>
      </c>
      <c r="BE155" s="168">
        <f t="shared" si="9"/>
        <v>0</v>
      </c>
      <c r="BF155" s="168">
        <f t="shared" si="10"/>
        <v>0</v>
      </c>
      <c r="BG155" s="168">
        <f t="shared" si="11"/>
        <v>0</v>
      </c>
      <c r="BH155" s="168">
        <f t="shared" si="12"/>
        <v>0</v>
      </c>
      <c r="BI155" s="168">
        <f t="shared" si="13"/>
        <v>0</v>
      </c>
      <c r="BJ155" s="17" t="s">
        <v>99</v>
      </c>
      <c r="BK155" s="169">
        <f t="shared" si="14"/>
        <v>0</v>
      </c>
      <c r="BL155" s="17" t="s">
        <v>321</v>
      </c>
      <c r="BM155" s="167" t="s">
        <v>392</v>
      </c>
    </row>
    <row r="156" spans="2:65" s="1" customFormat="1" ht="24.25" customHeight="1">
      <c r="B156" s="32"/>
      <c r="C156" s="157" t="s">
        <v>321</v>
      </c>
      <c r="D156" s="157" t="s">
        <v>227</v>
      </c>
      <c r="E156" s="158" t="s">
        <v>1141</v>
      </c>
      <c r="F156" s="159" t="s">
        <v>1142</v>
      </c>
      <c r="G156" s="160" t="s">
        <v>230</v>
      </c>
      <c r="H156" s="161">
        <v>1</v>
      </c>
      <c r="I156" s="162"/>
      <c r="J156" s="161">
        <f t="shared" si="5"/>
        <v>0</v>
      </c>
      <c r="K156" s="163"/>
      <c r="L156" s="32"/>
      <c r="M156" s="164" t="s">
        <v>1</v>
      </c>
      <c r="N156" s="127" t="s">
        <v>41</v>
      </c>
      <c r="P156" s="165">
        <f t="shared" si="6"/>
        <v>0</v>
      </c>
      <c r="Q156" s="165">
        <v>0</v>
      </c>
      <c r="R156" s="165">
        <f t="shared" si="7"/>
        <v>0</v>
      </c>
      <c r="S156" s="165">
        <v>0</v>
      </c>
      <c r="T156" s="166">
        <f t="shared" si="8"/>
        <v>0</v>
      </c>
      <c r="AR156" s="167" t="s">
        <v>321</v>
      </c>
      <c r="AT156" s="167" t="s">
        <v>227</v>
      </c>
      <c r="AU156" s="167" t="s">
        <v>99</v>
      </c>
      <c r="AY156" s="17" t="s">
        <v>224</v>
      </c>
      <c r="BE156" s="168">
        <f t="shared" si="9"/>
        <v>0</v>
      </c>
      <c r="BF156" s="168">
        <f t="shared" si="10"/>
        <v>0</v>
      </c>
      <c r="BG156" s="168">
        <f t="shared" si="11"/>
        <v>0</v>
      </c>
      <c r="BH156" s="168">
        <f t="shared" si="12"/>
        <v>0</v>
      </c>
      <c r="BI156" s="168">
        <f t="shared" si="13"/>
        <v>0</v>
      </c>
      <c r="BJ156" s="17" t="s">
        <v>99</v>
      </c>
      <c r="BK156" s="169">
        <f t="shared" si="14"/>
        <v>0</v>
      </c>
      <c r="BL156" s="17" t="s">
        <v>321</v>
      </c>
      <c r="BM156" s="167" t="s">
        <v>401</v>
      </c>
    </row>
    <row r="157" spans="2:65" s="1" customFormat="1" ht="24.25" customHeight="1">
      <c r="B157" s="32"/>
      <c r="C157" s="157" t="s">
        <v>325</v>
      </c>
      <c r="D157" s="157" t="s">
        <v>227</v>
      </c>
      <c r="E157" s="158" t="s">
        <v>1240</v>
      </c>
      <c r="F157" s="159" t="s">
        <v>1241</v>
      </c>
      <c r="G157" s="160" t="s">
        <v>230</v>
      </c>
      <c r="H157" s="161">
        <v>2</v>
      </c>
      <c r="I157" s="162"/>
      <c r="J157" s="161">
        <f t="shared" si="5"/>
        <v>0</v>
      </c>
      <c r="K157" s="163"/>
      <c r="L157" s="32"/>
      <c r="M157" s="164" t="s">
        <v>1</v>
      </c>
      <c r="N157" s="127" t="s">
        <v>41</v>
      </c>
      <c r="P157" s="165">
        <f t="shared" si="6"/>
        <v>0</v>
      </c>
      <c r="Q157" s="165">
        <v>0</v>
      </c>
      <c r="R157" s="165">
        <f t="shared" si="7"/>
        <v>0</v>
      </c>
      <c r="S157" s="165">
        <v>0</v>
      </c>
      <c r="T157" s="166">
        <f t="shared" si="8"/>
        <v>0</v>
      </c>
      <c r="AR157" s="167" t="s">
        <v>321</v>
      </c>
      <c r="AT157" s="167" t="s">
        <v>227</v>
      </c>
      <c r="AU157" s="167" t="s">
        <v>99</v>
      </c>
      <c r="AY157" s="17" t="s">
        <v>224</v>
      </c>
      <c r="BE157" s="168">
        <f t="shared" si="9"/>
        <v>0</v>
      </c>
      <c r="BF157" s="168">
        <f t="shared" si="10"/>
        <v>0</v>
      </c>
      <c r="BG157" s="168">
        <f t="shared" si="11"/>
        <v>0</v>
      </c>
      <c r="BH157" s="168">
        <f t="shared" si="12"/>
        <v>0</v>
      </c>
      <c r="BI157" s="168">
        <f t="shared" si="13"/>
        <v>0</v>
      </c>
      <c r="BJ157" s="17" t="s">
        <v>99</v>
      </c>
      <c r="BK157" s="169">
        <f t="shared" si="14"/>
        <v>0</v>
      </c>
      <c r="BL157" s="17" t="s">
        <v>321</v>
      </c>
      <c r="BM157" s="167" t="s">
        <v>415</v>
      </c>
    </row>
    <row r="158" spans="2:65" s="1" customFormat="1" ht="24.25" customHeight="1">
      <c r="B158" s="32"/>
      <c r="C158" s="157" t="s">
        <v>331</v>
      </c>
      <c r="D158" s="157" t="s">
        <v>227</v>
      </c>
      <c r="E158" s="158" t="s">
        <v>801</v>
      </c>
      <c r="F158" s="159" t="s">
        <v>802</v>
      </c>
      <c r="G158" s="160" t="s">
        <v>230</v>
      </c>
      <c r="H158" s="161">
        <v>2</v>
      </c>
      <c r="I158" s="162"/>
      <c r="J158" s="161">
        <f t="shared" si="5"/>
        <v>0</v>
      </c>
      <c r="K158" s="163"/>
      <c r="L158" s="32"/>
      <c r="M158" s="164" t="s">
        <v>1</v>
      </c>
      <c r="N158" s="127" t="s">
        <v>41</v>
      </c>
      <c r="P158" s="165">
        <f t="shared" si="6"/>
        <v>0</v>
      </c>
      <c r="Q158" s="165">
        <v>0</v>
      </c>
      <c r="R158" s="165">
        <f t="shared" si="7"/>
        <v>0</v>
      </c>
      <c r="S158" s="165">
        <v>0</v>
      </c>
      <c r="T158" s="166">
        <f t="shared" si="8"/>
        <v>0</v>
      </c>
      <c r="AR158" s="167" t="s">
        <v>321</v>
      </c>
      <c r="AT158" s="167" t="s">
        <v>227</v>
      </c>
      <c r="AU158" s="167" t="s">
        <v>99</v>
      </c>
      <c r="AY158" s="17" t="s">
        <v>224</v>
      </c>
      <c r="BE158" s="168">
        <f t="shared" si="9"/>
        <v>0</v>
      </c>
      <c r="BF158" s="168">
        <f t="shared" si="10"/>
        <v>0</v>
      </c>
      <c r="BG158" s="168">
        <f t="shared" si="11"/>
        <v>0</v>
      </c>
      <c r="BH158" s="168">
        <f t="shared" si="12"/>
        <v>0</v>
      </c>
      <c r="BI158" s="168">
        <f t="shared" si="13"/>
        <v>0</v>
      </c>
      <c r="BJ158" s="17" t="s">
        <v>99</v>
      </c>
      <c r="BK158" s="169">
        <f t="shared" si="14"/>
        <v>0</v>
      </c>
      <c r="BL158" s="17" t="s">
        <v>321</v>
      </c>
      <c r="BM158" s="167" t="s">
        <v>426</v>
      </c>
    </row>
    <row r="159" spans="2:65" s="1" customFormat="1" ht="24.25" customHeight="1">
      <c r="B159" s="32"/>
      <c r="C159" s="198" t="s">
        <v>336</v>
      </c>
      <c r="D159" s="198" t="s">
        <v>311</v>
      </c>
      <c r="E159" s="199" t="s">
        <v>804</v>
      </c>
      <c r="F159" s="200" t="s">
        <v>805</v>
      </c>
      <c r="G159" s="201" t="s">
        <v>230</v>
      </c>
      <c r="H159" s="202">
        <v>2</v>
      </c>
      <c r="I159" s="203"/>
      <c r="J159" s="202">
        <f t="shared" si="5"/>
        <v>0</v>
      </c>
      <c r="K159" s="204"/>
      <c r="L159" s="205"/>
      <c r="M159" s="206" t="s">
        <v>1</v>
      </c>
      <c r="N159" s="207" t="s">
        <v>41</v>
      </c>
      <c r="P159" s="165">
        <f t="shared" si="6"/>
        <v>0</v>
      </c>
      <c r="Q159" s="165">
        <v>0</v>
      </c>
      <c r="R159" s="165">
        <f t="shared" si="7"/>
        <v>0</v>
      </c>
      <c r="S159" s="165">
        <v>0</v>
      </c>
      <c r="T159" s="166">
        <f t="shared" si="8"/>
        <v>0</v>
      </c>
      <c r="AR159" s="167" t="s">
        <v>401</v>
      </c>
      <c r="AT159" s="167" t="s">
        <v>311</v>
      </c>
      <c r="AU159" s="167" t="s">
        <v>99</v>
      </c>
      <c r="AY159" s="17" t="s">
        <v>224</v>
      </c>
      <c r="BE159" s="168">
        <f t="shared" si="9"/>
        <v>0</v>
      </c>
      <c r="BF159" s="168">
        <f t="shared" si="10"/>
        <v>0</v>
      </c>
      <c r="BG159" s="168">
        <f t="shared" si="11"/>
        <v>0</v>
      </c>
      <c r="BH159" s="168">
        <f t="shared" si="12"/>
        <v>0</v>
      </c>
      <c r="BI159" s="168">
        <f t="shared" si="13"/>
        <v>0</v>
      </c>
      <c r="BJ159" s="17" t="s">
        <v>99</v>
      </c>
      <c r="BK159" s="169">
        <f t="shared" si="14"/>
        <v>0</v>
      </c>
      <c r="BL159" s="17" t="s">
        <v>321</v>
      </c>
      <c r="BM159" s="167" t="s">
        <v>434</v>
      </c>
    </row>
    <row r="160" spans="2:65" s="1" customFormat="1" ht="24.25" customHeight="1">
      <c r="B160" s="32"/>
      <c r="C160" s="157" t="s">
        <v>7</v>
      </c>
      <c r="D160" s="157" t="s">
        <v>227</v>
      </c>
      <c r="E160" s="158" t="s">
        <v>1145</v>
      </c>
      <c r="F160" s="159" t="s">
        <v>1146</v>
      </c>
      <c r="G160" s="160" t="s">
        <v>237</v>
      </c>
      <c r="H160" s="161">
        <v>20.399999999999999</v>
      </c>
      <c r="I160" s="162"/>
      <c r="J160" s="161">
        <f t="shared" si="5"/>
        <v>0</v>
      </c>
      <c r="K160" s="163"/>
      <c r="L160" s="32"/>
      <c r="M160" s="164" t="s">
        <v>1</v>
      </c>
      <c r="N160" s="127" t="s">
        <v>41</v>
      </c>
      <c r="P160" s="165">
        <f t="shared" si="6"/>
        <v>0</v>
      </c>
      <c r="Q160" s="165">
        <v>0</v>
      </c>
      <c r="R160" s="165">
        <f t="shared" si="7"/>
        <v>0</v>
      </c>
      <c r="S160" s="165">
        <v>0</v>
      </c>
      <c r="T160" s="166">
        <f t="shared" si="8"/>
        <v>0</v>
      </c>
      <c r="AR160" s="167" t="s">
        <v>321</v>
      </c>
      <c r="AT160" s="167" t="s">
        <v>227</v>
      </c>
      <c r="AU160" s="167" t="s">
        <v>99</v>
      </c>
      <c r="AY160" s="17" t="s">
        <v>224</v>
      </c>
      <c r="BE160" s="168">
        <f t="shared" si="9"/>
        <v>0</v>
      </c>
      <c r="BF160" s="168">
        <f t="shared" si="10"/>
        <v>0</v>
      </c>
      <c r="BG160" s="168">
        <f t="shared" si="11"/>
        <v>0</v>
      </c>
      <c r="BH160" s="168">
        <f t="shared" si="12"/>
        <v>0</v>
      </c>
      <c r="BI160" s="168">
        <f t="shared" si="13"/>
        <v>0</v>
      </c>
      <c r="BJ160" s="17" t="s">
        <v>99</v>
      </c>
      <c r="BK160" s="169">
        <f t="shared" si="14"/>
        <v>0</v>
      </c>
      <c r="BL160" s="17" t="s">
        <v>321</v>
      </c>
      <c r="BM160" s="167" t="s">
        <v>442</v>
      </c>
    </row>
    <row r="161" spans="2:65" s="1" customFormat="1" ht="24.25" customHeight="1">
      <c r="B161" s="32"/>
      <c r="C161" s="157" t="s">
        <v>346</v>
      </c>
      <c r="D161" s="157" t="s">
        <v>227</v>
      </c>
      <c r="E161" s="158" t="s">
        <v>807</v>
      </c>
      <c r="F161" s="159" t="s">
        <v>808</v>
      </c>
      <c r="G161" s="160" t="s">
        <v>461</v>
      </c>
      <c r="H161" s="162"/>
      <c r="I161" s="162"/>
      <c r="J161" s="161">
        <f t="shared" si="5"/>
        <v>0</v>
      </c>
      <c r="K161" s="163"/>
      <c r="L161" s="32"/>
      <c r="M161" s="164" t="s">
        <v>1</v>
      </c>
      <c r="N161" s="127" t="s">
        <v>41</v>
      </c>
      <c r="P161" s="165">
        <f t="shared" si="6"/>
        <v>0</v>
      </c>
      <c r="Q161" s="165">
        <v>0</v>
      </c>
      <c r="R161" s="165">
        <f t="shared" si="7"/>
        <v>0</v>
      </c>
      <c r="S161" s="165">
        <v>0</v>
      </c>
      <c r="T161" s="166">
        <f t="shared" si="8"/>
        <v>0</v>
      </c>
      <c r="AR161" s="167" t="s">
        <v>321</v>
      </c>
      <c r="AT161" s="167" t="s">
        <v>227</v>
      </c>
      <c r="AU161" s="167" t="s">
        <v>99</v>
      </c>
      <c r="AY161" s="17" t="s">
        <v>224</v>
      </c>
      <c r="BE161" s="168">
        <f t="shared" si="9"/>
        <v>0</v>
      </c>
      <c r="BF161" s="168">
        <f t="shared" si="10"/>
        <v>0</v>
      </c>
      <c r="BG161" s="168">
        <f t="shared" si="11"/>
        <v>0</v>
      </c>
      <c r="BH161" s="168">
        <f t="shared" si="12"/>
        <v>0</v>
      </c>
      <c r="BI161" s="168">
        <f t="shared" si="13"/>
        <v>0</v>
      </c>
      <c r="BJ161" s="17" t="s">
        <v>99</v>
      </c>
      <c r="BK161" s="169">
        <f t="shared" si="14"/>
        <v>0</v>
      </c>
      <c r="BL161" s="17" t="s">
        <v>321</v>
      </c>
      <c r="BM161" s="167" t="s">
        <v>450</v>
      </c>
    </row>
    <row r="162" spans="2:65" s="11" customFormat="1" ht="22.9" customHeight="1">
      <c r="B162" s="146"/>
      <c r="D162" s="147" t="s">
        <v>74</v>
      </c>
      <c r="E162" s="155" t="s">
        <v>1147</v>
      </c>
      <c r="F162" s="155" t="s">
        <v>1148</v>
      </c>
      <c r="I162" s="149"/>
      <c r="J162" s="156">
        <f>BK162</f>
        <v>0</v>
      </c>
      <c r="L162" s="146"/>
      <c r="M162" s="150"/>
      <c r="P162" s="151">
        <f>SUM(P163:P176)</f>
        <v>0</v>
      </c>
      <c r="R162" s="151">
        <f>SUM(R163:R176)</f>
        <v>0</v>
      </c>
      <c r="T162" s="152">
        <f>SUM(T163:T176)</f>
        <v>0</v>
      </c>
      <c r="AR162" s="147" t="s">
        <v>99</v>
      </c>
      <c r="AT162" s="153" t="s">
        <v>74</v>
      </c>
      <c r="AU162" s="153" t="s">
        <v>83</v>
      </c>
      <c r="AY162" s="147" t="s">
        <v>224</v>
      </c>
      <c r="BK162" s="154">
        <f>SUM(BK163:BK176)</f>
        <v>0</v>
      </c>
    </row>
    <row r="163" spans="2:65" s="1" customFormat="1" ht="24.25" customHeight="1">
      <c r="B163" s="32"/>
      <c r="C163" s="157" t="s">
        <v>352</v>
      </c>
      <c r="D163" s="157" t="s">
        <v>227</v>
      </c>
      <c r="E163" s="158" t="s">
        <v>1149</v>
      </c>
      <c r="F163" s="159" t="s">
        <v>1150</v>
      </c>
      <c r="G163" s="160" t="s">
        <v>230</v>
      </c>
      <c r="H163" s="161">
        <v>2</v>
      </c>
      <c r="I163" s="162"/>
      <c r="J163" s="161">
        <f t="shared" ref="J163:J176" si="15">ROUND(I163*H163,3)</f>
        <v>0</v>
      </c>
      <c r="K163" s="163"/>
      <c r="L163" s="32"/>
      <c r="M163" s="164" t="s">
        <v>1</v>
      </c>
      <c r="N163" s="127" t="s">
        <v>41</v>
      </c>
      <c r="P163" s="165">
        <f t="shared" ref="P163:P176" si="16">O163*H163</f>
        <v>0</v>
      </c>
      <c r="Q163" s="165">
        <v>0</v>
      </c>
      <c r="R163" s="165">
        <f t="shared" ref="R163:R176" si="17">Q163*H163</f>
        <v>0</v>
      </c>
      <c r="S163" s="165">
        <v>0</v>
      </c>
      <c r="T163" s="166">
        <f t="shared" ref="T163:T176" si="18">S163*H163</f>
        <v>0</v>
      </c>
      <c r="AR163" s="167" t="s">
        <v>321</v>
      </c>
      <c r="AT163" s="167" t="s">
        <v>227</v>
      </c>
      <c r="AU163" s="167" t="s">
        <v>99</v>
      </c>
      <c r="AY163" s="17" t="s">
        <v>224</v>
      </c>
      <c r="BE163" s="168">
        <f t="shared" ref="BE163:BE176" si="19">IF(N163="základná",J163,0)</f>
        <v>0</v>
      </c>
      <c r="BF163" s="168">
        <f t="shared" ref="BF163:BF176" si="20">IF(N163="znížená",J163,0)</f>
        <v>0</v>
      </c>
      <c r="BG163" s="168">
        <f t="shared" ref="BG163:BG176" si="21">IF(N163="zákl. prenesená",J163,0)</f>
        <v>0</v>
      </c>
      <c r="BH163" s="168">
        <f t="shared" ref="BH163:BH176" si="22">IF(N163="zníž. prenesená",J163,0)</f>
        <v>0</v>
      </c>
      <c r="BI163" s="168">
        <f t="shared" ref="BI163:BI176" si="23">IF(N163="nulová",J163,0)</f>
        <v>0</v>
      </c>
      <c r="BJ163" s="17" t="s">
        <v>99</v>
      </c>
      <c r="BK163" s="169">
        <f t="shared" ref="BK163:BK176" si="24">ROUND(I163*H163,3)</f>
        <v>0</v>
      </c>
      <c r="BL163" s="17" t="s">
        <v>321</v>
      </c>
      <c r="BM163" s="167" t="s">
        <v>458</v>
      </c>
    </row>
    <row r="164" spans="2:65" s="1" customFormat="1" ht="24.25" customHeight="1">
      <c r="B164" s="32"/>
      <c r="C164" s="157" t="s">
        <v>357</v>
      </c>
      <c r="D164" s="157" t="s">
        <v>227</v>
      </c>
      <c r="E164" s="158" t="s">
        <v>1151</v>
      </c>
      <c r="F164" s="159" t="s">
        <v>1152</v>
      </c>
      <c r="G164" s="160" t="s">
        <v>230</v>
      </c>
      <c r="H164" s="161">
        <v>2</v>
      </c>
      <c r="I164" s="162"/>
      <c r="J164" s="161">
        <f t="shared" si="15"/>
        <v>0</v>
      </c>
      <c r="K164" s="163"/>
      <c r="L164" s="32"/>
      <c r="M164" s="164" t="s">
        <v>1</v>
      </c>
      <c r="N164" s="127" t="s">
        <v>41</v>
      </c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AR164" s="167" t="s">
        <v>321</v>
      </c>
      <c r="AT164" s="167" t="s">
        <v>227</v>
      </c>
      <c r="AU164" s="167" t="s">
        <v>99</v>
      </c>
      <c r="AY164" s="17" t="s">
        <v>224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7" t="s">
        <v>99</v>
      </c>
      <c r="BK164" s="169">
        <f t="shared" si="24"/>
        <v>0</v>
      </c>
      <c r="BL164" s="17" t="s">
        <v>321</v>
      </c>
      <c r="BM164" s="167" t="s">
        <v>469</v>
      </c>
    </row>
    <row r="165" spans="2:65" s="1" customFormat="1" ht="24.25" customHeight="1">
      <c r="B165" s="32"/>
      <c r="C165" s="157" t="s">
        <v>362</v>
      </c>
      <c r="D165" s="157" t="s">
        <v>227</v>
      </c>
      <c r="E165" s="158" t="s">
        <v>1153</v>
      </c>
      <c r="F165" s="159" t="s">
        <v>1154</v>
      </c>
      <c r="G165" s="160" t="s">
        <v>230</v>
      </c>
      <c r="H165" s="161">
        <v>2</v>
      </c>
      <c r="I165" s="162"/>
      <c r="J165" s="161">
        <f t="shared" si="15"/>
        <v>0</v>
      </c>
      <c r="K165" s="163"/>
      <c r="L165" s="32"/>
      <c r="M165" s="164" t="s">
        <v>1</v>
      </c>
      <c r="N165" s="127" t="s">
        <v>41</v>
      </c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AR165" s="167" t="s">
        <v>321</v>
      </c>
      <c r="AT165" s="167" t="s">
        <v>227</v>
      </c>
      <c r="AU165" s="167" t="s">
        <v>99</v>
      </c>
      <c r="AY165" s="17" t="s">
        <v>224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7" t="s">
        <v>99</v>
      </c>
      <c r="BK165" s="169">
        <f t="shared" si="24"/>
        <v>0</v>
      </c>
      <c r="BL165" s="17" t="s">
        <v>321</v>
      </c>
      <c r="BM165" s="167" t="s">
        <v>480</v>
      </c>
    </row>
    <row r="166" spans="2:65" s="1" customFormat="1" ht="24.25" customHeight="1">
      <c r="B166" s="32"/>
      <c r="C166" s="157" t="s">
        <v>370</v>
      </c>
      <c r="D166" s="157" t="s">
        <v>227</v>
      </c>
      <c r="E166" s="158" t="s">
        <v>1155</v>
      </c>
      <c r="F166" s="159" t="s">
        <v>1156</v>
      </c>
      <c r="G166" s="160" t="s">
        <v>237</v>
      </c>
      <c r="H166" s="161">
        <v>26.1</v>
      </c>
      <c r="I166" s="162"/>
      <c r="J166" s="161">
        <f t="shared" si="15"/>
        <v>0</v>
      </c>
      <c r="K166" s="163"/>
      <c r="L166" s="32"/>
      <c r="M166" s="164" t="s">
        <v>1</v>
      </c>
      <c r="N166" s="127" t="s">
        <v>41</v>
      </c>
      <c r="P166" s="165">
        <f t="shared" si="16"/>
        <v>0</v>
      </c>
      <c r="Q166" s="165">
        <v>0</v>
      </c>
      <c r="R166" s="165">
        <f t="shared" si="17"/>
        <v>0</v>
      </c>
      <c r="S166" s="165">
        <v>0</v>
      </c>
      <c r="T166" s="166">
        <f t="shared" si="18"/>
        <v>0</v>
      </c>
      <c r="AR166" s="167" t="s">
        <v>321</v>
      </c>
      <c r="AT166" s="167" t="s">
        <v>227</v>
      </c>
      <c r="AU166" s="167" t="s">
        <v>99</v>
      </c>
      <c r="AY166" s="17" t="s">
        <v>224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7" t="s">
        <v>99</v>
      </c>
      <c r="BK166" s="169">
        <f t="shared" si="24"/>
        <v>0</v>
      </c>
      <c r="BL166" s="17" t="s">
        <v>321</v>
      </c>
      <c r="BM166" s="167" t="s">
        <v>488</v>
      </c>
    </row>
    <row r="167" spans="2:65" s="1" customFormat="1" ht="24.25" customHeight="1">
      <c r="B167" s="32"/>
      <c r="C167" s="157" t="s">
        <v>375</v>
      </c>
      <c r="D167" s="157" t="s">
        <v>227</v>
      </c>
      <c r="E167" s="158" t="s">
        <v>1242</v>
      </c>
      <c r="F167" s="159" t="s">
        <v>1243</v>
      </c>
      <c r="G167" s="160" t="s">
        <v>237</v>
      </c>
      <c r="H167" s="161">
        <v>12.1</v>
      </c>
      <c r="I167" s="162"/>
      <c r="J167" s="161">
        <f t="shared" si="15"/>
        <v>0</v>
      </c>
      <c r="K167" s="163"/>
      <c r="L167" s="32"/>
      <c r="M167" s="164" t="s">
        <v>1</v>
      </c>
      <c r="N167" s="127" t="s">
        <v>41</v>
      </c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AR167" s="167" t="s">
        <v>321</v>
      </c>
      <c r="AT167" s="167" t="s">
        <v>227</v>
      </c>
      <c r="AU167" s="167" t="s">
        <v>99</v>
      </c>
      <c r="AY167" s="17" t="s">
        <v>224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7" t="s">
        <v>99</v>
      </c>
      <c r="BK167" s="169">
        <f t="shared" si="24"/>
        <v>0</v>
      </c>
      <c r="BL167" s="17" t="s">
        <v>321</v>
      </c>
      <c r="BM167" s="167" t="s">
        <v>498</v>
      </c>
    </row>
    <row r="168" spans="2:65" s="1" customFormat="1" ht="24.25" customHeight="1">
      <c r="B168" s="32"/>
      <c r="C168" s="157" t="s">
        <v>379</v>
      </c>
      <c r="D168" s="157" t="s">
        <v>227</v>
      </c>
      <c r="E168" s="158" t="s">
        <v>1157</v>
      </c>
      <c r="F168" s="159" t="s">
        <v>1158</v>
      </c>
      <c r="G168" s="160" t="s">
        <v>230</v>
      </c>
      <c r="H168" s="161">
        <v>8</v>
      </c>
      <c r="I168" s="162"/>
      <c r="J168" s="161">
        <f t="shared" si="15"/>
        <v>0</v>
      </c>
      <c r="K168" s="163"/>
      <c r="L168" s="32"/>
      <c r="M168" s="164" t="s">
        <v>1</v>
      </c>
      <c r="N168" s="127" t="s">
        <v>41</v>
      </c>
      <c r="P168" s="165">
        <f t="shared" si="16"/>
        <v>0</v>
      </c>
      <c r="Q168" s="165">
        <v>0</v>
      </c>
      <c r="R168" s="165">
        <f t="shared" si="17"/>
        <v>0</v>
      </c>
      <c r="S168" s="165">
        <v>0</v>
      </c>
      <c r="T168" s="166">
        <f t="shared" si="18"/>
        <v>0</v>
      </c>
      <c r="AR168" s="167" t="s">
        <v>321</v>
      </c>
      <c r="AT168" s="167" t="s">
        <v>227</v>
      </c>
      <c r="AU168" s="167" t="s">
        <v>99</v>
      </c>
      <c r="AY168" s="17" t="s">
        <v>224</v>
      </c>
      <c r="BE168" s="168">
        <f t="shared" si="19"/>
        <v>0</v>
      </c>
      <c r="BF168" s="168">
        <f t="shared" si="20"/>
        <v>0</v>
      </c>
      <c r="BG168" s="168">
        <f t="shared" si="21"/>
        <v>0</v>
      </c>
      <c r="BH168" s="168">
        <f t="shared" si="22"/>
        <v>0</v>
      </c>
      <c r="BI168" s="168">
        <f t="shared" si="23"/>
        <v>0</v>
      </c>
      <c r="BJ168" s="17" t="s">
        <v>99</v>
      </c>
      <c r="BK168" s="169">
        <f t="shared" si="24"/>
        <v>0</v>
      </c>
      <c r="BL168" s="17" t="s">
        <v>321</v>
      </c>
      <c r="BM168" s="167" t="s">
        <v>510</v>
      </c>
    </row>
    <row r="169" spans="2:65" s="1" customFormat="1" ht="21.75" customHeight="1">
      <c r="B169" s="32"/>
      <c r="C169" s="198" t="s">
        <v>383</v>
      </c>
      <c r="D169" s="198" t="s">
        <v>311</v>
      </c>
      <c r="E169" s="199" t="s">
        <v>1159</v>
      </c>
      <c r="F169" s="200" t="s">
        <v>1160</v>
      </c>
      <c r="G169" s="201" t="s">
        <v>230</v>
      </c>
      <c r="H169" s="202">
        <v>8</v>
      </c>
      <c r="I169" s="203"/>
      <c r="J169" s="202">
        <f t="shared" si="15"/>
        <v>0</v>
      </c>
      <c r="K169" s="204"/>
      <c r="L169" s="205"/>
      <c r="M169" s="206" t="s">
        <v>1</v>
      </c>
      <c r="N169" s="207" t="s">
        <v>41</v>
      </c>
      <c r="P169" s="165">
        <f t="shared" si="16"/>
        <v>0</v>
      </c>
      <c r="Q169" s="165">
        <v>0</v>
      </c>
      <c r="R169" s="165">
        <f t="shared" si="17"/>
        <v>0</v>
      </c>
      <c r="S169" s="165">
        <v>0</v>
      </c>
      <c r="T169" s="166">
        <f t="shared" si="18"/>
        <v>0</v>
      </c>
      <c r="AR169" s="167" t="s">
        <v>401</v>
      </c>
      <c r="AT169" s="167" t="s">
        <v>311</v>
      </c>
      <c r="AU169" s="167" t="s">
        <v>99</v>
      </c>
      <c r="AY169" s="17" t="s">
        <v>224</v>
      </c>
      <c r="BE169" s="168">
        <f t="shared" si="19"/>
        <v>0</v>
      </c>
      <c r="BF169" s="168">
        <f t="shared" si="20"/>
        <v>0</v>
      </c>
      <c r="BG169" s="168">
        <f t="shared" si="21"/>
        <v>0</v>
      </c>
      <c r="BH169" s="168">
        <f t="shared" si="22"/>
        <v>0</v>
      </c>
      <c r="BI169" s="168">
        <f t="shared" si="23"/>
        <v>0</v>
      </c>
      <c r="BJ169" s="17" t="s">
        <v>99</v>
      </c>
      <c r="BK169" s="169">
        <f t="shared" si="24"/>
        <v>0</v>
      </c>
      <c r="BL169" s="17" t="s">
        <v>321</v>
      </c>
      <c r="BM169" s="167" t="s">
        <v>520</v>
      </c>
    </row>
    <row r="170" spans="2:65" s="1" customFormat="1" ht="24.25" customHeight="1">
      <c r="B170" s="32"/>
      <c r="C170" s="157" t="s">
        <v>388</v>
      </c>
      <c r="D170" s="157" t="s">
        <v>227</v>
      </c>
      <c r="E170" s="158" t="s">
        <v>1244</v>
      </c>
      <c r="F170" s="159" t="s">
        <v>1245</v>
      </c>
      <c r="G170" s="160" t="s">
        <v>230</v>
      </c>
      <c r="H170" s="161">
        <v>10</v>
      </c>
      <c r="I170" s="162"/>
      <c r="J170" s="161">
        <f t="shared" si="15"/>
        <v>0</v>
      </c>
      <c r="K170" s="163"/>
      <c r="L170" s="32"/>
      <c r="M170" s="164" t="s">
        <v>1</v>
      </c>
      <c r="N170" s="127" t="s">
        <v>41</v>
      </c>
      <c r="P170" s="165">
        <f t="shared" si="16"/>
        <v>0</v>
      </c>
      <c r="Q170" s="165">
        <v>0</v>
      </c>
      <c r="R170" s="165">
        <f t="shared" si="17"/>
        <v>0</v>
      </c>
      <c r="S170" s="165">
        <v>0</v>
      </c>
      <c r="T170" s="166">
        <f t="shared" si="18"/>
        <v>0</v>
      </c>
      <c r="AR170" s="167" t="s">
        <v>321</v>
      </c>
      <c r="AT170" s="167" t="s">
        <v>227</v>
      </c>
      <c r="AU170" s="167" t="s">
        <v>99</v>
      </c>
      <c r="AY170" s="17" t="s">
        <v>224</v>
      </c>
      <c r="BE170" s="168">
        <f t="shared" si="19"/>
        <v>0</v>
      </c>
      <c r="BF170" s="168">
        <f t="shared" si="20"/>
        <v>0</v>
      </c>
      <c r="BG170" s="168">
        <f t="shared" si="21"/>
        <v>0</v>
      </c>
      <c r="BH170" s="168">
        <f t="shared" si="22"/>
        <v>0</v>
      </c>
      <c r="BI170" s="168">
        <f t="shared" si="23"/>
        <v>0</v>
      </c>
      <c r="BJ170" s="17" t="s">
        <v>99</v>
      </c>
      <c r="BK170" s="169">
        <f t="shared" si="24"/>
        <v>0</v>
      </c>
      <c r="BL170" s="17" t="s">
        <v>321</v>
      </c>
      <c r="BM170" s="167" t="s">
        <v>529</v>
      </c>
    </row>
    <row r="171" spans="2:65" s="1" customFormat="1" ht="21.75" customHeight="1">
      <c r="B171" s="32"/>
      <c r="C171" s="198" t="s">
        <v>392</v>
      </c>
      <c r="D171" s="198" t="s">
        <v>311</v>
      </c>
      <c r="E171" s="199" t="s">
        <v>1246</v>
      </c>
      <c r="F171" s="200" t="s">
        <v>1247</v>
      </c>
      <c r="G171" s="201" t="s">
        <v>230</v>
      </c>
      <c r="H171" s="202">
        <v>10</v>
      </c>
      <c r="I171" s="203"/>
      <c r="J171" s="202">
        <f t="shared" si="15"/>
        <v>0</v>
      </c>
      <c r="K171" s="204"/>
      <c r="L171" s="205"/>
      <c r="M171" s="206" t="s">
        <v>1</v>
      </c>
      <c r="N171" s="207" t="s">
        <v>41</v>
      </c>
      <c r="P171" s="165">
        <f t="shared" si="16"/>
        <v>0</v>
      </c>
      <c r="Q171" s="165">
        <v>0</v>
      </c>
      <c r="R171" s="165">
        <f t="shared" si="17"/>
        <v>0</v>
      </c>
      <c r="S171" s="165">
        <v>0</v>
      </c>
      <c r="T171" s="166">
        <f t="shared" si="18"/>
        <v>0</v>
      </c>
      <c r="AR171" s="167" t="s">
        <v>401</v>
      </c>
      <c r="AT171" s="167" t="s">
        <v>311</v>
      </c>
      <c r="AU171" s="167" t="s">
        <v>99</v>
      </c>
      <c r="AY171" s="17" t="s">
        <v>224</v>
      </c>
      <c r="BE171" s="168">
        <f t="shared" si="19"/>
        <v>0</v>
      </c>
      <c r="BF171" s="168">
        <f t="shared" si="20"/>
        <v>0</v>
      </c>
      <c r="BG171" s="168">
        <f t="shared" si="21"/>
        <v>0</v>
      </c>
      <c r="BH171" s="168">
        <f t="shared" si="22"/>
        <v>0</v>
      </c>
      <c r="BI171" s="168">
        <f t="shared" si="23"/>
        <v>0</v>
      </c>
      <c r="BJ171" s="17" t="s">
        <v>99</v>
      </c>
      <c r="BK171" s="169">
        <f t="shared" si="24"/>
        <v>0</v>
      </c>
      <c r="BL171" s="17" t="s">
        <v>321</v>
      </c>
      <c r="BM171" s="167" t="s">
        <v>538</v>
      </c>
    </row>
    <row r="172" spans="2:65" s="1" customFormat="1" ht="24.25" customHeight="1">
      <c r="B172" s="32"/>
      <c r="C172" s="157" t="s">
        <v>397</v>
      </c>
      <c r="D172" s="157" t="s">
        <v>227</v>
      </c>
      <c r="E172" s="158" t="s">
        <v>1161</v>
      </c>
      <c r="F172" s="159" t="s">
        <v>1162</v>
      </c>
      <c r="G172" s="160" t="s">
        <v>230</v>
      </c>
      <c r="H172" s="161">
        <v>24</v>
      </c>
      <c r="I172" s="162"/>
      <c r="J172" s="161">
        <f t="shared" si="15"/>
        <v>0</v>
      </c>
      <c r="K172" s="163"/>
      <c r="L172" s="32"/>
      <c r="M172" s="164" t="s">
        <v>1</v>
      </c>
      <c r="N172" s="127" t="s">
        <v>41</v>
      </c>
      <c r="P172" s="165">
        <f t="shared" si="16"/>
        <v>0</v>
      </c>
      <c r="Q172" s="165">
        <v>0</v>
      </c>
      <c r="R172" s="165">
        <f t="shared" si="17"/>
        <v>0</v>
      </c>
      <c r="S172" s="165">
        <v>0</v>
      </c>
      <c r="T172" s="166">
        <f t="shared" si="18"/>
        <v>0</v>
      </c>
      <c r="AR172" s="167" t="s">
        <v>321</v>
      </c>
      <c r="AT172" s="167" t="s">
        <v>227</v>
      </c>
      <c r="AU172" s="167" t="s">
        <v>99</v>
      </c>
      <c r="AY172" s="17" t="s">
        <v>224</v>
      </c>
      <c r="BE172" s="168">
        <f t="shared" si="19"/>
        <v>0</v>
      </c>
      <c r="BF172" s="168">
        <f t="shared" si="20"/>
        <v>0</v>
      </c>
      <c r="BG172" s="168">
        <f t="shared" si="21"/>
        <v>0</v>
      </c>
      <c r="BH172" s="168">
        <f t="shared" si="22"/>
        <v>0</v>
      </c>
      <c r="BI172" s="168">
        <f t="shared" si="23"/>
        <v>0</v>
      </c>
      <c r="BJ172" s="17" t="s">
        <v>99</v>
      </c>
      <c r="BK172" s="169">
        <f t="shared" si="24"/>
        <v>0</v>
      </c>
      <c r="BL172" s="17" t="s">
        <v>321</v>
      </c>
      <c r="BM172" s="167" t="s">
        <v>546</v>
      </c>
    </row>
    <row r="173" spans="2:65" s="1" customFormat="1" ht="24.25" customHeight="1">
      <c r="B173" s="32"/>
      <c r="C173" s="198" t="s">
        <v>401</v>
      </c>
      <c r="D173" s="198" t="s">
        <v>311</v>
      </c>
      <c r="E173" s="199" t="s">
        <v>1163</v>
      </c>
      <c r="F173" s="200" t="s">
        <v>1164</v>
      </c>
      <c r="G173" s="201" t="s">
        <v>230</v>
      </c>
      <c r="H173" s="202">
        <v>24</v>
      </c>
      <c r="I173" s="203"/>
      <c r="J173" s="202">
        <f t="shared" si="15"/>
        <v>0</v>
      </c>
      <c r="K173" s="204"/>
      <c r="L173" s="205"/>
      <c r="M173" s="206" t="s">
        <v>1</v>
      </c>
      <c r="N173" s="207" t="s">
        <v>41</v>
      </c>
      <c r="P173" s="165">
        <f t="shared" si="16"/>
        <v>0</v>
      </c>
      <c r="Q173" s="165">
        <v>0</v>
      </c>
      <c r="R173" s="165">
        <f t="shared" si="17"/>
        <v>0</v>
      </c>
      <c r="S173" s="165">
        <v>0</v>
      </c>
      <c r="T173" s="166">
        <f t="shared" si="18"/>
        <v>0</v>
      </c>
      <c r="AR173" s="167" t="s">
        <v>401</v>
      </c>
      <c r="AT173" s="167" t="s">
        <v>311</v>
      </c>
      <c r="AU173" s="167" t="s">
        <v>99</v>
      </c>
      <c r="AY173" s="17" t="s">
        <v>224</v>
      </c>
      <c r="BE173" s="168">
        <f t="shared" si="19"/>
        <v>0</v>
      </c>
      <c r="BF173" s="168">
        <f t="shared" si="20"/>
        <v>0</v>
      </c>
      <c r="BG173" s="168">
        <f t="shared" si="21"/>
        <v>0</v>
      </c>
      <c r="BH173" s="168">
        <f t="shared" si="22"/>
        <v>0</v>
      </c>
      <c r="BI173" s="168">
        <f t="shared" si="23"/>
        <v>0</v>
      </c>
      <c r="BJ173" s="17" t="s">
        <v>99</v>
      </c>
      <c r="BK173" s="169">
        <f t="shared" si="24"/>
        <v>0</v>
      </c>
      <c r="BL173" s="17" t="s">
        <v>321</v>
      </c>
      <c r="BM173" s="167" t="s">
        <v>558</v>
      </c>
    </row>
    <row r="174" spans="2:65" s="1" customFormat="1" ht="24.25" customHeight="1">
      <c r="B174" s="32"/>
      <c r="C174" s="157" t="s">
        <v>407</v>
      </c>
      <c r="D174" s="157" t="s">
        <v>227</v>
      </c>
      <c r="E174" s="158" t="s">
        <v>1165</v>
      </c>
      <c r="F174" s="159" t="s">
        <v>1166</v>
      </c>
      <c r="G174" s="160" t="s">
        <v>237</v>
      </c>
      <c r="H174" s="161">
        <v>26.1</v>
      </c>
      <c r="I174" s="162"/>
      <c r="J174" s="161">
        <f t="shared" si="15"/>
        <v>0</v>
      </c>
      <c r="K174" s="163"/>
      <c r="L174" s="32"/>
      <c r="M174" s="164" t="s">
        <v>1</v>
      </c>
      <c r="N174" s="127" t="s">
        <v>41</v>
      </c>
      <c r="P174" s="165">
        <f t="shared" si="16"/>
        <v>0</v>
      </c>
      <c r="Q174" s="165">
        <v>0</v>
      </c>
      <c r="R174" s="165">
        <f t="shared" si="17"/>
        <v>0</v>
      </c>
      <c r="S174" s="165">
        <v>0</v>
      </c>
      <c r="T174" s="166">
        <f t="shared" si="18"/>
        <v>0</v>
      </c>
      <c r="AR174" s="167" t="s">
        <v>321</v>
      </c>
      <c r="AT174" s="167" t="s">
        <v>227</v>
      </c>
      <c r="AU174" s="167" t="s">
        <v>99</v>
      </c>
      <c r="AY174" s="17" t="s">
        <v>224</v>
      </c>
      <c r="BE174" s="168">
        <f t="shared" si="19"/>
        <v>0</v>
      </c>
      <c r="BF174" s="168">
        <f t="shared" si="20"/>
        <v>0</v>
      </c>
      <c r="BG174" s="168">
        <f t="shared" si="21"/>
        <v>0</v>
      </c>
      <c r="BH174" s="168">
        <f t="shared" si="22"/>
        <v>0</v>
      </c>
      <c r="BI174" s="168">
        <f t="shared" si="23"/>
        <v>0</v>
      </c>
      <c r="BJ174" s="17" t="s">
        <v>99</v>
      </c>
      <c r="BK174" s="169">
        <f t="shared" si="24"/>
        <v>0</v>
      </c>
      <c r="BL174" s="17" t="s">
        <v>321</v>
      </c>
      <c r="BM174" s="167" t="s">
        <v>569</v>
      </c>
    </row>
    <row r="175" spans="2:65" s="1" customFormat="1" ht="24.25" customHeight="1">
      <c r="B175" s="32"/>
      <c r="C175" s="157" t="s">
        <v>415</v>
      </c>
      <c r="D175" s="157" t="s">
        <v>227</v>
      </c>
      <c r="E175" s="158" t="s">
        <v>1167</v>
      </c>
      <c r="F175" s="159" t="s">
        <v>1168</v>
      </c>
      <c r="G175" s="160" t="s">
        <v>237</v>
      </c>
      <c r="H175" s="161">
        <v>26.1</v>
      </c>
      <c r="I175" s="162"/>
      <c r="J175" s="161">
        <f t="shared" si="15"/>
        <v>0</v>
      </c>
      <c r="K175" s="163"/>
      <c r="L175" s="32"/>
      <c r="M175" s="164" t="s">
        <v>1</v>
      </c>
      <c r="N175" s="127" t="s">
        <v>41</v>
      </c>
      <c r="P175" s="165">
        <f t="shared" si="16"/>
        <v>0</v>
      </c>
      <c r="Q175" s="165">
        <v>0</v>
      </c>
      <c r="R175" s="165">
        <f t="shared" si="17"/>
        <v>0</v>
      </c>
      <c r="S175" s="165">
        <v>0</v>
      </c>
      <c r="T175" s="166">
        <f t="shared" si="18"/>
        <v>0</v>
      </c>
      <c r="AR175" s="167" t="s">
        <v>321</v>
      </c>
      <c r="AT175" s="167" t="s">
        <v>227</v>
      </c>
      <c r="AU175" s="167" t="s">
        <v>99</v>
      </c>
      <c r="AY175" s="17" t="s">
        <v>224</v>
      </c>
      <c r="BE175" s="168">
        <f t="shared" si="19"/>
        <v>0</v>
      </c>
      <c r="BF175" s="168">
        <f t="shared" si="20"/>
        <v>0</v>
      </c>
      <c r="BG175" s="168">
        <f t="shared" si="21"/>
        <v>0</v>
      </c>
      <c r="BH175" s="168">
        <f t="shared" si="22"/>
        <v>0</v>
      </c>
      <c r="BI175" s="168">
        <f t="shared" si="23"/>
        <v>0</v>
      </c>
      <c r="BJ175" s="17" t="s">
        <v>99</v>
      </c>
      <c r="BK175" s="169">
        <f t="shared" si="24"/>
        <v>0</v>
      </c>
      <c r="BL175" s="17" t="s">
        <v>321</v>
      </c>
      <c r="BM175" s="167" t="s">
        <v>581</v>
      </c>
    </row>
    <row r="176" spans="2:65" s="1" customFormat="1" ht="24.25" customHeight="1">
      <c r="B176" s="32"/>
      <c r="C176" s="157" t="s">
        <v>421</v>
      </c>
      <c r="D176" s="157" t="s">
        <v>227</v>
      </c>
      <c r="E176" s="158" t="s">
        <v>1169</v>
      </c>
      <c r="F176" s="159" t="s">
        <v>1170</v>
      </c>
      <c r="G176" s="160" t="s">
        <v>461</v>
      </c>
      <c r="H176" s="162"/>
      <c r="I176" s="162"/>
      <c r="J176" s="161">
        <f t="shared" si="15"/>
        <v>0</v>
      </c>
      <c r="K176" s="163"/>
      <c r="L176" s="32"/>
      <c r="M176" s="164" t="s">
        <v>1</v>
      </c>
      <c r="N176" s="127" t="s">
        <v>41</v>
      </c>
      <c r="P176" s="165">
        <f t="shared" si="16"/>
        <v>0</v>
      </c>
      <c r="Q176" s="165">
        <v>0</v>
      </c>
      <c r="R176" s="165">
        <f t="shared" si="17"/>
        <v>0</v>
      </c>
      <c r="S176" s="165">
        <v>0</v>
      </c>
      <c r="T176" s="166">
        <f t="shared" si="18"/>
        <v>0</v>
      </c>
      <c r="AR176" s="167" t="s">
        <v>321</v>
      </c>
      <c r="AT176" s="167" t="s">
        <v>227</v>
      </c>
      <c r="AU176" s="167" t="s">
        <v>99</v>
      </c>
      <c r="AY176" s="17" t="s">
        <v>224</v>
      </c>
      <c r="BE176" s="168">
        <f t="shared" si="19"/>
        <v>0</v>
      </c>
      <c r="BF176" s="168">
        <f t="shared" si="20"/>
        <v>0</v>
      </c>
      <c r="BG176" s="168">
        <f t="shared" si="21"/>
        <v>0</v>
      </c>
      <c r="BH176" s="168">
        <f t="shared" si="22"/>
        <v>0</v>
      </c>
      <c r="BI176" s="168">
        <f t="shared" si="23"/>
        <v>0</v>
      </c>
      <c r="BJ176" s="17" t="s">
        <v>99</v>
      </c>
      <c r="BK176" s="169">
        <f t="shared" si="24"/>
        <v>0</v>
      </c>
      <c r="BL176" s="17" t="s">
        <v>321</v>
      </c>
      <c r="BM176" s="167" t="s">
        <v>591</v>
      </c>
    </row>
    <row r="177" spans="2:65" s="11" customFormat="1" ht="22.9" customHeight="1">
      <c r="B177" s="146"/>
      <c r="D177" s="147" t="s">
        <v>74</v>
      </c>
      <c r="E177" s="155" t="s">
        <v>413</v>
      </c>
      <c r="F177" s="155" t="s">
        <v>414</v>
      </c>
      <c r="I177" s="149"/>
      <c r="J177" s="156">
        <f>BK177</f>
        <v>0</v>
      </c>
      <c r="L177" s="146"/>
      <c r="M177" s="150"/>
      <c r="P177" s="151">
        <f>SUM(P178:P182)</f>
        <v>0</v>
      </c>
      <c r="R177" s="151">
        <f>SUM(R178:R182)</f>
        <v>0</v>
      </c>
      <c r="T177" s="152">
        <f>SUM(T178:T182)</f>
        <v>0</v>
      </c>
      <c r="AR177" s="147" t="s">
        <v>99</v>
      </c>
      <c r="AT177" s="153" t="s">
        <v>74</v>
      </c>
      <c r="AU177" s="153" t="s">
        <v>83</v>
      </c>
      <c r="AY177" s="147" t="s">
        <v>224</v>
      </c>
      <c r="BK177" s="154">
        <f>SUM(BK178:BK182)</f>
        <v>0</v>
      </c>
    </row>
    <row r="178" spans="2:65" s="1" customFormat="1" ht="16.5" customHeight="1">
      <c r="B178" s="32"/>
      <c r="C178" s="157" t="s">
        <v>426</v>
      </c>
      <c r="D178" s="157" t="s">
        <v>227</v>
      </c>
      <c r="E178" s="158" t="s">
        <v>1198</v>
      </c>
      <c r="F178" s="159" t="s">
        <v>1199</v>
      </c>
      <c r="G178" s="160" t="s">
        <v>230</v>
      </c>
      <c r="H178" s="161">
        <v>24</v>
      </c>
      <c r="I178" s="162"/>
      <c r="J178" s="161">
        <f>ROUND(I178*H178,3)</f>
        <v>0</v>
      </c>
      <c r="K178" s="163"/>
      <c r="L178" s="32"/>
      <c r="M178" s="164" t="s">
        <v>1</v>
      </c>
      <c r="N178" s="127" t="s">
        <v>41</v>
      </c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AR178" s="167" t="s">
        <v>321</v>
      </c>
      <c r="AT178" s="167" t="s">
        <v>227</v>
      </c>
      <c r="AU178" s="167" t="s">
        <v>99</v>
      </c>
      <c r="AY178" s="17" t="s">
        <v>224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7" t="s">
        <v>99</v>
      </c>
      <c r="BK178" s="169">
        <f>ROUND(I178*H178,3)</f>
        <v>0</v>
      </c>
      <c r="BL178" s="17" t="s">
        <v>321</v>
      </c>
      <c r="BM178" s="167" t="s">
        <v>602</v>
      </c>
    </row>
    <row r="179" spans="2:65" s="1" customFormat="1" ht="24.25" customHeight="1">
      <c r="B179" s="32"/>
      <c r="C179" s="198" t="s">
        <v>430</v>
      </c>
      <c r="D179" s="198" t="s">
        <v>311</v>
      </c>
      <c r="E179" s="199" t="s">
        <v>1195</v>
      </c>
      <c r="F179" s="200" t="s">
        <v>1196</v>
      </c>
      <c r="G179" s="201" t="s">
        <v>230</v>
      </c>
      <c r="H179" s="202">
        <v>24</v>
      </c>
      <c r="I179" s="203"/>
      <c r="J179" s="202">
        <f>ROUND(I179*H179,3)</f>
        <v>0</v>
      </c>
      <c r="K179" s="204"/>
      <c r="L179" s="205"/>
      <c r="M179" s="206" t="s">
        <v>1</v>
      </c>
      <c r="N179" s="207" t="s">
        <v>41</v>
      </c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AR179" s="167" t="s">
        <v>401</v>
      </c>
      <c r="AT179" s="167" t="s">
        <v>311</v>
      </c>
      <c r="AU179" s="167" t="s">
        <v>99</v>
      </c>
      <c r="AY179" s="17" t="s">
        <v>224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7" t="s">
        <v>99</v>
      </c>
      <c r="BK179" s="169">
        <f>ROUND(I179*H179,3)</f>
        <v>0</v>
      </c>
      <c r="BL179" s="17" t="s">
        <v>321</v>
      </c>
      <c r="BM179" s="167" t="s">
        <v>617</v>
      </c>
    </row>
    <row r="180" spans="2:65" s="1" customFormat="1" ht="33" customHeight="1">
      <c r="B180" s="32"/>
      <c r="C180" s="157" t="s">
        <v>434</v>
      </c>
      <c r="D180" s="157" t="s">
        <v>227</v>
      </c>
      <c r="E180" s="158" t="s">
        <v>1248</v>
      </c>
      <c r="F180" s="159" t="s">
        <v>1249</v>
      </c>
      <c r="G180" s="160" t="s">
        <v>230</v>
      </c>
      <c r="H180" s="161">
        <v>1</v>
      </c>
      <c r="I180" s="162"/>
      <c r="J180" s="161">
        <f>ROUND(I180*H180,3)</f>
        <v>0</v>
      </c>
      <c r="K180" s="163"/>
      <c r="L180" s="32"/>
      <c r="M180" s="164" t="s">
        <v>1</v>
      </c>
      <c r="N180" s="127" t="s">
        <v>41</v>
      </c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AR180" s="167" t="s">
        <v>321</v>
      </c>
      <c r="AT180" s="167" t="s">
        <v>227</v>
      </c>
      <c r="AU180" s="167" t="s">
        <v>99</v>
      </c>
      <c r="AY180" s="17" t="s">
        <v>224</v>
      </c>
      <c r="BE180" s="168">
        <f>IF(N180="základná",J180,0)</f>
        <v>0</v>
      </c>
      <c r="BF180" s="168">
        <f>IF(N180="znížená",J180,0)</f>
        <v>0</v>
      </c>
      <c r="BG180" s="168">
        <f>IF(N180="zákl. prenesená",J180,0)</f>
        <v>0</v>
      </c>
      <c r="BH180" s="168">
        <f>IF(N180="zníž. prenesená",J180,0)</f>
        <v>0</v>
      </c>
      <c r="BI180" s="168">
        <f>IF(N180="nulová",J180,0)</f>
        <v>0</v>
      </c>
      <c r="BJ180" s="17" t="s">
        <v>99</v>
      </c>
      <c r="BK180" s="169">
        <f>ROUND(I180*H180,3)</f>
        <v>0</v>
      </c>
      <c r="BL180" s="17" t="s">
        <v>321</v>
      </c>
      <c r="BM180" s="167" t="s">
        <v>628</v>
      </c>
    </row>
    <row r="181" spans="2:65" s="1" customFormat="1" ht="24.25" customHeight="1">
      <c r="B181" s="32"/>
      <c r="C181" s="198" t="s">
        <v>438</v>
      </c>
      <c r="D181" s="198" t="s">
        <v>311</v>
      </c>
      <c r="E181" s="199" t="s">
        <v>1250</v>
      </c>
      <c r="F181" s="200" t="s">
        <v>1251</v>
      </c>
      <c r="G181" s="201" t="s">
        <v>230</v>
      </c>
      <c r="H181" s="202">
        <v>1</v>
      </c>
      <c r="I181" s="203"/>
      <c r="J181" s="202">
        <f>ROUND(I181*H181,3)</f>
        <v>0</v>
      </c>
      <c r="K181" s="204"/>
      <c r="L181" s="205"/>
      <c r="M181" s="206" t="s">
        <v>1</v>
      </c>
      <c r="N181" s="207" t="s">
        <v>41</v>
      </c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AR181" s="167" t="s">
        <v>401</v>
      </c>
      <c r="AT181" s="167" t="s">
        <v>311</v>
      </c>
      <c r="AU181" s="167" t="s">
        <v>99</v>
      </c>
      <c r="AY181" s="17" t="s">
        <v>224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7" t="s">
        <v>99</v>
      </c>
      <c r="BK181" s="169">
        <f>ROUND(I181*H181,3)</f>
        <v>0</v>
      </c>
      <c r="BL181" s="17" t="s">
        <v>321</v>
      </c>
      <c r="BM181" s="167" t="s">
        <v>637</v>
      </c>
    </row>
    <row r="182" spans="2:65" s="1" customFormat="1" ht="24.25" customHeight="1">
      <c r="B182" s="32"/>
      <c r="C182" s="157" t="s">
        <v>442</v>
      </c>
      <c r="D182" s="157" t="s">
        <v>227</v>
      </c>
      <c r="E182" s="158" t="s">
        <v>459</v>
      </c>
      <c r="F182" s="159" t="s">
        <v>460</v>
      </c>
      <c r="G182" s="160" t="s">
        <v>461</v>
      </c>
      <c r="H182" s="162"/>
      <c r="I182" s="162"/>
      <c r="J182" s="161">
        <f>ROUND(I182*H182,3)</f>
        <v>0</v>
      </c>
      <c r="K182" s="163"/>
      <c r="L182" s="32"/>
      <c r="M182" s="164" t="s">
        <v>1</v>
      </c>
      <c r="N182" s="127" t="s">
        <v>41</v>
      </c>
      <c r="P182" s="165">
        <f>O182*H182</f>
        <v>0</v>
      </c>
      <c r="Q182" s="165">
        <v>0</v>
      </c>
      <c r="R182" s="165">
        <f>Q182*H182</f>
        <v>0</v>
      </c>
      <c r="S182" s="165">
        <v>0</v>
      </c>
      <c r="T182" s="166">
        <f>S182*H182</f>
        <v>0</v>
      </c>
      <c r="AR182" s="167" t="s">
        <v>321</v>
      </c>
      <c r="AT182" s="167" t="s">
        <v>227</v>
      </c>
      <c r="AU182" s="167" t="s">
        <v>99</v>
      </c>
      <c r="AY182" s="17" t="s">
        <v>224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7" t="s">
        <v>99</v>
      </c>
      <c r="BK182" s="169">
        <f>ROUND(I182*H182,3)</f>
        <v>0</v>
      </c>
      <c r="BL182" s="17" t="s">
        <v>321</v>
      </c>
      <c r="BM182" s="167" t="s">
        <v>646</v>
      </c>
    </row>
    <row r="183" spans="2:65" s="11" customFormat="1" ht="25.9" customHeight="1">
      <c r="B183" s="146"/>
      <c r="D183" s="147" t="s">
        <v>74</v>
      </c>
      <c r="E183" s="148" t="s">
        <v>1214</v>
      </c>
      <c r="F183" s="148" t="s">
        <v>1215</v>
      </c>
      <c r="I183" s="149"/>
      <c r="J183" s="125">
        <f>BK183</f>
        <v>0</v>
      </c>
      <c r="L183" s="146"/>
      <c r="M183" s="150"/>
      <c r="P183" s="151">
        <f>P184</f>
        <v>0</v>
      </c>
      <c r="R183" s="151">
        <f>R184</f>
        <v>0</v>
      </c>
      <c r="T183" s="152">
        <f>T184</f>
        <v>0</v>
      </c>
      <c r="AR183" s="147" t="s">
        <v>231</v>
      </c>
      <c r="AT183" s="153" t="s">
        <v>74</v>
      </c>
      <c r="AU183" s="153" t="s">
        <v>75</v>
      </c>
      <c r="AY183" s="147" t="s">
        <v>224</v>
      </c>
      <c r="BK183" s="154">
        <f>BK184</f>
        <v>0</v>
      </c>
    </row>
    <row r="184" spans="2:65" s="1" customFormat="1" ht="16.5" customHeight="1">
      <c r="B184" s="32"/>
      <c r="C184" s="157" t="s">
        <v>446</v>
      </c>
      <c r="D184" s="157" t="s">
        <v>227</v>
      </c>
      <c r="E184" s="158" t="s">
        <v>1216</v>
      </c>
      <c r="F184" s="159" t="s">
        <v>1217</v>
      </c>
      <c r="G184" s="160" t="s">
        <v>845</v>
      </c>
      <c r="H184" s="161">
        <v>1</v>
      </c>
      <c r="I184" s="162"/>
      <c r="J184" s="161">
        <f>ROUND(I184*H184,3)</f>
        <v>0</v>
      </c>
      <c r="K184" s="163"/>
      <c r="L184" s="32"/>
      <c r="M184" s="164" t="s">
        <v>1</v>
      </c>
      <c r="N184" s="127" t="s">
        <v>41</v>
      </c>
      <c r="P184" s="165">
        <f>O184*H184</f>
        <v>0</v>
      </c>
      <c r="Q184" s="165">
        <v>0</v>
      </c>
      <c r="R184" s="165">
        <f>Q184*H184</f>
        <v>0</v>
      </c>
      <c r="S184" s="165">
        <v>0</v>
      </c>
      <c r="T184" s="166">
        <f>S184*H184</f>
        <v>0</v>
      </c>
      <c r="AR184" s="167" t="s">
        <v>724</v>
      </c>
      <c r="AT184" s="167" t="s">
        <v>227</v>
      </c>
      <c r="AU184" s="167" t="s">
        <v>83</v>
      </c>
      <c r="AY184" s="17" t="s">
        <v>224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7" t="s">
        <v>99</v>
      </c>
      <c r="BK184" s="169">
        <f>ROUND(I184*H184,3)</f>
        <v>0</v>
      </c>
      <c r="BL184" s="17" t="s">
        <v>724</v>
      </c>
      <c r="BM184" s="167" t="s">
        <v>1252</v>
      </c>
    </row>
    <row r="185" spans="2:65" s="1" customFormat="1" ht="49.9" customHeight="1">
      <c r="B185" s="32"/>
      <c r="E185" s="148" t="s">
        <v>727</v>
      </c>
      <c r="F185" s="148" t="s">
        <v>728</v>
      </c>
      <c r="J185" s="125">
        <f t="shared" ref="J185:J190" si="25">BK185</f>
        <v>0</v>
      </c>
      <c r="L185" s="32"/>
      <c r="M185" s="208"/>
      <c r="T185" s="59"/>
      <c r="AT185" s="17" t="s">
        <v>74</v>
      </c>
      <c r="AU185" s="17" t="s">
        <v>75</v>
      </c>
      <c r="AY185" s="17" t="s">
        <v>729</v>
      </c>
      <c r="BK185" s="169">
        <f>SUM(BK186:BK190)</f>
        <v>0</v>
      </c>
    </row>
    <row r="186" spans="2:65" s="1" customFormat="1" ht="16.399999999999999" customHeight="1">
      <c r="B186" s="32"/>
      <c r="C186" s="209" t="s">
        <v>1</v>
      </c>
      <c r="D186" s="209" t="s">
        <v>227</v>
      </c>
      <c r="E186" s="210" t="s">
        <v>1</v>
      </c>
      <c r="F186" s="211" t="s">
        <v>1</v>
      </c>
      <c r="G186" s="212" t="s">
        <v>1</v>
      </c>
      <c r="H186" s="213"/>
      <c r="I186" s="213"/>
      <c r="J186" s="214">
        <f t="shared" si="25"/>
        <v>0</v>
      </c>
      <c r="K186" s="163"/>
      <c r="L186" s="32"/>
      <c r="M186" s="215" t="s">
        <v>1</v>
      </c>
      <c r="N186" s="216" t="s">
        <v>41</v>
      </c>
      <c r="T186" s="59"/>
      <c r="AT186" s="17" t="s">
        <v>729</v>
      </c>
      <c r="AU186" s="17" t="s">
        <v>83</v>
      </c>
      <c r="AY186" s="17" t="s">
        <v>729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7" t="s">
        <v>99</v>
      </c>
      <c r="BK186" s="169">
        <f>I186*H186</f>
        <v>0</v>
      </c>
    </row>
    <row r="187" spans="2:65" s="1" customFormat="1" ht="16.399999999999999" customHeight="1">
      <c r="B187" s="32"/>
      <c r="C187" s="209" t="s">
        <v>1</v>
      </c>
      <c r="D187" s="209" t="s">
        <v>227</v>
      </c>
      <c r="E187" s="210" t="s">
        <v>1</v>
      </c>
      <c r="F187" s="211" t="s">
        <v>1</v>
      </c>
      <c r="G187" s="212" t="s">
        <v>1</v>
      </c>
      <c r="H187" s="213"/>
      <c r="I187" s="213"/>
      <c r="J187" s="214">
        <f t="shared" si="25"/>
        <v>0</v>
      </c>
      <c r="K187" s="163"/>
      <c r="L187" s="32"/>
      <c r="M187" s="215" t="s">
        <v>1</v>
      </c>
      <c r="N187" s="216" t="s">
        <v>41</v>
      </c>
      <c r="T187" s="59"/>
      <c r="AT187" s="17" t="s">
        <v>729</v>
      </c>
      <c r="AU187" s="17" t="s">
        <v>83</v>
      </c>
      <c r="AY187" s="17" t="s">
        <v>729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7" t="s">
        <v>99</v>
      </c>
      <c r="BK187" s="169">
        <f>I187*H187</f>
        <v>0</v>
      </c>
    </row>
    <row r="188" spans="2:65" s="1" customFormat="1" ht="16.399999999999999" customHeight="1">
      <c r="B188" s="32"/>
      <c r="C188" s="209" t="s">
        <v>1</v>
      </c>
      <c r="D188" s="209" t="s">
        <v>227</v>
      </c>
      <c r="E188" s="210" t="s">
        <v>1</v>
      </c>
      <c r="F188" s="211" t="s">
        <v>1</v>
      </c>
      <c r="G188" s="212" t="s">
        <v>1</v>
      </c>
      <c r="H188" s="213"/>
      <c r="I188" s="213"/>
      <c r="J188" s="214">
        <f t="shared" si="25"/>
        <v>0</v>
      </c>
      <c r="K188" s="163"/>
      <c r="L188" s="32"/>
      <c r="M188" s="215" t="s">
        <v>1</v>
      </c>
      <c r="N188" s="216" t="s">
        <v>41</v>
      </c>
      <c r="T188" s="59"/>
      <c r="AT188" s="17" t="s">
        <v>729</v>
      </c>
      <c r="AU188" s="17" t="s">
        <v>83</v>
      </c>
      <c r="AY188" s="17" t="s">
        <v>729</v>
      </c>
      <c r="BE188" s="168">
        <f>IF(N188="základná",J188,0)</f>
        <v>0</v>
      </c>
      <c r="BF188" s="168">
        <f>IF(N188="znížená",J188,0)</f>
        <v>0</v>
      </c>
      <c r="BG188" s="168">
        <f>IF(N188="zákl. prenesená",J188,0)</f>
        <v>0</v>
      </c>
      <c r="BH188" s="168">
        <f>IF(N188="zníž. prenesená",J188,0)</f>
        <v>0</v>
      </c>
      <c r="BI188" s="168">
        <f>IF(N188="nulová",J188,0)</f>
        <v>0</v>
      </c>
      <c r="BJ188" s="17" t="s">
        <v>99</v>
      </c>
      <c r="BK188" s="169">
        <f>I188*H188</f>
        <v>0</v>
      </c>
    </row>
    <row r="189" spans="2:65" s="1" customFormat="1" ht="16.399999999999999" customHeight="1">
      <c r="B189" s="32"/>
      <c r="C189" s="209" t="s">
        <v>1</v>
      </c>
      <c r="D189" s="209" t="s">
        <v>227</v>
      </c>
      <c r="E189" s="210" t="s">
        <v>1</v>
      </c>
      <c r="F189" s="211" t="s">
        <v>1</v>
      </c>
      <c r="G189" s="212" t="s">
        <v>1</v>
      </c>
      <c r="H189" s="213"/>
      <c r="I189" s="213"/>
      <c r="J189" s="214">
        <f t="shared" si="25"/>
        <v>0</v>
      </c>
      <c r="K189" s="163"/>
      <c r="L189" s="32"/>
      <c r="M189" s="215" t="s">
        <v>1</v>
      </c>
      <c r="N189" s="216" t="s">
        <v>41</v>
      </c>
      <c r="T189" s="59"/>
      <c r="AT189" s="17" t="s">
        <v>729</v>
      </c>
      <c r="AU189" s="17" t="s">
        <v>83</v>
      </c>
      <c r="AY189" s="17" t="s">
        <v>729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7" t="s">
        <v>99</v>
      </c>
      <c r="BK189" s="169">
        <f>I189*H189</f>
        <v>0</v>
      </c>
    </row>
    <row r="190" spans="2:65" s="1" customFormat="1" ht="16.399999999999999" customHeight="1">
      <c r="B190" s="32"/>
      <c r="C190" s="209" t="s">
        <v>1</v>
      </c>
      <c r="D190" s="209" t="s">
        <v>227</v>
      </c>
      <c r="E190" s="210" t="s">
        <v>1</v>
      </c>
      <c r="F190" s="211" t="s">
        <v>1</v>
      </c>
      <c r="G190" s="212" t="s">
        <v>1</v>
      </c>
      <c r="H190" s="213"/>
      <c r="I190" s="213"/>
      <c r="J190" s="214">
        <f t="shared" si="25"/>
        <v>0</v>
      </c>
      <c r="K190" s="163"/>
      <c r="L190" s="32"/>
      <c r="M190" s="215" t="s">
        <v>1</v>
      </c>
      <c r="N190" s="216" t="s">
        <v>41</v>
      </c>
      <c r="O190" s="217"/>
      <c r="P190" s="217"/>
      <c r="Q190" s="217"/>
      <c r="R190" s="217"/>
      <c r="S190" s="217"/>
      <c r="T190" s="218"/>
      <c r="AT190" s="17" t="s">
        <v>729</v>
      </c>
      <c r="AU190" s="17" t="s">
        <v>83</v>
      </c>
      <c r="AY190" s="17" t="s">
        <v>729</v>
      </c>
      <c r="BE190" s="168">
        <f>IF(N190="základná",J190,0)</f>
        <v>0</v>
      </c>
      <c r="BF190" s="168">
        <f>IF(N190="znížená",J190,0)</f>
        <v>0</v>
      </c>
      <c r="BG190" s="168">
        <f>IF(N190="zákl. prenesená",J190,0)</f>
        <v>0</v>
      </c>
      <c r="BH190" s="168">
        <f>IF(N190="zníž. prenesená",J190,0)</f>
        <v>0</v>
      </c>
      <c r="BI190" s="168">
        <f>IF(N190="nulová",J190,0)</f>
        <v>0</v>
      </c>
      <c r="BJ190" s="17" t="s">
        <v>99</v>
      </c>
      <c r="BK190" s="169">
        <f>I190*H190</f>
        <v>0</v>
      </c>
    </row>
    <row r="191" spans="2:65" s="1" customFormat="1" ht="7" customHeight="1"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2"/>
    </row>
  </sheetData>
  <sheetProtection algorithmName="SHA-512" hashValue="+N5jzpZblYmpPr1TdOhEKk4BuUKQks0tcG3m2Sp7XL8jLgUJFutpha1Q94sO9Oxu5xDlVaVcTkWKvTNGXXUzJQ==" saltValue="u6fd8+bIc331PkankRTa0r+zYKSzOuTZ0lk8mrFXnfS2xLlK9G6SqkSYWeoMYvxfR8hxGlezMuUBAt1eyh7nZg==" spinCount="100000" sheet="1" objects="1" scenarios="1" formatColumns="0" formatRows="0" autoFilter="0"/>
  <autoFilter ref="C136:K190" xr:uid="{00000000-0009-0000-0000-000006000000}"/>
  <mergeCells count="17"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86:D191" xr:uid="{00000000-0002-0000-0600-000000000000}">
      <formula1>"K, M"</formula1>
    </dataValidation>
    <dataValidation type="list" allowBlank="1" showInputMessage="1" showErrorMessage="1" error="Povolené sú hodnoty základná, znížená, nulová." sqref="N186:N191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3"/>
  <sheetViews>
    <sheetView showGridLines="0" workbookViewId="0">
      <selection activeCell="X32" sqref="X3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1558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J106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ROUND((ROUND((SUM(BE106:BE113) + SUM(BE135:BE146)),  2) + SUM(BE148:BE152)), 2)</f>
        <v>0</v>
      </c>
      <c r="G37" s="102"/>
      <c r="H37" s="102"/>
      <c r="I37" s="103">
        <v>0.2</v>
      </c>
      <c r="J37" s="101">
        <f>ROUND((ROUND(((SUM(BE106:BE113) + SUM(BE135:BE146))*I37),  2) + (SUM(BE148:BE152)*I37)),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ROUND((ROUND((SUM(BF106:BF113) + SUM(BF135:BF146)),  2) + SUM(BF148:BF152)), 2)</f>
        <v>0</v>
      </c>
      <c r="G38" s="102"/>
      <c r="H38" s="102"/>
      <c r="I38" s="103">
        <v>0.2</v>
      </c>
      <c r="J38" s="101">
        <f>ROUND((ROUND(((SUM(BF106:BF113) + SUM(BF135:BF146))*I38),  2) + (SUM(BF148:BF152)*I38)),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ROUND((ROUND((SUM(BG106:BG113) + SUM(BG135:BG146)),  2) + SUM(BG148:BG152)),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ROUND((ROUND((SUM(BH106:BH113) + SUM(BH135:BH146)),  2) + SUM(BH148:BH152)),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ROUND((ROUND((SUM(BI106:BI113) + SUM(BI135:BI146)),  2) + SUM(BI148:BI152)),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018-04 - SO - 04 schodisková plošina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J135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1255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2:65" s="9" customFormat="1" ht="19.899999999999999" hidden="1" customHeight="1">
      <c r="B100" s="120"/>
      <c r="D100" s="121" t="s">
        <v>1256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2:65" s="8" customFormat="1" ht="25" hidden="1" customHeight="1">
      <c r="B101" s="116"/>
      <c r="D101" s="117" t="s">
        <v>1257</v>
      </c>
      <c r="E101" s="118"/>
      <c r="F101" s="118"/>
      <c r="G101" s="118"/>
      <c r="H101" s="118"/>
      <c r="I101" s="118"/>
      <c r="J101" s="119">
        <f>J144</f>
        <v>0</v>
      </c>
      <c r="L101" s="116"/>
    </row>
    <row r="102" spans="2:65" s="9" customFormat="1" ht="19.899999999999999" hidden="1" customHeight="1">
      <c r="B102" s="120"/>
      <c r="D102" s="121" t="s">
        <v>196</v>
      </c>
      <c r="E102" s="122"/>
      <c r="F102" s="122"/>
      <c r="G102" s="122"/>
      <c r="H102" s="122"/>
      <c r="I102" s="122"/>
      <c r="J102" s="123">
        <f>J145</f>
        <v>0</v>
      </c>
      <c r="L102" s="120"/>
    </row>
    <row r="103" spans="2:65" s="8" customFormat="1" ht="21.75" hidden="1" customHeight="1">
      <c r="B103" s="116"/>
      <c r="D103" s="124" t="s">
        <v>199</v>
      </c>
      <c r="J103" s="125">
        <f>J147</f>
        <v>0</v>
      </c>
      <c r="L103" s="116"/>
    </row>
    <row r="104" spans="2:65" s="1" customFormat="1" ht="21.75" hidden="1" customHeight="1">
      <c r="B104" s="32"/>
      <c r="L104" s="32"/>
    </row>
    <row r="105" spans="2:65" s="1" customFormat="1" ht="7" hidden="1" customHeight="1">
      <c r="B105" s="32"/>
      <c r="L105" s="32"/>
    </row>
    <row r="106" spans="2:65" s="1" customFormat="1" ht="29.25" hidden="1" customHeight="1">
      <c r="B106" s="32"/>
      <c r="C106" s="115" t="s">
        <v>200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hidden="1" customHeight="1">
      <c r="B107" s="32"/>
      <c r="D107" s="264" t="s">
        <v>201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203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204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264" t="s">
        <v>205</v>
      </c>
      <c r="E110" s="265"/>
      <c r="F110" s="265"/>
      <c r="J110" s="129"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202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t="18" hidden="1" customHeight="1">
      <c r="B111" s="32"/>
      <c r="D111" s="264" t="s">
        <v>206</v>
      </c>
      <c r="E111" s="265"/>
      <c r="F111" s="265"/>
      <c r="J111" s="129">
        <v>0</v>
      </c>
      <c r="L111" s="130"/>
      <c r="M111" s="131"/>
      <c r="N111" s="132" t="s">
        <v>41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3" t="s">
        <v>202</v>
      </c>
      <c r="AZ111" s="131"/>
      <c r="BA111" s="131"/>
      <c r="BB111" s="131"/>
      <c r="BC111" s="131"/>
      <c r="BD111" s="131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99</v>
      </c>
      <c r="BK111" s="131"/>
      <c r="BL111" s="131"/>
      <c r="BM111" s="131"/>
    </row>
    <row r="112" spans="2:65" s="1" customFormat="1" ht="18" hidden="1" customHeight="1">
      <c r="B112" s="32"/>
      <c r="D112" s="128" t="s">
        <v>207</v>
      </c>
      <c r="J112" s="129">
        <f>ROUND(J32*T112,2)</f>
        <v>0</v>
      </c>
      <c r="L112" s="130"/>
      <c r="M112" s="131"/>
      <c r="N112" s="132" t="s">
        <v>41</v>
      </c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3" t="s">
        <v>208</v>
      </c>
      <c r="AZ112" s="131"/>
      <c r="BA112" s="131"/>
      <c r="BB112" s="131"/>
      <c r="BC112" s="131"/>
      <c r="BD112" s="131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99</v>
      </c>
      <c r="BK112" s="131"/>
      <c r="BL112" s="131"/>
      <c r="BM112" s="131"/>
    </row>
    <row r="113" spans="2:12" s="1" customFormat="1" hidden="1">
      <c r="B113" s="32"/>
      <c r="L113" s="32"/>
    </row>
    <row r="114" spans="2:12" s="1" customFormat="1" ht="29.25" hidden="1" customHeight="1">
      <c r="B114" s="32"/>
      <c r="C114" s="135" t="s">
        <v>209</v>
      </c>
      <c r="D114" s="105"/>
      <c r="E114" s="105"/>
      <c r="F114" s="105"/>
      <c r="G114" s="105"/>
      <c r="H114" s="105"/>
      <c r="I114" s="105"/>
      <c r="J114" s="136">
        <f>ROUND(J98+J106,2)</f>
        <v>0</v>
      </c>
      <c r="K114" s="105"/>
      <c r="L114" s="32"/>
    </row>
    <row r="115" spans="2:12" s="1" customFormat="1" ht="7" hidden="1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12" hidden="1"/>
    <row r="117" spans="2:12" hidden="1"/>
    <row r="118" spans="2:12" hidden="1"/>
    <row r="119" spans="2:12" s="1" customFormat="1" ht="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5" customHeight="1">
      <c r="B120" s="32"/>
      <c r="C120" s="21" t="s">
        <v>210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66" t="str">
        <f>E7</f>
        <v>Podpora komplexného rozvoja stredného odborného vzdelávania</v>
      </c>
      <c r="F123" s="267"/>
      <c r="G123" s="267"/>
      <c r="H123" s="267"/>
      <c r="L123" s="32"/>
    </row>
    <row r="124" spans="2:12" ht="12" customHeight="1">
      <c r="B124" s="20"/>
      <c r="C124" s="27" t="s">
        <v>170</v>
      </c>
      <c r="L124" s="20"/>
    </row>
    <row r="125" spans="2:12" s="1" customFormat="1" ht="16.5" customHeight="1">
      <c r="B125" s="32"/>
      <c r="E125" s="266" t="s">
        <v>1253</v>
      </c>
      <c r="F125" s="268"/>
      <c r="G125" s="268"/>
      <c r="H125" s="268"/>
      <c r="L125" s="32"/>
    </row>
    <row r="126" spans="2:12" s="1" customFormat="1" ht="12" customHeight="1">
      <c r="B126" s="32"/>
      <c r="C126" s="27" t="s">
        <v>1102</v>
      </c>
      <c r="L126" s="32"/>
    </row>
    <row r="127" spans="2:12" s="1" customFormat="1" ht="16.5" customHeight="1">
      <c r="B127" s="32"/>
      <c r="E127" s="261" t="str">
        <f>E11</f>
        <v>018-04 - SO - 04 schodisková plošina</v>
      </c>
      <c r="F127" s="268"/>
      <c r="G127" s="268"/>
      <c r="H127" s="268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F14</f>
        <v>Brezno</v>
      </c>
      <c r="I129" s="27" t="s">
        <v>20</v>
      </c>
      <c r="J129" s="55" t="str">
        <f>IF(J14="","",J14)</f>
        <v>5. 9. 2023</v>
      </c>
      <c r="L129" s="32"/>
    </row>
    <row r="130" spans="2:65" s="1" customFormat="1" ht="7" customHeight="1">
      <c r="B130" s="32"/>
      <c r="L130" s="32"/>
    </row>
    <row r="131" spans="2:65" s="1" customFormat="1" ht="15.25" customHeight="1">
      <c r="B131" s="32"/>
      <c r="C131" s="27" t="s">
        <v>22</v>
      </c>
      <c r="F131" s="25" t="str">
        <f>E17</f>
        <v>Stredná odb. škola techniky a služieb</v>
      </c>
      <c r="I131" s="27" t="s">
        <v>28</v>
      </c>
      <c r="J131" s="30" t="str">
        <f>E23</f>
        <v>Konstrukt steel s.r.o.</v>
      </c>
      <c r="L131" s="32"/>
    </row>
    <row r="132" spans="2:65" s="1" customFormat="1" ht="15.25" customHeight="1">
      <c r="B132" s="32"/>
      <c r="C132" s="27" t="s">
        <v>26</v>
      </c>
      <c r="F132" s="25" t="str">
        <f>IF(E20="","",E20)</f>
        <v>Vyplň údaj</v>
      </c>
      <c r="I132" s="27" t="s">
        <v>32</v>
      </c>
      <c r="J132" s="30" t="str">
        <f>E26</f>
        <v xml:space="preserve">Ladislav Medveď </v>
      </c>
      <c r="L132" s="32"/>
    </row>
    <row r="133" spans="2:65" s="1" customFormat="1" ht="10.4" customHeight="1">
      <c r="B133" s="32"/>
      <c r="L133" s="32"/>
    </row>
    <row r="134" spans="2:65" s="10" customFormat="1" ht="29.25" customHeight="1">
      <c r="B134" s="137"/>
      <c r="C134" s="138" t="s">
        <v>211</v>
      </c>
      <c r="D134" s="139" t="s">
        <v>60</v>
      </c>
      <c r="E134" s="139" t="s">
        <v>56</v>
      </c>
      <c r="F134" s="139" t="s">
        <v>57</v>
      </c>
      <c r="G134" s="139" t="s">
        <v>212</v>
      </c>
      <c r="H134" s="139" t="s">
        <v>213</v>
      </c>
      <c r="I134" s="139" t="s">
        <v>214</v>
      </c>
      <c r="J134" s="140" t="s">
        <v>176</v>
      </c>
      <c r="K134" s="141" t="s">
        <v>215</v>
      </c>
      <c r="L134" s="137"/>
      <c r="M134" s="62" t="s">
        <v>1</v>
      </c>
      <c r="N134" s="63" t="s">
        <v>39</v>
      </c>
      <c r="O134" s="63" t="s">
        <v>216</v>
      </c>
      <c r="P134" s="63" t="s">
        <v>217</v>
      </c>
      <c r="Q134" s="63" t="s">
        <v>218</v>
      </c>
      <c r="R134" s="63" t="s">
        <v>219</v>
      </c>
      <c r="S134" s="63" t="s">
        <v>220</v>
      </c>
      <c r="T134" s="64" t="s">
        <v>221</v>
      </c>
    </row>
    <row r="135" spans="2:65" s="1" customFormat="1" ht="22.9" customHeight="1">
      <c r="B135" s="32"/>
      <c r="C135" s="67" t="s">
        <v>172</v>
      </c>
      <c r="J135" s="142">
        <f>BK135</f>
        <v>0</v>
      </c>
      <c r="L135" s="32"/>
      <c r="M135" s="65"/>
      <c r="N135" s="56"/>
      <c r="O135" s="56"/>
      <c r="P135" s="143">
        <f>P136+P144+P147</f>
        <v>0</v>
      </c>
      <c r="Q135" s="56"/>
      <c r="R135" s="143">
        <f>R136+R144+R147</f>
        <v>0</v>
      </c>
      <c r="S135" s="56"/>
      <c r="T135" s="144">
        <f>T136+T144+T147</f>
        <v>0</v>
      </c>
      <c r="AT135" s="17" t="s">
        <v>74</v>
      </c>
      <c r="AU135" s="17" t="s">
        <v>178</v>
      </c>
      <c r="BK135" s="145">
        <f>BK136+BK144+BK147</f>
        <v>0</v>
      </c>
    </row>
    <row r="136" spans="2:65" s="11" customFormat="1" ht="25.9" customHeight="1">
      <c r="B136" s="146"/>
      <c r="D136" s="147" t="s">
        <v>74</v>
      </c>
      <c r="E136" s="148" t="s">
        <v>411</v>
      </c>
      <c r="F136" s="148" t="s">
        <v>1258</v>
      </c>
      <c r="I136" s="149"/>
      <c r="J136" s="125">
        <f>BK136</f>
        <v>0</v>
      </c>
      <c r="L136" s="146"/>
      <c r="M136" s="150"/>
      <c r="P136" s="151">
        <f>P137</f>
        <v>0</v>
      </c>
      <c r="R136" s="151">
        <f>R137</f>
        <v>0</v>
      </c>
      <c r="T136" s="152">
        <f>T137</f>
        <v>0</v>
      </c>
      <c r="AR136" s="147" t="s">
        <v>99</v>
      </c>
      <c r="AT136" s="153" t="s">
        <v>74</v>
      </c>
      <c r="AU136" s="153" t="s">
        <v>75</v>
      </c>
      <c r="AY136" s="147" t="s">
        <v>224</v>
      </c>
      <c r="BK136" s="154">
        <f>BK137</f>
        <v>0</v>
      </c>
    </row>
    <row r="137" spans="2:65" s="11" customFormat="1" ht="22.9" customHeight="1">
      <c r="B137" s="146"/>
      <c r="D137" s="147" t="s">
        <v>74</v>
      </c>
      <c r="E137" s="155" t="s">
        <v>1259</v>
      </c>
      <c r="F137" s="155" t="s">
        <v>1260</v>
      </c>
      <c r="I137" s="149"/>
      <c r="J137" s="156">
        <f>BK137</f>
        <v>0</v>
      </c>
      <c r="L137" s="146"/>
      <c r="M137" s="150"/>
      <c r="P137" s="151">
        <f>SUM(P138:P143)</f>
        <v>0</v>
      </c>
      <c r="R137" s="151">
        <f>SUM(R138:R143)</f>
        <v>0</v>
      </c>
      <c r="T137" s="152">
        <f>SUM(T138:T143)</f>
        <v>0</v>
      </c>
      <c r="AR137" s="147" t="s">
        <v>83</v>
      </c>
      <c r="AT137" s="153" t="s">
        <v>74</v>
      </c>
      <c r="AU137" s="153" t="s">
        <v>83</v>
      </c>
      <c r="AY137" s="147" t="s">
        <v>224</v>
      </c>
      <c r="BK137" s="154">
        <f>SUM(BK138:BK143)</f>
        <v>0</v>
      </c>
    </row>
    <row r="138" spans="2:65" s="1" customFormat="1" ht="24.25" customHeight="1">
      <c r="B138" s="32"/>
      <c r="C138" s="157" t="s">
        <v>225</v>
      </c>
      <c r="D138" s="157" t="s">
        <v>227</v>
      </c>
      <c r="E138" s="158" t="s">
        <v>1261</v>
      </c>
      <c r="F138" s="159" t="s">
        <v>1262</v>
      </c>
      <c r="G138" s="160" t="s">
        <v>237</v>
      </c>
      <c r="H138" s="161">
        <v>22</v>
      </c>
      <c r="I138" s="162"/>
      <c r="J138" s="161">
        <f t="shared" ref="J138:J143" si="5">ROUND(I138*H138,3)</f>
        <v>0</v>
      </c>
      <c r="K138" s="163"/>
      <c r="L138" s="32"/>
      <c r="M138" s="164" t="s">
        <v>1</v>
      </c>
      <c r="N138" s="127" t="s">
        <v>41</v>
      </c>
      <c r="P138" s="165">
        <f t="shared" ref="P138:P143" si="6">O138*H138</f>
        <v>0</v>
      </c>
      <c r="Q138" s="165">
        <v>0</v>
      </c>
      <c r="R138" s="165">
        <f t="shared" ref="R138:R143" si="7">Q138*H138</f>
        <v>0</v>
      </c>
      <c r="S138" s="165">
        <v>0</v>
      </c>
      <c r="T138" s="166">
        <f t="shared" ref="T138:T143" si="8">S138*H138</f>
        <v>0</v>
      </c>
      <c r="AR138" s="167" t="s">
        <v>231</v>
      </c>
      <c r="AT138" s="167" t="s">
        <v>227</v>
      </c>
      <c r="AU138" s="167" t="s">
        <v>99</v>
      </c>
      <c r="AY138" s="17" t="s">
        <v>224</v>
      </c>
      <c r="BE138" s="168">
        <f t="shared" ref="BE138:BE143" si="9">IF(N138="základná",J138,0)</f>
        <v>0</v>
      </c>
      <c r="BF138" s="168">
        <f t="shared" ref="BF138:BF143" si="10">IF(N138="znížená",J138,0)</f>
        <v>0</v>
      </c>
      <c r="BG138" s="168">
        <f t="shared" ref="BG138:BG143" si="11">IF(N138="zákl. prenesená",J138,0)</f>
        <v>0</v>
      </c>
      <c r="BH138" s="168">
        <f t="shared" ref="BH138:BH143" si="12">IF(N138="zníž. prenesená",J138,0)</f>
        <v>0</v>
      </c>
      <c r="BI138" s="168">
        <f t="shared" ref="BI138:BI143" si="13">IF(N138="nulová",J138,0)</f>
        <v>0</v>
      </c>
      <c r="BJ138" s="17" t="s">
        <v>99</v>
      </c>
      <c r="BK138" s="169">
        <f t="shared" ref="BK138:BK143" si="14">ROUND(I138*H138,3)</f>
        <v>0</v>
      </c>
      <c r="BL138" s="17" t="s">
        <v>231</v>
      </c>
      <c r="BM138" s="167" t="s">
        <v>99</v>
      </c>
    </row>
    <row r="139" spans="2:65" s="1" customFormat="1" ht="16.5" customHeight="1">
      <c r="B139" s="32"/>
      <c r="C139" s="198" t="s">
        <v>231</v>
      </c>
      <c r="D139" s="198" t="s">
        <v>311</v>
      </c>
      <c r="E139" s="199" t="s">
        <v>1263</v>
      </c>
      <c r="F139" s="200" t="s">
        <v>1264</v>
      </c>
      <c r="G139" s="201" t="s">
        <v>237</v>
      </c>
      <c r="H139" s="202">
        <v>22</v>
      </c>
      <c r="I139" s="203"/>
      <c r="J139" s="202">
        <f t="shared" si="5"/>
        <v>0</v>
      </c>
      <c r="K139" s="204"/>
      <c r="L139" s="205"/>
      <c r="M139" s="206" t="s">
        <v>1</v>
      </c>
      <c r="N139" s="20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231</v>
      </c>
      <c r="BM139" s="167" t="s">
        <v>231</v>
      </c>
    </row>
    <row r="140" spans="2:65" s="1" customFormat="1" ht="16.5" customHeight="1">
      <c r="B140" s="32"/>
      <c r="C140" s="157" t="s">
        <v>252</v>
      </c>
      <c r="D140" s="157" t="s">
        <v>227</v>
      </c>
      <c r="E140" s="158" t="s">
        <v>1265</v>
      </c>
      <c r="F140" s="159" t="s">
        <v>1266</v>
      </c>
      <c r="G140" s="160" t="s">
        <v>230</v>
      </c>
      <c r="H140" s="161">
        <v>1</v>
      </c>
      <c r="I140" s="162"/>
      <c r="J140" s="161">
        <f t="shared" si="5"/>
        <v>0</v>
      </c>
      <c r="K140" s="163"/>
      <c r="L140" s="32"/>
      <c r="M140" s="164" t="s">
        <v>1</v>
      </c>
      <c r="N140" s="12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231</v>
      </c>
      <c r="AT140" s="167" t="s">
        <v>227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241</v>
      </c>
    </row>
    <row r="141" spans="2:65" s="1" customFormat="1" ht="24.25" customHeight="1">
      <c r="B141" s="32"/>
      <c r="C141" s="198" t="s">
        <v>241</v>
      </c>
      <c r="D141" s="198" t="s">
        <v>311</v>
      </c>
      <c r="E141" s="199" t="s">
        <v>1267</v>
      </c>
      <c r="F141" s="200" t="s">
        <v>1268</v>
      </c>
      <c r="G141" s="201" t="s">
        <v>230</v>
      </c>
      <c r="H141" s="202">
        <v>1</v>
      </c>
      <c r="I141" s="203"/>
      <c r="J141" s="202">
        <f t="shared" si="5"/>
        <v>0</v>
      </c>
      <c r="K141" s="204"/>
      <c r="L141" s="205"/>
      <c r="M141" s="206" t="s">
        <v>1</v>
      </c>
      <c r="N141" s="20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280</v>
      </c>
      <c r="AT141" s="167" t="s">
        <v>311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280</v>
      </c>
    </row>
    <row r="142" spans="2:65" s="1" customFormat="1" ht="24.25" customHeight="1">
      <c r="B142" s="32"/>
      <c r="C142" s="157" t="s">
        <v>83</v>
      </c>
      <c r="D142" s="157" t="s">
        <v>227</v>
      </c>
      <c r="E142" s="158" t="s">
        <v>1269</v>
      </c>
      <c r="F142" s="159" t="s">
        <v>1270</v>
      </c>
      <c r="G142" s="160" t="s">
        <v>237</v>
      </c>
      <c r="H142" s="161">
        <v>20</v>
      </c>
      <c r="I142" s="162"/>
      <c r="J142" s="161">
        <f t="shared" si="5"/>
        <v>0</v>
      </c>
      <c r="K142" s="163"/>
      <c r="L142" s="32"/>
      <c r="M142" s="164" t="s">
        <v>1</v>
      </c>
      <c r="N142" s="12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231</v>
      </c>
      <c r="AT142" s="167" t="s">
        <v>227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288</v>
      </c>
    </row>
    <row r="143" spans="2:65" s="1" customFormat="1" ht="16.5" customHeight="1">
      <c r="B143" s="32"/>
      <c r="C143" s="198" t="s">
        <v>99</v>
      </c>
      <c r="D143" s="198" t="s">
        <v>311</v>
      </c>
      <c r="E143" s="199" t="s">
        <v>1271</v>
      </c>
      <c r="F143" s="200" t="s">
        <v>1272</v>
      </c>
      <c r="G143" s="201" t="s">
        <v>237</v>
      </c>
      <c r="H143" s="202">
        <v>20</v>
      </c>
      <c r="I143" s="203"/>
      <c r="J143" s="202">
        <f t="shared" si="5"/>
        <v>0</v>
      </c>
      <c r="K143" s="204"/>
      <c r="L143" s="205"/>
      <c r="M143" s="206" t="s">
        <v>1</v>
      </c>
      <c r="N143" s="207" t="s">
        <v>41</v>
      </c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AR143" s="167" t="s">
        <v>280</v>
      </c>
      <c r="AT143" s="167" t="s">
        <v>311</v>
      </c>
      <c r="AU143" s="167" t="s">
        <v>99</v>
      </c>
      <c r="AY143" s="17" t="s">
        <v>224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7" t="s">
        <v>99</v>
      </c>
      <c r="BK143" s="169">
        <f t="shared" si="14"/>
        <v>0</v>
      </c>
      <c r="BL143" s="17" t="s">
        <v>231</v>
      </c>
      <c r="BM143" s="167" t="s">
        <v>300</v>
      </c>
    </row>
    <row r="144" spans="2:65" s="11" customFormat="1" ht="25.9" customHeight="1">
      <c r="B144" s="146"/>
      <c r="D144" s="147" t="s">
        <v>74</v>
      </c>
      <c r="E144" s="148" t="s">
        <v>1273</v>
      </c>
      <c r="F144" s="148" t="s">
        <v>699</v>
      </c>
      <c r="I144" s="149"/>
      <c r="J144" s="125">
        <f>BK144</f>
        <v>0</v>
      </c>
      <c r="L144" s="146"/>
      <c r="M144" s="150"/>
      <c r="P144" s="151">
        <f>P145</f>
        <v>0</v>
      </c>
      <c r="R144" s="151">
        <f>R145</f>
        <v>0</v>
      </c>
      <c r="T144" s="152">
        <f>T145</f>
        <v>0</v>
      </c>
      <c r="AR144" s="147" t="s">
        <v>83</v>
      </c>
      <c r="AT144" s="153" t="s">
        <v>74</v>
      </c>
      <c r="AU144" s="153" t="s">
        <v>75</v>
      </c>
      <c r="AY144" s="147" t="s">
        <v>224</v>
      </c>
      <c r="BK144" s="154">
        <f>BK145</f>
        <v>0</v>
      </c>
    </row>
    <row r="145" spans="2:65" s="11" customFormat="1" ht="22.9" customHeight="1">
      <c r="B145" s="146"/>
      <c r="D145" s="147" t="s">
        <v>74</v>
      </c>
      <c r="E145" s="155" t="s">
        <v>698</v>
      </c>
      <c r="F145" s="155" t="s">
        <v>699</v>
      </c>
      <c r="I145" s="149"/>
      <c r="J145" s="156">
        <f>BK145</f>
        <v>0</v>
      </c>
      <c r="L145" s="146"/>
      <c r="M145" s="150"/>
      <c r="P145" s="151">
        <f>P146</f>
        <v>0</v>
      </c>
      <c r="R145" s="151">
        <f>R146</f>
        <v>0</v>
      </c>
      <c r="T145" s="152">
        <f>T146</f>
        <v>0</v>
      </c>
      <c r="AR145" s="147" t="s">
        <v>225</v>
      </c>
      <c r="AT145" s="153" t="s">
        <v>74</v>
      </c>
      <c r="AU145" s="153" t="s">
        <v>83</v>
      </c>
      <c r="AY145" s="147" t="s">
        <v>224</v>
      </c>
      <c r="BK145" s="154">
        <f>BK146</f>
        <v>0</v>
      </c>
    </row>
    <row r="146" spans="2:65" s="1" customFormat="1" ht="37.9" customHeight="1">
      <c r="B146" s="32"/>
      <c r="C146" s="157" t="s">
        <v>260</v>
      </c>
      <c r="D146" s="157" t="s">
        <v>227</v>
      </c>
      <c r="E146" s="158" t="s">
        <v>1274</v>
      </c>
      <c r="F146" s="159" t="s">
        <v>1275</v>
      </c>
      <c r="G146" s="160" t="s">
        <v>237</v>
      </c>
      <c r="H146" s="161">
        <v>4</v>
      </c>
      <c r="I146" s="162"/>
      <c r="J146" s="161">
        <f>ROUND(I146*H146,3)</f>
        <v>0</v>
      </c>
      <c r="K146" s="163"/>
      <c r="L146" s="32"/>
      <c r="M146" s="164" t="s">
        <v>1</v>
      </c>
      <c r="N146" s="127" t="s">
        <v>41</v>
      </c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AR146" s="167" t="s">
        <v>558</v>
      </c>
      <c r="AT146" s="167" t="s">
        <v>227</v>
      </c>
      <c r="AU146" s="167" t="s">
        <v>99</v>
      </c>
      <c r="AY146" s="17" t="s">
        <v>224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7" t="s">
        <v>99</v>
      </c>
      <c r="BK146" s="169">
        <f>ROUND(I146*H146,3)</f>
        <v>0</v>
      </c>
      <c r="BL146" s="17" t="s">
        <v>558</v>
      </c>
      <c r="BM146" s="167" t="s">
        <v>310</v>
      </c>
    </row>
    <row r="147" spans="2:65" s="1" customFormat="1" ht="49.9" customHeight="1">
      <c r="B147" s="32"/>
      <c r="E147" s="148" t="s">
        <v>727</v>
      </c>
      <c r="F147" s="148" t="s">
        <v>728</v>
      </c>
      <c r="J147" s="125">
        <f t="shared" ref="J147:J152" si="15">BK147</f>
        <v>0</v>
      </c>
      <c r="L147" s="32"/>
      <c r="M147" s="208"/>
      <c r="T147" s="59"/>
      <c r="AT147" s="17" t="s">
        <v>74</v>
      </c>
      <c r="AU147" s="17" t="s">
        <v>75</v>
      </c>
      <c r="AY147" s="17" t="s">
        <v>729</v>
      </c>
      <c r="BK147" s="169">
        <f>SUM(BK148:BK152)</f>
        <v>0</v>
      </c>
    </row>
    <row r="148" spans="2:65" s="1" customFormat="1" ht="16.399999999999999" customHeight="1">
      <c r="B148" s="32"/>
      <c r="C148" s="209" t="s">
        <v>1</v>
      </c>
      <c r="D148" s="209" t="s">
        <v>227</v>
      </c>
      <c r="E148" s="210" t="s">
        <v>1</v>
      </c>
      <c r="F148" s="211" t="s">
        <v>1</v>
      </c>
      <c r="G148" s="212" t="s">
        <v>1</v>
      </c>
      <c r="H148" s="213"/>
      <c r="I148" s="213"/>
      <c r="J148" s="214">
        <f t="shared" si="15"/>
        <v>0</v>
      </c>
      <c r="K148" s="163"/>
      <c r="L148" s="32"/>
      <c r="M148" s="215" t="s">
        <v>1</v>
      </c>
      <c r="N148" s="216" t="s">
        <v>41</v>
      </c>
      <c r="T148" s="59"/>
      <c r="AT148" s="17" t="s">
        <v>729</v>
      </c>
      <c r="AU148" s="17" t="s">
        <v>83</v>
      </c>
      <c r="AY148" s="17" t="s">
        <v>729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7" t="s">
        <v>99</v>
      </c>
      <c r="BK148" s="169">
        <f>I148*H148</f>
        <v>0</v>
      </c>
    </row>
    <row r="149" spans="2:65" s="1" customFormat="1" ht="16.399999999999999" customHeight="1">
      <c r="B149" s="32"/>
      <c r="C149" s="209" t="s">
        <v>1</v>
      </c>
      <c r="D149" s="209" t="s">
        <v>227</v>
      </c>
      <c r="E149" s="210" t="s">
        <v>1</v>
      </c>
      <c r="F149" s="211" t="s">
        <v>1</v>
      </c>
      <c r="G149" s="212" t="s">
        <v>1</v>
      </c>
      <c r="H149" s="213"/>
      <c r="I149" s="213"/>
      <c r="J149" s="214">
        <f t="shared" si="15"/>
        <v>0</v>
      </c>
      <c r="K149" s="163"/>
      <c r="L149" s="32"/>
      <c r="M149" s="215" t="s">
        <v>1</v>
      </c>
      <c r="N149" s="216" t="s">
        <v>41</v>
      </c>
      <c r="T149" s="59"/>
      <c r="AT149" s="17" t="s">
        <v>729</v>
      </c>
      <c r="AU149" s="17" t="s">
        <v>83</v>
      </c>
      <c r="AY149" s="17" t="s">
        <v>729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7" t="s">
        <v>99</v>
      </c>
      <c r="BK149" s="169">
        <f>I149*H149</f>
        <v>0</v>
      </c>
    </row>
    <row r="150" spans="2:65" s="1" customFormat="1" ht="16.399999999999999" customHeight="1">
      <c r="B150" s="32"/>
      <c r="C150" s="209" t="s">
        <v>1</v>
      </c>
      <c r="D150" s="209" t="s">
        <v>227</v>
      </c>
      <c r="E150" s="210" t="s">
        <v>1</v>
      </c>
      <c r="F150" s="211" t="s">
        <v>1</v>
      </c>
      <c r="G150" s="212" t="s">
        <v>1</v>
      </c>
      <c r="H150" s="213"/>
      <c r="I150" s="213"/>
      <c r="J150" s="214">
        <f t="shared" si="15"/>
        <v>0</v>
      </c>
      <c r="K150" s="163"/>
      <c r="L150" s="32"/>
      <c r="M150" s="215" t="s">
        <v>1</v>
      </c>
      <c r="N150" s="216" t="s">
        <v>41</v>
      </c>
      <c r="T150" s="59"/>
      <c r="AT150" s="17" t="s">
        <v>729</v>
      </c>
      <c r="AU150" s="17" t="s">
        <v>83</v>
      </c>
      <c r="AY150" s="17" t="s">
        <v>729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7" t="s">
        <v>99</v>
      </c>
      <c r="BK150" s="169">
        <f>I150*H150</f>
        <v>0</v>
      </c>
    </row>
    <row r="151" spans="2:65" s="1" customFormat="1" ht="16.399999999999999" customHeight="1">
      <c r="B151" s="32"/>
      <c r="C151" s="209" t="s">
        <v>1</v>
      </c>
      <c r="D151" s="209" t="s">
        <v>227</v>
      </c>
      <c r="E151" s="210" t="s">
        <v>1</v>
      </c>
      <c r="F151" s="211" t="s">
        <v>1</v>
      </c>
      <c r="G151" s="212" t="s">
        <v>1</v>
      </c>
      <c r="H151" s="213"/>
      <c r="I151" s="213"/>
      <c r="J151" s="214">
        <f t="shared" si="15"/>
        <v>0</v>
      </c>
      <c r="K151" s="163"/>
      <c r="L151" s="32"/>
      <c r="M151" s="215" t="s">
        <v>1</v>
      </c>
      <c r="N151" s="216" t="s">
        <v>41</v>
      </c>
      <c r="T151" s="59"/>
      <c r="AT151" s="17" t="s">
        <v>729</v>
      </c>
      <c r="AU151" s="17" t="s">
        <v>83</v>
      </c>
      <c r="AY151" s="17" t="s">
        <v>729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7" t="s">
        <v>99</v>
      </c>
      <c r="BK151" s="169">
        <f>I151*H151</f>
        <v>0</v>
      </c>
    </row>
    <row r="152" spans="2:65" s="1" customFormat="1" ht="16.399999999999999" customHeight="1">
      <c r="B152" s="32"/>
      <c r="C152" s="209" t="s">
        <v>1</v>
      </c>
      <c r="D152" s="209" t="s">
        <v>227</v>
      </c>
      <c r="E152" s="210" t="s">
        <v>1</v>
      </c>
      <c r="F152" s="211" t="s">
        <v>1</v>
      </c>
      <c r="G152" s="212" t="s">
        <v>1</v>
      </c>
      <c r="H152" s="213"/>
      <c r="I152" s="213"/>
      <c r="J152" s="214">
        <f t="shared" si="15"/>
        <v>0</v>
      </c>
      <c r="K152" s="163"/>
      <c r="L152" s="32"/>
      <c r="M152" s="215" t="s">
        <v>1</v>
      </c>
      <c r="N152" s="216" t="s">
        <v>41</v>
      </c>
      <c r="O152" s="217"/>
      <c r="P152" s="217"/>
      <c r="Q152" s="217"/>
      <c r="R152" s="217"/>
      <c r="S152" s="217"/>
      <c r="T152" s="218"/>
      <c r="AT152" s="17" t="s">
        <v>729</v>
      </c>
      <c r="AU152" s="17" t="s">
        <v>83</v>
      </c>
      <c r="AY152" s="17" t="s">
        <v>729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7" t="s">
        <v>99</v>
      </c>
      <c r="BK152" s="169">
        <f>I152*H152</f>
        <v>0</v>
      </c>
    </row>
    <row r="153" spans="2:65" s="1" customFormat="1" ht="7" customHeight="1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2"/>
    </row>
  </sheetData>
  <sheetProtection formatColumns="0" formatRows="0" autoFilter="0"/>
  <autoFilter ref="C134:K152" xr:uid="{00000000-0009-0000-0000-000007000000}"/>
  <mergeCells count="17"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48:D153" xr:uid="{00000000-0002-0000-0700-000000000000}">
      <formula1>"K, M"</formula1>
    </dataValidation>
    <dataValidation type="list" allowBlank="1" showInputMessage="1" showErrorMessage="1" error="Povolené sú hodnoty základná, znížená, nulová." sqref="N148:N153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169</v>
      </c>
      <c r="L4" s="20"/>
      <c r="M4" s="96" t="s">
        <v>9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66" t="str">
        <f>'Rekapitulácia stavby'!K6</f>
        <v>Podpora komplexného rozvoja stredného odborného vzdelávania</v>
      </c>
      <c r="F7" s="267"/>
      <c r="G7" s="267"/>
      <c r="H7" s="267"/>
      <c r="L7" s="20"/>
    </row>
    <row r="8" spans="2:46" ht="12" customHeight="1">
      <c r="B8" s="20"/>
      <c r="D8" s="27" t="s">
        <v>170</v>
      </c>
      <c r="L8" s="20"/>
    </row>
    <row r="9" spans="2:46" s="1" customFormat="1" ht="16.5" customHeight="1">
      <c r="B9" s="32"/>
      <c r="E9" s="266" t="s">
        <v>1253</v>
      </c>
      <c r="F9" s="268"/>
      <c r="G9" s="268"/>
      <c r="H9" s="268"/>
      <c r="L9" s="32"/>
    </row>
    <row r="10" spans="2:46" s="1" customFormat="1" ht="12" customHeight="1">
      <c r="B10" s="32"/>
      <c r="D10" s="27" t="s">
        <v>1102</v>
      </c>
      <c r="L10" s="32"/>
    </row>
    <row r="11" spans="2:46" s="1" customFormat="1" ht="16.5" customHeight="1">
      <c r="B11" s="32"/>
      <c r="E11" s="261" t="s">
        <v>1276</v>
      </c>
      <c r="F11" s="268"/>
      <c r="G11" s="268"/>
      <c r="H11" s="26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5" t="str">
        <f>'Rekapitulácia stavby'!AN8</f>
        <v>5. 9. 2023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9" t="str">
        <f>'Rekapitulácia stavby'!E14</f>
        <v>Vyplň údaj</v>
      </c>
      <c r="F20" s="227"/>
      <c r="G20" s="227"/>
      <c r="H20" s="227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1254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1" t="s">
        <v>1</v>
      </c>
      <c r="F29" s="231"/>
      <c r="G29" s="231"/>
      <c r="H29" s="231"/>
      <c r="L29" s="97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D32" s="25" t="s">
        <v>172</v>
      </c>
      <c r="J32" s="98">
        <f>J98</f>
        <v>0</v>
      </c>
      <c r="L32" s="32"/>
    </row>
    <row r="33" spans="2:12" s="1" customFormat="1" ht="14.5" customHeight="1">
      <c r="B33" s="32"/>
      <c r="D33" s="99" t="s">
        <v>173</v>
      </c>
      <c r="J33" s="98">
        <f>J104</f>
        <v>0</v>
      </c>
      <c r="L33" s="32"/>
    </row>
    <row r="34" spans="2:12" s="1" customFormat="1" ht="25.4" customHeight="1">
      <c r="B34" s="32"/>
      <c r="D34" s="100" t="s">
        <v>35</v>
      </c>
      <c r="J34" s="69">
        <f>ROUND(J32 + J33, 2)</f>
        <v>0</v>
      </c>
      <c r="L34" s="32"/>
    </row>
    <row r="35" spans="2:12" s="1" customFormat="1" ht="7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5" customHeight="1">
      <c r="B37" s="32"/>
      <c r="D37" s="58" t="s">
        <v>39</v>
      </c>
      <c r="E37" s="37" t="s">
        <v>40</v>
      </c>
      <c r="F37" s="101">
        <f>ROUND((ROUND((SUM(BE104:BE111) + SUM(BE133:BE142)),  2) + SUM(BE144:BE148)), 2)</f>
        <v>0</v>
      </c>
      <c r="G37" s="102"/>
      <c r="H37" s="102"/>
      <c r="I37" s="103">
        <v>0.2</v>
      </c>
      <c r="J37" s="101">
        <f>ROUND((ROUND(((SUM(BE104:BE111) + SUM(BE133:BE142))*I37),  2) + (SUM(BE144:BE148)*I37)), 2)</f>
        <v>0</v>
      </c>
      <c r="L37" s="32"/>
    </row>
    <row r="38" spans="2:12" s="1" customFormat="1" ht="14.5" customHeight="1">
      <c r="B38" s="32"/>
      <c r="E38" s="37" t="s">
        <v>41</v>
      </c>
      <c r="F38" s="101">
        <f>ROUND((ROUND((SUM(BF104:BF111) + SUM(BF133:BF142)),  2) + SUM(BF144:BF148)), 2)</f>
        <v>0</v>
      </c>
      <c r="G38" s="102"/>
      <c r="H38" s="102"/>
      <c r="I38" s="103">
        <v>0.2</v>
      </c>
      <c r="J38" s="101">
        <f>ROUND((ROUND(((SUM(BF104:BF111) + SUM(BF133:BF142))*I38),  2) + (SUM(BF144:BF148)*I38)), 2)</f>
        <v>0</v>
      </c>
      <c r="L38" s="32"/>
    </row>
    <row r="39" spans="2:12" s="1" customFormat="1" ht="14.5" hidden="1" customHeight="1">
      <c r="B39" s="32"/>
      <c r="E39" s="27" t="s">
        <v>42</v>
      </c>
      <c r="F39" s="89">
        <f>ROUND((ROUND((SUM(BG104:BG111) + SUM(BG133:BG142)),  2) + SUM(BG144:BG148)), 2)</f>
        <v>0</v>
      </c>
      <c r="I39" s="104">
        <v>0.2</v>
      </c>
      <c r="J39" s="89">
        <f>0</f>
        <v>0</v>
      </c>
      <c r="L39" s="32"/>
    </row>
    <row r="40" spans="2:12" s="1" customFormat="1" ht="14.5" hidden="1" customHeight="1">
      <c r="B40" s="32"/>
      <c r="E40" s="27" t="s">
        <v>43</v>
      </c>
      <c r="F40" s="89">
        <f>ROUND((ROUND((SUM(BH104:BH111) + SUM(BH133:BH142)),  2) + SUM(BH144:BH148)), 2)</f>
        <v>0</v>
      </c>
      <c r="I40" s="104">
        <v>0.2</v>
      </c>
      <c r="J40" s="89">
        <f>0</f>
        <v>0</v>
      </c>
      <c r="L40" s="32"/>
    </row>
    <row r="41" spans="2:12" s="1" customFormat="1" ht="14.5" hidden="1" customHeight="1">
      <c r="B41" s="32"/>
      <c r="E41" s="37" t="s">
        <v>44</v>
      </c>
      <c r="F41" s="101">
        <f>ROUND((ROUND((SUM(BI104:BI111) + SUM(BI133:BI142)),  2) + SUM(BI144:BI148)), 2)</f>
        <v>0</v>
      </c>
      <c r="G41" s="102"/>
      <c r="H41" s="102"/>
      <c r="I41" s="103">
        <v>0</v>
      </c>
      <c r="J41" s="101">
        <f>0</f>
        <v>0</v>
      </c>
      <c r="L41" s="32"/>
    </row>
    <row r="42" spans="2:12" s="1" customFormat="1" ht="7" customHeight="1">
      <c r="B42" s="32"/>
      <c r="L42" s="32"/>
    </row>
    <row r="43" spans="2:12" s="1" customFormat="1" ht="25.4" customHeight="1">
      <c r="B43" s="32"/>
      <c r="C43" s="105"/>
      <c r="D43" s="106" t="s">
        <v>45</v>
      </c>
      <c r="E43" s="60"/>
      <c r="F43" s="60"/>
      <c r="G43" s="107" t="s">
        <v>46</v>
      </c>
      <c r="H43" s="108" t="s">
        <v>47</v>
      </c>
      <c r="I43" s="60"/>
      <c r="J43" s="109">
        <f>SUM(J34:J41)</f>
        <v>0</v>
      </c>
      <c r="K43" s="110"/>
      <c r="L43" s="32"/>
    </row>
    <row r="44" spans="2:12" s="1" customFormat="1" ht="14.5" customHeight="1">
      <c r="B44" s="32"/>
      <c r="L44" s="32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1" t="s">
        <v>51</v>
      </c>
      <c r="G61" s="46" t="s">
        <v>50</v>
      </c>
      <c r="H61" s="34"/>
      <c r="I61" s="34"/>
      <c r="J61" s="11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1" t="s">
        <v>51</v>
      </c>
      <c r="G76" s="46" t="s">
        <v>50</v>
      </c>
      <c r="H76" s="34"/>
      <c r="I76" s="34"/>
      <c r="J76" s="112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hidden="1" customHeight="1">
      <c r="B82" s="32"/>
      <c r="C82" s="21" t="s">
        <v>174</v>
      </c>
      <c r="L82" s="32"/>
    </row>
    <row r="83" spans="2:12" s="1" customFormat="1" ht="7" hidden="1" customHeight="1">
      <c r="B83" s="32"/>
      <c r="L83" s="32"/>
    </row>
    <row r="84" spans="2:12" s="1" customFormat="1" ht="12" hidden="1" customHeight="1">
      <c r="B84" s="32"/>
      <c r="C84" s="27" t="s">
        <v>14</v>
      </c>
      <c r="L84" s="32"/>
    </row>
    <row r="85" spans="2:12" s="1" customFormat="1" ht="16.5" hidden="1" customHeight="1">
      <c r="B85" s="32"/>
      <c r="E85" s="266" t="str">
        <f>E7</f>
        <v>Podpora komplexného rozvoja stredného odborného vzdelávania</v>
      </c>
      <c r="F85" s="267"/>
      <c r="G85" s="267"/>
      <c r="H85" s="267"/>
      <c r="L85" s="32"/>
    </row>
    <row r="86" spans="2:12" ht="12" hidden="1" customHeight="1">
      <c r="B86" s="20"/>
      <c r="C86" s="27" t="s">
        <v>170</v>
      </c>
      <c r="L86" s="20"/>
    </row>
    <row r="87" spans="2:12" s="1" customFormat="1" ht="16.5" hidden="1" customHeight="1">
      <c r="B87" s="32"/>
      <c r="E87" s="266" t="s">
        <v>1253</v>
      </c>
      <c r="F87" s="268"/>
      <c r="G87" s="268"/>
      <c r="H87" s="268"/>
      <c r="L87" s="32"/>
    </row>
    <row r="88" spans="2:12" s="1" customFormat="1" ht="12" hidden="1" customHeight="1">
      <c r="B88" s="32"/>
      <c r="C88" s="27" t="s">
        <v>1102</v>
      </c>
      <c r="L88" s="32"/>
    </row>
    <row r="89" spans="2:12" s="1" customFormat="1" ht="16.5" hidden="1" customHeight="1">
      <c r="B89" s="32"/>
      <c r="E89" s="261" t="str">
        <f>E11</f>
        <v>018-05 - Rozvádzač RH doplnenie istiacich prvkov</v>
      </c>
      <c r="F89" s="268"/>
      <c r="G89" s="268"/>
      <c r="H89" s="268"/>
      <c r="L89" s="32"/>
    </row>
    <row r="90" spans="2:12" s="1" customFormat="1" ht="7" hidden="1" customHeight="1">
      <c r="B90" s="32"/>
      <c r="L90" s="32"/>
    </row>
    <row r="91" spans="2:12" s="1" customFormat="1" ht="12" hidden="1" customHeight="1">
      <c r="B91" s="32"/>
      <c r="C91" s="27" t="s">
        <v>18</v>
      </c>
      <c r="F91" s="25" t="str">
        <f>F14</f>
        <v>Brezno</v>
      </c>
      <c r="I91" s="27" t="s">
        <v>20</v>
      </c>
      <c r="J91" s="55" t="str">
        <f>IF(J14="","",J14)</f>
        <v>5. 9. 2023</v>
      </c>
      <c r="L91" s="32"/>
    </row>
    <row r="92" spans="2:12" s="1" customFormat="1" ht="7" hidden="1" customHeight="1">
      <c r="B92" s="32"/>
      <c r="L92" s="32"/>
    </row>
    <row r="93" spans="2:12" s="1" customFormat="1" ht="15.25" hidden="1" customHeight="1">
      <c r="B93" s="32"/>
      <c r="C93" s="27" t="s">
        <v>22</v>
      </c>
      <c r="F93" s="25" t="str">
        <f>E17</f>
        <v>Stredná odb. škola techniky a služieb</v>
      </c>
      <c r="I93" s="27" t="s">
        <v>28</v>
      </c>
      <c r="J93" s="30" t="str">
        <f>E23</f>
        <v>Konstrukt steel s.r.o.</v>
      </c>
      <c r="L93" s="32"/>
    </row>
    <row r="94" spans="2:12" s="1" customFormat="1" ht="15.25" hidden="1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Ladislav Medveď </v>
      </c>
      <c r="L94" s="32"/>
    </row>
    <row r="95" spans="2:12" s="1" customFormat="1" ht="10.4" hidden="1" customHeight="1">
      <c r="B95" s="32"/>
      <c r="L95" s="32"/>
    </row>
    <row r="96" spans="2:12" s="1" customFormat="1" ht="29.25" hidden="1" customHeight="1">
      <c r="B96" s="32"/>
      <c r="C96" s="113" t="s">
        <v>175</v>
      </c>
      <c r="D96" s="105"/>
      <c r="E96" s="105"/>
      <c r="F96" s="105"/>
      <c r="G96" s="105"/>
      <c r="H96" s="105"/>
      <c r="I96" s="105"/>
      <c r="J96" s="114" t="s">
        <v>176</v>
      </c>
      <c r="K96" s="105"/>
      <c r="L96" s="32"/>
    </row>
    <row r="97" spans="2:65" s="1" customFormat="1" ht="10.4" hidden="1" customHeight="1">
      <c r="B97" s="32"/>
      <c r="L97" s="32"/>
    </row>
    <row r="98" spans="2:65" s="1" customFormat="1" ht="22.9" hidden="1" customHeight="1">
      <c r="B98" s="32"/>
      <c r="C98" s="115" t="s">
        <v>177</v>
      </c>
      <c r="J98" s="69">
        <f>J133</f>
        <v>0</v>
      </c>
      <c r="L98" s="32"/>
      <c r="AU98" s="17" t="s">
        <v>178</v>
      </c>
    </row>
    <row r="99" spans="2:65" s="8" customFormat="1" ht="25" hidden="1" customHeight="1">
      <c r="B99" s="116"/>
      <c r="D99" s="117" t="s">
        <v>1277</v>
      </c>
      <c r="E99" s="118"/>
      <c r="F99" s="118"/>
      <c r="G99" s="118"/>
      <c r="H99" s="118"/>
      <c r="I99" s="118"/>
      <c r="J99" s="119">
        <f>J134</f>
        <v>0</v>
      </c>
      <c r="L99" s="116"/>
    </row>
    <row r="100" spans="2:65" s="9" customFormat="1" ht="19.899999999999999" hidden="1" customHeight="1">
      <c r="B100" s="120"/>
      <c r="D100" s="121" t="s">
        <v>1278</v>
      </c>
      <c r="E100" s="122"/>
      <c r="F100" s="122"/>
      <c r="G100" s="122"/>
      <c r="H100" s="122"/>
      <c r="I100" s="122"/>
      <c r="J100" s="123">
        <f>J135</f>
        <v>0</v>
      </c>
      <c r="L100" s="120"/>
    </row>
    <row r="101" spans="2:65" s="8" customFormat="1" ht="21.75" hidden="1" customHeight="1">
      <c r="B101" s="116"/>
      <c r="D101" s="124" t="s">
        <v>199</v>
      </c>
      <c r="J101" s="125">
        <f>J143</f>
        <v>0</v>
      </c>
      <c r="L101" s="116"/>
    </row>
    <row r="102" spans="2:65" s="1" customFormat="1" ht="21.75" hidden="1" customHeight="1">
      <c r="B102" s="32"/>
      <c r="L102" s="32"/>
    </row>
    <row r="103" spans="2:65" s="1" customFormat="1" ht="7" hidden="1" customHeight="1">
      <c r="B103" s="32"/>
      <c r="L103" s="32"/>
    </row>
    <row r="104" spans="2:65" s="1" customFormat="1" ht="29.25" hidden="1" customHeight="1">
      <c r="B104" s="32"/>
      <c r="C104" s="115" t="s">
        <v>200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hidden="1" customHeight="1">
      <c r="B105" s="32"/>
      <c r="D105" s="264" t="s">
        <v>201</v>
      </c>
      <c r="E105" s="265"/>
      <c r="F105" s="265"/>
      <c r="J105" s="129">
        <v>0</v>
      </c>
      <c r="L105" s="130"/>
      <c r="M105" s="131"/>
      <c r="N105" s="132" t="s">
        <v>41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3" t="s">
        <v>202</v>
      </c>
      <c r="AZ105" s="131"/>
      <c r="BA105" s="131"/>
      <c r="BB105" s="131"/>
      <c r="BC105" s="131"/>
      <c r="BD105" s="131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99</v>
      </c>
      <c r="BK105" s="131"/>
      <c r="BL105" s="131"/>
      <c r="BM105" s="131"/>
    </row>
    <row r="106" spans="2:65" s="1" customFormat="1" ht="18" hidden="1" customHeight="1">
      <c r="B106" s="32"/>
      <c r="D106" s="264" t="s">
        <v>203</v>
      </c>
      <c r="E106" s="265"/>
      <c r="F106" s="265"/>
      <c r="J106" s="129">
        <v>0</v>
      </c>
      <c r="L106" s="130"/>
      <c r="M106" s="131"/>
      <c r="N106" s="132" t="s">
        <v>41</v>
      </c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3" t="s">
        <v>202</v>
      </c>
      <c r="AZ106" s="131"/>
      <c r="BA106" s="131"/>
      <c r="BB106" s="131"/>
      <c r="BC106" s="131"/>
      <c r="BD106" s="131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99</v>
      </c>
      <c r="BK106" s="131"/>
      <c r="BL106" s="131"/>
      <c r="BM106" s="131"/>
    </row>
    <row r="107" spans="2:65" s="1" customFormat="1" ht="18" hidden="1" customHeight="1">
      <c r="B107" s="32"/>
      <c r="D107" s="264" t="s">
        <v>204</v>
      </c>
      <c r="E107" s="265"/>
      <c r="F107" s="265"/>
      <c r="J107" s="129">
        <v>0</v>
      </c>
      <c r="L107" s="130"/>
      <c r="M107" s="131"/>
      <c r="N107" s="132" t="s">
        <v>41</v>
      </c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3" t="s">
        <v>202</v>
      </c>
      <c r="AZ107" s="131"/>
      <c r="BA107" s="131"/>
      <c r="BB107" s="131"/>
      <c r="BC107" s="131"/>
      <c r="BD107" s="131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99</v>
      </c>
      <c r="BK107" s="131"/>
      <c r="BL107" s="131"/>
      <c r="BM107" s="131"/>
    </row>
    <row r="108" spans="2:65" s="1" customFormat="1" ht="18" hidden="1" customHeight="1">
      <c r="B108" s="32"/>
      <c r="D108" s="264" t="s">
        <v>205</v>
      </c>
      <c r="E108" s="265"/>
      <c r="F108" s="265"/>
      <c r="J108" s="129">
        <v>0</v>
      </c>
      <c r="L108" s="130"/>
      <c r="M108" s="131"/>
      <c r="N108" s="132" t="s">
        <v>41</v>
      </c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3" t="s">
        <v>202</v>
      </c>
      <c r="AZ108" s="131"/>
      <c r="BA108" s="131"/>
      <c r="BB108" s="131"/>
      <c r="BC108" s="131"/>
      <c r="BD108" s="131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99</v>
      </c>
      <c r="BK108" s="131"/>
      <c r="BL108" s="131"/>
      <c r="BM108" s="131"/>
    </row>
    <row r="109" spans="2:65" s="1" customFormat="1" ht="18" hidden="1" customHeight="1">
      <c r="B109" s="32"/>
      <c r="D109" s="264" t="s">
        <v>206</v>
      </c>
      <c r="E109" s="265"/>
      <c r="F109" s="265"/>
      <c r="J109" s="129">
        <v>0</v>
      </c>
      <c r="L109" s="130"/>
      <c r="M109" s="131"/>
      <c r="N109" s="132" t="s">
        <v>41</v>
      </c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3" t="s">
        <v>202</v>
      </c>
      <c r="AZ109" s="131"/>
      <c r="BA109" s="131"/>
      <c r="BB109" s="131"/>
      <c r="BC109" s="131"/>
      <c r="BD109" s="131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99</v>
      </c>
      <c r="BK109" s="131"/>
      <c r="BL109" s="131"/>
      <c r="BM109" s="131"/>
    </row>
    <row r="110" spans="2:65" s="1" customFormat="1" ht="18" hidden="1" customHeight="1">
      <c r="B110" s="32"/>
      <c r="D110" s="128" t="s">
        <v>207</v>
      </c>
      <c r="J110" s="129">
        <f>ROUND(J32*T110,2)</f>
        <v>0</v>
      </c>
      <c r="L110" s="130"/>
      <c r="M110" s="131"/>
      <c r="N110" s="132" t="s">
        <v>41</v>
      </c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3" t="s">
        <v>208</v>
      </c>
      <c r="AZ110" s="131"/>
      <c r="BA110" s="131"/>
      <c r="BB110" s="131"/>
      <c r="BC110" s="131"/>
      <c r="BD110" s="131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99</v>
      </c>
      <c r="BK110" s="131"/>
      <c r="BL110" s="131"/>
      <c r="BM110" s="131"/>
    </row>
    <row r="111" spans="2:65" s="1" customFormat="1" hidden="1">
      <c r="B111" s="32"/>
      <c r="L111" s="32"/>
    </row>
    <row r="112" spans="2:65" s="1" customFormat="1" ht="29.25" hidden="1" customHeight="1">
      <c r="B112" s="32"/>
      <c r="C112" s="135" t="s">
        <v>209</v>
      </c>
      <c r="D112" s="105"/>
      <c r="E112" s="105"/>
      <c r="F112" s="105"/>
      <c r="G112" s="105"/>
      <c r="H112" s="105"/>
      <c r="I112" s="105"/>
      <c r="J112" s="136">
        <f>ROUND(J98+J104,2)</f>
        <v>0</v>
      </c>
      <c r="K112" s="105"/>
      <c r="L112" s="32"/>
    </row>
    <row r="113" spans="2:12" s="1" customFormat="1" ht="7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idden="1"/>
    <row r="115" spans="2:12" hidden="1"/>
    <row r="116" spans="2:12" hidden="1"/>
    <row r="117" spans="2:12" s="1" customFormat="1" ht="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5" customHeight="1">
      <c r="B118" s="32"/>
      <c r="C118" s="21" t="s">
        <v>210</v>
      </c>
      <c r="L118" s="32"/>
    </row>
    <row r="119" spans="2:12" s="1" customFormat="1" ht="7" customHeight="1">
      <c r="B119" s="32"/>
      <c r="L119" s="32"/>
    </row>
    <row r="120" spans="2:12" s="1" customFormat="1" ht="12" customHeight="1">
      <c r="B120" s="32"/>
      <c r="C120" s="27" t="s">
        <v>14</v>
      </c>
      <c r="L120" s="32"/>
    </row>
    <row r="121" spans="2:12" s="1" customFormat="1" ht="16.5" customHeight="1">
      <c r="B121" s="32"/>
      <c r="E121" s="266" t="str">
        <f>E7</f>
        <v>Podpora komplexného rozvoja stredného odborného vzdelávania</v>
      </c>
      <c r="F121" s="267"/>
      <c r="G121" s="267"/>
      <c r="H121" s="267"/>
      <c r="L121" s="32"/>
    </row>
    <row r="122" spans="2:12" ht="12" customHeight="1">
      <c r="B122" s="20"/>
      <c r="C122" s="27" t="s">
        <v>170</v>
      </c>
      <c r="L122" s="20"/>
    </row>
    <row r="123" spans="2:12" s="1" customFormat="1" ht="16.5" customHeight="1">
      <c r="B123" s="32"/>
      <c r="E123" s="266" t="s">
        <v>1253</v>
      </c>
      <c r="F123" s="268"/>
      <c r="G123" s="268"/>
      <c r="H123" s="268"/>
      <c r="L123" s="32"/>
    </row>
    <row r="124" spans="2:12" s="1" customFormat="1" ht="12" customHeight="1">
      <c r="B124" s="32"/>
      <c r="C124" s="27" t="s">
        <v>1102</v>
      </c>
      <c r="L124" s="32"/>
    </row>
    <row r="125" spans="2:12" s="1" customFormat="1" ht="16.5" customHeight="1">
      <c r="B125" s="32"/>
      <c r="E125" s="261" t="str">
        <f>E11</f>
        <v>018-05 - Rozvádzač RH doplnenie istiacich prvkov</v>
      </c>
      <c r="F125" s="268"/>
      <c r="G125" s="268"/>
      <c r="H125" s="268"/>
      <c r="L125" s="32"/>
    </row>
    <row r="126" spans="2:12" s="1" customFormat="1" ht="7" customHeight="1">
      <c r="B126" s="32"/>
      <c r="L126" s="32"/>
    </row>
    <row r="127" spans="2:12" s="1" customFormat="1" ht="12" customHeight="1">
      <c r="B127" s="32"/>
      <c r="C127" s="27" t="s">
        <v>18</v>
      </c>
      <c r="F127" s="25" t="str">
        <f>F14</f>
        <v>Brezno</v>
      </c>
      <c r="I127" s="27" t="s">
        <v>20</v>
      </c>
      <c r="J127" s="55" t="str">
        <f>IF(J14="","",J14)</f>
        <v>5. 9. 2023</v>
      </c>
      <c r="L127" s="32"/>
    </row>
    <row r="128" spans="2:12" s="1" customFormat="1" ht="7" customHeight="1">
      <c r="B128" s="32"/>
      <c r="L128" s="32"/>
    </row>
    <row r="129" spans="2:65" s="1" customFormat="1" ht="15.25" customHeight="1">
      <c r="B129" s="32"/>
      <c r="C129" s="27" t="s">
        <v>22</v>
      </c>
      <c r="F129" s="25" t="str">
        <f>E17</f>
        <v>Stredná odb. škola techniky a služieb</v>
      </c>
      <c r="I129" s="27" t="s">
        <v>28</v>
      </c>
      <c r="J129" s="30" t="str">
        <f>E23</f>
        <v>Konstrukt steel s.r.o.</v>
      </c>
      <c r="L129" s="32"/>
    </row>
    <row r="130" spans="2:65" s="1" customFormat="1" ht="15.25" customHeight="1">
      <c r="B130" s="32"/>
      <c r="C130" s="27" t="s">
        <v>26</v>
      </c>
      <c r="F130" s="25" t="str">
        <f>IF(E20="","",E20)</f>
        <v>Vyplň údaj</v>
      </c>
      <c r="I130" s="27" t="s">
        <v>32</v>
      </c>
      <c r="J130" s="30" t="str">
        <f>E26</f>
        <v xml:space="preserve">Ladislav Medveď </v>
      </c>
      <c r="L130" s="32"/>
    </row>
    <row r="131" spans="2:65" s="1" customFormat="1" ht="10.4" customHeight="1">
      <c r="B131" s="32"/>
      <c r="L131" s="32"/>
    </row>
    <row r="132" spans="2:65" s="10" customFormat="1" ht="29.25" customHeight="1">
      <c r="B132" s="137"/>
      <c r="C132" s="138" t="s">
        <v>211</v>
      </c>
      <c r="D132" s="139" t="s">
        <v>60</v>
      </c>
      <c r="E132" s="139" t="s">
        <v>56</v>
      </c>
      <c r="F132" s="139" t="s">
        <v>57</v>
      </c>
      <c r="G132" s="139" t="s">
        <v>212</v>
      </c>
      <c r="H132" s="139" t="s">
        <v>213</v>
      </c>
      <c r="I132" s="139" t="s">
        <v>214</v>
      </c>
      <c r="J132" s="140" t="s">
        <v>176</v>
      </c>
      <c r="K132" s="141" t="s">
        <v>215</v>
      </c>
      <c r="L132" s="137"/>
      <c r="M132" s="62" t="s">
        <v>1</v>
      </c>
      <c r="N132" s="63" t="s">
        <v>39</v>
      </c>
      <c r="O132" s="63" t="s">
        <v>216</v>
      </c>
      <c r="P132" s="63" t="s">
        <v>217</v>
      </c>
      <c r="Q132" s="63" t="s">
        <v>218</v>
      </c>
      <c r="R132" s="63" t="s">
        <v>219</v>
      </c>
      <c r="S132" s="63" t="s">
        <v>220</v>
      </c>
      <c r="T132" s="64" t="s">
        <v>221</v>
      </c>
    </row>
    <row r="133" spans="2:65" s="1" customFormat="1" ht="22.9" customHeight="1">
      <c r="B133" s="32"/>
      <c r="C133" s="67" t="s">
        <v>172</v>
      </c>
      <c r="J133" s="142">
        <f>BK133</f>
        <v>0</v>
      </c>
      <c r="L133" s="32"/>
      <c r="M133" s="65"/>
      <c r="N133" s="56"/>
      <c r="O133" s="56"/>
      <c r="P133" s="143">
        <f>P134+P143</f>
        <v>0</v>
      </c>
      <c r="Q133" s="56"/>
      <c r="R133" s="143">
        <f>R134+R143</f>
        <v>0</v>
      </c>
      <c r="S133" s="56"/>
      <c r="T133" s="144">
        <f>T134+T143</f>
        <v>0</v>
      </c>
      <c r="AT133" s="17" t="s">
        <v>74</v>
      </c>
      <c r="AU133" s="17" t="s">
        <v>178</v>
      </c>
      <c r="BK133" s="145">
        <f>BK134+BK143</f>
        <v>0</v>
      </c>
    </row>
    <row r="134" spans="2:65" s="11" customFormat="1" ht="25.9" customHeight="1">
      <c r="B134" s="146"/>
      <c r="D134" s="147" t="s">
        <v>74</v>
      </c>
      <c r="E134" s="148" t="s">
        <v>1279</v>
      </c>
      <c r="F134" s="148" t="s">
        <v>1280</v>
      </c>
      <c r="I134" s="149"/>
      <c r="J134" s="125">
        <f>BK134</f>
        <v>0</v>
      </c>
      <c r="L134" s="146"/>
      <c r="M134" s="150"/>
      <c r="P134" s="151">
        <f>P135</f>
        <v>0</v>
      </c>
      <c r="R134" s="151">
        <f>R135</f>
        <v>0</v>
      </c>
      <c r="T134" s="152">
        <f>T135</f>
        <v>0</v>
      </c>
      <c r="AR134" s="147" t="s">
        <v>83</v>
      </c>
      <c r="AT134" s="153" t="s">
        <v>74</v>
      </c>
      <c r="AU134" s="153" t="s">
        <v>75</v>
      </c>
      <c r="AY134" s="147" t="s">
        <v>224</v>
      </c>
      <c r="BK134" s="154">
        <f>BK135</f>
        <v>0</v>
      </c>
    </row>
    <row r="135" spans="2:65" s="11" customFormat="1" ht="22.9" customHeight="1">
      <c r="B135" s="146"/>
      <c r="D135" s="147" t="s">
        <v>74</v>
      </c>
      <c r="E135" s="155" t="s">
        <v>720</v>
      </c>
      <c r="F135" s="155" t="s">
        <v>1281</v>
      </c>
      <c r="I135" s="149"/>
      <c r="J135" s="156">
        <f>BK135</f>
        <v>0</v>
      </c>
      <c r="L135" s="146"/>
      <c r="M135" s="150"/>
      <c r="P135" s="151">
        <f>SUM(P136:P142)</f>
        <v>0</v>
      </c>
      <c r="R135" s="151">
        <f>SUM(R136:R142)</f>
        <v>0</v>
      </c>
      <c r="T135" s="152">
        <f>SUM(T136:T142)</f>
        <v>0</v>
      </c>
      <c r="AR135" s="147" t="s">
        <v>83</v>
      </c>
      <c r="AT135" s="153" t="s">
        <v>74</v>
      </c>
      <c r="AU135" s="153" t="s">
        <v>83</v>
      </c>
      <c r="AY135" s="147" t="s">
        <v>224</v>
      </c>
      <c r="BK135" s="154">
        <f>SUM(BK136:BK142)</f>
        <v>0</v>
      </c>
    </row>
    <row r="136" spans="2:65" s="1" customFormat="1" ht="16.5" customHeight="1">
      <c r="B136" s="32"/>
      <c r="C136" s="157" t="s">
        <v>83</v>
      </c>
      <c r="D136" s="157" t="s">
        <v>227</v>
      </c>
      <c r="E136" s="158" t="s">
        <v>1282</v>
      </c>
      <c r="F136" s="159" t="s">
        <v>1266</v>
      </c>
      <c r="G136" s="160" t="s">
        <v>230</v>
      </c>
      <c r="H136" s="161">
        <v>7</v>
      </c>
      <c r="I136" s="162"/>
      <c r="J136" s="161">
        <f t="shared" ref="J136:J142" si="5">ROUND(I136*H136,3)</f>
        <v>0</v>
      </c>
      <c r="K136" s="163"/>
      <c r="L136" s="32"/>
      <c r="M136" s="164" t="s">
        <v>1</v>
      </c>
      <c r="N136" s="127" t="s">
        <v>41</v>
      </c>
      <c r="P136" s="165">
        <f t="shared" ref="P136:P142" si="6">O136*H136</f>
        <v>0</v>
      </c>
      <c r="Q136" s="165">
        <v>0</v>
      </c>
      <c r="R136" s="165">
        <f t="shared" ref="R136:R142" si="7">Q136*H136</f>
        <v>0</v>
      </c>
      <c r="S136" s="165">
        <v>0</v>
      </c>
      <c r="T136" s="166">
        <f t="shared" ref="T136:T142" si="8">S136*H136</f>
        <v>0</v>
      </c>
      <c r="AR136" s="167" t="s">
        <v>231</v>
      </c>
      <c r="AT136" s="167" t="s">
        <v>227</v>
      </c>
      <c r="AU136" s="167" t="s">
        <v>99</v>
      </c>
      <c r="AY136" s="17" t="s">
        <v>224</v>
      </c>
      <c r="BE136" s="168">
        <f t="shared" ref="BE136:BE142" si="9">IF(N136="základná",J136,0)</f>
        <v>0</v>
      </c>
      <c r="BF136" s="168">
        <f t="shared" ref="BF136:BF142" si="10">IF(N136="znížená",J136,0)</f>
        <v>0</v>
      </c>
      <c r="BG136" s="168">
        <f t="shared" ref="BG136:BG142" si="11">IF(N136="zákl. prenesená",J136,0)</f>
        <v>0</v>
      </c>
      <c r="BH136" s="168">
        <f t="shared" ref="BH136:BH142" si="12">IF(N136="zníž. prenesená",J136,0)</f>
        <v>0</v>
      </c>
      <c r="BI136" s="168">
        <f t="shared" ref="BI136:BI142" si="13">IF(N136="nulová",J136,0)</f>
        <v>0</v>
      </c>
      <c r="BJ136" s="17" t="s">
        <v>99</v>
      </c>
      <c r="BK136" s="169">
        <f t="shared" ref="BK136:BK142" si="14">ROUND(I136*H136,3)</f>
        <v>0</v>
      </c>
      <c r="BL136" s="17" t="s">
        <v>231</v>
      </c>
      <c r="BM136" s="167" t="s">
        <v>99</v>
      </c>
    </row>
    <row r="137" spans="2:65" s="1" customFormat="1" ht="24.25" customHeight="1">
      <c r="B137" s="32"/>
      <c r="C137" s="198" t="s">
        <v>280</v>
      </c>
      <c r="D137" s="198" t="s">
        <v>311</v>
      </c>
      <c r="E137" s="199" t="s">
        <v>1283</v>
      </c>
      <c r="F137" s="200" t="s">
        <v>1284</v>
      </c>
      <c r="G137" s="201" t="s">
        <v>230</v>
      </c>
      <c r="H137" s="202">
        <v>1</v>
      </c>
      <c r="I137" s="203"/>
      <c r="J137" s="202">
        <f t="shared" si="5"/>
        <v>0</v>
      </c>
      <c r="K137" s="204"/>
      <c r="L137" s="205"/>
      <c r="M137" s="206" t="s">
        <v>1</v>
      </c>
      <c r="N137" s="207" t="s">
        <v>41</v>
      </c>
      <c r="P137" s="165">
        <f t="shared" si="6"/>
        <v>0</v>
      </c>
      <c r="Q137" s="165">
        <v>0</v>
      </c>
      <c r="R137" s="165">
        <f t="shared" si="7"/>
        <v>0</v>
      </c>
      <c r="S137" s="165">
        <v>0</v>
      </c>
      <c r="T137" s="166">
        <f t="shared" si="8"/>
        <v>0</v>
      </c>
      <c r="AR137" s="167" t="s">
        <v>280</v>
      </c>
      <c r="AT137" s="167" t="s">
        <v>311</v>
      </c>
      <c r="AU137" s="167" t="s">
        <v>99</v>
      </c>
      <c r="AY137" s="17" t="s">
        <v>224</v>
      </c>
      <c r="BE137" s="168">
        <f t="shared" si="9"/>
        <v>0</v>
      </c>
      <c r="BF137" s="168">
        <f t="shared" si="10"/>
        <v>0</v>
      </c>
      <c r="BG137" s="168">
        <f t="shared" si="11"/>
        <v>0</v>
      </c>
      <c r="BH137" s="168">
        <f t="shared" si="12"/>
        <v>0</v>
      </c>
      <c r="BI137" s="168">
        <f t="shared" si="13"/>
        <v>0</v>
      </c>
      <c r="BJ137" s="17" t="s">
        <v>99</v>
      </c>
      <c r="BK137" s="169">
        <f t="shared" si="14"/>
        <v>0</v>
      </c>
      <c r="BL137" s="17" t="s">
        <v>231</v>
      </c>
      <c r="BM137" s="167" t="s">
        <v>231</v>
      </c>
    </row>
    <row r="138" spans="2:65" s="1" customFormat="1" ht="24.25" customHeight="1">
      <c r="B138" s="32"/>
      <c r="C138" s="198" t="s">
        <v>225</v>
      </c>
      <c r="D138" s="198" t="s">
        <v>311</v>
      </c>
      <c r="E138" s="199" t="s">
        <v>1267</v>
      </c>
      <c r="F138" s="200" t="s">
        <v>1268</v>
      </c>
      <c r="G138" s="201" t="s">
        <v>230</v>
      </c>
      <c r="H138" s="202">
        <v>1</v>
      </c>
      <c r="I138" s="203"/>
      <c r="J138" s="202">
        <f t="shared" si="5"/>
        <v>0</v>
      </c>
      <c r="K138" s="204"/>
      <c r="L138" s="205"/>
      <c r="M138" s="206" t="s">
        <v>1</v>
      </c>
      <c r="N138" s="207" t="s">
        <v>41</v>
      </c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AR138" s="167" t="s">
        <v>280</v>
      </c>
      <c r="AT138" s="167" t="s">
        <v>311</v>
      </c>
      <c r="AU138" s="167" t="s">
        <v>99</v>
      </c>
      <c r="AY138" s="17" t="s">
        <v>224</v>
      </c>
      <c r="BE138" s="168">
        <f t="shared" si="9"/>
        <v>0</v>
      </c>
      <c r="BF138" s="168">
        <f t="shared" si="10"/>
        <v>0</v>
      </c>
      <c r="BG138" s="168">
        <f t="shared" si="11"/>
        <v>0</v>
      </c>
      <c r="BH138" s="168">
        <f t="shared" si="12"/>
        <v>0</v>
      </c>
      <c r="BI138" s="168">
        <f t="shared" si="13"/>
        <v>0</v>
      </c>
      <c r="BJ138" s="17" t="s">
        <v>99</v>
      </c>
      <c r="BK138" s="169">
        <f t="shared" si="14"/>
        <v>0</v>
      </c>
      <c r="BL138" s="17" t="s">
        <v>231</v>
      </c>
      <c r="BM138" s="167" t="s">
        <v>241</v>
      </c>
    </row>
    <row r="139" spans="2:65" s="1" customFormat="1" ht="24.25" customHeight="1">
      <c r="B139" s="32"/>
      <c r="C139" s="198" t="s">
        <v>231</v>
      </c>
      <c r="D139" s="198" t="s">
        <v>311</v>
      </c>
      <c r="E139" s="199" t="s">
        <v>1285</v>
      </c>
      <c r="F139" s="200" t="s">
        <v>1286</v>
      </c>
      <c r="G139" s="201" t="s">
        <v>230</v>
      </c>
      <c r="H139" s="202">
        <v>5</v>
      </c>
      <c r="I139" s="203"/>
      <c r="J139" s="202">
        <f t="shared" si="5"/>
        <v>0</v>
      </c>
      <c r="K139" s="204"/>
      <c r="L139" s="205"/>
      <c r="M139" s="206" t="s">
        <v>1</v>
      </c>
      <c r="N139" s="207" t="s">
        <v>41</v>
      </c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AR139" s="167" t="s">
        <v>280</v>
      </c>
      <c r="AT139" s="167" t="s">
        <v>311</v>
      </c>
      <c r="AU139" s="167" t="s">
        <v>99</v>
      </c>
      <c r="AY139" s="17" t="s">
        <v>224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7" t="s">
        <v>99</v>
      </c>
      <c r="BK139" s="169">
        <f t="shared" si="14"/>
        <v>0</v>
      </c>
      <c r="BL139" s="17" t="s">
        <v>231</v>
      </c>
      <c r="BM139" s="167" t="s">
        <v>280</v>
      </c>
    </row>
    <row r="140" spans="2:65" s="1" customFormat="1" ht="16.5" customHeight="1">
      <c r="B140" s="32"/>
      <c r="C140" s="198" t="s">
        <v>252</v>
      </c>
      <c r="D140" s="198" t="s">
        <v>311</v>
      </c>
      <c r="E140" s="199" t="s">
        <v>1287</v>
      </c>
      <c r="F140" s="200" t="s">
        <v>1288</v>
      </c>
      <c r="G140" s="201" t="s">
        <v>230</v>
      </c>
      <c r="H140" s="202">
        <v>0.5</v>
      </c>
      <c r="I140" s="203"/>
      <c r="J140" s="202">
        <f t="shared" si="5"/>
        <v>0</v>
      </c>
      <c r="K140" s="204"/>
      <c r="L140" s="205"/>
      <c r="M140" s="206" t="s">
        <v>1</v>
      </c>
      <c r="N140" s="207" t="s">
        <v>41</v>
      </c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AR140" s="167" t="s">
        <v>280</v>
      </c>
      <c r="AT140" s="167" t="s">
        <v>311</v>
      </c>
      <c r="AU140" s="167" t="s">
        <v>99</v>
      </c>
      <c r="AY140" s="17" t="s">
        <v>224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7" t="s">
        <v>99</v>
      </c>
      <c r="BK140" s="169">
        <f t="shared" si="14"/>
        <v>0</v>
      </c>
      <c r="BL140" s="17" t="s">
        <v>231</v>
      </c>
      <c r="BM140" s="167" t="s">
        <v>288</v>
      </c>
    </row>
    <row r="141" spans="2:65" s="1" customFormat="1" ht="16.5" customHeight="1">
      <c r="B141" s="32"/>
      <c r="C141" s="157" t="s">
        <v>241</v>
      </c>
      <c r="D141" s="157" t="s">
        <v>227</v>
      </c>
      <c r="E141" s="158" t="s">
        <v>1289</v>
      </c>
      <c r="F141" s="159" t="s">
        <v>1290</v>
      </c>
      <c r="G141" s="160" t="s">
        <v>230</v>
      </c>
      <c r="H141" s="161">
        <v>1</v>
      </c>
      <c r="I141" s="162"/>
      <c r="J141" s="161">
        <f t="shared" si="5"/>
        <v>0</v>
      </c>
      <c r="K141" s="163"/>
      <c r="L141" s="32"/>
      <c r="M141" s="164" t="s">
        <v>1</v>
      </c>
      <c r="N141" s="127" t="s">
        <v>41</v>
      </c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AR141" s="167" t="s">
        <v>231</v>
      </c>
      <c r="AT141" s="167" t="s">
        <v>227</v>
      </c>
      <c r="AU141" s="167" t="s">
        <v>99</v>
      </c>
      <c r="AY141" s="17" t="s">
        <v>224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7" t="s">
        <v>99</v>
      </c>
      <c r="BK141" s="169">
        <f t="shared" si="14"/>
        <v>0</v>
      </c>
      <c r="BL141" s="17" t="s">
        <v>231</v>
      </c>
      <c r="BM141" s="167" t="s">
        <v>300</v>
      </c>
    </row>
    <row r="142" spans="2:65" s="1" customFormat="1" ht="24.25" customHeight="1">
      <c r="B142" s="32"/>
      <c r="C142" s="198" t="s">
        <v>284</v>
      </c>
      <c r="D142" s="198" t="s">
        <v>311</v>
      </c>
      <c r="E142" s="199" t="s">
        <v>1291</v>
      </c>
      <c r="F142" s="200" t="s">
        <v>1292</v>
      </c>
      <c r="G142" s="201" t="s">
        <v>230</v>
      </c>
      <c r="H142" s="202">
        <v>1</v>
      </c>
      <c r="I142" s="203"/>
      <c r="J142" s="202">
        <f t="shared" si="5"/>
        <v>0</v>
      </c>
      <c r="K142" s="204"/>
      <c r="L142" s="205"/>
      <c r="M142" s="206" t="s">
        <v>1</v>
      </c>
      <c r="N142" s="207" t="s">
        <v>41</v>
      </c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AR142" s="167" t="s">
        <v>280</v>
      </c>
      <c r="AT142" s="167" t="s">
        <v>311</v>
      </c>
      <c r="AU142" s="167" t="s">
        <v>99</v>
      </c>
      <c r="AY142" s="17" t="s">
        <v>224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7" t="s">
        <v>99</v>
      </c>
      <c r="BK142" s="169">
        <f t="shared" si="14"/>
        <v>0</v>
      </c>
      <c r="BL142" s="17" t="s">
        <v>231</v>
      </c>
      <c r="BM142" s="167" t="s">
        <v>310</v>
      </c>
    </row>
    <row r="143" spans="2:65" s="1" customFormat="1" ht="49.9" customHeight="1">
      <c r="B143" s="32"/>
      <c r="E143" s="148" t="s">
        <v>727</v>
      </c>
      <c r="F143" s="148" t="s">
        <v>728</v>
      </c>
      <c r="J143" s="125">
        <f t="shared" ref="J143:J148" si="15">BK143</f>
        <v>0</v>
      </c>
      <c r="L143" s="32"/>
      <c r="M143" s="208"/>
      <c r="T143" s="59"/>
      <c r="AT143" s="17" t="s">
        <v>74</v>
      </c>
      <c r="AU143" s="17" t="s">
        <v>75</v>
      </c>
      <c r="AY143" s="17" t="s">
        <v>729</v>
      </c>
      <c r="BK143" s="169">
        <f>SUM(BK144:BK148)</f>
        <v>0</v>
      </c>
    </row>
    <row r="144" spans="2:65" s="1" customFormat="1" ht="16.399999999999999" customHeight="1">
      <c r="B144" s="32"/>
      <c r="C144" s="209" t="s">
        <v>1</v>
      </c>
      <c r="D144" s="209" t="s">
        <v>227</v>
      </c>
      <c r="E144" s="210" t="s">
        <v>1</v>
      </c>
      <c r="F144" s="211" t="s">
        <v>1</v>
      </c>
      <c r="G144" s="212" t="s">
        <v>1</v>
      </c>
      <c r="H144" s="213"/>
      <c r="I144" s="213"/>
      <c r="J144" s="214">
        <f t="shared" si="15"/>
        <v>0</v>
      </c>
      <c r="K144" s="163"/>
      <c r="L144" s="32"/>
      <c r="M144" s="215" t="s">
        <v>1</v>
      </c>
      <c r="N144" s="216" t="s">
        <v>41</v>
      </c>
      <c r="T144" s="59"/>
      <c r="AT144" s="17" t="s">
        <v>729</v>
      </c>
      <c r="AU144" s="17" t="s">
        <v>83</v>
      </c>
      <c r="AY144" s="17" t="s">
        <v>729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7" t="s">
        <v>99</v>
      </c>
      <c r="BK144" s="169">
        <f>I144*H144</f>
        <v>0</v>
      </c>
    </row>
    <row r="145" spans="2:63" s="1" customFormat="1" ht="16.399999999999999" customHeight="1">
      <c r="B145" s="32"/>
      <c r="C145" s="209" t="s">
        <v>1</v>
      </c>
      <c r="D145" s="209" t="s">
        <v>227</v>
      </c>
      <c r="E145" s="210" t="s">
        <v>1</v>
      </c>
      <c r="F145" s="211" t="s">
        <v>1</v>
      </c>
      <c r="G145" s="212" t="s">
        <v>1</v>
      </c>
      <c r="H145" s="213"/>
      <c r="I145" s="213"/>
      <c r="J145" s="214">
        <f t="shared" si="15"/>
        <v>0</v>
      </c>
      <c r="K145" s="163"/>
      <c r="L145" s="32"/>
      <c r="M145" s="215" t="s">
        <v>1</v>
      </c>
      <c r="N145" s="216" t="s">
        <v>41</v>
      </c>
      <c r="T145" s="59"/>
      <c r="AT145" s="17" t="s">
        <v>729</v>
      </c>
      <c r="AU145" s="17" t="s">
        <v>83</v>
      </c>
      <c r="AY145" s="17" t="s">
        <v>729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7" t="s">
        <v>99</v>
      </c>
      <c r="BK145" s="169">
        <f>I145*H145</f>
        <v>0</v>
      </c>
    </row>
    <row r="146" spans="2:63" s="1" customFormat="1" ht="16.399999999999999" customHeight="1">
      <c r="B146" s="32"/>
      <c r="C146" s="209" t="s">
        <v>1</v>
      </c>
      <c r="D146" s="209" t="s">
        <v>227</v>
      </c>
      <c r="E146" s="210" t="s">
        <v>1</v>
      </c>
      <c r="F146" s="211" t="s">
        <v>1</v>
      </c>
      <c r="G146" s="212" t="s">
        <v>1</v>
      </c>
      <c r="H146" s="213"/>
      <c r="I146" s="213"/>
      <c r="J146" s="214">
        <f t="shared" si="15"/>
        <v>0</v>
      </c>
      <c r="K146" s="163"/>
      <c r="L146" s="32"/>
      <c r="M146" s="215" t="s">
        <v>1</v>
      </c>
      <c r="N146" s="216" t="s">
        <v>41</v>
      </c>
      <c r="T146" s="59"/>
      <c r="AT146" s="17" t="s">
        <v>729</v>
      </c>
      <c r="AU146" s="17" t="s">
        <v>83</v>
      </c>
      <c r="AY146" s="17" t="s">
        <v>729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7" t="s">
        <v>99</v>
      </c>
      <c r="BK146" s="169">
        <f>I146*H146</f>
        <v>0</v>
      </c>
    </row>
    <row r="147" spans="2:63" s="1" customFormat="1" ht="16.399999999999999" customHeight="1">
      <c r="B147" s="32"/>
      <c r="C147" s="209" t="s">
        <v>1</v>
      </c>
      <c r="D147" s="209" t="s">
        <v>227</v>
      </c>
      <c r="E147" s="210" t="s">
        <v>1</v>
      </c>
      <c r="F147" s="211" t="s">
        <v>1</v>
      </c>
      <c r="G147" s="212" t="s">
        <v>1</v>
      </c>
      <c r="H147" s="213"/>
      <c r="I147" s="213"/>
      <c r="J147" s="214">
        <f t="shared" si="15"/>
        <v>0</v>
      </c>
      <c r="K147" s="163"/>
      <c r="L147" s="32"/>
      <c r="M147" s="215" t="s">
        <v>1</v>
      </c>
      <c r="N147" s="216" t="s">
        <v>41</v>
      </c>
      <c r="T147" s="59"/>
      <c r="AT147" s="17" t="s">
        <v>729</v>
      </c>
      <c r="AU147" s="17" t="s">
        <v>83</v>
      </c>
      <c r="AY147" s="17" t="s">
        <v>729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7" t="s">
        <v>99</v>
      </c>
      <c r="BK147" s="169">
        <f>I147*H147</f>
        <v>0</v>
      </c>
    </row>
    <row r="148" spans="2:63" s="1" customFormat="1" ht="16.399999999999999" customHeight="1">
      <c r="B148" s="32"/>
      <c r="C148" s="209" t="s">
        <v>1</v>
      </c>
      <c r="D148" s="209" t="s">
        <v>227</v>
      </c>
      <c r="E148" s="210" t="s">
        <v>1</v>
      </c>
      <c r="F148" s="211" t="s">
        <v>1</v>
      </c>
      <c r="G148" s="212" t="s">
        <v>1</v>
      </c>
      <c r="H148" s="213"/>
      <c r="I148" s="213"/>
      <c r="J148" s="214">
        <f t="shared" si="15"/>
        <v>0</v>
      </c>
      <c r="K148" s="163"/>
      <c r="L148" s="32"/>
      <c r="M148" s="215" t="s">
        <v>1</v>
      </c>
      <c r="N148" s="216" t="s">
        <v>41</v>
      </c>
      <c r="O148" s="217"/>
      <c r="P148" s="217"/>
      <c r="Q148" s="217"/>
      <c r="R148" s="217"/>
      <c r="S148" s="217"/>
      <c r="T148" s="218"/>
      <c r="AT148" s="17" t="s">
        <v>729</v>
      </c>
      <c r="AU148" s="17" t="s">
        <v>83</v>
      </c>
      <c r="AY148" s="17" t="s">
        <v>729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7" t="s">
        <v>99</v>
      </c>
      <c r="BK148" s="169">
        <f>I148*H148</f>
        <v>0</v>
      </c>
    </row>
    <row r="149" spans="2:63" s="1" customFormat="1" ht="7" customHeight="1"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2"/>
    </row>
  </sheetData>
  <sheetProtection algorithmName="SHA-512" hashValue="7Gyv3gWd4cUVvKtt8h4gVwqqijL8WqpofpXzBBJ/g/Dm+V7x9Ns1yyWEdoS/ohAC/MdBwIjY4JYgwNCTV78yOg==" saltValue="Dzrzmu2kYsrH0eTbIpDhxbWUo9XHCEOf3c+CqEKvF+zvVosWaeHX/szxZICTSHCqHPClJ1ZFIPwISmg60j1Zrg==" spinCount="100000" sheet="1" objects="1" scenarios="1" formatColumns="0" formatRows="0" autoFilter="0"/>
  <autoFilter ref="C132:K148" xr:uid="{00000000-0009-0000-0000-000008000000}"/>
  <mergeCells count="17">
    <mergeCell ref="E29:H29"/>
    <mergeCell ref="E125:H125"/>
    <mergeCell ref="L2:V2"/>
    <mergeCell ref="D107:F107"/>
    <mergeCell ref="D108:F108"/>
    <mergeCell ref="D109:F109"/>
    <mergeCell ref="E121:H121"/>
    <mergeCell ref="E123:H123"/>
    <mergeCell ref="E85:H85"/>
    <mergeCell ref="E87:H87"/>
    <mergeCell ref="E89:H89"/>
    <mergeCell ref="D105:F105"/>
    <mergeCell ref="D106:F106"/>
    <mergeCell ref="E7:H7"/>
    <mergeCell ref="E9:H9"/>
    <mergeCell ref="E11:H11"/>
    <mergeCell ref="E20:H20"/>
  </mergeCells>
  <dataValidations count="2">
    <dataValidation type="list" allowBlank="1" showInputMessage="1" showErrorMessage="1" error="Povolené sú hodnoty K, M." sqref="D144:D149" xr:uid="{00000000-0002-0000-0800-000000000000}">
      <formula1>"K, M"</formula1>
    </dataValidation>
    <dataValidation type="list" allowBlank="1" showInputMessage="1" showErrorMessage="1" error="Povolené sú hodnoty základná, znížená, nulová." sqref="N144:N149" xr:uid="{00000000-0002-0000-0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49C34-A964-4C67-826F-E80AA00F82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0484E-2C45-451A-8F2D-CBD0DEDA2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97B648-E91F-40C3-BD51-732DE1A2BF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56</vt:i4>
      </vt:variant>
    </vt:vector>
  </HeadingPairs>
  <TitlesOfParts>
    <vt:vector size="84" baseType="lpstr">
      <vt:lpstr>Rekapitulácia stavby</vt:lpstr>
      <vt:lpstr>a - SO 01 - Učebne</vt:lpstr>
      <vt:lpstr>b - SO 02 - Cvičná kuchyň...</vt:lpstr>
      <vt:lpstr>c - SO 03 - WC pri hlavno...</vt:lpstr>
      <vt:lpstr>d - SO 04 - Bezbariérový ...</vt:lpstr>
      <vt:lpstr>1 - WC</vt:lpstr>
      <vt:lpstr>2 - KUCHYŇA</vt:lpstr>
      <vt:lpstr>018-04 - SO - 04 schodisková pl</vt:lpstr>
      <vt:lpstr>018-05 - Rozvádzač RH dop...</vt:lpstr>
      <vt:lpstr>018-06 - Rozvádzač RE s p...</vt:lpstr>
      <vt:lpstr>01-aa - Učebňa metrológie...</vt:lpstr>
      <vt:lpstr>01-bb - Učebňa metrológie...</vt:lpstr>
      <vt:lpstr>01-cc - Učebňa elektrotec...</vt:lpstr>
      <vt:lpstr>01-dd - Učebňa robotiky, ...</vt:lpstr>
      <vt:lpstr>01-ee - Multimediálna uče...</vt:lpstr>
      <vt:lpstr>01-ff - Chodba a skladova...</vt:lpstr>
      <vt:lpstr>01-gg - Rozvádzač R01.1, ...</vt:lpstr>
      <vt:lpstr>02-aa - Svetelná inštalác...</vt:lpstr>
      <vt:lpstr>02-bb - Zasuvková inštalá...</vt:lpstr>
      <vt:lpstr>02-cc - Rozvádzač R02-1 C...</vt:lpstr>
      <vt:lpstr>03-aa - Zasuvková inštalá...</vt:lpstr>
      <vt:lpstr>03-bb - Svetelná inštalác...</vt:lpstr>
      <vt:lpstr>03-cc - Rozvádzač Ri9-1 d...</vt:lpstr>
      <vt:lpstr>gg-01 - R01.1</vt:lpstr>
      <vt:lpstr>gg-02 - R01.2</vt:lpstr>
      <vt:lpstr>gg-03 - R01.3</vt:lpstr>
      <vt:lpstr>gg-04 - R01.4</vt:lpstr>
      <vt:lpstr>gg-05 - R01.5</vt:lpstr>
      <vt:lpstr>'018-04 - SO - 04 schodisková pl'!Názvy_tlače</vt:lpstr>
      <vt:lpstr>'018-05 - Rozvádzač RH dop...'!Názvy_tlače</vt:lpstr>
      <vt:lpstr>'018-06 - Rozvádzač RE s p...'!Názvy_tlače</vt:lpstr>
      <vt:lpstr>'01-aa - Učebňa metrológie...'!Názvy_tlače</vt:lpstr>
      <vt:lpstr>'01-bb - Učebňa metrológie...'!Názvy_tlače</vt:lpstr>
      <vt:lpstr>'01-cc - Učebňa elektrotec...'!Názvy_tlače</vt:lpstr>
      <vt:lpstr>'01-dd - Učebňa robotiky, ...'!Názvy_tlače</vt:lpstr>
      <vt:lpstr>'01-ee - Multimediálna uče...'!Názvy_tlače</vt:lpstr>
      <vt:lpstr>'01-ff - Chodba a skladova...'!Názvy_tlače</vt:lpstr>
      <vt:lpstr>'01-gg - Rozvádzač R01.1, ...'!Názvy_tlače</vt:lpstr>
      <vt:lpstr>'02-aa - Svetelná inštalác...'!Názvy_tlače</vt:lpstr>
      <vt:lpstr>'02-bb - Zasuvková inštalá...'!Názvy_tlače</vt:lpstr>
      <vt:lpstr>'02-cc - Rozvádzač R02-1 C...'!Názvy_tlače</vt:lpstr>
      <vt:lpstr>'03-aa - Zasuvková inštalá...'!Názvy_tlače</vt:lpstr>
      <vt:lpstr>'03-bb - Svetelná inštalác...'!Názvy_tlače</vt:lpstr>
      <vt:lpstr>'03-cc - Rozvádzač Ri9-1 d...'!Názvy_tlače</vt:lpstr>
      <vt:lpstr>'1 - WC'!Názvy_tlače</vt:lpstr>
      <vt:lpstr>'2 - KUCHYŇA'!Názvy_tlače</vt:lpstr>
      <vt:lpstr>'a - SO 01 - Učebne'!Názvy_tlače</vt:lpstr>
      <vt:lpstr>'b - SO 02 - Cvičná kuchyň...'!Názvy_tlače</vt:lpstr>
      <vt:lpstr>'c - SO 03 - WC pri hlavno...'!Názvy_tlače</vt:lpstr>
      <vt:lpstr>'d - SO 04 - Bezbariérový ...'!Názvy_tlače</vt:lpstr>
      <vt:lpstr>'gg-01 - R01.1'!Názvy_tlače</vt:lpstr>
      <vt:lpstr>'gg-02 - R01.2'!Názvy_tlače</vt:lpstr>
      <vt:lpstr>'gg-03 - R01.3'!Názvy_tlače</vt:lpstr>
      <vt:lpstr>'gg-04 - R01.4'!Názvy_tlače</vt:lpstr>
      <vt:lpstr>'gg-05 - R01.5'!Názvy_tlače</vt:lpstr>
      <vt:lpstr>'Rekapitulácia stavby'!Názvy_tlače</vt:lpstr>
      <vt:lpstr>'018-04 - SO - 04 schodisková pl'!Oblasť_tlače</vt:lpstr>
      <vt:lpstr>'018-05 - Rozvádzač RH dop...'!Oblasť_tlače</vt:lpstr>
      <vt:lpstr>'018-06 - Rozvádzač RE s p...'!Oblasť_tlače</vt:lpstr>
      <vt:lpstr>'01-aa - Učebňa metrológie...'!Oblasť_tlače</vt:lpstr>
      <vt:lpstr>'01-bb - Učebňa metrológie...'!Oblasť_tlače</vt:lpstr>
      <vt:lpstr>'01-cc - Učebňa elektrotec...'!Oblasť_tlače</vt:lpstr>
      <vt:lpstr>'01-dd - Učebňa robotiky, ...'!Oblasť_tlače</vt:lpstr>
      <vt:lpstr>'01-ee - Multimediálna uče...'!Oblasť_tlače</vt:lpstr>
      <vt:lpstr>'01-ff - Chodba a skladova...'!Oblasť_tlače</vt:lpstr>
      <vt:lpstr>'01-gg - Rozvádzač R01.1, ...'!Oblasť_tlače</vt:lpstr>
      <vt:lpstr>'02-aa - Svetelná inštalác...'!Oblasť_tlače</vt:lpstr>
      <vt:lpstr>'02-bb - Zasuvková inštalá...'!Oblasť_tlače</vt:lpstr>
      <vt:lpstr>'02-cc - Rozvádzač R02-1 C...'!Oblasť_tlače</vt:lpstr>
      <vt:lpstr>'03-aa - Zasuvková inštalá...'!Oblasť_tlače</vt:lpstr>
      <vt:lpstr>'03-bb - Svetelná inštalác...'!Oblasť_tlače</vt:lpstr>
      <vt:lpstr>'03-cc - Rozvádzač Ri9-1 d...'!Oblasť_tlače</vt:lpstr>
      <vt:lpstr>'1 - WC'!Oblasť_tlače</vt:lpstr>
      <vt:lpstr>'2 - KUCHYŇA'!Oblasť_tlače</vt:lpstr>
      <vt:lpstr>'a - SO 01 - Učebne'!Oblasť_tlače</vt:lpstr>
      <vt:lpstr>'b - SO 02 - Cvičná kuchyň...'!Oblasť_tlače</vt:lpstr>
      <vt:lpstr>'c - SO 03 - WC pri hlavno...'!Oblasť_tlače</vt:lpstr>
      <vt:lpstr>'d - SO 04 - Bezbariérový ...'!Oblasť_tlače</vt:lpstr>
      <vt:lpstr>'gg-01 - R01.1'!Oblasť_tlače</vt:lpstr>
      <vt:lpstr>'gg-02 - R01.2'!Oblasť_tlače</vt:lpstr>
      <vt:lpstr>'gg-03 - R01.3'!Oblasť_tlače</vt:lpstr>
      <vt:lpstr>'gg-04 - R01.4'!Oblasť_tlače</vt:lpstr>
      <vt:lpstr>'gg-05 - R01.5'!Oblasť_tlače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Štugner</dc:creator>
  <cp:lastModifiedBy>Debnárová Monika</cp:lastModifiedBy>
  <dcterms:created xsi:type="dcterms:W3CDTF">2023-09-08T05:35:02Z</dcterms:created>
  <dcterms:modified xsi:type="dcterms:W3CDTF">2024-06-13T08:20:54Z</dcterms:modified>
</cp:coreProperties>
</file>