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monika.poslova\OneDrive - Silnice LK\Documents\_VEŘEJNÉ ZAKÁZKY - podklady\Z24012_Osvětlení Nová Ves\Z24012_Osvětlení_ZD\revMP_23.4.2024\"/>
    </mc:Choice>
  </mc:AlternateContent>
  <xr:revisionPtr revIDLastSave="0" documentId="8_{4C52406A-0BE9-4D6D-AFCA-2D83D849AD85}" xr6:coauthVersionLast="47" xr6:coauthVersionMax="47" xr10:uidLastSave="{00000000-0000-0000-0000-000000000000}"/>
  <bookViews>
    <workbookView xWindow="-120" yWindow="-120" windowWidth="29040" windowHeight="15720" xr2:uid="{00000000-000D-0000-FFFF-FFFF00000000}"/>
  </bookViews>
  <sheets>
    <sheet name="Stavební rozpočet" sheetId="1" r:id="rId1"/>
  </sheets>
  <definedNames>
    <definedName name="vorn_su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W109" i="1" l="1"/>
  <c r="O109" i="1"/>
  <c r="BF109" i="1" s="1"/>
  <c r="BW111" i="1"/>
  <c r="O111" i="1"/>
  <c r="BF111" i="1" s="1"/>
  <c r="BW107" i="1"/>
  <c r="O107" i="1"/>
  <c r="BF107" i="1" s="1"/>
  <c r="L15" i="1"/>
  <c r="AJ15" i="1" s="1"/>
  <c r="L18" i="1"/>
  <c r="M18" i="1" s="1"/>
  <c r="L22" i="1"/>
  <c r="AJ22" i="1" s="1"/>
  <c r="L27" i="1"/>
  <c r="AL27" i="1" s="1"/>
  <c r="AU26" i="1" s="1"/>
  <c r="L30" i="1"/>
  <c r="AJ30" i="1" s="1"/>
  <c r="L32" i="1"/>
  <c r="AK32" i="1" s="1"/>
  <c r="L33" i="1"/>
  <c r="AK33" i="1" s="1"/>
  <c r="L34" i="1"/>
  <c r="AL34" i="1" s="1"/>
  <c r="L35" i="1"/>
  <c r="AK35" i="1" s="1"/>
  <c r="L36" i="1"/>
  <c r="AL36" i="1" s="1"/>
  <c r="L37" i="1"/>
  <c r="AJ37" i="1" s="1"/>
  <c r="L38" i="1"/>
  <c r="L39" i="1"/>
  <c r="M39" i="1" s="1"/>
  <c r="L40" i="1"/>
  <c r="AJ40" i="1" s="1"/>
  <c r="L41" i="1"/>
  <c r="AL41" i="1" s="1"/>
  <c r="L42" i="1"/>
  <c r="M42" i="1" s="1"/>
  <c r="L43" i="1"/>
  <c r="AL43" i="1" s="1"/>
  <c r="L44" i="1"/>
  <c r="AL44" i="1" s="1"/>
  <c r="L46" i="1"/>
  <c r="AJ46" i="1" s="1"/>
  <c r="AS45" i="1" s="1"/>
  <c r="AO30" i="1"/>
  <c r="J30" i="1" s="1"/>
  <c r="J44" i="1"/>
  <c r="J43" i="1"/>
  <c r="J42" i="1"/>
  <c r="J41" i="1"/>
  <c r="J40" i="1"/>
  <c r="J39" i="1"/>
  <c r="J38" i="1"/>
  <c r="J37" i="1"/>
  <c r="J36" i="1"/>
  <c r="J35" i="1"/>
  <c r="J34" i="1"/>
  <c r="J33" i="1"/>
  <c r="J32" i="1"/>
  <c r="L65" i="1"/>
  <c r="AJ65" i="1" s="1"/>
  <c r="O65" i="1"/>
  <c r="BF65" i="1" s="1"/>
  <c r="AO65" i="1"/>
  <c r="BH65" i="1" s="1"/>
  <c r="AP65" i="1"/>
  <c r="K65" i="1" s="1"/>
  <c r="BD65" i="1"/>
  <c r="BJ65" i="1"/>
  <c r="Z65" i="1" s="1"/>
  <c r="BW65" i="1"/>
  <c r="BW54" i="1"/>
  <c r="BJ54" i="1"/>
  <c r="AH54" i="1" s="1"/>
  <c r="BD54" i="1"/>
  <c r="AP54" i="1"/>
  <c r="BI54" i="1" s="1"/>
  <c r="AO54" i="1"/>
  <c r="BH54" i="1" s="1"/>
  <c r="O54" i="1"/>
  <c r="L54" i="1"/>
  <c r="AJ54" i="1" s="1"/>
  <c r="BW92" i="1"/>
  <c r="BJ92" i="1"/>
  <c r="Z92" i="1" s="1"/>
  <c r="BD92" i="1"/>
  <c r="AP92" i="1"/>
  <c r="BI92" i="1" s="1"/>
  <c r="AO92" i="1"/>
  <c r="BH92" i="1" s="1"/>
  <c r="O92" i="1"/>
  <c r="BF92" i="1" s="1"/>
  <c r="L92" i="1"/>
  <c r="AL92" i="1" s="1"/>
  <c r="BW94" i="1"/>
  <c r="BJ94" i="1"/>
  <c r="Z94" i="1" s="1"/>
  <c r="BD94" i="1"/>
  <c r="AP94" i="1"/>
  <c r="BI94" i="1" s="1"/>
  <c r="AO94" i="1"/>
  <c r="AW94" i="1" s="1"/>
  <c r="O94" i="1"/>
  <c r="BF94" i="1" s="1"/>
  <c r="L94" i="1"/>
  <c r="AJ94" i="1" s="1"/>
  <c r="BW90" i="1"/>
  <c r="BJ90" i="1"/>
  <c r="AH90" i="1" s="1"/>
  <c r="BD90" i="1"/>
  <c r="AP90" i="1"/>
  <c r="AX90" i="1" s="1"/>
  <c r="AO90" i="1"/>
  <c r="BH90" i="1" s="1"/>
  <c r="O90" i="1"/>
  <c r="BF90" i="1" s="1"/>
  <c r="L90" i="1"/>
  <c r="AL90" i="1" s="1"/>
  <c r="BW88" i="1"/>
  <c r="BJ88" i="1"/>
  <c r="AH88" i="1" s="1"/>
  <c r="BD88" i="1"/>
  <c r="AP88" i="1"/>
  <c r="AX88" i="1" s="1"/>
  <c r="AO88" i="1"/>
  <c r="BH88" i="1" s="1"/>
  <c r="AF88" i="1" s="1"/>
  <c r="O88" i="1"/>
  <c r="BF88" i="1" s="1"/>
  <c r="L88" i="1"/>
  <c r="AJ88" i="1" s="1"/>
  <c r="BW86" i="1"/>
  <c r="BJ86" i="1"/>
  <c r="AH86" i="1" s="1"/>
  <c r="BD86" i="1"/>
  <c r="AP86" i="1"/>
  <c r="AX86" i="1" s="1"/>
  <c r="AO86" i="1"/>
  <c r="BH86" i="1" s="1"/>
  <c r="O86" i="1"/>
  <c r="BF86" i="1" s="1"/>
  <c r="L86" i="1"/>
  <c r="M86" i="1" s="1"/>
  <c r="BW84" i="1"/>
  <c r="BJ84" i="1"/>
  <c r="AH84" i="1" s="1"/>
  <c r="BD84" i="1"/>
  <c r="AP84" i="1"/>
  <c r="BI84" i="1" s="1"/>
  <c r="AO84" i="1"/>
  <c r="BH84" i="1" s="1"/>
  <c r="O84" i="1"/>
  <c r="BF84" i="1" s="1"/>
  <c r="L84" i="1"/>
  <c r="M84" i="1" s="1"/>
  <c r="BW80" i="1"/>
  <c r="BJ80" i="1"/>
  <c r="Z80" i="1" s="1"/>
  <c r="BD80" i="1"/>
  <c r="AP80" i="1"/>
  <c r="BI80" i="1" s="1"/>
  <c r="AO80" i="1"/>
  <c r="BH80" i="1" s="1"/>
  <c r="AD80" i="1" s="1"/>
  <c r="O80" i="1"/>
  <c r="L80" i="1"/>
  <c r="AJ80" i="1" s="1"/>
  <c r="BW104" i="1"/>
  <c r="BJ104" i="1"/>
  <c r="Z104" i="1" s="1"/>
  <c r="BD104" i="1"/>
  <c r="AP104" i="1"/>
  <c r="BI104" i="1" s="1"/>
  <c r="AO104" i="1"/>
  <c r="BH104" i="1" s="1"/>
  <c r="O104" i="1"/>
  <c r="BF104" i="1" s="1"/>
  <c r="L104" i="1"/>
  <c r="AL104" i="1" s="1"/>
  <c r="AH92" i="1"/>
  <c r="AJ90" i="1"/>
  <c r="AK90" i="1"/>
  <c r="AJ92" i="1"/>
  <c r="AW90" i="1"/>
  <c r="AL88" i="1"/>
  <c r="AK88" i="1"/>
  <c r="AL84" i="1"/>
  <c r="AK80" i="1"/>
  <c r="AK104" i="1"/>
  <c r="AS1" i="1"/>
  <c r="AT1" i="1"/>
  <c r="AU1" i="1"/>
  <c r="O13" i="1"/>
  <c r="BW13" i="1"/>
  <c r="O15" i="1"/>
  <c r="BF15" i="1"/>
  <c r="AO15" i="1"/>
  <c r="J15" i="1" s="1"/>
  <c r="AP15" i="1"/>
  <c r="K15" i="1" s="1"/>
  <c r="BD15" i="1"/>
  <c r="BJ15" i="1"/>
  <c r="AH15" i="1" s="1"/>
  <c r="BW15" i="1"/>
  <c r="O18" i="1"/>
  <c r="BF18" i="1" s="1"/>
  <c r="AO18" i="1"/>
  <c r="J18" i="1" s="1"/>
  <c r="AP18" i="1"/>
  <c r="K18" i="1" s="1"/>
  <c r="BD18" i="1"/>
  <c r="BJ18" i="1"/>
  <c r="AH18" i="1" s="1"/>
  <c r="BW18" i="1"/>
  <c r="O22" i="1"/>
  <c r="BF22" i="1" s="1"/>
  <c r="AO22" i="1"/>
  <c r="J22" i="1" s="1"/>
  <c r="AP22" i="1"/>
  <c r="K22" i="1" s="1"/>
  <c r="BD22" i="1"/>
  <c r="BJ22" i="1"/>
  <c r="Z22" i="1" s="1"/>
  <c r="BW22" i="1"/>
  <c r="M22" i="1" s="1"/>
  <c r="O27" i="1"/>
  <c r="AO27" i="1"/>
  <c r="BH27" i="1" s="1"/>
  <c r="AP27" i="1"/>
  <c r="K27" i="1" s="1"/>
  <c r="K26" i="1" s="1"/>
  <c r="BD27" i="1"/>
  <c r="BJ27" i="1"/>
  <c r="Z27" i="1" s="1"/>
  <c r="BW27" i="1"/>
  <c r="O30" i="1"/>
  <c r="BF30" i="1" s="1"/>
  <c r="AP30" i="1"/>
  <c r="K30" i="1" s="1"/>
  <c r="BD30" i="1"/>
  <c r="BJ30" i="1"/>
  <c r="AH30" i="1" s="1"/>
  <c r="BW30" i="1"/>
  <c r="O32" i="1"/>
  <c r="BF32" i="1" s="1"/>
  <c r="AP32" i="1"/>
  <c r="K32" i="1" s="1"/>
  <c r="BD32" i="1"/>
  <c r="BJ32" i="1"/>
  <c r="Z32" i="1" s="1"/>
  <c r="BW32" i="1"/>
  <c r="M32" i="1" s="1"/>
  <c r="O33" i="1"/>
  <c r="BF33" i="1" s="1"/>
  <c r="AW33" i="1"/>
  <c r="AP33" i="1"/>
  <c r="BI33" i="1" s="1"/>
  <c r="BD33" i="1"/>
  <c r="BJ33" i="1"/>
  <c r="Z33" i="1" s="1"/>
  <c r="BW33" i="1"/>
  <c r="O34" i="1"/>
  <c r="BF34" i="1" s="1"/>
  <c r="AP34" i="1"/>
  <c r="K34" i="1" s="1"/>
  <c r="BD34" i="1"/>
  <c r="BJ34" i="1"/>
  <c r="Z34" i="1" s="1"/>
  <c r="BW34" i="1"/>
  <c r="O35" i="1"/>
  <c r="BF35" i="1" s="1"/>
  <c r="AP35" i="1"/>
  <c r="K35" i="1" s="1"/>
  <c r="BD35" i="1"/>
  <c r="BJ35" i="1"/>
  <c r="AH35" i="1" s="1"/>
  <c r="BW35" i="1"/>
  <c r="O36" i="1"/>
  <c r="BF36" i="1" s="1"/>
  <c r="AP36" i="1"/>
  <c r="K36" i="1" s="1"/>
  <c r="BD36" i="1"/>
  <c r="BJ36" i="1"/>
  <c r="Z36" i="1" s="1"/>
  <c r="BW36" i="1"/>
  <c r="O37" i="1"/>
  <c r="BF37" i="1" s="1"/>
  <c r="AP37" i="1"/>
  <c r="BI37" i="1" s="1"/>
  <c r="BD37" i="1"/>
  <c r="BJ37" i="1"/>
  <c r="Z37" i="1" s="1"/>
  <c r="BW37" i="1"/>
  <c r="AJ38" i="1"/>
  <c r="O38" i="1"/>
  <c r="BF38" i="1" s="1"/>
  <c r="AP38" i="1"/>
  <c r="K38" i="1" s="1"/>
  <c r="BD38" i="1"/>
  <c r="BJ38" i="1"/>
  <c r="AH38" i="1" s="1"/>
  <c r="BW38" i="1"/>
  <c r="O39" i="1"/>
  <c r="BF39" i="1" s="1"/>
  <c r="AP39" i="1"/>
  <c r="AX39" i="1" s="1"/>
  <c r="BD39" i="1"/>
  <c r="BJ39" i="1"/>
  <c r="Z39" i="1" s="1"/>
  <c r="BW39" i="1"/>
  <c r="O40" i="1"/>
  <c r="BF40" i="1" s="1"/>
  <c r="AP40" i="1"/>
  <c r="K40" i="1" s="1"/>
  <c r="BD40" i="1"/>
  <c r="BJ40" i="1"/>
  <c r="Z40" i="1" s="1"/>
  <c r="BW40" i="1"/>
  <c r="M40" i="1" s="1"/>
  <c r="O41" i="1"/>
  <c r="BF41" i="1" s="1"/>
  <c r="AP41" i="1"/>
  <c r="BI41" i="1" s="1"/>
  <c r="BD41" i="1"/>
  <c r="BJ41" i="1"/>
  <c r="Z41" i="1" s="1"/>
  <c r="BW41" i="1"/>
  <c r="O42" i="1"/>
  <c r="BF42" i="1" s="1"/>
  <c r="AP42" i="1"/>
  <c r="K42" i="1" s="1"/>
  <c r="BD42" i="1"/>
  <c r="BJ42" i="1"/>
  <c r="AH42" i="1" s="1"/>
  <c r="BW42" i="1"/>
  <c r="O43" i="1"/>
  <c r="BF43" i="1" s="1"/>
  <c r="AP43" i="1"/>
  <c r="K43" i="1" s="1"/>
  <c r="BD43" i="1"/>
  <c r="BJ43" i="1"/>
  <c r="Z43" i="1" s="1"/>
  <c r="BW43" i="1"/>
  <c r="O44" i="1"/>
  <c r="BF44" i="1" s="1"/>
  <c r="AP44" i="1"/>
  <c r="BI44" i="1" s="1"/>
  <c r="BD44" i="1"/>
  <c r="BJ44" i="1"/>
  <c r="Z44" i="1" s="1"/>
  <c r="BW44" i="1"/>
  <c r="O46" i="1"/>
  <c r="O45" i="1" s="1"/>
  <c r="AO46" i="1"/>
  <c r="AW46" i="1" s="1"/>
  <c r="J45" i="1"/>
  <c r="AP46" i="1"/>
  <c r="AX46" i="1" s="1"/>
  <c r="BD46" i="1"/>
  <c r="BJ46" i="1"/>
  <c r="Z46" i="1" s="1"/>
  <c r="BW46" i="1"/>
  <c r="L48" i="1"/>
  <c r="AJ48" i="1" s="1"/>
  <c r="O48" i="1"/>
  <c r="BF48" i="1" s="1"/>
  <c r="AO48" i="1"/>
  <c r="J48" i="1" s="1"/>
  <c r="AP48" i="1"/>
  <c r="K48" i="1" s="1"/>
  <c r="BD48" i="1"/>
  <c r="BJ48" i="1"/>
  <c r="AH48" i="1" s="1"/>
  <c r="BW48" i="1"/>
  <c r="L49" i="1"/>
  <c r="AJ49" i="1" s="1"/>
  <c r="O49" i="1"/>
  <c r="BF49" i="1" s="1"/>
  <c r="AO49" i="1"/>
  <c r="AW49" i="1" s="1"/>
  <c r="AP49" i="1"/>
  <c r="K49" i="1" s="1"/>
  <c r="BD49" i="1"/>
  <c r="BJ49" i="1"/>
  <c r="Z49" i="1" s="1"/>
  <c r="BW49" i="1"/>
  <c r="L50" i="1"/>
  <c r="AJ50" i="1" s="1"/>
  <c r="O50" i="1"/>
  <c r="BF50" i="1" s="1"/>
  <c r="AO50" i="1"/>
  <c r="BH50" i="1" s="1"/>
  <c r="AP50" i="1"/>
  <c r="BI50" i="1" s="1"/>
  <c r="BD50" i="1"/>
  <c r="BJ50" i="1"/>
  <c r="Z50" i="1" s="1"/>
  <c r="BW50" i="1"/>
  <c r="L51" i="1"/>
  <c r="M51" i="1" s="1"/>
  <c r="O51" i="1"/>
  <c r="BF51" i="1" s="1"/>
  <c r="AO51" i="1"/>
  <c r="J51" i="1" s="1"/>
  <c r="AP51" i="1"/>
  <c r="BI51" i="1" s="1"/>
  <c r="BD51" i="1"/>
  <c r="BJ51" i="1"/>
  <c r="Z51" i="1" s="1"/>
  <c r="BW51" i="1"/>
  <c r="L52" i="1"/>
  <c r="AJ52" i="1" s="1"/>
  <c r="O52" i="1"/>
  <c r="BF52" i="1" s="1"/>
  <c r="AO52" i="1"/>
  <c r="AW52" i="1" s="1"/>
  <c r="AP52" i="1"/>
  <c r="BI52" i="1" s="1"/>
  <c r="BD52" i="1"/>
  <c r="BJ52" i="1"/>
  <c r="AH52" i="1" s="1"/>
  <c r="BW52" i="1"/>
  <c r="L53" i="1"/>
  <c r="AJ53" i="1" s="1"/>
  <c r="O53" i="1"/>
  <c r="BF53" i="1" s="1"/>
  <c r="AO53" i="1"/>
  <c r="J53" i="1" s="1"/>
  <c r="AP53" i="1"/>
  <c r="K53" i="1" s="1"/>
  <c r="BD53" i="1"/>
  <c r="BJ53" i="1"/>
  <c r="Z53" i="1" s="1"/>
  <c r="BW53" i="1"/>
  <c r="L55" i="1"/>
  <c r="AK55" i="1" s="1"/>
  <c r="O55" i="1"/>
  <c r="BF55" i="1" s="1"/>
  <c r="AO55" i="1"/>
  <c r="AW55" i="1" s="1"/>
  <c r="AP55" i="1"/>
  <c r="BI55" i="1" s="1"/>
  <c r="BD55" i="1"/>
  <c r="BJ55" i="1"/>
  <c r="Z55" i="1" s="1"/>
  <c r="BW55" i="1"/>
  <c r="L56" i="1"/>
  <c r="AL56" i="1" s="1"/>
  <c r="O56" i="1"/>
  <c r="BF56" i="1" s="1"/>
  <c r="AO56" i="1"/>
  <c r="J56" i="1" s="1"/>
  <c r="AP56" i="1"/>
  <c r="BI56" i="1" s="1"/>
  <c r="BD56" i="1"/>
  <c r="BJ56" i="1"/>
  <c r="Z56" i="1" s="1"/>
  <c r="BW56" i="1"/>
  <c r="L58" i="1"/>
  <c r="AJ58" i="1" s="1"/>
  <c r="O58" i="1"/>
  <c r="BF58" i="1" s="1"/>
  <c r="AO58" i="1"/>
  <c r="J58" i="1" s="1"/>
  <c r="AP58" i="1"/>
  <c r="K58" i="1" s="1"/>
  <c r="BD58" i="1"/>
  <c r="BJ58" i="1"/>
  <c r="Z58" i="1" s="1"/>
  <c r="BW58" i="1"/>
  <c r="L61" i="1"/>
  <c r="AK61" i="1" s="1"/>
  <c r="O61" i="1"/>
  <c r="BF61" i="1" s="1"/>
  <c r="AO61" i="1"/>
  <c r="J61" i="1" s="1"/>
  <c r="AP61" i="1"/>
  <c r="K61" i="1" s="1"/>
  <c r="BD61" i="1"/>
  <c r="BJ61" i="1"/>
  <c r="AH61" i="1" s="1"/>
  <c r="BW61" i="1"/>
  <c r="L62" i="1"/>
  <c r="AL62" i="1" s="1"/>
  <c r="O62" i="1"/>
  <c r="BF62" i="1" s="1"/>
  <c r="AO62" i="1"/>
  <c r="J62" i="1" s="1"/>
  <c r="AP62" i="1"/>
  <c r="BI62" i="1" s="1"/>
  <c r="AC62" i="1" s="1"/>
  <c r="BD62" i="1"/>
  <c r="BJ62" i="1"/>
  <c r="Z62" i="1" s="1"/>
  <c r="BW62" i="1"/>
  <c r="L67" i="1"/>
  <c r="AL67" i="1" s="1"/>
  <c r="O67" i="1"/>
  <c r="BF67" i="1" s="1"/>
  <c r="AO67" i="1"/>
  <c r="BH67" i="1" s="1"/>
  <c r="AP67" i="1"/>
  <c r="K67" i="1" s="1"/>
  <c r="BD67" i="1"/>
  <c r="BJ67" i="1"/>
  <c r="AH67" i="1" s="1"/>
  <c r="BW67" i="1"/>
  <c r="L59" i="1"/>
  <c r="AL59" i="1" s="1"/>
  <c r="O59" i="1"/>
  <c r="BF59" i="1" s="1"/>
  <c r="AO59" i="1"/>
  <c r="BH59" i="1" s="1"/>
  <c r="AP59" i="1"/>
  <c r="K59" i="1" s="1"/>
  <c r="BD59" i="1"/>
  <c r="BJ59" i="1"/>
  <c r="AH59" i="1" s="1"/>
  <c r="BW59" i="1"/>
  <c r="L64" i="1"/>
  <c r="AJ64" i="1" s="1"/>
  <c r="O64" i="1"/>
  <c r="BF64" i="1"/>
  <c r="AO64" i="1"/>
  <c r="J64" i="1" s="1"/>
  <c r="AP64" i="1"/>
  <c r="BI64" i="1" s="1"/>
  <c r="BD64" i="1"/>
  <c r="BJ64" i="1"/>
  <c r="Z64" i="1" s="1"/>
  <c r="BW64" i="1"/>
  <c r="L60" i="1"/>
  <c r="AL60" i="1" s="1"/>
  <c r="O60" i="1"/>
  <c r="BF60" i="1" s="1"/>
  <c r="AO60" i="1"/>
  <c r="BH60" i="1" s="1"/>
  <c r="AP60" i="1"/>
  <c r="K60" i="1" s="1"/>
  <c r="BD60" i="1"/>
  <c r="BJ60" i="1"/>
  <c r="Z60" i="1" s="1"/>
  <c r="BW60" i="1"/>
  <c r="L69" i="1"/>
  <c r="AJ69" i="1" s="1"/>
  <c r="O69" i="1"/>
  <c r="BF69" i="1" s="1"/>
  <c r="AO69" i="1"/>
  <c r="BH69" i="1" s="1"/>
  <c r="AP69" i="1"/>
  <c r="K69" i="1" s="1"/>
  <c r="BD69" i="1"/>
  <c r="BJ69" i="1"/>
  <c r="Z69" i="1" s="1"/>
  <c r="BW69" i="1"/>
  <c r="L63" i="1"/>
  <c r="AK63" i="1" s="1"/>
  <c r="O63" i="1"/>
  <c r="BF63" i="1" s="1"/>
  <c r="AO63" i="1"/>
  <c r="AW63" i="1" s="1"/>
  <c r="AP63" i="1"/>
  <c r="K63" i="1" s="1"/>
  <c r="BD63" i="1"/>
  <c r="BJ63" i="1"/>
  <c r="AH63" i="1" s="1"/>
  <c r="BW63" i="1"/>
  <c r="L71" i="1"/>
  <c r="AJ71" i="1" s="1"/>
  <c r="O71" i="1"/>
  <c r="BF71" i="1" s="1"/>
  <c r="AO71" i="1"/>
  <c r="J71" i="1" s="1"/>
  <c r="AP71" i="1"/>
  <c r="BI71" i="1" s="1"/>
  <c r="BD71" i="1"/>
  <c r="BJ71" i="1"/>
  <c r="Z71" i="1" s="1"/>
  <c r="BW71" i="1"/>
  <c r="L72" i="1"/>
  <c r="AL72" i="1" s="1"/>
  <c r="O72" i="1"/>
  <c r="BF72" i="1" s="1"/>
  <c r="AO72" i="1"/>
  <c r="AW72" i="1" s="1"/>
  <c r="AP72" i="1"/>
  <c r="BI72" i="1" s="1"/>
  <c r="BD72" i="1"/>
  <c r="BJ72" i="1"/>
  <c r="Z72" i="1" s="1"/>
  <c r="BW72" i="1"/>
  <c r="L74" i="1"/>
  <c r="AJ74" i="1" s="1"/>
  <c r="O74" i="1"/>
  <c r="BF74" i="1" s="1"/>
  <c r="AO74" i="1"/>
  <c r="J74" i="1" s="1"/>
  <c r="AP74" i="1"/>
  <c r="AX74" i="1" s="1"/>
  <c r="BD74" i="1"/>
  <c r="BJ74" i="1"/>
  <c r="Z74" i="1" s="1"/>
  <c r="BW74" i="1"/>
  <c r="L76" i="1"/>
  <c r="M76" i="1" s="1"/>
  <c r="O76" i="1"/>
  <c r="BF76" i="1" s="1"/>
  <c r="AO76" i="1"/>
  <c r="BH76" i="1" s="1"/>
  <c r="AP76" i="1"/>
  <c r="AX76" i="1" s="1"/>
  <c r="BD76" i="1"/>
  <c r="BJ76" i="1"/>
  <c r="AH76" i="1" s="1"/>
  <c r="BW76" i="1"/>
  <c r="L78" i="1"/>
  <c r="AJ78" i="1" s="1"/>
  <c r="O78" i="1"/>
  <c r="BF78" i="1" s="1"/>
  <c r="AO78" i="1"/>
  <c r="BH78" i="1" s="1"/>
  <c r="AP78" i="1"/>
  <c r="BI78" i="1" s="1"/>
  <c r="BD78" i="1"/>
  <c r="BJ78" i="1"/>
  <c r="BW78" i="1"/>
  <c r="L82" i="1"/>
  <c r="AJ82" i="1" s="1"/>
  <c r="O82" i="1"/>
  <c r="BF82" i="1" s="1"/>
  <c r="AO82" i="1"/>
  <c r="J82" i="1" s="1"/>
  <c r="AP82" i="1"/>
  <c r="BI82" i="1" s="1"/>
  <c r="BD82" i="1"/>
  <c r="BJ82" i="1"/>
  <c r="AH82" i="1" s="1"/>
  <c r="BW82" i="1"/>
  <c r="L96" i="1"/>
  <c r="AL96" i="1" s="1"/>
  <c r="O96" i="1"/>
  <c r="BF96" i="1" s="1"/>
  <c r="AO96" i="1"/>
  <c r="J96" i="1" s="1"/>
  <c r="AP96" i="1"/>
  <c r="AX96" i="1" s="1"/>
  <c r="BD96" i="1"/>
  <c r="BJ96" i="1"/>
  <c r="Z96" i="1" s="1"/>
  <c r="BW96" i="1"/>
  <c r="L98" i="1"/>
  <c r="AL98" i="1" s="1"/>
  <c r="O98" i="1"/>
  <c r="BF98" i="1" s="1"/>
  <c r="AO98" i="1"/>
  <c r="AW98" i="1" s="1"/>
  <c r="AP98" i="1"/>
  <c r="AX98" i="1" s="1"/>
  <c r="BD98" i="1"/>
  <c r="BJ98" i="1"/>
  <c r="AH98" i="1"/>
  <c r="BW98" i="1"/>
  <c r="L100" i="1"/>
  <c r="AL100" i="1" s="1"/>
  <c r="O100" i="1"/>
  <c r="BF100" i="1"/>
  <c r="AO100" i="1"/>
  <c r="J100" i="1" s="1"/>
  <c r="AP100" i="1"/>
  <c r="BI100" i="1" s="1"/>
  <c r="BD100" i="1"/>
  <c r="BJ100" i="1"/>
  <c r="Z100" i="1" s="1"/>
  <c r="BW100" i="1"/>
  <c r="L102" i="1"/>
  <c r="AJ102" i="1" s="1"/>
  <c r="O102" i="1"/>
  <c r="BF102" i="1" s="1"/>
  <c r="AO102" i="1"/>
  <c r="J102" i="1" s="1"/>
  <c r="AP102" i="1"/>
  <c r="BI102" i="1" s="1"/>
  <c r="BD102" i="1"/>
  <c r="BJ102" i="1"/>
  <c r="AH102" i="1" s="1"/>
  <c r="BW102" i="1"/>
  <c r="AJ32" i="1"/>
  <c r="AK18" i="1"/>
  <c r="AL32" i="1"/>
  <c r="AW40" i="1"/>
  <c r="BI49" i="1"/>
  <c r="AC49" i="1" s="1"/>
  <c r="AK102" i="1"/>
  <c r="BH41" i="1"/>
  <c r="AD41" i="1" s="1"/>
  <c r="BH37" i="1"/>
  <c r="AD37" i="1"/>
  <c r="AL22" i="1"/>
  <c r="AW37" i="1"/>
  <c r="BI42" i="1"/>
  <c r="AE42" i="1" s="1"/>
  <c r="BH44" i="1"/>
  <c r="AB44" i="1" s="1"/>
  <c r="AX18" i="1"/>
  <c r="BI38" i="1"/>
  <c r="AE38" i="1" s="1"/>
  <c r="AW41" i="1"/>
  <c r="BI59" i="1"/>
  <c r="AC59" i="1" s="1"/>
  <c r="AX30" i="1"/>
  <c r="AK59" i="1"/>
  <c r="Z42" i="1"/>
  <c r="M38" i="1"/>
  <c r="BH36" i="1"/>
  <c r="AB36" i="1" s="1"/>
  <c r="AW34" i="1"/>
  <c r="AL30" i="1"/>
  <c r="AW32" i="1"/>
  <c r="AH22" i="1"/>
  <c r="AW44" i="1"/>
  <c r="M72" i="1"/>
  <c r="AX42" i="1"/>
  <c r="AX36" i="1"/>
  <c r="AK27" i="1"/>
  <c r="AT26" i="1" s="1"/>
  <c r="BI18" i="1"/>
  <c r="AG18" i="1" s="1"/>
  <c r="M30" i="1"/>
  <c r="AJ27" i="1"/>
  <c r="AS26" i="1" s="1"/>
  <c r="BF46" i="1"/>
  <c r="BH40" i="1"/>
  <c r="AB40" i="1" s="1"/>
  <c r="M46" i="1"/>
  <c r="M45" i="1" s="1"/>
  <c r="L45" i="1"/>
  <c r="Z98" i="1"/>
  <c r="AX49" i="1"/>
  <c r="AW42" i="1"/>
  <c r="AW38" i="1"/>
  <c r="AW36" i="1"/>
  <c r="AH72" i="1"/>
  <c r="AH34" i="1"/>
  <c r="AX55" i="1"/>
  <c r="AX53" i="1"/>
  <c r="AW51" i="1"/>
  <c r="AL38" i="1"/>
  <c r="BI27" i="1"/>
  <c r="AE27" i="1" s="1"/>
  <c r="AL46" i="1"/>
  <c r="AU45" i="1" s="1"/>
  <c r="AK42" i="1"/>
  <c r="AL40" i="1"/>
  <c r="AK38" i="1"/>
  <c r="AL37" i="1"/>
  <c r="AK36" i="1"/>
  <c r="AK82" i="1"/>
  <c r="BH64" i="1"/>
  <c r="AD64" i="1" s="1"/>
  <c r="AK46" i="1"/>
  <c r="AT45" i="1" s="1"/>
  <c r="AH37" i="1"/>
  <c r="AX61" i="1"/>
  <c r="AH36" i="1"/>
  <c r="BH32" i="1"/>
  <c r="AF32" i="1" s="1"/>
  <c r="AX27" i="1"/>
  <c r="BH22" i="1"/>
  <c r="AD22" i="1" s="1"/>
  <c r="AL55" i="1"/>
  <c r="AH40" i="1"/>
  <c r="AX69" i="1"/>
  <c r="BH33" i="1"/>
  <c r="AF33" i="1" s="1"/>
  <c r="AW22" i="1"/>
  <c r="AK98" i="1"/>
  <c r="Z102" i="1"/>
  <c r="AJ98" i="1"/>
  <c r="Z63" i="1"/>
  <c r="Z59" i="1"/>
  <c r="AW30" i="1"/>
  <c r="BH30" i="1"/>
  <c r="AB30" i="1" s="1"/>
  <c r="Z78" i="1"/>
  <c r="AH78" i="1"/>
  <c r="BF13" i="1"/>
  <c r="O12" i="1"/>
  <c r="AW35" i="1"/>
  <c r="BH35" i="1"/>
  <c r="AW43" i="1"/>
  <c r="BH43" i="1"/>
  <c r="AB43" i="1" s="1"/>
  <c r="AW39" i="1"/>
  <c r="BH39" i="1"/>
  <c r="BF27" i="1"/>
  <c r="O26" i="1"/>
  <c r="O17" i="1"/>
  <c r="AK30" i="1"/>
  <c r="K55" i="1"/>
  <c r="K50" i="1"/>
  <c r="BH42" i="1"/>
  <c r="AB42" i="1" s="1"/>
  <c r="AX41" i="1"/>
  <c r="BH38" i="1"/>
  <c r="AF38" i="1" s="1"/>
  <c r="BH34" i="1"/>
  <c r="AD34" i="1" s="1"/>
  <c r="AK41" i="1"/>
  <c r="AK37" i="1"/>
  <c r="AK22" i="1"/>
  <c r="AT17" i="1" s="1"/>
  <c r="AK34" i="1"/>
  <c r="AD44" i="1"/>
  <c r="AB37" i="1"/>
  <c r="AF37" i="1"/>
  <c r="AC38" i="1"/>
  <c r="AB41" i="1"/>
  <c r="AG38" i="1"/>
  <c r="AG49" i="1"/>
  <c r="AF41" i="1"/>
  <c r="AD40" i="1"/>
  <c r="BC36" i="1"/>
  <c r="AF40" i="1"/>
  <c r="AB64" i="1"/>
  <c r="AD36" i="1"/>
  <c r="AF36" i="1"/>
  <c r="AE59" i="1"/>
  <c r="AB33" i="1"/>
  <c r="AF22" i="1"/>
  <c r="AD43" i="1"/>
  <c r="AF43" i="1"/>
  <c r="AB39" i="1"/>
  <c r="AD39" i="1"/>
  <c r="AF39" i="1"/>
  <c r="AB34" i="1"/>
  <c r="AF34" i="1"/>
  <c r="AD30" i="1"/>
  <c r="AF30" i="1"/>
  <c r="AB38" i="1"/>
  <c r="AD38" i="1"/>
  <c r="AB35" i="1"/>
  <c r="AD35" i="1"/>
  <c r="AF35" i="1"/>
  <c r="BJ13" i="1"/>
  <c r="Z13" i="1" s="1"/>
  <c r="L13" i="1"/>
  <c r="AP13" i="1"/>
  <c r="K13" i="1" s="1"/>
  <c r="AO13" i="1"/>
  <c r="AW13" i="1" s="1"/>
  <c r="BD13" i="1"/>
  <c r="K98" i="1" l="1"/>
  <c r="K73" i="1" s="1"/>
  <c r="M96" i="1"/>
  <c r="AX94" i="1"/>
  <c r="AV94" i="1" s="1"/>
  <c r="AX92" i="1"/>
  <c r="M90" i="1"/>
  <c r="AW88" i="1"/>
  <c r="BC88" i="1" s="1"/>
  <c r="J88" i="1"/>
  <c r="AW86" i="1"/>
  <c r="AL82" i="1"/>
  <c r="M82" i="1"/>
  <c r="AX82" i="1"/>
  <c r="AW71" i="1"/>
  <c r="BC71" i="1" s="1"/>
  <c r="AX71" i="1"/>
  <c r="BI67" i="1"/>
  <c r="AC67" i="1" s="1"/>
  <c r="J67" i="1"/>
  <c r="AX59" i="1"/>
  <c r="AG59" i="1"/>
  <c r="AX44" i="1"/>
  <c r="AV44" i="1" s="1"/>
  <c r="BI30" i="1"/>
  <c r="AE30" i="1" s="1"/>
  <c r="M27" i="1"/>
  <c r="M26" i="1" s="1"/>
  <c r="L26" i="1"/>
  <c r="AW18" i="1"/>
  <c r="BH18" i="1"/>
  <c r="AB18" i="1" s="1"/>
  <c r="AL18" i="1"/>
  <c r="AU17" i="1" s="1"/>
  <c r="M104" i="1"/>
  <c r="AJ104" i="1"/>
  <c r="AH104" i="1"/>
  <c r="M102" i="1"/>
  <c r="AX102" i="1"/>
  <c r="BH100" i="1"/>
  <c r="J98" i="1"/>
  <c r="BI98" i="1"/>
  <c r="BH96" i="1"/>
  <c r="AB96" i="1" s="1"/>
  <c r="BI96" i="1"/>
  <c r="AC96" i="1" s="1"/>
  <c r="AH96" i="1"/>
  <c r="Z88" i="1"/>
  <c r="J86" i="1"/>
  <c r="BH82" i="1"/>
  <c r="AF82" i="1" s="1"/>
  <c r="AW82" i="1"/>
  <c r="AV82" i="1" s="1"/>
  <c r="AX80" i="1"/>
  <c r="AL80" i="1"/>
  <c r="M78" i="1"/>
  <c r="AK78" i="1"/>
  <c r="J76" i="1"/>
  <c r="AW76" i="1"/>
  <c r="AV76" i="1" s="1"/>
  <c r="AL74" i="1"/>
  <c r="AK74" i="1"/>
  <c r="AK72" i="1"/>
  <c r="K71" i="1"/>
  <c r="BH71" i="1"/>
  <c r="AV71" i="1"/>
  <c r="AF64" i="1"/>
  <c r="AW64" i="1"/>
  <c r="M60" i="1"/>
  <c r="K64" i="1"/>
  <c r="AK60" i="1"/>
  <c r="AL58" i="1"/>
  <c r="BH63" i="1"/>
  <c r="AB63" i="1" s="1"/>
  <c r="AJ55" i="1"/>
  <c r="AK52" i="1"/>
  <c r="K51" i="1"/>
  <c r="AE49" i="1"/>
  <c r="M55" i="1"/>
  <c r="BH46" i="1"/>
  <c r="AB46" i="1" s="1"/>
  <c r="AG42" i="1"/>
  <c r="AK40" i="1"/>
  <c r="AX33" i="1"/>
  <c r="AX38" i="1"/>
  <c r="AJ42" i="1"/>
  <c r="AC42" i="1"/>
  <c r="AL42" i="1"/>
  <c r="M37" i="1"/>
  <c r="AX34" i="1"/>
  <c r="AV34" i="1" s="1"/>
  <c r="M44" i="1"/>
  <c r="M41" i="1"/>
  <c r="AJ41" i="1"/>
  <c r="AX40" i="1"/>
  <c r="AX43" i="1"/>
  <c r="BI43" i="1"/>
  <c r="AX22" i="1"/>
  <c r="AV22" i="1" s="1"/>
  <c r="AV30" i="1"/>
  <c r="AH41" i="1"/>
  <c r="Z38" i="1"/>
  <c r="AL35" i="1"/>
  <c r="AH46" i="1"/>
  <c r="AX52" i="1"/>
  <c r="BC52" i="1" s="1"/>
  <c r="AH49" i="1"/>
  <c r="AK50" i="1"/>
  <c r="AX50" i="1"/>
  <c r="M48" i="1"/>
  <c r="AX51" i="1"/>
  <c r="BC51" i="1" s="1"/>
  <c r="AL52" i="1"/>
  <c r="BH51" i="1"/>
  <c r="BH55" i="1"/>
  <c r="AD55" i="1" s="1"/>
  <c r="BH48" i="1"/>
  <c r="AH53" i="1"/>
  <c r="AL48" i="1"/>
  <c r="M50" i="1"/>
  <c r="AK48" i="1"/>
  <c r="AL50" i="1"/>
  <c r="AW48" i="1"/>
  <c r="BH61" i="1"/>
  <c r="AB61" i="1" s="1"/>
  <c r="AX64" i="1"/>
  <c r="BC64" i="1" s="1"/>
  <c r="AJ60" i="1"/>
  <c r="AH58" i="1"/>
  <c r="BI61" i="1"/>
  <c r="AG61" i="1" s="1"/>
  <c r="AK58" i="1"/>
  <c r="AW61" i="1"/>
  <c r="BC61" i="1" s="1"/>
  <c r="BI58" i="1"/>
  <c r="AE58" i="1" s="1"/>
  <c r="AX62" i="1"/>
  <c r="AX58" i="1"/>
  <c r="AX67" i="1"/>
  <c r="AG67" i="1"/>
  <c r="J69" i="1"/>
  <c r="BI69" i="1"/>
  <c r="AE69" i="1" s="1"/>
  <c r="AJ72" i="1"/>
  <c r="BI74" i="1"/>
  <c r="AE74" i="1" s="1"/>
  <c r="BH74" i="1"/>
  <c r="AF74" i="1" s="1"/>
  <c r="AL71" i="1"/>
  <c r="AC69" i="1"/>
  <c r="AL69" i="1"/>
  <c r="AW69" i="1"/>
  <c r="M69" i="1"/>
  <c r="AK69" i="1"/>
  <c r="AJ67" i="1"/>
  <c r="AK67" i="1"/>
  <c r="AW67" i="1"/>
  <c r="BH62" i="1"/>
  <c r="AB62" i="1" s="1"/>
  <c r="AK64" i="1"/>
  <c r="AW62" i="1"/>
  <c r="AL64" i="1"/>
  <c r="AJ63" i="1"/>
  <c r="AD61" i="1"/>
  <c r="BH58" i="1"/>
  <c r="AB58" i="1" s="1"/>
  <c r="AH60" i="1"/>
  <c r="J63" i="1"/>
  <c r="M63" i="1"/>
  <c r="AL63" i="1"/>
  <c r="AW58" i="1"/>
  <c r="K62" i="1"/>
  <c r="AK62" i="1"/>
  <c r="M62" i="1"/>
  <c r="M59" i="1"/>
  <c r="M64" i="1"/>
  <c r="AJ59" i="1"/>
  <c r="BH53" i="1"/>
  <c r="AB53" i="1" s="1"/>
  <c r="AL53" i="1"/>
  <c r="AK54" i="1"/>
  <c r="AW56" i="1"/>
  <c r="M53" i="1"/>
  <c r="BI48" i="1"/>
  <c r="AK53" i="1"/>
  <c r="AX48" i="1"/>
  <c r="BH56" i="1"/>
  <c r="AF46" i="1"/>
  <c r="AD46" i="1"/>
  <c r="AJ35" i="1"/>
  <c r="M34" i="1"/>
  <c r="AV36" i="1"/>
  <c r="AX35" i="1"/>
  <c r="AJ34" i="1"/>
  <c r="BI36" i="1"/>
  <c r="BI35" i="1"/>
  <c r="AE35" i="1" s="1"/>
  <c r="AH32" i="1"/>
  <c r="M35" i="1"/>
  <c r="AH43" i="1"/>
  <c r="AH27" i="1"/>
  <c r="AW27" i="1"/>
  <c r="AV27" i="1" s="1"/>
  <c r="L17" i="1"/>
  <c r="AX15" i="1"/>
  <c r="BH15" i="1"/>
  <c r="AD15" i="1" s="1"/>
  <c r="AW15" i="1"/>
  <c r="K12" i="1"/>
  <c r="AJ18" i="1"/>
  <c r="AS17" i="1" s="1"/>
  <c r="AC18" i="1"/>
  <c r="AG56" i="1"/>
  <c r="AE56" i="1"/>
  <c r="AE71" i="1"/>
  <c r="AG71" i="1"/>
  <c r="AD48" i="1"/>
  <c r="AW53" i="1"/>
  <c r="BC53" i="1" s="1"/>
  <c r="AJ39" i="1"/>
  <c r="AX56" i="1"/>
  <c r="M98" i="1"/>
  <c r="AK51" i="1"/>
  <c r="BH98" i="1"/>
  <c r="K56" i="1"/>
  <c r="AL39" i="1"/>
  <c r="M13" i="1"/>
  <c r="BI90" i="1"/>
  <c r="BI34" i="1"/>
  <c r="AC34" i="1" s="1"/>
  <c r="AK39" i="1"/>
  <c r="J50" i="1"/>
  <c r="AX104" i="1"/>
  <c r="AL76" i="1"/>
  <c r="AH71" i="1"/>
  <c r="BC41" i="1"/>
  <c r="M71" i="1"/>
  <c r="J55" i="1"/>
  <c r="Z86" i="1"/>
  <c r="M17" i="1"/>
  <c r="BI15" i="1"/>
  <c r="AC15" i="1" s="1"/>
  <c r="M65" i="1"/>
  <c r="AK65" i="1"/>
  <c r="BI22" i="1"/>
  <c r="AE22" i="1" s="1"/>
  <c r="Z90" i="1"/>
  <c r="AK76" i="1"/>
  <c r="AH69" i="1"/>
  <c r="AJ76" i="1"/>
  <c r="O106" i="1"/>
  <c r="AB67" i="1"/>
  <c r="AD67" i="1"/>
  <c r="AF67" i="1"/>
  <c r="AE52" i="1"/>
  <c r="AC52" i="1"/>
  <c r="AG52" i="1"/>
  <c r="AD84" i="1"/>
  <c r="AB84" i="1"/>
  <c r="AF84" i="1"/>
  <c r="AE84" i="1"/>
  <c r="AC84" i="1"/>
  <c r="AG84" i="1"/>
  <c r="AC56" i="1"/>
  <c r="AW74" i="1"/>
  <c r="AX63" i="1"/>
  <c r="AV63" i="1" s="1"/>
  <c r="AW96" i="1"/>
  <c r="AV96" i="1" s="1"/>
  <c r="AK71" i="1"/>
  <c r="M58" i="1"/>
  <c r="BC98" i="1"/>
  <c r="AW80" i="1"/>
  <c r="J84" i="1"/>
  <c r="AH13" i="1"/>
  <c r="AD71" i="1"/>
  <c r="AL78" i="1"/>
  <c r="AC71" i="1"/>
  <c r="AK96" i="1"/>
  <c r="AW100" i="1"/>
  <c r="AW50" i="1"/>
  <c r="AL102" i="1"/>
  <c r="K52" i="1"/>
  <c r="J80" i="1"/>
  <c r="BI86" i="1"/>
  <c r="AC86" i="1" s="1"/>
  <c r="AK92" i="1"/>
  <c r="Z84" i="1"/>
  <c r="AW102" i="1"/>
  <c r="BH102" i="1"/>
  <c r="AD102" i="1" s="1"/>
  <c r="Z52" i="1"/>
  <c r="AF18" i="1"/>
  <c r="AD18" i="1"/>
  <c r="AH55" i="1"/>
  <c r="M43" i="1"/>
  <c r="AH100" i="1"/>
  <c r="M74" i="1"/>
  <c r="M67" i="1"/>
  <c r="AD51" i="1"/>
  <c r="AH44" i="1"/>
  <c r="AJ96" i="1"/>
  <c r="Z48" i="1"/>
  <c r="BH72" i="1"/>
  <c r="AB72" i="1" s="1"/>
  <c r="AJ62" i="1"/>
  <c r="AB88" i="1"/>
  <c r="AD33" i="1"/>
  <c r="AH50" i="1"/>
  <c r="AV42" i="1"/>
  <c r="AH62" i="1"/>
  <c r="AH56" i="1"/>
  <c r="AW84" i="1"/>
  <c r="AV84" i="1" s="1"/>
  <c r="AD88" i="1"/>
  <c r="M92" i="1"/>
  <c r="BI32" i="1"/>
  <c r="AG32" i="1" s="1"/>
  <c r="AV46" i="1"/>
  <c r="AJ43" i="1"/>
  <c r="BC90" i="1"/>
  <c r="AX37" i="1"/>
  <c r="BC37" i="1" s="1"/>
  <c r="K17" i="1"/>
  <c r="AW54" i="1"/>
  <c r="AV54" i="1" s="1"/>
  <c r="AF42" i="1"/>
  <c r="BI63" i="1"/>
  <c r="AK43" i="1"/>
  <c r="AW104" i="1"/>
  <c r="AH39" i="1"/>
  <c r="AD42" i="1"/>
  <c r="BI76" i="1"/>
  <c r="AB22" i="1"/>
  <c r="AV41" i="1"/>
  <c r="AX32" i="1"/>
  <c r="BI53" i="1"/>
  <c r="M52" i="1"/>
  <c r="AX84" i="1"/>
  <c r="J90" i="1"/>
  <c r="J54" i="1"/>
  <c r="AG94" i="1"/>
  <c r="AE94" i="1"/>
  <c r="AC94" i="1"/>
  <c r="AV88" i="1"/>
  <c r="AC100" i="1"/>
  <c r="AG100" i="1"/>
  <c r="AE100" i="1"/>
  <c r="AG51" i="1"/>
  <c r="AE51" i="1"/>
  <c r="AV49" i="1"/>
  <c r="BC49" i="1"/>
  <c r="AH74" i="1"/>
  <c r="AG86" i="1"/>
  <c r="J17" i="1"/>
  <c r="BH94" i="1"/>
  <c r="AX100" i="1"/>
  <c r="BC22" i="1"/>
  <c r="BC46" i="1"/>
  <c r="AL33" i="1"/>
  <c r="J94" i="1"/>
  <c r="M36" i="1"/>
  <c r="M33" i="1"/>
  <c r="BI46" i="1"/>
  <c r="AC46" i="1" s="1"/>
  <c r="Z30" i="1"/>
  <c r="AV90" i="1"/>
  <c r="O73" i="1"/>
  <c r="BI88" i="1"/>
  <c r="AX54" i="1"/>
  <c r="AL13" i="1"/>
  <c r="J49" i="1"/>
  <c r="AL86" i="1"/>
  <c r="K54" i="1"/>
  <c r="K33" i="1"/>
  <c r="AE15" i="1"/>
  <c r="BH49" i="1"/>
  <c r="AK86" i="1"/>
  <c r="BC86" i="1"/>
  <c r="J59" i="1"/>
  <c r="BI40" i="1"/>
  <c r="AC40" i="1" s="1"/>
  <c r="AB80" i="1"/>
  <c r="AJ86" i="1"/>
  <c r="AW59" i="1"/>
  <c r="M88" i="1"/>
  <c r="J29" i="1"/>
  <c r="M80" i="1"/>
  <c r="AB32" i="1"/>
  <c r="AJ33" i="1"/>
  <c r="O47" i="1"/>
  <c r="BI13" i="1"/>
  <c r="K41" i="1"/>
  <c r="BC18" i="1"/>
  <c r="AE86" i="1"/>
  <c r="AD104" i="1"/>
  <c r="AF104" i="1"/>
  <c r="AB104" i="1"/>
  <c r="AV98" i="1"/>
  <c r="AG92" i="1"/>
  <c r="AE92" i="1"/>
  <c r="AC92" i="1"/>
  <c r="BC39" i="1"/>
  <c r="AV39" i="1"/>
  <c r="AE41" i="1"/>
  <c r="AG41" i="1"/>
  <c r="AC41" i="1"/>
  <c r="AC37" i="1"/>
  <c r="AE37" i="1"/>
  <c r="AG37" i="1"/>
  <c r="AG82" i="1"/>
  <c r="AE82" i="1"/>
  <c r="AC82" i="1"/>
  <c r="AG104" i="1"/>
  <c r="AC104" i="1"/>
  <c r="AE104" i="1"/>
  <c r="AE72" i="1"/>
  <c r="AC72" i="1"/>
  <c r="AG72" i="1"/>
  <c r="AB27" i="1"/>
  <c r="AD27" i="1"/>
  <c r="AF27" i="1"/>
  <c r="AF76" i="1"/>
  <c r="AB76" i="1"/>
  <c r="AD76" i="1"/>
  <c r="AF92" i="1"/>
  <c r="AD92" i="1"/>
  <c r="AB92" i="1"/>
  <c r="AD60" i="1"/>
  <c r="AF60" i="1"/>
  <c r="AB60" i="1"/>
  <c r="AF59" i="1"/>
  <c r="AD59" i="1"/>
  <c r="AB59" i="1"/>
  <c r="AB65" i="1"/>
  <c r="AD65" i="1"/>
  <c r="AF65" i="1"/>
  <c r="AC55" i="1"/>
  <c r="AE55" i="1"/>
  <c r="AG55" i="1"/>
  <c r="AG80" i="1"/>
  <c r="AE80" i="1"/>
  <c r="AC80" i="1"/>
  <c r="AE78" i="1"/>
  <c r="AC78" i="1"/>
  <c r="AG78" i="1"/>
  <c r="AC33" i="1"/>
  <c r="AG33" i="1"/>
  <c r="AE33" i="1"/>
  <c r="AB86" i="1"/>
  <c r="AF86" i="1"/>
  <c r="AD86" i="1"/>
  <c r="AB78" i="1"/>
  <c r="AD78" i="1"/>
  <c r="AF78" i="1"/>
  <c r="BC55" i="1"/>
  <c r="AV55" i="1"/>
  <c r="AE102" i="1"/>
  <c r="AG102" i="1"/>
  <c r="AC102" i="1"/>
  <c r="AG64" i="1"/>
  <c r="AE64" i="1"/>
  <c r="AC64" i="1"/>
  <c r="AC50" i="1"/>
  <c r="AE50" i="1"/>
  <c r="AG50" i="1"/>
  <c r="AB69" i="1"/>
  <c r="AD69" i="1"/>
  <c r="AF69" i="1"/>
  <c r="AF54" i="1"/>
  <c r="AD54" i="1"/>
  <c r="AB54" i="1"/>
  <c r="AF50" i="1"/>
  <c r="AD50" i="1"/>
  <c r="AB50" i="1"/>
  <c r="AC44" i="1"/>
  <c r="AG44" i="1"/>
  <c r="AE44" i="1"/>
  <c r="AF90" i="1"/>
  <c r="AB90" i="1"/>
  <c r="AD90" i="1"/>
  <c r="AG54" i="1"/>
  <c r="AE54" i="1"/>
  <c r="AC54" i="1"/>
  <c r="AF15" i="1"/>
  <c r="AF44" i="1"/>
  <c r="L29" i="1"/>
  <c r="AG30" i="1"/>
  <c r="AK44" i="1"/>
  <c r="AH33" i="1"/>
  <c r="AE67" i="1"/>
  <c r="Z82" i="1"/>
  <c r="AW78" i="1"/>
  <c r="J72" i="1"/>
  <c r="J60" i="1"/>
  <c r="Z67" i="1"/>
  <c r="AJ61" i="1"/>
  <c r="AJ44" i="1"/>
  <c r="Z15" i="1"/>
  <c r="J92" i="1"/>
  <c r="AL54" i="1"/>
  <c r="BF54" i="1"/>
  <c r="J65" i="1"/>
  <c r="M54" i="1"/>
  <c r="AG96" i="1"/>
  <c r="AC58" i="1"/>
  <c r="AK15" i="1"/>
  <c r="O29" i="1"/>
  <c r="AL51" i="1"/>
  <c r="M61" i="1"/>
  <c r="AH64" i="1"/>
  <c r="J104" i="1"/>
  <c r="AF80" i="1"/>
  <c r="AJ84" i="1"/>
  <c r="Z54" i="1"/>
  <c r="AL65" i="1"/>
  <c r="AV18" i="1"/>
  <c r="M100" i="1"/>
  <c r="K39" i="1"/>
  <c r="AK49" i="1"/>
  <c r="M49" i="1"/>
  <c r="AL61" i="1"/>
  <c r="AV86" i="1"/>
  <c r="AW65" i="1"/>
  <c r="L47" i="1"/>
  <c r="BC30" i="1"/>
  <c r="AK100" i="1"/>
  <c r="AH51" i="1"/>
  <c r="AL49" i="1"/>
  <c r="BI39" i="1"/>
  <c r="AX65" i="1"/>
  <c r="M15" i="1"/>
  <c r="AF55" i="1"/>
  <c r="BH52" i="1"/>
  <c r="AC51" i="1"/>
  <c r="BH13" i="1"/>
  <c r="K72" i="1"/>
  <c r="AE18" i="1"/>
  <c r="AW60" i="1"/>
  <c r="AB55" i="1"/>
  <c r="AD82" i="1"/>
  <c r="AJ100" i="1"/>
  <c r="Z76" i="1"/>
  <c r="Z61" i="1"/>
  <c r="AJ56" i="1"/>
  <c r="J52" i="1"/>
  <c r="AJ51" i="1"/>
  <c r="Z35" i="1"/>
  <c r="Z18" i="1"/>
  <c r="AH94" i="1"/>
  <c r="BF80" i="1"/>
  <c r="K46" i="1"/>
  <c r="K45" i="1" s="1"/>
  <c r="K37" i="1"/>
  <c r="AX13" i="1"/>
  <c r="BC13" i="1" s="1"/>
  <c r="AD32" i="1"/>
  <c r="AB82" i="1"/>
  <c r="AK56" i="1"/>
  <c r="AX78" i="1"/>
  <c r="AK84" i="1"/>
  <c r="AW92" i="1"/>
  <c r="K44" i="1"/>
  <c r="M94" i="1"/>
  <c r="J13" i="1"/>
  <c r="J12" i="1" s="1"/>
  <c r="AC30" i="1"/>
  <c r="AL15" i="1"/>
  <c r="AU12" i="1" s="1"/>
  <c r="M56" i="1"/>
  <c r="AH65" i="1"/>
  <c r="L12" i="1"/>
  <c r="AJ13" i="1"/>
  <c r="AS12" i="1" s="1"/>
  <c r="AG27" i="1"/>
  <c r="AG62" i="1"/>
  <c r="AJ36" i="1"/>
  <c r="AL94" i="1"/>
  <c r="AD96" i="1"/>
  <c r="AC27" i="1"/>
  <c r="AG22" i="1"/>
  <c r="AX72" i="1"/>
  <c r="BC72" i="1" s="1"/>
  <c r="AE62" i="1"/>
  <c r="L73" i="1"/>
  <c r="AK94" i="1"/>
  <c r="BI65" i="1"/>
  <c r="AK13" i="1"/>
  <c r="BC42" i="1"/>
  <c r="J78" i="1"/>
  <c r="AX60" i="1"/>
  <c r="AH80" i="1"/>
  <c r="J27" i="1"/>
  <c r="J26" i="1" s="1"/>
  <c r="BI60" i="1"/>
  <c r="BC104" i="1" l="1"/>
  <c r="BC94" i="1"/>
  <c r="BC76" i="1"/>
  <c r="AF61" i="1"/>
  <c r="AV52" i="1"/>
  <c r="AV48" i="1"/>
  <c r="AG34" i="1"/>
  <c r="BC44" i="1"/>
  <c r="AB15" i="1"/>
  <c r="BC15" i="1"/>
  <c r="M12" i="1"/>
  <c r="AV104" i="1"/>
  <c r="AD100" i="1"/>
  <c r="AF100" i="1"/>
  <c r="AB100" i="1"/>
  <c r="AT73" i="1"/>
  <c r="AC98" i="1"/>
  <c r="AG98" i="1"/>
  <c r="AE98" i="1"/>
  <c r="BC96" i="1"/>
  <c r="AE96" i="1"/>
  <c r="AF96" i="1"/>
  <c r="BC82" i="1"/>
  <c r="AF72" i="1"/>
  <c r="AD72" i="1"/>
  <c r="AB71" i="1"/>
  <c r="AF71" i="1"/>
  <c r="AG69" i="1"/>
  <c r="AF63" i="1"/>
  <c r="AD58" i="1"/>
  <c r="AD63" i="1"/>
  <c r="AG58" i="1"/>
  <c r="AV53" i="1"/>
  <c r="BC54" i="1"/>
  <c r="BC38" i="1"/>
  <c r="AV38" i="1"/>
  <c r="BC33" i="1"/>
  <c r="AV33" i="1"/>
  <c r="BC34" i="1"/>
  <c r="AC43" i="1"/>
  <c r="AG43" i="1"/>
  <c r="AE43" i="1"/>
  <c r="AV43" i="1"/>
  <c r="BC43" i="1"/>
  <c r="BC40" i="1"/>
  <c r="AV40" i="1"/>
  <c r="AC22" i="1"/>
  <c r="BC27" i="1"/>
  <c r="AV51" i="1"/>
  <c r="AB48" i="1"/>
  <c r="AF48" i="1"/>
  <c r="AF53" i="1"/>
  <c r="AF51" i="1"/>
  <c r="AB51" i="1"/>
  <c r="AD53" i="1"/>
  <c r="AV62" i="1"/>
  <c r="AF58" i="1"/>
  <c r="AV61" i="1"/>
  <c r="AC61" i="1"/>
  <c r="AV64" i="1"/>
  <c r="AE61" i="1"/>
  <c r="AC74" i="1"/>
  <c r="AG74" i="1"/>
  <c r="AB74" i="1"/>
  <c r="AD74" i="1"/>
  <c r="AV69" i="1"/>
  <c r="BC69" i="1"/>
  <c r="AV67" i="1"/>
  <c r="BC67" i="1"/>
  <c r="AS47" i="1"/>
  <c r="BC63" i="1"/>
  <c r="BC62" i="1"/>
  <c r="AF62" i="1"/>
  <c r="AV58" i="1"/>
  <c r="BC58" i="1"/>
  <c r="AD62" i="1"/>
  <c r="AB56" i="1"/>
  <c r="AF56" i="1"/>
  <c r="AD56" i="1"/>
  <c r="AE48" i="1"/>
  <c r="AG48" i="1"/>
  <c r="AC48" i="1"/>
  <c r="BC48" i="1"/>
  <c r="AS29" i="1"/>
  <c r="AU29" i="1"/>
  <c r="AE36" i="1"/>
  <c r="AC36" i="1"/>
  <c r="BC35" i="1"/>
  <c r="AV35" i="1"/>
  <c r="AG36" i="1"/>
  <c r="AV37" i="1"/>
  <c r="AG35" i="1"/>
  <c r="AC35" i="1"/>
  <c r="AG15" i="1"/>
  <c r="AV15" i="1"/>
  <c r="BC56" i="1"/>
  <c r="AV56" i="1"/>
  <c r="M29" i="1"/>
  <c r="AT29" i="1"/>
  <c r="AV13" i="1"/>
  <c r="AG90" i="1"/>
  <c r="AC90" i="1"/>
  <c r="AE90" i="1"/>
  <c r="H107" i="1"/>
  <c r="AE34" i="1"/>
  <c r="AB98" i="1"/>
  <c r="AD98" i="1"/>
  <c r="AF98" i="1"/>
  <c r="BC80" i="1"/>
  <c r="AV80" i="1"/>
  <c r="BC84" i="1"/>
  <c r="J73" i="1"/>
  <c r="AB102" i="1"/>
  <c r="AF102" i="1"/>
  <c r="AG63" i="1"/>
  <c r="AC63" i="1"/>
  <c r="AE63" i="1"/>
  <c r="AE76" i="1"/>
  <c r="AC76" i="1"/>
  <c r="AG76" i="1"/>
  <c r="AG40" i="1"/>
  <c r="AT12" i="1"/>
  <c r="AE40" i="1"/>
  <c r="AS73" i="1"/>
  <c r="K47" i="1"/>
  <c r="AV50" i="1"/>
  <c r="BC50" i="1"/>
  <c r="AV74" i="1"/>
  <c r="BC74" i="1"/>
  <c r="AU73" i="1"/>
  <c r="M73" i="1"/>
  <c r="AE53" i="1"/>
  <c r="AC53" i="1"/>
  <c r="AG53" i="1"/>
  <c r="AV32" i="1"/>
  <c r="BC32" i="1"/>
  <c r="AC32" i="1"/>
  <c r="AE32" i="1"/>
  <c r="AV102" i="1"/>
  <c r="BC102" i="1"/>
  <c r="AE13" i="1"/>
  <c r="AG13" i="1"/>
  <c r="AC13" i="1"/>
  <c r="M47" i="1"/>
  <c r="AT47" i="1"/>
  <c r="AB49" i="1"/>
  <c r="AD49" i="1"/>
  <c r="AF49" i="1"/>
  <c r="AG46" i="1"/>
  <c r="AE46" i="1"/>
  <c r="J47" i="1"/>
  <c r="AV59" i="1"/>
  <c r="BC59" i="1"/>
  <c r="AG88" i="1"/>
  <c r="AE88" i="1"/>
  <c r="AC88" i="1"/>
  <c r="AV100" i="1"/>
  <c r="BC100" i="1"/>
  <c r="K29" i="1"/>
  <c r="AF94" i="1"/>
  <c r="AD94" i="1"/>
  <c r="AB94" i="1"/>
  <c r="AV78" i="1"/>
  <c r="BC78" i="1"/>
  <c r="AG60" i="1"/>
  <c r="AE60" i="1"/>
  <c r="AC60" i="1"/>
  <c r="AG39" i="1"/>
  <c r="AC39" i="1"/>
  <c r="AE39" i="1"/>
  <c r="AU47" i="1"/>
  <c r="BC92" i="1"/>
  <c r="AV92" i="1"/>
  <c r="AV60" i="1"/>
  <c r="BC60" i="1"/>
  <c r="AV72" i="1"/>
  <c r="AE65" i="1"/>
  <c r="AG65" i="1"/>
  <c r="AC65" i="1"/>
  <c r="AV65" i="1"/>
  <c r="BC65" i="1"/>
  <c r="AB13" i="1"/>
  <c r="AF13" i="1"/>
  <c r="AD13" i="1"/>
  <c r="AB52" i="1"/>
  <c r="AD52" i="1"/>
  <c r="AF52" i="1"/>
  <c r="H109" i="1" l="1"/>
  <c r="H111" i="1" s="1"/>
  <c r="BJ107" i="1"/>
  <c r="L107" i="1"/>
  <c r="BD107" i="1"/>
  <c r="AP107" i="1"/>
  <c r="AO107" i="1"/>
  <c r="AW107" i="1" l="1"/>
  <c r="J107" i="1"/>
  <c r="BH107" i="1"/>
  <c r="BI107" i="1"/>
  <c r="K107" i="1"/>
  <c r="AX107" i="1"/>
  <c r="Z107" i="1"/>
  <c r="AH107" i="1"/>
  <c r="L111" i="1"/>
  <c r="BJ111" i="1"/>
  <c r="BD111" i="1"/>
  <c r="AP111" i="1"/>
  <c r="AO111" i="1"/>
  <c r="M107" i="1"/>
  <c r="AJ107" i="1"/>
  <c r="AK107" i="1"/>
  <c r="AL107" i="1"/>
  <c r="AV107" i="1" l="1"/>
  <c r="AJ111" i="1"/>
  <c r="M111" i="1"/>
  <c r="AK111" i="1"/>
  <c r="AL111" i="1"/>
  <c r="AW111" i="1"/>
  <c r="BH111" i="1"/>
  <c r="J111" i="1"/>
  <c r="AH111" i="1"/>
  <c r="Z111" i="1"/>
  <c r="AE107" i="1"/>
  <c r="AG107" i="1"/>
  <c r="AC107" i="1"/>
  <c r="BI111" i="1"/>
  <c r="K111" i="1"/>
  <c r="AX111" i="1"/>
  <c r="BC107" i="1"/>
  <c r="AB107" i="1"/>
  <c r="AF107" i="1"/>
  <c r="AD107" i="1"/>
  <c r="AV111" i="1" l="1"/>
  <c r="AF111" i="1"/>
  <c r="AD111" i="1"/>
  <c r="AB111" i="1"/>
  <c r="BC111" i="1"/>
  <c r="AG111" i="1"/>
  <c r="AE111" i="1"/>
  <c r="AC111" i="1"/>
  <c r="AO109" i="1"/>
  <c r="BH109" i="1" s="1"/>
  <c r="BJ109" i="1"/>
  <c r="Z109" i="1" s="1"/>
  <c r="L109" i="1"/>
  <c r="L106" i="1" s="1"/>
  <c r="L113" i="1" s="1"/>
  <c r="AP109" i="1"/>
  <c r="K109" i="1" s="1"/>
  <c r="K106" i="1" s="1"/>
  <c r="BD109" i="1"/>
  <c r="BI109" i="1" l="1"/>
  <c r="AC109" i="1" s="1"/>
  <c r="AX109" i="1"/>
  <c r="J109" i="1"/>
  <c r="J106" i="1" s="1"/>
  <c r="AH109" i="1"/>
  <c r="AB109" i="1"/>
  <c r="AF109" i="1"/>
  <c r="AD109" i="1"/>
  <c r="AK109" i="1"/>
  <c r="AT106" i="1" s="1"/>
  <c r="AL109" i="1"/>
  <c r="AU106" i="1" s="1"/>
  <c r="AW109" i="1"/>
  <c r="AJ109" i="1"/>
  <c r="AS106" i="1" s="1"/>
  <c r="M109" i="1"/>
  <c r="M106" i="1" s="1"/>
  <c r="M113" i="1" s="1"/>
  <c r="AG109" i="1" l="1"/>
  <c r="AE109" i="1"/>
  <c r="AV109" i="1"/>
  <c r="BC109" i="1"/>
</calcChain>
</file>

<file path=xl/sharedStrings.xml><?xml version="1.0" encoding="utf-8"?>
<sst xmlns="http://schemas.openxmlformats.org/spreadsheetml/2006/main" count="837" uniqueCount="261">
  <si>
    <t>460030024R00</t>
  </si>
  <si>
    <t>Doba výstavby:</t>
  </si>
  <si>
    <t>Odstranění dřevitého porostu - tvrdý, hustý</t>
  </si>
  <si>
    <t>460600001RT1</t>
  </si>
  <si>
    <t>460030081R00</t>
  </si>
  <si>
    <t>460420501R00</t>
  </si>
  <si>
    <t>Nožové pojistkové vložky PHNA 00  80 A gG 40518  Nožové pojistkové vložky řady PHNA s  charakteristikou  gG  jsou vhodné pro aplikace se jmenovitým napětím  690 V a.c.  Vyznačují se vysokou vypínací schopností, velkou proudovou  omezovací schopností, nízkými ztrátami  a nízkými hodnotami  přepětí vzniklého během působení pojistkové vložky.  Pro použití zejména v  pojistkových odpínačích,  pojistkových lištách a pojistkových spodcích.   Charakteristika  gG  pro  jištění  vedení,  kabelů  a dalších zařízení před přetížením a zkratem.   Pojistkové vložky neobsahují  škodlivé látky dle  nařízení RoHS (kadmium, olovo a ostatní).  PHNA - Pojistkové vložky Parametry  Jmenovité napětí AC  690 V  Jmenovité napětí DC  250 V  Jmenovitý proud  6 - 500 A  Charakteristika  gG  Jmenovitá vypínací schopnost / 690 V a.c.  120 kA  Jmenovitá vypínací schopnost / 250 V d.c.</t>
  </si>
  <si>
    <t>31677123</t>
  </si>
  <si>
    <t>Dodávka</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</si>
  <si>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t>
  </si>
  <si>
    <t>Název stavby:</t>
  </si>
  <si>
    <t>358251018</t>
  </si>
  <si>
    <t>Ostatní materiál</t>
  </si>
  <si>
    <t>Č</t>
  </si>
  <si>
    <t>Poznámka:</t>
  </si>
  <si>
    <t>Lokalita:</t>
  </si>
  <si>
    <t>16</t>
  </si>
  <si>
    <t>Celkem</t>
  </si>
  <si>
    <t>Jáma pro stožár výložníkový zapuštěný, hornina 4</t>
  </si>
  <si>
    <t>4</t>
  </si>
  <si>
    <t>60</t>
  </si>
  <si>
    <t>Sazba DPH</t>
  </si>
  <si>
    <t>plochy do 0,25 m2</t>
  </si>
  <si>
    <t>M21</t>
  </si>
  <si>
    <t>Hmotnost (t)</t>
  </si>
  <si>
    <t>6</t>
  </si>
  <si>
    <t>Trubka kabelová chránička KOPOFLEX KF 09050</t>
  </si>
  <si>
    <t>třída 7</t>
  </si>
  <si>
    <t>Fólie výstražná z PVC, šířka 33 cm</t>
  </si>
  <si>
    <t>Venkovní osvětlení areálu Silnice LK a.s., Nová Ves nad Nisou</t>
  </si>
  <si>
    <t>Montáž</t>
  </si>
  <si>
    <t>460010024R00</t>
  </si>
  <si>
    <t>Z99999_</t>
  </si>
  <si>
    <t>Zaměření a zobrazení kabel. trasy na pevný bod</t>
  </si>
  <si>
    <t>Stožár osvětlovací uliční U 10-159/133/114</t>
  </si>
  <si>
    <t>460680025RT1</t>
  </si>
  <si>
    <t>460570304R00</t>
  </si>
  <si>
    <t>kus</t>
  </si>
  <si>
    <t>Skříň přípojková plast. SS 300 do výklenku PVE1P-C</t>
  </si>
  <si>
    <t>Skříň přípojková pro připojení vodičů do průřezu 240 mm do výklenku  SS300 PVE1P-C mat.provedení  P - plast konstrukční provedení  V- výklenek způsob připojení přívodu  E- pomocný praporec pro smyčkové připojení vodičů pomocí třmenů uzavírání dveří  1 - jednoduchý uzávěr druh připojení vývodu  P - konstrukční svorka přístroje, řadová svorka, H-svorka specifikace výrobku  provedení C - celoplastové monolitické provedení skříně  vel. 400 x 600 x 220 mm 3 sady poj.spodků vel. 00, třmeny jmen.proud 160A</t>
  </si>
  <si>
    <t>soustava</t>
  </si>
  <si>
    <t>Ostatní mat.</t>
  </si>
  <si>
    <t>Cenová</t>
  </si>
  <si>
    <t>Vedení uzemňovací v zemi FeZn do 120 mm2 vč.svorek</t>
  </si>
  <si>
    <t>Revize</t>
  </si>
  <si>
    <t>460030006R00</t>
  </si>
  <si>
    <t>HSV prac</t>
  </si>
  <si>
    <t>90_</t>
  </si>
  <si>
    <t>Montáž celoplechových rozvodnic do váhy 50 kg</t>
  </si>
  <si>
    <t>460100004R00</t>
  </si>
  <si>
    <t>13</t>
  </si>
  <si>
    <t>Výkop kabelové rýhy 50/120 cm hor.4</t>
  </si>
  <si>
    <t>EBA Praha s.r.o.</t>
  </si>
  <si>
    <t>210220022RT1</t>
  </si>
  <si>
    <t>par.č. 1580/3, 1585, 1590/4, 1590/6, 1596/1 a 1598/2</t>
  </si>
  <si>
    <t>Cena/MJ</t>
  </si>
  <si>
    <t>Konec výstavby:</t>
  </si>
  <si>
    <t>Hodinové zúčtovací sazby (HZS)</t>
  </si>
  <si>
    <t>Kód</t>
  </si>
  <si>
    <t>Jednot.</t>
  </si>
  <si>
    <t>Zřízení kabelového lože v rýze š. do 65 cm z písku</t>
  </si>
  <si>
    <t>460200304R00</t>
  </si>
  <si>
    <t>MJ</t>
  </si>
  <si>
    <t>905      R01</t>
  </si>
  <si>
    <t>9_</t>
  </si>
  <si>
    <t>LED VEŘEJNÉ OSVĚTLENÍ 150W DENNÍ BÍLÁ  Příkon LED 150W.  Chromatičnost světla 2700K. Barva těla stříbrná/šedá. světelný tok 19 500lm, index podání barev - CRI min.:70, konstantní světelný tok po dobu životnosti svítidla, doba životnosti LED zdrojů min. 100000 hod.(životnost zdrojů dle spec. L70/B50 při tepl. 25C), krytí min. IP66</t>
  </si>
  <si>
    <t>RTS komentář:</t>
  </si>
  <si>
    <t>PSV prac</t>
  </si>
  <si>
    <t>210800649RT1</t>
  </si>
  <si>
    <t>Patrona nožová do 500 V s montáží</t>
  </si>
  <si>
    <t>Výložník JZ 1-2000/Z, délka 2050 mm</t>
  </si>
  <si>
    <t>9</t>
  </si>
  <si>
    <t>Řezání spáry v asfaltu nebo betonu</t>
  </si>
  <si>
    <t>15</t>
  </si>
  <si>
    <t>ISWORK</t>
  </si>
  <si>
    <t>V položce není kalkulován poplatek za skládku pro vybouranou suť. Tyto náklady se oceňují individuálně podle místních podmínek. Orientační hmotnost vybouraných konstrukcí je 1,950 t/m3 konstrukce.</t>
  </si>
  <si>
    <t>Mont prac</t>
  </si>
  <si>
    <t>h</t>
  </si>
  <si>
    <t>RTS II / 2023</t>
  </si>
  <si>
    <t>Ukončení vodičů v rozvaděči + zapojení do 6 mm2</t>
  </si>
  <si>
    <t>59</t>
  </si>
  <si>
    <t>210204201R00</t>
  </si>
  <si>
    <t> </t>
  </si>
  <si>
    <t>35711754</t>
  </si>
  <si>
    <t>460961602R00</t>
  </si>
  <si>
    <t>Průraz zdivem v cihlové zdi tloušťky 100 cm</t>
  </si>
  <si>
    <t>JKSO:</t>
  </si>
  <si>
    <t>Vodič H07V-K (CYA) 25 mm2 uložený pevně</t>
  </si>
  <si>
    <t>Varianta:</t>
  </si>
  <si>
    <t>904      R01</t>
  </si>
  <si>
    <t>GROUPCODE</t>
  </si>
  <si>
    <t>0</t>
  </si>
  <si>
    <t>Zazdění skříně SS plastové</t>
  </si>
  <si>
    <t>5</t>
  </si>
  <si>
    <t>Stavební rozpočet</t>
  </si>
  <si>
    <t>Druh stavby:</t>
  </si>
  <si>
    <t>82875</t>
  </si>
  <si>
    <t>96</t>
  </si>
  <si>
    <t>Vedení uzemňovací v zemi FeZn, D 8 - 10 mm</t>
  </si>
  <si>
    <t>Zpracováno dne:</t>
  </si>
  <si>
    <t>včetně dodávky skříně SS 300</t>
  </si>
  <si>
    <t>210100002R00</t>
  </si>
  <si>
    <t>10</t>
  </si>
  <si>
    <t>Pouzdrový základ 350x1500 mm mimo osu trasy</t>
  </si>
  <si>
    <t>3457114701</t>
  </si>
  <si>
    <t>58</t>
  </si>
  <si>
    <t>M46</t>
  </si>
  <si>
    <t>14</t>
  </si>
  <si>
    <t>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</si>
  <si>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Množství</t>
  </si>
  <si>
    <t>Kabel CYKY-m 750 V 3 x 1,5 mm2 pevně uložený</t>
  </si>
  <si>
    <t>Zához rýhy 50/120 cm, hornina tř. 4, se zhutněním</t>
  </si>
  <si>
    <t>Typ skupiny</t>
  </si>
  <si>
    <t>Zemní práce při montážích</t>
  </si>
  <si>
    <t>Svítidlo veřejného osvětlení na výložník</t>
  </si>
  <si>
    <t>19</t>
  </si>
  <si>
    <t>Náklady (Kč)</t>
  </si>
  <si>
    <t>Svorka hromosvodová nad 2 šrouby /ST, SJ, SR, atd/</t>
  </si>
  <si>
    <t>55</t>
  </si>
  <si>
    <t>Zpracoval:</t>
  </si>
  <si>
    <t>31673552</t>
  </si>
  <si>
    <t>odvoz na vzdálenost 500 m</t>
  </si>
  <si>
    <t>Utěsnění chráničky manžetou DN 80</t>
  </si>
  <si>
    <t>lože a zásyp z prosáté zeminy</t>
  </si>
  <si>
    <t>Betonový základ do zeminy bez bednění</t>
  </si>
  <si>
    <t>2</t>
  </si>
  <si>
    <t>Projektant:</t>
  </si>
  <si>
    <t>Zkrácený popis / Varianta</t>
  </si>
  <si>
    <t/>
  </si>
  <si>
    <t>17</t>
  </si>
  <si>
    <t>Vytýčení kabelové trasy v zastavěném prostoru</t>
  </si>
  <si>
    <t>Nožové pojistkové vložky PHNA 000  50 A gG 40511  Nožové pojistkové vložky řady PHNA s  charakteristikou  gG  jsou vhodné pro aplikace se jmenovitým napětím  690 V a.c.  Vyznačují se vysokou vypínací schopností, velkou proudovou  omezovací schopností, nízkými ztrátami  a nízkými hodnotami  přepětí vzniklého během působení pojistkové vložky.  Pro použití zejména v  pojistkových odpínačích,  pojistkových lištách a pojistkových spodcích.   Charakteristika  gG  pro  jištění  vedení,  kabelů  a dalších zařízení před přetížením a zkratem.   Pojistkové vložky neobsahují  škodlivé látky dle  nařízení RoHS (kadmium, olovo a ostatní).  PHNA - Pojistkové vložky Parametry  Jmenovité napětí AC  690 V  Jmenovité napětí DC  250 V  Jmenovitý proud  6 - 500 A  Charakteristika  gG  Jmenovitá vypínací schopnost / 690 V a.c.  120 kA  Jmenovitá vypínací schopnost / 250 V</t>
  </si>
  <si>
    <t>210100003R00</t>
  </si>
  <si>
    <t>460420022R00</t>
  </si>
  <si>
    <t>Nožové pojistkové vložky PHNA 000  63 A gG 40512  Nožové pojistkové vložky řady PHNA s  charakteristikou  gG  jsou vhodné pro aplikace se jmenovitým napětím  690 V a.c.  Vyznačují se vysokou vypínací schopností, velkou proudovou  omezovací schopností, nízkými ztrátami  a nízkými hodnotami  přepětí vzniklého během působení pojistkové vložky.  Pro použití zejména v  pojistkových odpínačích,  pojistkových lištách a pojistkových spodcích.   Charakteristika  gG  pro  jištění  vedení,  kabelů  a dalších zařízení před přetížením a zkratem.   Pojistkové vložky neobsahují  škodlivé látky dle  nařízení RoHS (kadmium, olovo a ostatní).  PHNA - Pojistkové vložky Parametry  Jmenovité napětí AC  690 V  Jmenovité napětí DC  250 V  Jmenovitý proud  6 - 500 A  Charakteristika  gG  Jmenovitá vypínací schopnost / 690 V a.c.  120 kA  Jmenovitá vypínací schopnost / 250 V</t>
  </si>
  <si>
    <t>460420303RT1</t>
  </si>
  <si>
    <t>210810014RT1</t>
  </si>
  <si>
    <t>Montáže potrubí</t>
  </si>
  <si>
    <t>12</t>
  </si>
  <si>
    <t>Objekt</t>
  </si>
  <si>
    <t>Bourání konstrukcí</t>
  </si>
  <si>
    <t>Osvětlovací stožár bezpaticový - uliční třístupňový U10 * cena: základní nátěr  ** cena r. 2007 žárový zinek  TYPY VÝLOŽNÍKŮ:  J, UD jednoramenné, dvojramenné s vyložením do 3000 mm J, UD tříramenné, čtyřramenné s vyložením do 1500 mm  POUŽITÍ:  osvětlení větších prostor hlavních městských komunikací  POVRCHOVÁ ÚPRAVA:  žárové zinkování podle normy DIN EN ISO 1461 metalizace Zn+Al v min. tloušťce 160 mikronů nátěr základní barvou nátěry dle barevného odstínu tabulek barev RAL  PROVEDENÍ:  spodní část dříku je opatřena otvorem s dvířky pro montáž svorkovnice v ose dvířek jsou dva protilehlé oválné otvory pro průchod kabelů  OSTATNÍ NABÍDKA:  stožárová výzbroj svítidla se zdrojem  POUŽITÉ MATERIÁLY:  ocelové svařované a bezešvé trubky ČSN 11343,11353,11373 výrobek odpovídá normě ČSN 348340 a souboru norem ČSN - EN 40</t>
  </si>
  <si>
    <t>Pojistka výkonová nízkoztrátová PHNA 000  63 A</t>
  </si>
  <si>
    <t>Elektroinstalační trubky  Je vhodný především pro mechanickou ochranu všech druhů energetických a telekomunikačních vedení.  Ochranné trubky mohou být též použity jako záložní ochranné trubky pro pozdější využití.  Pomocí distančních rozpěrek lze realizovat uložení ve více vrstvách.  Pro svou vysokou odolnost proti agresivním látkám má trubkový systém svoje opodstatnění i v chemickém průmyslu.  KOPOFLEX Vnější plášť trubky je vyroben z HDPE, vnitřní z LDPE. Tato kombinace umožňuje vysokou ohebnost.  Pro svoji vysokou ohebnost,při zachování pevnosti stěny je vhodný pro ochranu přípojek vody nebo plynu.  Technické specifikace Konstrukce dvojité stěny - uvnitř hladká trubka a zevně trubka korugovaná Trubkový systém splňuje pevnost v tlaku &gt;450 N a umožňuje práci v teplotním rozmezí -45 °C až +60 °C při zachování tvaru trubky. Stupeň krytí: IP 67 - při použití</t>
  </si>
  <si>
    <t>Elektromontáže</t>
  </si>
  <si>
    <t>Usazení, vyvážení, upevnění. Včetně dodávky montážní pěny a skříně.</t>
  </si>
  <si>
    <t>_</t>
  </si>
  <si>
    <t>460620014R00</t>
  </si>
  <si>
    <t>Pojistka výkonová nízkoztrátová PHNA 000  50 A</t>
  </si>
  <si>
    <t>Přesuny</t>
  </si>
  <si>
    <t>MAT</t>
  </si>
  <si>
    <t>Celkem vč. DPH</t>
  </si>
  <si>
    <t>8</t>
  </si>
  <si>
    <t>460510021R00</t>
  </si>
  <si>
    <t>Celkem:</t>
  </si>
  <si>
    <t>18</t>
  </si>
  <si>
    <t>Výložník na zeď umístění na zdi budov, na místa, kde nelze instalovat kompletní stožár osvětlení venkovních i vnitřních prostor  Povrchová úprava žárové zinkování podle normy DIN EN ISO 1461 žárové zinkování s vrchním nátěrem dle tabulek RAL  Provedení JZ - obloukový výložník - přichycení pomocí 2 třmenů JZP - přírubový výložník JZR - přírubový výložník rohový</t>
  </si>
  <si>
    <t>HZS-zkousky v ramci montaz.praci</t>
  </si>
  <si>
    <t>210810045RT1</t>
  </si>
  <si>
    <t>348360210</t>
  </si>
  <si>
    <t>m</t>
  </si>
  <si>
    <t>Zpracování výsledku měření</t>
  </si>
  <si>
    <t>11</t>
  </si>
  <si>
    <t>km</t>
  </si>
  <si>
    <t>Objednatel:</t>
  </si>
  <si>
    <t>Sejmutí ornice vrstvy do 15 cm se zeminou tř.2</t>
  </si>
  <si>
    <t>HZS-revize (celková prohlídka a vyhotovení revizní zprávy)</t>
  </si>
  <si>
    <t>PSV mat</t>
  </si>
  <si>
    <t>210190042RU3</t>
  </si>
  <si>
    <t>Ostatní konstrukce a práce, bourání</t>
  </si>
  <si>
    <t>Komplexni vyzkouseni</t>
  </si>
  <si>
    <t>358251017</t>
  </si>
  <si>
    <t>3</t>
  </si>
  <si>
    <t>Silnice LK a.s.</t>
  </si>
  <si>
    <t>Zhotovitel:</t>
  </si>
  <si>
    <t>Naložení a odvoz zeminy</t>
  </si>
  <si>
    <t>M46_</t>
  </si>
  <si>
    <t>96_</t>
  </si>
  <si>
    <t>210190002R00</t>
  </si>
  <si>
    <t>Kabelový prostup z plast.trub, DN do 10,5 cm</t>
  </si>
  <si>
    <t>Začátek výstavby:</t>
  </si>
  <si>
    <t>Bourání nadzákladového zdiva z cihel plných</t>
  </si>
  <si>
    <t>Mont mat</t>
  </si>
  <si>
    <t>Osazení plast.rozvodnic,výklenek, plocha do 0,3 m2</t>
  </si>
  <si>
    <t>460080001R00</t>
  </si>
  <si>
    <t>Z_</t>
  </si>
  <si>
    <t xml:space="preserve"> </t>
  </si>
  <si>
    <t>M23_</t>
  </si>
  <si>
    <t>460921102R00</t>
  </si>
  <si>
    <t>57</t>
  </si>
  <si>
    <t>(Kč)</t>
  </si>
  <si>
    <t>Křížovatka se silovým kabelem</t>
  </si>
  <si>
    <t>460270032RU2</t>
  </si>
  <si>
    <t>962100013RA0</t>
  </si>
  <si>
    <t>210220021RT1</t>
  </si>
  <si>
    <t>m3</t>
  </si>
  <si>
    <t>Ladislav Staško</t>
  </si>
  <si>
    <t>460490012R00</t>
  </si>
  <si>
    <t>m2</t>
  </si>
  <si>
    <t>210202111R00</t>
  </si>
  <si>
    <t>Zednícke výpomoce</t>
  </si>
  <si>
    <t>1</t>
  </si>
  <si>
    <t>Bourání živičných povrchů tl. vrstvy do 5 cm</t>
  </si>
  <si>
    <t>7</t>
  </si>
  <si>
    <t>Rozměry</t>
  </si>
  <si>
    <t>210010555RT2</t>
  </si>
  <si>
    <t>210220302RT6</t>
  </si>
  <si>
    <t>WORK</t>
  </si>
  <si>
    <t>15.03.2024</t>
  </si>
  <si>
    <t>HSV mat</t>
  </si>
  <si>
    <t>M21_</t>
  </si>
  <si>
    <t>90</t>
  </si>
  <si>
    <t>M23</t>
  </si>
  <si>
    <t>210120102RT2</t>
  </si>
  <si>
    <t>Speciální stavba</t>
  </si>
  <si>
    <t>9        R04</t>
  </si>
  <si>
    <t>Provizorní úprava terénu v přírodní hornině 4</t>
  </si>
  <si>
    <t>Zřízení kabel.lože,kryt cihly š.45cm,na šířku,zem.</t>
  </si>
  <si>
    <t>Ukončení vodičů v rozvaděči + zapojení do 16 mm2</t>
  </si>
  <si>
    <t>460070544R00</t>
  </si>
  <si>
    <t>Osazení a připojení ekvipotenciální svorkovnice</t>
  </si>
  <si>
    <t>CELK</t>
  </si>
  <si>
    <t>VATTAX</t>
  </si>
  <si>
    <t>230194002R00</t>
  </si>
  <si>
    <t>Svítidlo LED pro veřejné osvětlení 150 W</t>
  </si>
  <si>
    <t>Elektrovýzbroj stožáru pro 1 okruh</t>
  </si>
  <si>
    <t>460030071R00</t>
  </si>
  <si>
    <t>9        R01</t>
  </si>
  <si>
    <t>třída 4</t>
  </si>
  <si>
    <t>Koordinace postupu prací s ostatními profesemi</t>
  </si>
  <si>
    <t>Pojistka výkonová nízkoztrátová PHNA 00  40 A</t>
  </si>
  <si>
    <t>Kabel AYKY-m 750 V 4 žíly,16-25 mm2, volně uložený</t>
  </si>
  <si>
    <t xml:space="preserve">Vodič silový pevné uložení CYA 25 mm2 </t>
  </si>
  <si>
    <t>CYA H07V-K  Propojovací jednožilové vodiče  Konstrukce: měděné lanované holé nebo pocínované jádro izolace PVC  rozsah teplot při provozu -30 až + 70°C provozní teplota jádra +70°C minimální teplota pokládky a manipulace +5°C  při teplotách pod -15°C není možné vodič mechanicky namáhat  výrobek je odolný proti šíření plamene použití- instalace na povrchu nebo v instalačních trubkách nebo podobným uzavřeným systémem pro pevné uložení uvnitř zařízení a pro světelné příslušenství vhodné pro pevné chráněné instalace</t>
  </si>
  <si>
    <t>Kabel silový s Al jádrem 1 kV 1-AYKY  4B x 16 mm2</t>
  </si>
  <si>
    <t>1-AYKY Instalační kabely s Al jádrem  Konstrukce: 1. Hliníkové jádro 2. PVC izolace 3. Výplňový obal 4. PVC plášť  Použití: Pro pevné uložení ve vnitřních a venkovních prostorách, v zemi, v betonu. Kabely jsou odolné proti UV záření a proti ší ření plamene dle IEC 60332-1.</t>
  </si>
  <si>
    <t>Kabel silový s Cu jádrem 750 V CYKY-J 3 x 1,5 mm2</t>
  </si>
  <si>
    <t>CYKY Instalační kabely  Použití: pro pevné uložení ve vnitřních a venkovních prostorách, v zemi, v betonu. Kabely jsou odolné proti UV záření a proti šíření plamene.  Konstrukce: 1. Měděné plné holé jádro 2. PVC izolace 3. Výplňový obal 4. PVC plášť</t>
  </si>
  <si>
    <t>Pásek uzemňovací pozinkovaný 30 x 4 mm</t>
  </si>
  <si>
    <t>kg</t>
  </si>
  <si>
    <t>balení 20/50 kg prodej pouze celá balení</t>
  </si>
  <si>
    <t>Zemnící drát průměr 10mm (0,62 kg/m), FeZn</t>
  </si>
  <si>
    <t>ks</t>
  </si>
  <si>
    <t>Svorka připojovací SP  kovových částí d 6-12 mm</t>
  </si>
  <si>
    <t>použití: připojování kruhového vodiče ke kovovým částem objektů  výhody: použití pouze jednoho vratového šroubu zjednodušuje a zrychluje montáž</t>
  </si>
  <si>
    <t>31678610.A</t>
  </si>
  <si>
    <t xml:space="preserve">Rozvodnice stožárová 721/s - Al     </t>
  </si>
  <si>
    <t>Rs jedním jištěným okruhem 10 A, pro hliníkové rozvody mm</t>
  </si>
  <si>
    <t>R_VO</t>
  </si>
  <si>
    <t>Instalační rozvodnice - nástěnné i zapuštěné, plech lakovaný práškovou barvou, dodávané s 2- až 6-řadami, každá po 24TE a 4- až 6-řadé s 33TE v jedné řadě, standard jako nástěný rozváděč bez dveří v uzavřené konstrukci včetně zadní stěny a u zapuštěného provedení s vanou do zdi (127mm) a dveřmi, uzávěr: plastový otočný uzávěr, možno zaměnit za malý cylindrický zámek RONIS (BK077004) jako samostatné příslušenství, součástí jsou kabelové přívody v dolní části - 2x u šířky 24, 3x u šířky 33, standardní dveře nebo hluboké dveře nebo s průhlednými dveřmi je možné dodat, odnímatelná konstrukce s DIN lištami - vzdálenost lišt 150 mm, včetně PE- a N-svorkovnicí (max. 63A), částečné montážní desky pro montáž výkonového jističe MC 1 je možno samostaně objednat jako příslušenství, třída ochrany I, jmenovité napětí 240/415VAC, 50/60Hz,  jmenovitý proud max. 125A, krytí IP30/20C, barva: bílá, RAL 9016</t>
  </si>
  <si>
    <t>Rozvodnice oceloplechová (náplň dle výkr.č.D.1.4D - 03)</t>
  </si>
  <si>
    <t>Zařízení staveniště</t>
  </si>
  <si>
    <t>%</t>
  </si>
  <si>
    <t xml:space="preserve">Vedlejší a ostatní rozpočtové náklady </t>
  </si>
  <si>
    <t>Odpovídá rozsahu (velikosti) stavby, druhu stavby a povaze (výstavba, oprava, bourání). Na míru vybavenosti zařízení staveniště může mít vliv i požadavek na rychlost provedení stavebních prací (zajištění dostatečného zázemí, technologické temperování prostorů apod.). Součástí zařízení staveniště jsou i různé dočasné stavby a zařízení. Náklady na zařízení staveniště zahrnují: související (přípravné) práce, vybavení staveniště, připojení na inženýrské sítě včetně nákladů na energie, zabezpečení staveniště, zrušení zařízení staveniště.</t>
  </si>
  <si>
    <t>Stavebně-technický průzkum</t>
  </si>
  <si>
    <t>Vyhledání a vyhodnocení mapových a technických podkladů, zjištění dosavadního technického stavu a pozic sítí technické infrastruktury či případných odchylek.</t>
  </si>
  <si>
    <t>Inženýrská činnost</t>
  </si>
  <si>
    <t>Technický dozor investora (TDI) kontroluje řádné vykonávání stavebních prací a montáže technologických zařízení. Ověřuje soulad s požadovanými technickými normami, dohlíží na hospodárné provádění prací, na odstraňování vad, ověřuje vyklizení staveniště po ukončení prací dodavatelem apod.</t>
  </si>
  <si>
    <t xml:space="preserve">Dodávka akce se předpokládá včetně kompletní montáže, dopravy, vnitrostaveništní manipulace, veškerého souvisejícího doplňkového, podružného a montážního materiálu tak, aby celé zařízení bylo funkční a splňovalo všechny předpisy, které se na ně vztahují.   
Při zpracování nabídky je nutné vycházet ze všech částí dokumentace (textové i grafické části, všech schémat a specifikace materiálu).   
Součástí ceny musí být veškeré náklady, aby cena byla konečná a zahrnovala celou dodávku a montáž akce.   
Všechny použité výrobky musí mít osvědčení o schválení k provozu v České republice.   
V průběhu provádění prací budou respektovány všechny příslušné platné předpisy a požadavky BOZP. Náklady vyplývající z jejich dodržení jsou součástí jednotkové ceny a nebudou zvlášť hrazeny.   
Veškeré práce budou provedeny úhledně, řádně a kvalitně řemeslným způsobem.   
Zařízení bude uvedeno do provozu až po provedení všech výchozích zkouškách (revizích) el. instalace. O provedených zkouškách budou vystaveny protokoly.   </t>
  </si>
  <si>
    <t>takto označené buňky doplní dodavatel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</si>
</sst>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8"/>
      <name val="Arial"/>
    </font>
    <font>
      <sz val="11"/>
      <name val="Calibri"/>
    </font>
    <font>
      <sz val="18"/>
      <name val="Arial"/>
      <family val="2"/>
      <charset val="238"/>
    </font>
    <font>
      <sz val="11"/>
      <name val="Calibri"/>
      <family val="2"/>
      <charset val="238"/>
    </font>
    <font>
      <b/>
      <sz val="10"/>
      <name val="Arial"/>
      <family val="2"/>
      <charset val="238"/>
    </font>
    <font>
      <sz val="10"/>
      <name val="Arial"/>
      <family val="2"/>
      <charset val="238"/>
    </font>
    <font>
      <i/>
      <sz val="10"/>
      <name val="Arial"/>
      <family val="2"/>
      <charset val="238"/>
    </font>
    <font>
      <i/>
      <sz val="8"/>
      <name val="Arial"/>
      <family val="2"/>
      <charset val="238"/>
    </font>
    <font>
      <sz val="10"/>
      <color rgb="FF00B050"/>
      <name val="Arial"/>
      <family val="2"/>
      <charset val="238"/>
    </font>
  </fonts>
  <fills count="4">
    <fill>
      <patternFill patternType="none"/>
    </fill>
    <fill>
      <patternFill patternType="gray125"/>
    </fill>
    <fill>
      <patternFill patternType="solid">
        <fgColor rgb="FFC0C0C0"/>
        <bgColor indexed="9"/>
      </patternFill>
    </fill>
    <fill>
      <patternFill patternType="solid">
        <fgColor rgb="FFFFC000"/>
        <bgColor indexed="64"/>
      </patternFill>
    </fill>
  </fills>
  <borders count="25">
    <border>
      <left/>
      <right/>
      <top/>
      <bottom/>
      <diagonal/>
    </border>
    <border>
      <left/>
      <right style="thin">
        <color rgb="FF000000"/>
      </right>
      <top style="medium">
        <color rgb="FF000000"/>
      </top>
      <bottom/>
      <diagonal/>
    </border>
    <border>
      <left/>
      <right/>
      <top style="medium">
        <color rgb="FF000000"/>
      </top>
      <bottom/>
      <diagonal/>
    </border>
    <border>
      <left style="thin">
        <color rgb="FF000000"/>
      </left>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bottom style="medium">
        <color rgb="FF000000"/>
      </bottom>
      <diagonal/>
    </border>
    <border>
      <left/>
      <right/>
      <top/>
      <bottom style="medium">
        <color rgb="FF000000"/>
      </bottom>
      <diagonal/>
    </border>
    <border>
      <left style="thin">
        <color rgb="FF000000"/>
      </left>
      <right/>
      <top/>
      <bottom style="medium">
        <color rgb="FF000000"/>
      </bottom>
      <diagonal/>
    </border>
    <border>
      <left style="medium">
        <color rgb="FF000000"/>
      </left>
      <right style="thin">
        <color rgb="FF000000"/>
      </right>
      <top/>
      <bottom style="medium">
        <color rgb="FF000000"/>
      </bottom>
      <diagonal/>
    </border>
    <border>
      <left/>
      <right style="medium">
        <color rgb="FF000000"/>
      </right>
      <top/>
      <bottom style="medium">
        <color rgb="FF000000"/>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rgb="FF000000"/>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rgb="FF000000"/>
      </right>
      <top style="medium">
        <color rgb="FF000000"/>
      </top>
      <bottom/>
      <diagonal/>
    </border>
    <border>
      <left style="medium">
        <color rgb="FF000000"/>
      </left>
      <right style="thin">
        <color indexed="64"/>
      </right>
      <top style="medium">
        <color rgb="FF000000"/>
      </top>
      <bottom/>
      <diagonal/>
    </border>
    <border>
      <left style="thin">
        <color indexed="64"/>
      </left>
      <right style="thin">
        <color rgb="FF000000"/>
      </right>
      <top/>
      <bottom style="medium">
        <color rgb="FF000000"/>
      </bottom>
      <diagonal/>
    </border>
    <border>
      <left style="medium">
        <color rgb="FF000000"/>
      </left>
      <right style="thin">
        <color indexed="64"/>
      </right>
      <top/>
      <bottom style="medium">
        <color rgb="FF000000"/>
      </bottom>
      <diagonal/>
    </border>
  </borders>
  <cellStyleXfs count="1">
    <xf numFmtId="0" fontId="0" fillId="0" borderId="0" applyNumberFormat="0" applyFont="0" applyFill="0" applyBorder="0" applyAlignment="0" applyProtection="0"/>
  </cellStyleXfs>
  <cellXfs count="68">
    <xf numFmtId="0" fontId="1" fillId="0" borderId="0" xfId="0" applyNumberFormat="1" applyFont="1" applyFill="1" applyBorder="1" applyAlignment="1" applyProtection="1"/>
    <xf numFmtId="0" fontId="3" fillId="0" borderId="0" xfId="0" applyNumberFormat="1" applyFont="1" applyFill="1" applyBorder="1" applyAlignment="1" applyProtection="1"/>
    <xf numFmtId="4" fontId="4" fillId="2" borderId="0" xfId="0" applyNumberFormat="1" applyFont="1" applyFill="1" applyBorder="1" applyAlignment="1" applyProtection="1">
      <alignment horizontal="right" vertical="center"/>
    </xf>
    <xf numFmtId="0" fontId="5" fillId="0" borderId="0"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right" vertical="center"/>
    </xf>
    <xf numFmtId="0" fontId="5" fillId="0" borderId="7"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center" vertical="center"/>
    </xf>
    <xf numFmtId="0" fontId="5" fillId="0" borderId="9" xfId="0" applyNumberFormat="1" applyFont="1" applyFill="1" applyBorder="1" applyAlignment="1" applyProtection="1">
      <alignment horizontal="left" vertical="center"/>
    </xf>
    <xf numFmtId="0" fontId="4" fillId="0" borderId="10"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center" vertical="center"/>
    </xf>
    <xf numFmtId="0" fontId="4" fillId="0" borderId="11"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left" vertical="center"/>
    </xf>
    <xf numFmtId="0" fontId="5" fillId="2" borderId="0" xfId="0" applyNumberFormat="1" applyFont="1" applyFill="1" applyBorder="1" applyAlignment="1" applyProtection="1">
      <alignment horizontal="left" vertical="center"/>
    </xf>
    <xf numFmtId="4" fontId="5" fillId="0" borderId="0" xfId="0" applyNumberFormat="1" applyFont="1" applyFill="1" applyBorder="1" applyAlignment="1" applyProtection="1">
      <alignment horizontal="right" vertical="center"/>
    </xf>
    <xf numFmtId="0" fontId="5" fillId="0" borderId="0" xfId="0" applyNumberFormat="1" applyFont="1" applyFill="1" applyBorder="1" applyAlignment="1" applyProtection="1">
      <alignment horizontal="right" vertical="center"/>
    </xf>
    <xf numFmtId="0" fontId="6" fillId="0" borderId="0" xfId="0" applyNumberFormat="1" applyFont="1" applyFill="1" applyBorder="1" applyAlignment="1" applyProtection="1">
      <alignment horizontal="right" vertical="center"/>
    </xf>
    <xf numFmtId="4" fontId="4" fillId="0" borderId="0" xfId="0" applyNumberFormat="1" applyFont="1" applyFill="1" applyBorder="1" applyAlignment="1" applyProtection="1">
      <alignment horizontal="right" vertical="center"/>
    </xf>
    <xf numFmtId="0" fontId="3" fillId="0" borderId="12" xfId="0" applyNumberFormat="1" applyFont="1" applyFill="1" applyBorder="1" applyAlignment="1" applyProtection="1"/>
    <xf numFmtId="0" fontId="5" fillId="0" borderId="17" xfId="0" applyNumberFormat="1" applyFont="1" applyFill="1" applyBorder="1" applyAlignment="1" applyProtection="1">
      <alignment horizontal="left" vertical="center"/>
    </xf>
    <xf numFmtId="0" fontId="3" fillId="0" borderId="17" xfId="0" applyNumberFormat="1" applyFont="1" applyFill="1" applyBorder="1" applyAlignment="1" applyProtection="1"/>
    <xf numFmtId="0" fontId="7" fillId="0" borderId="17" xfId="0" applyNumberFormat="1" applyFont="1" applyFill="1" applyBorder="1" applyAlignment="1" applyProtection="1">
      <alignment horizontal="left" vertical="center"/>
    </xf>
    <xf numFmtId="0" fontId="4" fillId="0" borderId="21" xfId="0" applyNumberFormat="1" applyFont="1" applyFill="1" applyBorder="1" applyAlignment="1" applyProtection="1">
      <alignment horizontal="left" vertical="center"/>
    </xf>
    <xf numFmtId="0" fontId="4" fillId="0" borderId="22" xfId="0" applyNumberFormat="1" applyFont="1" applyFill="1" applyBorder="1" applyAlignment="1" applyProtection="1">
      <alignment horizontal="center" vertical="center"/>
    </xf>
    <xf numFmtId="0" fontId="5" fillId="0" borderId="23" xfId="0" applyNumberFormat="1" applyFont="1" applyFill="1" applyBorder="1" applyAlignment="1" applyProtection="1">
      <alignment horizontal="left" vertical="center"/>
    </xf>
    <xf numFmtId="0" fontId="4" fillId="0" borderId="24" xfId="0" applyNumberFormat="1" applyFont="1" applyFill="1" applyBorder="1" applyAlignment="1" applyProtection="1">
      <alignment horizontal="center" vertical="center"/>
    </xf>
    <xf numFmtId="0" fontId="5" fillId="2" borderId="17" xfId="0" applyNumberFormat="1" applyFont="1" applyFill="1" applyBorder="1" applyAlignment="1" applyProtection="1">
      <alignment horizontal="left" vertical="center"/>
    </xf>
    <xf numFmtId="0" fontId="4" fillId="2" borderId="12" xfId="0" applyNumberFormat="1" applyFont="1" applyFill="1" applyBorder="1" applyAlignment="1" applyProtection="1">
      <alignment horizontal="right" vertical="center"/>
    </xf>
    <xf numFmtId="0" fontId="5" fillId="0" borderId="12" xfId="0" applyNumberFormat="1" applyFont="1" applyFill="1" applyBorder="1" applyAlignment="1" applyProtection="1">
      <alignment horizontal="right" vertical="center"/>
    </xf>
    <xf numFmtId="0" fontId="5" fillId="0" borderId="0" xfId="0" applyNumberFormat="1" applyFont="1" applyFill="1" applyBorder="1" applyAlignment="1" applyProtection="1">
      <alignment horizontal="left" vertical="center" wrapText="1"/>
    </xf>
    <xf numFmtId="0" fontId="5" fillId="0" borderId="0" xfId="0" applyNumberFormat="1" applyFont="1" applyFill="1" applyBorder="1" applyAlignment="1" applyProtection="1">
      <alignment horizontal="left" vertical="center"/>
    </xf>
    <xf numFmtId="0" fontId="6" fillId="0" borderId="0"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4" fillId="2"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xf>
    <xf numFmtId="0" fontId="4" fillId="0" borderId="7" xfId="0" applyNumberFormat="1" applyFont="1" applyFill="1" applyBorder="1" applyAlignment="1" applyProtection="1">
      <alignment horizontal="left" vertical="center"/>
    </xf>
    <xf numFmtId="0" fontId="4" fillId="0" borderId="4" xfId="0" applyNumberFormat="1" applyFont="1" applyFill="1" applyBorder="1" applyAlignment="1" applyProtection="1">
      <alignment horizontal="center" vertical="center"/>
    </xf>
    <xf numFmtId="0" fontId="4" fillId="0" borderId="5"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5" fillId="0" borderId="19" xfId="0" applyNumberFormat="1" applyFont="1" applyFill="1" applyBorder="1" applyAlignment="1" applyProtection="1">
      <alignment horizontal="left" vertical="center" wrapText="1"/>
    </xf>
    <xf numFmtId="0" fontId="5" fillId="0" borderId="19" xfId="0" applyNumberFormat="1" applyFont="1" applyFill="1" applyBorder="1" applyAlignment="1" applyProtection="1">
      <alignment horizontal="left" vertical="center"/>
    </xf>
    <xf numFmtId="0" fontId="5" fillId="0" borderId="20" xfId="0" applyNumberFormat="1" applyFont="1" applyFill="1" applyBorder="1" applyAlignment="1" applyProtection="1">
      <alignment horizontal="left" vertical="center"/>
    </xf>
    <xf numFmtId="0" fontId="5" fillId="0" borderId="12" xfId="0" applyNumberFormat="1" applyFont="1" applyFill="1" applyBorder="1" applyAlignment="1" applyProtection="1">
      <alignment horizontal="left" vertical="center"/>
    </xf>
    <xf numFmtId="0" fontId="4" fillId="0" borderId="2"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left" vertical="center"/>
    </xf>
    <xf numFmtId="0" fontId="4" fillId="0" borderId="19" xfId="0" applyNumberFormat="1" applyFont="1" applyFill="1" applyBorder="1" applyAlignment="1" applyProtection="1">
      <alignment horizontal="left" vertical="center" wrapText="1"/>
    </xf>
    <xf numFmtId="0" fontId="4" fillId="0" borderId="19" xfId="0" applyNumberFormat="1" applyFont="1" applyFill="1" applyBorder="1" applyAlignment="1" applyProtection="1">
      <alignment horizontal="left" vertical="center"/>
    </xf>
    <xf numFmtId="0" fontId="6" fillId="0" borderId="16" xfId="0" applyNumberFormat="1" applyFont="1" applyFill="1" applyBorder="1" applyAlignment="1" applyProtection="1">
      <alignment horizontal="left" vertical="center" wrapText="1"/>
    </xf>
    <xf numFmtId="0" fontId="6" fillId="0" borderId="14"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1" fillId="0" borderId="14" xfId="0" applyNumberFormat="1" applyFont="1" applyFill="1" applyBorder="1" applyAlignment="1" applyProtection="1">
      <alignment wrapText="1"/>
    </xf>
    <xf numFmtId="0" fontId="1" fillId="0" borderId="13" xfId="0" applyNumberFormat="1" applyFont="1" applyFill="1" applyBorder="1" applyAlignment="1" applyProtection="1">
      <alignment wrapText="1"/>
    </xf>
    <xf numFmtId="0" fontId="2" fillId="0" borderId="0" xfId="0" applyNumberFormat="1" applyFont="1" applyFill="1" applyBorder="1" applyAlignment="1" applyProtection="1">
      <alignment horizontal="center" vertical="center"/>
    </xf>
    <xf numFmtId="0" fontId="5" fillId="0" borderId="18" xfId="0" applyNumberFormat="1" applyFont="1" applyFill="1" applyBorder="1" applyAlignment="1" applyProtection="1">
      <alignment horizontal="left" vertical="center" wrapText="1"/>
    </xf>
    <xf numFmtId="0" fontId="5" fillId="0" borderId="17" xfId="0" applyNumberFormat="1" applyFont="1" applyFill="1" applyBorder="1" applyAlignment="1" applyProtection="1">
      <alignment horizontal="left" vertical="center"/>
    </xf>
    <xf numFmtId="0" fontId="5" fillId="0" borderId="17" xfId="0" applyNumberFormat="1" applyFont="1" applyFill="1" applyBorder="1" applyAlignment="1" applyProtection="1">
      <alignment horizontal="left" vertical="center" wrapText="1"/>
    </xf>
    <xf numFmtId="0" fontId="5" fillId="3" borderId="0" xfId="0" applyNumberFormat="1" applyFont="1" applyFill="1" applyBorder="1" applyAlignment="1" applyProtection="1">
      <alignment horizontal="left" vertical="center"/>
    </xf>
    <xf numFmtId="0" fontId="5" fillId="3" borderId="12" xfId="0" applyNumberFormat="1" applyFont="1" applyFill="1" applyBorder="1" applyAlignment="1" applyProtection="1">
      <alignment horizontal="left" vertical="center"/>
    </xf>
    <xf numFmtId="4" fontId="8" fillId="3" borderId="0" xfId="0" applyNumberFormat="1" applyFont="1" applyFill="1" applyBorder="1" applyAlignment="1" applyProtection="1">
      <alignment horizontal="right" vertical="center"/>
      <protection locked="0"/>
    </xf>
    <xf numFmtId="0" fontId="3" fillId="3" borderId="0" xfId="0" applyNumberFormat="1" applyFont="1" applyFill="1" applyBorder="1" applyAlignment="1" applyProtection="1"/>
  </cellXfs>
  <cellStyles count="1">
    <cellStyle name="Normální" xfId="0" builtinId="0"/>
  </cellStyles>
  <dxfs count="0"/>
  <tableStyles count="0" defaultTableStyle="TableStyleMedium2" defaultPivotStyle="PivotStyleLight16"/>
  <colors>
    <mruColors>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BX117"/>
  <sheetViews>
    <sheetView tabSelected="1" showOutlineSymbols="0" workbookViewId="0">
      <pane ySplit="11" topLeftCell="A115" activePane="bottomLeft" state="frozenSplit"/>
      <selection activeCell="A147" sqref="A147:P147"/>
      <selection pane="bottomLeft" activeCell="C118" sqref="C118"/>
    </sheetView>
  </sheetViews>
  <sheetFormatPr defaultColWidth="14.140625" defaultRowHeight="15" customHeight="1" x14ac:dyDescent="0.3"/>
  <cols>
    <col min="1" max="1" width="4.7109375" style="1" customWidth="1"/>
    <col min="2" max="2" width="8.85546875" style="1" customWidth="1"/>
    <col min="3" max="3" width="20.85546875" style="1" customWidth="1"/>
    <col min="4" max="4" width="1.7109375" style="1" customWidth="1"/>
    <col min="5" max="5" width="50.140625" style="1" customWidth="1"/>
    <col min="6" max="6" width="8" style="1" customWidth="1"/>
    <col min="7" max="7" width="15" style="1" customWidth="1"/>
    <col min="8" max="8" width="16.140625" style="1" customWidth="1"/>
    <col min="9" max="9" width="13" style="1" customWidth="1"/>
    <col min="10" max="13" width="18.28515625" style="1" customWidth="1"/>
    <col min="14" max="15" width="13.7109375" style="1" customWidth="1"/>
    <col min="16" max="16" width="15.7109375" style="1" customWidth="1"/>
    <col min="17" max="17" width="14.140625" style="1"/>
    <col min="18" max="76" width="14.140625" style="1" hidden="1" customWidth="1"/>
    <col min="77" max="79" width="0" style="1" hidden="1" customWidth="1"/>
    <col min="80" max="16384" width="14.140625" style="1"/>
  </cols>
  <sheetData>
    <row r="1" spans="1:75" ht="54.75" customHeight="1" x14ac:dyDescent="0.3">
      <c r="A1" s="60" t="s">
        <v>94</v>
      </c>
      <c r="B1" s="60"/>
      <c r="C1" s="60"/>
      <c r="D1" s="60"/>
      <c r="E1" s="60"/>
      <c r="F1" s="60"/>
      <c r="G1" s="60"/>
      <c r="H1" s="60"/>
      <c r="I1" s="60"/>
      <c r="J1" s="60"/>
      <c r="K1" s="60"/>
      <c r="L1" s="60"/>
      <c r="M1" s="60"/>
      <c r="N1" s="60"/>
      <c r="O1" s="60"/>
      <c r="P1" s="60"/>
      <c r="AS1" s="2">
        <f>SUM(AJ1:AJ2)</f>
        <v>0</v>
      </c>
      <c r="AT1" s="2">
        <f>SUM(AK1:AK2)</f>
        <v>0</v>
      </c>
      <c r="AU1" s="2">
        <f>SUM(AL1:AL2)</f>
        <v>0</v>
      </c>
    </row>
    <row r="2" spans="1:75" ht="15" customHeight="1" x14ac:dyDescent="0.3">
      <c r="A2" s="61" t="s">
        <v>10</v>
      </c>
      <c r="B2" s="48"/>
      <c r="C2" s="48"/>
      <c r="D2" s="53" t="s">
        <v>29</v>
      </c>
      <c r="E2" s="54"/>
      <c r="F2" s="54"/>
      <c r="G2" s="54"/>
      <c r="H2" s="48" t="s">
        <v>1</v>
      </c>
      <c r="I2" s="48"/>
      <c r="J2" s="48" t="s">
        <v>186</v>
      </c>
      <c r="K2" s="47" t="s">
        <v>164</v>
      </c>
      <c r="L2" s="47" t="s">
        <v>173</v>
      </c>
      <c r="M2" s="48"/>
      <c r="N2" s="48"/>
      <c r="O2" s="48"/>
      <c r="P2" s="49"/>
    </row>
    <row r="3" spans="1:75" ht="15" customHeight="1" x14ac:dyDescent="0.3">
      <c r="A3" s="62"/>
      <c r="B3" s="35"/>
      <c r="C3" s="35"/>
      <c r="D3" s="41"/>
      <c r="E3" s="41"/>
      <c r="F3" s="41"/>
      <c r="G3" s="41"/>
      <c r="H3" s="35"/>
      <c r="I3" s="35"/>
      <c r="J3" s="35"/>
      <c r="K3" s="35"/>
      <c r="L3" s="35"/>
      <c r="M3" s="35"/>
      <c r="N3" s="35"/>
      <c r="O3" s="35"/>
      <c r="P3" s="50"/>
    </row>
    <row r="4" spans="1:75" ht="15" customHeight="1" x14ac:dyDescent="0.3">
      <c r="A4" s="63" t="s">
        <v>95</v>
      </c>
      <c r="B4" s="35"/>
      <c r="C4" s="35"/>
      <c r="D4" s="34" t="s">
        <v>214</v>
      </c>
      <c r="E4" s="35"/>
      <c r="F4" s="35"/>
      <c r="G4" s="35"/>
      <c r="H4" s="35" t="s">
        <v>180</v>
      </c>
      <c r="I4" s="35"/>
      <c r="J4" s="35" t="s">
        <v>186</v>
      </c>
      <c r="K4" s="34" t="s">
        <v>126</v>
      </c>
      <c r="L4" s="34" t="s">
        <v>52</v>
      </c>
      <c r="M4" s="35"/>
      <c r="N4" s="35"/>
      <c r="O4" s="35"/>
      <c r="P4" s="50"/>
    </row>
    <row r="5" spans="1:75" ht="15" customHeight="1" x14ac:dyDescent="0.3">
      <c r="A5" s="62"/>
      <c r="B5" s="35"/>
      <c r="C5" s="35"/>
      <c r="D5" s="35"/>
      <c r="E5" s="35"/>
      <c r="F5" s="35"/>
      <c r="G5" s="35"/>
      <c r="H5" s="35"/>
      <c r="I5" s="35"/>
      <c r="J5" s="35"/>
      <c r="K5" s="35"/>
      <c r="L5" s="35"/>
      <c r="M5" s="35"/>
      <c r="N5" s="35"/>
      <c r="O5" s="35"/>
      <c r="P5" s="50"/>
    </row>
    <row r="6" spans="1:75" ht="15" customHeight="1" x14ac:dyDescent="0.3">
      <c r="A6" s="63" t="s">
        <v>15</v>
      </c>
      <c r="B6" s="35"/>
      <c r="C6" s="35"/>
      <c r="D6" s="34" t="s">
        <v>54</v>
      </c>
      <c r="E6" s="35"/>
      <c r="F6" s="35"/>
      <c r="G6" s="35"/>
      <c r="H6" s="35" t="s">
        <v>56</v>
      </c>
      <c r="I6" s="35"/>
      <c r="J6" s="35" t="s">
        <v>186</v>
      </c>
      <c r="K6" s="34" t="s">
        <v>174</v>
      </c>
      <c r="L6" s="64" t="s">
        <v>82</v>
      </c>
      <c r="M6" s="64"/>
      <c r="N6" s="64"/>
      <c r="O6" s="64"/>
      <c r="P6" s="65"/>
    </row>
    <row r="7" spans="1:75" ht="15" customHeight="1" x14ac:dyDescent="0.3">
      <c r="A7" s="62"/>
      <c r="B7" s="35"/>
      <c r="C7" s="35"/>
      <c r="D7" s="35"/>
      <c r="E7" s="35"/>
      <c r="F7" s="35"/>
      <c r="G7" s="35"/>
      <c r="H7" s="35"/>
      <c r="I7" s="35"/>
      <c r="J7" s="35"/>
      <c r="K7" s="35"/>
      <c r="L7" s="64"/>
      <c r="M7" s="64"/>
      <c r="N7" s="64"/>
      <c r="O7" s="64"/>
      <c r="P7" s="65"/>
    </row>
    <row r="8" spans="1:75" ht="15" customHeight="1" x14ac:dyDescent="0.3">
      <c r="A8" s="63" t="s">
        <v>86</v>
      </c>
      <c r="B8" s="35"/>
      <c r="C8" s="35"/>
      <c r="D8" s="34" t="s">
        <v>96</v>
      </c>
      <c r="E8" s="35"/>
      <c r="F8" s="35"/>
      <c r="G8" s="35"/>
      <c r="H8" s="35" t="s">
        <v>99</v>
      </c>
      <c r="I8" s="35"/>
      <c r="J8" s="35" t="s">
        <v>208</v>
      </c>
      <c r="K8" s="34" t="s">
        <v>119</v>
      </c>
      <c r="L8" s="34" t="s">
        <v>196</v>
      </c>
      <c r="M8" s="35"/>
      <c r="N8" s="35"/>
      <c r="O8" s="35"/>
      <c r="P8" s="50"/>
    </row>
    <row r="9" spans="1:75" ht="15" customHeight="1" x14ac:dyDescent="0.3">
      <c r="A9" s="62"/>
      <c r="B9" s="35"/>
      <c r="C9" s="35"/>
      <c r="D9" s="35"/>
      <c r="E9" s="35"/>
      <c r="F9" s="35"/>
      <c r="G9" s="35"/>
      <c r="H9" s="35"/>
      <c r="I9" s="35"/>
      <c r="J9" s="35"/>
      <c r="K9" s="35"/>
      <c r="L9" s="35"/>
      <c r="M9" s="35"/>
      <c r="N9" s="35"/>
      <c r="O9" s="35"/>
      <c r="P9" s="50"/>
    </row>
    <row r="10" spans="1:75" ht="15" customHeight="1" x14ac:dyDescent="0.3">
      <c r="A10" s="27" t="s">
        <v>13</v>
      </c>
      <c r="B10" s="4" t="s">
        <v>139</v>
      </c>
      <c r="C10" s="4" t="s">
        <v>58</v>
      </c>
      <c r="D10" s="51" t="s">
        <v>127</v>
      </c>
      <c r="E10" s="52"/>
      <c r="F10" s="4" t="s">
        <v>62</v>
      </c>
      <c r="G10" s="5" t="s">
        <v>109</v>
      </c>
      <c r="H10" s="6" t="s">
        <v>55</v>
      </c>
      <c r="I10" s="7" t="s">
        <v>21</v>
      </c>
      <c r="J10" s="44" t="s">
        <v>116</v>
      </c>
      <c r="K10" s="45"/>
      <c r="L10" s="46"/>
      <c r="M10" s="8" t="s">
        <v>116</v>
      </c>
      <c r="N10" s="45" t="s">
        <v>24</v>
      </c>
      <c r="O10" s="45"/>
      <c r="P10" s="28" t="s">
        <v>42</v>
      </c>
      <c r="BK10" s="9" t="s">
        <v>74</v>
      </c>
      <c r="BL10" s="10" t="s">
        <v>90</v>
      </c>
      <c r="BW10" s="10" t="s">
        <v>222</v>
      </c>
    </row>
    <row r="11" spans="1:75" ht="15" customHeight="1" x14ac:dyDescent="0.3">
      <c r="A11" s="29" t="s">
        <v>186</v>
      </c>
      <c r="B11" s="11" t="s">
        <v>186</v>
      </c>
      <c r="C11" s="11" t="s">
        <v>186</v>
      </c>
      <c r="D11" s="42" t="s">
        <v>204</v>
      </c>
      <c r="E11" s="43"/>
      <c r="F11" s="11" t="s">
        <v>186</v>
      </c>
      <c r="G11" s="11" t="s">
        <v>186</v>
      </c>
      <c r="H11" s="12" t="s">
        <v>190</v>
      </c>
      <c r="I11" s="13" t="s">
        <v>186</v>
      </c>
      <c r="J11" s="14" t="s">
        <v>8</v>
      </c>
      <c r="K11" s="15" t="s">
        <v>30</v>
      </c>
      <c r="L11" s="16" t="s">
        <v>17</v>
      </c>
      <c r="M11" s="16" t="s">
        <v>151</v>
      </c>
      <c r="N11" s="15" t="s">
        <v>59</v>
      </c>
      <c r="O11" s="12" t="s">
        <v>17</v>
      </c>
      <c r="P11" s="30" t="s">
        <v>40</v>
      </c>
      <c r="Z11" s="9" t="s">
        <v>149</v>
      </c>
      <c r="AA11" s="9" t="s">
        <v>112</v>
      </c>
      <c r="AB11" s="9" t="s">
        <v>209</v>
      </c>
      <c r="AC11" s="9" t="s">
        <v>46</v>
      </c>
      <c r="AD11" s="9" t="s">
        <v>167</v>
      </c>
      <c r="AE11" s="9" t="s">
        <v>67</v>
      </c>
      <c r="AF11" s="9" t="s">
        <v>182</v>
      </c>
      <c r="AG11" s="9" t="s">
        <v>76</v>
      </c>
      <c r="AH11" s="9" t="s">
        <v>41</v>
      </c>
      <c r="BH11" s="9" t="s">
        <v>150</v>
      </c>
      <c r="BI11" s="9" t="s">
        <v>207</v>
      </c>
      <c r="BJ11" s="9" t="s">
        <v>221</v>
      </c>
    </row>
    <row r="12" spans="1:75" ht="15" customHeight="1" x14ac:dyDescent="0.3">
      <c r="A12" s="31" t="s">
        <v>128</v>
      </c>
      <c r="B12" s="17" t="s">
        <v>128</v>
      </c>
      <c r="C12" s="17" t="s">
        <v>71</v>
      </c>
      <c r="D12" s="39" t="s">
        <v>169</v>
      </c>
      <c r="E12" s="40"/>
      <c r="F12" s="18" t="s">
        <v>186</v>
      </c>
      <c r="G12" s="18" t="s">
        <v>186</v>
      </c>
      <c r="H12" s="18" t="s">
        <v>186</v>
      </c>
      <c r="I12" s="18" t="s">
        <v>186</v>
      </c>
      <c r="J12" s="2">
        <f>SUM(J13:J15)</f>
        <v>0</v>
      </c>
      <c r="K12" s="2">
        <f>SUM(K13:K15)</f>
        <v>0</v>
      </c>
      <c r="L12" s="2">
        <f>SUM(L13:L15)</f>
        <v>0</v>
      </c>
      <c r="M12" s="2">
        <f>SUM(M13:M15)</f>
        <v>0</v>
      </c>
      <c r="N12" s="9" t="s">
        <v>128</v>
      </c>
      <c r="O12" s="2">
        <f>SUM(O13:O15)</f>
        <v>0</v>
      </c>
      <c r="P12" s="32" t="s">
        <v>128</v>
      </c>
      <c r="AI12" s="9" t="s">
        <v>128</v>
      </c>
      <c r="AS12" s="2">
        <f>SUM(AJ13:AJ15)</f>
        <v>0</v>
      </c>
      <c r="AT12" s="2">
        <f>SUM(AK13:AK15)</f>
        <v>0</v>
      </c>
      <c r="AU12" s="2">
        <f>SUM(AL13:AL15)</f>
        <v>0</v>
      </c>
    </row>
    <row r="13" spans="1:75" ht="27" customHeight="1" x14ac:dyDescent="0.3">
      <c r="A13" s="24" t="s">
        <v>201</v>
      </c>
      <c r="B13" s="3" t="s">
        <v>128</v>
      </c>
      <c r="C13" s="3" t="s">
        <v>215</v>
      </c>
      <c r="D13" s="34" t="s">
        <v>229</v>
      </c>
      <c r="E13" s="35"/>
      <c r="F13" s="3" t="s">
        <v>77</v>
      </c>
      <c r="G13" s="19">
        <v>8</v>
      </c>
      <c r="H13" s="66">
        <v>0</v>
      </c>
      <c r="I13" s="20">
        <v>21</v>
      </c>
      <c r="J13" s="19">
        <f>G13*AO13</f>
        <v>0</v>
      </c>
      <c r="K13" s="19">
        <f>G13*AP13</f>
        <v>0</v>
      </c>
      <c r="L13" s="19">
        <f>G13*H13</f>
        <v>0</v>
      </c>
      <c r="M13" s="19">
        <f>L13*(1+BW13/100)</f>
        <v>0</v>
      </c>
      <c r="N13" s="19">
        <v>0</v>
      </c>
      <c r="O13" s="19">
        <f>G13*N13</f>
        <v>0</v>
      </c>
      <c r="P13" s="33" t="s">
        <v>78</v>
      </c>
      <c r="Z13" s="19">
        <f>IF(AQ13="5",BJ13,0)</f>
        <v>0</v>
      </c>
      <c r="AB13" s="19">
        <f>IF(AQ13="1",BH13,0)</f>
        <v>0</v>
      </c>
      <c r="AC13" s="19">
        <f>IF(AQ13="1",BI13,0)</f>
        <v>0</v>
      </c>
      <c r="AD13" s="19">
        <f>IF(AQ13="7",BH13,0)</f>
        <v>0</v>
      </c>
      <c r="AE13" s="19">
        <f>IF(AQ13="7",BI13,0)</f>
        <v>0</v>
      </c>
      <c r="AF13" s="19">
        <f>IF(AQ13="2",BH13,0)</f>
        <v>0</v>
      </c>
      <c r="AG13" s="19">
        <f>IF(AQ13="2",BI13,0)</f>
        <v>0</v>
      </c>
      <c r="AH13" s="19">
        <f>IF(AQ13="0",BJ13,0)</f>
        <v>0</v>
      </c>
      <c r="AI13" s="9" t="s">
        <v>128</v>
      </c>
      <c r="AJ13" s="19">
        <f>IF(AN13=0,L13,0)</f>
        <v>0</v>
      </c>
      <c r="AK13" s="19">
        <f>IF(AN13=12,L13,0)</f>
        <v>0</v>
      </c>
      <c r="AL13" s="19">
        <f>IF(AN13=21,L13,0)</f>
        <v>0</v>
      </c>
      <c r="AN13" s="19">
        <v>21</v>
      </c>
      <c r="AO13" s="19">
        <f>H13*0</f>
        <v>0</v>
      </c>
      <c r="AP13" s="19">
        <f>H13*(1-0)</f>
        <v>0</v>
      </c>
      <c r="AQ13" s="20" t="s">
        <v>201</v>
      </c>
      <c r="AV13" s="19">
        <f>AW13+AX13</f>
        <v>0</v>
      </c>
      <c r="AW13" s="19">
        <f>G13*AO13</f>
        <v>0</v>
      </c>
      <c r="AX13" s="19">
        <f>G13*AP13</f>
        <v>0</v>
      </c>
      <c r="AY13" s="20" t="s">
        <v>64</v>
      </c>
      <c r="AZ13" s="20" t="s">
        <v>64</v>
      </c>
      <c r="BA13" s="9" t="s">
        <v>146</v>
      </c>
      <c r="BC13" s="19">
        <f>AW13+AX13</f>
        <v>0</v>
      </c>
      <c r="BD13" s="19">
        <f>H13/(100-BE13)*100</f>
        <v>0</v>
      </c>
      <c r="BE13" s="19">
        <v>0</v>
      </c>
      <c r="BF13" s="19">
        <f>O13</f>
        <v>0</v>
      </c>
      <c r="BH13" s="19">
        <f>G13*AO13</f>
        <v>0</v>
      </c>
      <c r="BI13" s="19">
        <f>G13*AP13</f>
        <v>0</v>
      </c>
      <c r="BJ13" s="19">
        <f>G13*H13</f>
        <v>0</v>
      </c>
      <c r="BK13" s="19"/>
      <c r="BL13" s="19">
        <v>9</v>
      </c>
      <c r="BW13" s="19">
        <f>I13</f>
        <v>21</v>
      </c>
    </row>
    <row r="14" spans="1:75" ht="13.5" customHeight="1" x14ac:dyDescent="0.3">
      <c r="A14" s="25"/>
      <c r="C14" s="21" t="s">
        <v>88</v>
      </c>
      <c r="D14" s="36" t="s">
        <v>27</v>
      </c>
      <c r="E14" s="37"/>
      <c r="F14" s="37"/>
      <c r="G14" s="37"/>
      <c r="H14" s="37"/>
      <c r="I14" s="37"/>
      <c r="J14" s="37"/>
      <c r="K14" s="37"/>
      <c r="L14" s="37"/>
      <c r="M14" s="37"/>
      <c r="N14" s="37"/>
      <c r="O14" s="37"/>
      <c r="P14" s="38"/>
    </row>
    <row r="15" spans="1:75" ht="13.5" customHeight="1" x14ac:dyDescent="0.3">
      <c r="A15" s="24" t="s">
        <v>125</v>
      </c>
      <c r="B15" s="3" t="s">
        <v>128</v>
      </c>
      <c r="C15" s="3" t="s">
        <v>227</v>
      </c>
      <c r="D15" s="34" t="s">
        <v>200</v>
      </c>
      <c r="E15" s="35"/>
      <c r="F15" s="3" t="s">
        <v>77</v>
      </c>
      <c r="G15" s="19">
        <v>10</v>
      </c>
      <c r="H15" s="66">
        <v>0</v>
      </c>
      <c r="I15" s="20">
        <v>21</v>
      </c>
      <c r="J15" s="19">
        <f>G15*AO15</f>
        <v>0</v>
      </c>
      <c r="K15" s="19">
        <f>G15*AP15</f>
        <v>0</v>
      </c>
      <c r="L15" s="19">
        <f>G15*H15</f>
        <v>0</v>
      </c>
      <c r="M15" s="19">
        <f>L15*(1+BW15/100)</f>
        <v>0</v>
      </c>
      <c r="N15" s="19">
        <v>0</v>
      </c>
      <c r="O15" s="19">
        <f>G15*N15</f>
        <v>0</v>
      </c>
      <c r="P15" s="33" t="s">
        <v>78</v>
      </c>
      <c r="Z15" s="19">
        <f>IF(AQ15="5",BJ15,0)</f>
        <v>0</v>
      </c>
      <c r="AB15" s="19">
        <f>IF(AQ15="1",BH15,0)</f>
        <v>0</v>
      </c>
      <c r="AC15" s="19">
        <f>IF(AQ15="1",BI15,0)</f>
        <v>0</v>
      </c>
      <c r="AD15" s="19">
        <f>IF(AQ15="7",BH15,0)</f>
        <v>0</v>
      </c>
      <c r="AE15" s="19">
        <f>IF(AQ15="7",BI15,0)</f>
        <v>0</v>
      </c>
      <c r="AF15" s="19">
        <f>IF(AQ15="2",BH15,0)</f>
        <v>0</v>
      </c>
      <c r="AG15" s="19">
        <f>IF(AQ15="2",BI15,0)</f>
        <v>0</v>
      </c>
      <c r="AH15" s="19">
        <f>IF(AQ15="0",BJ15,0)</f>
        <v>0</v>
      </c>
      <c r="AI15" s="9" t="s">
        <v>128</v>
      </c>
      <c r="AJ15" s="19">
        <f>IF(AN15=0,L15,0)</f>
        <v>0</v>
      </c>
      <c r="AK15" s="19">
        <f>IF(AN15=12,L15,0)</f>
        <v>0</v>
      </c>
      <c r="AL15" s="19">
        <f>IF(AN15=21,L15,0)</f>
        <v>0</v>
      </c>
      <c r="AN15" s="19">
        <v>21</v>
      </c>
      <c r="AO15" s="19">
        <f>H15*0</f>
        <v>0</v>
      </c>
      <c r="AP15" s="19">
        <f>H15*(1-0)</f>
        <v>0</v>
      </c>
      <c r="AQ15" s="20" t="s">
        <v>201</v>
      </c>
      <c r="AV15" s="19">
        <f>AW15+AX15</f>
        <v>0</v>
      </c>
      <c r="AW15" s="19">
        <f>G15*AO15</f>
        <v>0</v>
      </c>
      <c r="AX15" s="19">
        <f>G15*AP15</f>
        <v>0</v>
      </c>
      <c r="AY15" s="20" t="s">
        <v>64</v>
      </c>
      <c r="AZ15" s="20" t="s">
        <v>64</v>
      </c>
      <c r="BA15" s="9" t="s">
        <v>146</v>
      </c>
      <c r="BC15" s="19">
        <f>AW15+AX15</f>
        <v>0</v>
      </c>
      <c r="BD15" s="19">
        <f>H15/(100-BE15)*100</f>
        <v>0</v>
      </c>
      <c r="BE15" s="19">
        <v>0</v>
      </c>
      <c r="BF15" s="19">
        <f>O15</f>
        <v>0</v>
      </c>
      <c r="BH15" s="19">
        <f>G15*AO15</f>
        <v>0</v>
      </c>
      <c r="BI15" s="19">
        <f>G15*AP15</f>
        <v>0</v>
      </c>
      <c r="BJ15" s="19">
        <f>G15*H15</f>
        <v>0</v>
      </c>
      <c r="BK15" s="19"/>
      <c r="BL15" s="19">
        <v>9</v>
      </c>
      <c r="BW15" s="19">
        <f>I15</f>
        <v>21</v>
      </c>
    </row>
    <row r="16" spans="1:75" ht="13.5" customHeight="1" x14ac:dyDescent="0.3">
      <c r="A16" s="25"/>
      <c r="C16" s="21" t="s">
        <v>88</v>
      </c>
      <c r="D16" s="36" t="s">
        <v>228</v>
      </c>
      <c r="E16" s="37"/>
      <c r="F16" s="37"/>
      <c r="G16" s="37"/>
      <c r="H16" s="37"/>
      <c r="I16" s="37"/>
      <c r="J16" s="37"/>
      <c r="K16" s="37"/>
      <c r="L16" s="37"/>
      <c r="M16" s="37"/>
      <c r="N16" s="37"/>
      <c r="O16" s="37"/>
      <c r="P16" s="38"/>
    </row>
    <row r="17" spans="1:75" ht="15" customHeight="1" x14ac:dyDescent="0.3">
      <c r="A17" s="31" t="s">
        <v>128</v>
      </c>
      <c r="B17" s="17" t="s">
        <v>128</v>
      </c>
      <c r="C17" s="17" t="s">
        <v>211</v>
      </c>
      <c r="D17" s="39" t="s">
        <v>57</v>
      </c>
      <c r="E17" s="40"/>
      <c r="F17" s="18" t="s">
        <v>186</v>
      </c>
      <c r="G17" s="18" t="s">
        <v>186</v>
      </c>
      <c r="H17" s="18" t="s">
        <v>186</v>
      </c>
      <c r="I17" s="18" t="s">
        <v>186</v>
      </c>
      <c r="J17" s="2">
        <f>SUM(J18:J22)</f>
        <v>0</v>
      </c>
      <c r="K17" s="2">
        <f>SUM(K18:K22)</f>
        <v>0</v>
      </c>
      <c r="L17" s="2">
        <f>SUM(L18:L22)</f>
        <v>0</v>
      </c>
      <c r="M17" s="2">
        <f>SUM(M18:M22)</f>
        <v>0</v>
      </c>
      <c r="N17" s="9" t="s">
        <v>128</v>
      </c>
      <c r="O17" s="2">
        <f>SUM(O18:O22)</f>
        <v>0</v>
      </c>
      <c r="P17" s="32" t="s">
        <v>128</v>
      </c>
      <c r="AI17" s="9" t="s">
        <v>128</v>
      </c>
      <c r="AS17" s="2">
        <f>SUM(AJ18:AJ22)</f>
        <v>0</v>
      </c>
      <c r="AT17" s="2">
        <f>SUM(AK18:AK22)</f>
        <v>0</v>
      </c>
      <c r="AU17" s="2">
        <f>SUM(AL18:AL22)</f>
        <v>0</v>
      </c>
    </row>
    <row r="18" spans="1:75" ht="13.5" customHeight="1" x14ac:dyDescent="0.3">
      <c r="A18" s="24" t="s">
        <v>172</v>
      </c>
      <c r="B18" s="3" t="s">
        <v>128</v>
      </c>
      <c r="C18" s="3" t="s">
        <v>89</v>
      </c>
      <c r="D18" s="34" t="s">
        <v>157</v>
      </c>
      <c r="E18" s="35"/>
      <c r="F18" s="3" t="s">
        <v>77</v>
      </c>
      <c r="G18" s="19">
        <v>44</v>
      </c>
      <c r="H18" s="66">
        <v>0</v>
      </c>
      <c r="I18" s="20">
        <v>21</v>
      </c>
      <c r="J18" s="19">
        <f>G18*AO18</f>
        <v>0</v>
      </c>
      <c r="K18" s="19">
        <f>G18*AP18</f>
        <v>0</v>
      </c>
      <c r="L18" s="19">
        <f>G18*H18</f>
        <v>0</v>
      </c>
      <c r="M18" s="19">
        <f>L18*(1+BW18/100)</f>
        <v>0</v>
      </c>
      <c r="N18" s="19">
        <v>0</v>
      </c>
      <c r="O18" s="19">
        <f>G18*N18</f>
        <v>0</v>
      </c>
      <c r="P18" s="33" t="s">
        <v>78</v>
      </c>
      <c r="Z18" s="19">
        <f>IF(AQ18="5",BJ18,0)</f>
        <v>0</v>
      </c>
      <c r="AB18" s="19">
        <f>IF(AQ18="1",BH18,0)</f>
        <v>0</v>
      </c>
      <c r="AC18" s="19">
        <f>IF(AQ18="1",BI18,0)</f>
        <v>0</v>
      </c>
      <c r="AD18" s="19">
        <f>IF(AQ18="7",BH18,0)</f>
        <v>0</v>
      </c>
      <c r="AE18" s="19">
        <f>IF(AQ18="7",BI18,0)</f>
        <v>0</v>
      </c>
      <c r="AF18" s="19">
        <f>IF(AQ18="2",BH18,0)</f>
        <v>0</v>
      </c>
      <c r="AG18" s="19">
        <f>IF(AQ18="2",BI18,0)</f>
        <v>0</v>
      </c>
      <c r="AH18" s="19">
        <f>IF(AQ18="0",BJ18,0)</f>
        <v>0</v>
      </c>
      <c r="AI18" s="9" t="s">
        <v>128</v>
      </c>
      <c r="AJ18" s="19">
        <f>IF(AN18=0,L18,0)</f>
        <v>0</v>
      </c>
      <c r="AK18" s="19">
        <f>IF(AN18=12,L18,0)</f>
        <v>0</v>
      </c>
      <c r="AL18" s="19">
        <f>IF(AN18=21,L18,0)</f>
        <v>0</v>
      </c>
      <c r="AN18" s="19">
        <v>21</v>
      </c>
      <c r="AO18" s="19">
        <f>H18*0</f>
        <v>0</v>
      </c>
      <c r="AP18" s="19">
        <f>H18*(1-0)</f>
        <v>0</v>
      </c>
      <c r="AQ18" s="20" t="s">
        <v>201</v>
      </c>
      <c r="AV18" s="19">
        <f>AW18+AX18</f>
        <v>0</v>
      </c>
      <c r="AW18" s="19">
        <f>G18*AO18</f>
        <v>0</v>
      </c>
      <c r="AX18" s="19">
        <f>G18*AP18</f>
        <v>0</v>
      </c>
      <c r="AY18" s="20" t="s">
        <v>47</v>
      </c>
      <c r="AZ18" s="20" t="s">
        <v>64</v>
      </c>
      <c r="BA18" s="9" t="s">
        <v>146</v>
      </c>
      <c r="BC18" s="19">
        <f>AW18+AX18</f>
        <v>0</v>
      </c>
      <c r="BD18" s="19">
        <f>H18/(100-BE18)*100</f>
        <v>0</v>
      </c>
      <c r="BE18" s="19">
        <v>0</v>
      </c>
      <c r="BF18" s="19">
        <f>O18</f>
        <v>0</v>
      </c>
      <c r="BH18" s="19">
        <f>G18*AO18</f>
        <v>0</v>
      </c>
      <c r="BI18" s="19">
        <f>G18*AP18</f>
        <v>0</v>
      </c>
      <c r="BJ18" s="19">
        <f>G18*H18</f>
        <v>0</v>
      </c>
      <c r="BK18" s="19"/>
      <c r="BL18" s="19">
        <v>90</v>
      </c>
      <c r="BW18" s="19">
        <f>I18</f>
        <v>21</v>
      </c>
    </row>
    <row r="19" spans="1:75" ht="13.5" customHeight="1" x14ac:dyDescent="0.3">
      <c r="A19" s="25"/>
      <c r="C19" s="21" t="s">
        <v>88</v>
      </c>
      <c r="D19" s="36" t="s">
        <v>170</v>
      </c>
      <c r="E19" s="37"/>
      <c r="F19" s="37"/>
      <c r="G19" s="37"/>
      <c r="H19" s="37"/>
      <c r="I19" s="37"/>
      <c r="J19" s="37"/>
      <c r="K19" s="37"/>
      <c r="L19" s="37"/>
      <c r="M19" s="37"/>
      <c r="N19" s="37"/>
      <c r="O19" s="37"/>
      <c r="P19" s="38"/>
    </row>
    <row r="20" spans="1:75" ht="67.5" customHeight="1" x14ac:dyDescent="0.3">
      <c r="A20" s="25"/>
      <c r="C20" s="21" t="s">
        <v>66</v>
      </c>
      <c r="D20" s="36" t="s">
        <v>9</v>
      </c>
      <c r="E20" s="37"/>
      <c r="F20" s="37"/>
      <c r="G20" s="37"/>
      <c r="H20" s="37"/>
      <c r="I20" s="37"/>
      <c r="J20" s="37"/>
      <c r="K20" s="37"/>
      <c r="L20" s="37"/>
      <c r="M20" s="37"/>
      <c r="N20" s="37"/>
      <c r="O20" s="37"/>
      <c r="P20" s="38"/>
    </row>
    <row r="21" spans="1:75" ht="54" customHeight="1" x14ac:dyDescent="0.3">
      <c r="A21" s="25"/>
      <c r="D21" s="36" t="s">
        <v>108</v>
      </c>
      <c r="E21" s="37"/>
      <c r="F21" s="37"/>
      <c r="G21" s="37"/>
      <c r="H21" s="37"/>
      <c r="I21" s="37"/>
      <c r="J21" s="37"/>
      <c r="K21" s="37"/>
      <c r="L21" s="37"/>
      <c r="M21" s="37"/>
      <c r="N21" s="37"/>
      <c r="O21" s="37"/>
      <c r="P21" s="38"/>
    </row>
    <row r="22" spans="1:75" ht="27" customHeight="1" x14ac:dyDescent="0.3">
      <c r="A22" s="24" t="s">
        <v>19</v>
      </c>
      <c r="B22" s="3" t="s">
        <v>128</v>
      </c>
      <c r="C22" s="3" t="s">
        <v>63</v>
      </c>
      <c r="D22" s="34" t="s">
        <v>166</v>
      </c>
      <c r="E22" s="35"/>
      <c r="F22" s="3" t="s">
        <v>77</v>
      </c>
      <c r="G22" s="19">
        <v>43.57</v>
      </c>
      <c r="H22" s="66">
        <v>0</v>
      </c>
      <c r="I22" s="20">
        <v>21</v>
      </c>
      <c r="J22" s="19">
        <f>G22*AO22</f>
        <v>0</v>
      </c>
      <c r="K22" s="19">
        <f>G22*AP22</f>
        <v>0</v>
      </c>
      <c r="L22" s="19">
        <f>G22*H22</f>
        <v>0</v>
      </c>
      <c r="M22" s="19">
        <f>L22*(1+BW22/100)</f>
        <v>0</v>
      </c>
      <c r="N22" s="19">
        <v>0</v>
      </c>
      <c r="O22" s="19">
        <f>G22*N22</f>
        <v>0</v>
      </c>
      <c r="P22" s="33" t="s">
        <v>78</v>
      </c>
      <c r="Z22" s="19">
        <f>IF(AQ22="5",BJ22,0)</f>
        <v>0</v>
      </c>
      <c r="AB22" s="19">
        <f>IF(AQ22="1",BH22,0)</f>
        <v>0</v>
      </c>
      <c r="AC22" s="19">
        <f>IF(AQ22="1",BI22,0)</f>
        <v>0</v>
      </c>
      <c r="AD22" s="19">
        <f>IF(AQ22="7",BH22,0)</f>
        <v>0</v>
      </c>
      <c r="AE22" s="19">
        <f>IF(AQ22="7",BI22,0)</f>
        <v>0</v>
      </c>
      <c r="AF22" s="19">
        <f>IF(AQ22="2",BH22,0)</f>
        <v>0</v>
      </c>
      <c r="AG22" s="19">
        <f>IF(AQ22="2",BI22,0)</f>
        <v>0</v>
      </c>
      <c r="AH22" s="19">
        <f>IF(AQ22="0",BJ22,0)</f>
        <v>0</v>
      </c>
      <c r="AI22" s="9" t="s">
        <v>128</v>
      </c>
      <c r="AJ22" s="19">
        <f>IF(AN22=0,L22,0)</f>
        <v>0</v>
      </c>
      <c r="AK22" s="19">
        <f>IF(AN22=12,L22,0)</f>
        <v>0</v>
      </c>
      <c r="AL22" s="19">
        <f>IF(AN22=21,L22,0)</f>
        <v>0</v>
      </c>
      <c r="AN22" s="19">
        <v>21</v>
      </c>
      <c r="AO22" s="19">
        <f>H22*0</f>
        <v>0</v>
      </c>
      <c r="AP22" s="19">
        <f>H22*(1-0)</f>
        <v>0</v>
      </c>
      <c r="AQ22" s="20" t="s">
        <v>201</v>
      </c>
      <c r="AV22" s="19">
        <f>AW22+AX22</f>
        <v>0</v>
      </c>
      <c r="AW22" s="19">
        <f>G22*AO22</f>
        <v>0</v>
      </c>
      <c r="AX22" s="19">
        <f>G22*AP22</f>
        <v>0</v>
      </c>
      <c r="AY22" s="20" t="s">
        <v>47</v>
      </c>
      <c r="AZ22" s="20" t="s">
        <v>64</v>
      </c>
      <c r="BA22" s="9" t="s">
        <v>146</v>
      </c>
      <c r="BC22" s="19">
        <f>AW22+AX22</f>
        <v>0</v>
      </c>
      <c r="BD22" s="19">
        <f>H22/(100-BE22)*100</f>
        <v>0</v>
      </c>
      <c r="BE22" s="19">
        <v>0</v>
      </c>
      <c r="BF22" s="19">
        <f>O22</f>
        <v>0</v>
      </c>
      <c r="BH22" s="19">
        <f>G22*AO22</f>
        <v>0</v>
      </c>
      <c r="BI22" s="19">
        <f>G22*AP22</f>
        <v>0</v>
      </c>
      <c r="BJ22" s="19">
        <f>G22*H22</f>
        <v>0</v>
      </c>
      <c r="BK22" s="19"/>
      <c r="BL22" s="19">
        <v>90</v>
      </c>
      <c r="BW22" s="19">
        <f>I22</f>
        <v>21</v>
      </c>
    </row>
    <row r="23" spans="1:75" ht="13.5" customHeight="1" x14ac:dyDescent="0.3">
      <c r="A23" s="25"/>
      <c r="C23" s="21" t="s">
        <v>88</v>
      </c>
      <c r="D23" s="36" t="s">
        <v>44</v>
      </c>
      <c r="E23" s="37"/>
      <c r="F23" s="37"/>
      <c r="G23" s="37"/>
      <c r="H23" s="37"/>
      <c r="I23" s="37"/>
      <c r="J23" s="37"/>
      <c r="K23" s="37"/>
      <c r="L23" s="37"/>
      <c r="M23" s="37"/>
      <c r="N23" s="37"/>
      <c r="O23" s="37"/>
      <c r="P23" s="38"/>
    </row>
    <row r="24" spans="1:75" ht="67.5" customHeight="1" x14ac:dyDescent="0.3">
      <c r="A24" s="25"/>
      <c r="C24" s="21" t="s">
        <v>66</v>
      </c>
      <c r="D24" s="36" t="s">
        <v>9</v>
      </c>
      <c r="E24" s="37"/>
      <c r="F24" s="37"/>
      <c r="G24" s="37"/>
      <c r="H24" s="37"/>
      <c r="I24" s="37"/>
      <c r="J24" s="37"/>
      <c r="K24" s="37"/>
      <c r="L24" s="37"/>
      <c r="M24" s="37"/>
      <c r="N24" s="37"/>
      <c r="O24" s="37"/>
      <c r="P24" s="38"/>
    </row>
    <row r="25" spans="1:75" ht="54" customHeight="1" x14ac:dyDescent="0.3">
      <c r="A25" s="25"/>
      <c r="D25" s="36" t="s">
        <v>108</v>
      </c>
      <c r="E25" s="37"/>
      <c r="F25" s="37"/>
      <c r="G25" s="37"/>
      <c r="H25" s="37"/>
      <c r="I25" s="37"/>
      <c r="J25" s="37"/>
      <c r="K25" s="37"/>
      <c r="L25" s="37"/>
      <c r="M25" s="37"/>
      <c r="N25" s="37"/>
      <c r="O25" s="37"/>
      <c r="P25" s="38"/>
    </row>
    <row r="26" spans="1:75" ht="15" customHeight="1" x14ac:dyDescent="0.3">
      <c r="A26" s="31" t="s">
        <v>128</v>
      </c>
      <c r="B26" s="17" t="s">
        <v>128</v>
      </c>
      <c r="C26" s="17" t="s">
        <v>97</v>
      </c>
      <c r="D26" s="39" t="s">
        <v>140</v>
      </c>
      <c r="E26" s="40"/>
      <c r="F26" s="18" t="s">
        <v>186</v>
      </c>
      <c r="G26" s="18" t="s">
        <v>186</v>
      </c>
      <c r="H26" s="18" t="s">
        <v>186</v>
      </c>
      <c r="I26" s="18" t="s">
        <v>186</v>
      </c>
      <c r="J26" s="2">
        <f>SUM(J27:J27)</f>
        <v>0</v>
      </c>
      <c r="K26" s="2">
        <f>SUM(K27:K27)</f>
        <v>0</v>
      </c>
      <c r="L26" s="2">
        <f>SUM(L27:L27)</f>
        <v>0</v>
      </c>
      <c r="M26" s="2">
        <f>SUM(M27:M27)</f>
        <v>0</v>
      </c>
      <c r="N26" s="9" t="s">
        <v>128</v>
      </c>
      <c r="O26" s="2">
        <f>SUM(O27:O27)</f>
        <v>0.97563999999999995</v>
      </c>
      <c r="P26" s="32" t="s">
        <v>128</v>
      </c>
      <c r="AI26" s="9" t="s">
        <v>128</v>
      </c>
      <c r="AS26" s="2">
        <f>SUM(AJ27:AJ27)</f>
        <v>0</v>
      </c>
      <c r="AT26" s="2">
        <f>SUM(AK27:AK27)</f>
        <v>0</v>
      </c>
      <c r="AU26" s="2">
        <f>SUM(AL27:AL27)</f>
        <v>0</v>
      </c>
    </row>
    <row r="27" spans="1:75" ht="27" customHeight="1" x14ac:dyDescent="0.3">
      <c r="A27" s="24" t="s">
        <v>93</v>
      </c>
      <c r="B27" s="3" t="s">
        <v>128</v>
      </c>
      <c r="C27" s="3" t="s">
        <v>193</v>
      </c>
      <c r="D27" s="34" t="s">
        <v>181</v>
      </c>
      <c r="E27" s="35"/>
      <c r="F27" s="3" t="s">
        <v>195</v>
      </c>
      <c r="G27" s="19">
        <v>0.5</v>
      </c>
      <c r="H27" s="66">
        <v>0</v>
      </c>
      <c r="I27" s="20">
        <v>21</v>
      </c>
      <c r="J27" s="19">
        <f>G27*AO27</f>
        <v>0</v>
      </c>
      <c r="K27" s="19">
        <f>G27*AP27</f>
        <v>0</v>
      </c>
      <c r="L27" s="19">
        <f>G27*H27</f>
        <v>0</v>
      </c>
      <c r="M27" s="19">
        <f>L27*(1+BW27/100)</f>
        <v>0</v>
      </c>
      <c r="N27" s="19">
        <v>1.9512799999999999</v>
      </c>
      <c r="O27" s="19">
        <f>G27*N27</f>
        <v>0.97563999999999995</v>
      </c>
      <c r="P27" s="33" t="s">
        <v>78</v>
      </c>
      <c r="Z27" s="19">
        <f>IF(AQ27="5",BJ27,0)</f>
        <v>0</v>
      </c>
      <c r="AB27" s="19">
        <f>IF(AQ27="1",BH27,0)</f>
        <v>0</v>
      </c>
      <c r="AC27" s="19">
        <f>IF(AQ27="1",BI27,0)</f>
        <v>0</v>
      </c>
      <c r="AD27" s="19">
        <f>IF(AQ27="7",BH27,0)</f>
        <v>0</v>
      </c>
      <c r="AE27" s="19">
        <f>IF(AQ27="7",BI27,0)</f>
        <v>0</v>
      </c>
      <c r="AF27" s="19">
        <f>IF(AQ27="2",BH27,0)</f>
        <v>0</v>
      </c>
      <c r="AG27" s="19">
        <f>IF(AQ27="2",BI27,0)</f>
        <v>0</v>
      </c>
      <c r="AH27" s="19">
        <f>IF(AQ27="0",BJ27,0)</f>
        <v>0</v>
      </c>
      <c r="AI27" s="9" t="s">
        <v>128</v>
      </c>
      <c r="AJ27" s="19">
        <f>IF(AN27=0,L27,0)</f>
        <v>0</v>
      </c>
      <c r="AK27" s="19">
        <f>IF(AN27=12,L27,0)</f>
        <v>0</v>
      </c>
      <c r="AL27" s="19">
        <f>IF(AN27=21,L27,0)</f>
        <v>0</v>
      </c>
      <c r="AN27" s="19">
        <v>21</v>
      </c>
      <c r="AO27" s="19">
        <f>H27*0.0105340173335292</f>
        <v>0</v>
      </c>
      <c r="AP27" s="19">
        <f>H27*(1-0.0105340173335292)</f>
        <v>0</v>
      </c>
      <c r="AQ27" s="20" t="s">
        <v>201</v>
      </c>
      <c r="AV27" s="19">
        <f>AW27+AX27</f>
        <v>0</v>
      </c>
      <c r="AW27" s="19">
        <f>G27*AO27</f>
        <v>0</v>
      </c>
      <c r="AX27" s="19">
        <f>G27*AP27</f>
        <v>0</v>
      </c>
      <c r="AY27" s="20" t="s">
        <v>177</v>
      </c>
      <c r="AZ27" s="20" t="s">
        <v>64</v>
      </c>
      <c r="BA27" s="9" t="s">
        <v>146</v>
      </c>
      <c r="BC27" s="19">
        <f>AW27+AX27</f>
        <v>0</v>
      </c>
      <c r="BD27" s="19">
        <f>H27/(100-BE27)*100</f>
        <v>0</v>
      </c>
      <c r="BE27" s="19">
        <v>0</v>
      </c>
      <c r="BF27" s="19">
        <f>O27</f>
        <v>0.97563999999999995</v>
      </c>
      <c r="BH27" s="19">
        <f>G27*AO27</f>
        <v>0</v>
      </c>
      <c r="BI27" s="19">
        <f>G27*AP27</f>
        <v>0</v>
      </c>
      <c r="BJ27" s="19">
        <f>G27*H27</f>
        <v>0</v>
      </c>
      <c r="BK27" s="19"/>
      <c r="BL27" s="19">
        <v>96</v>
      </c>
      <c r="BW27" s="19">
        <f>I27</f>
        <v>21</v>
      </c>
    </row>
    <row r="28" spans="1:75" ht="13.5" customHeight="1" x14ac:dyDescent="0.3">
      <c r="A28" s="25"/>
      <c r="C28" s="21" t="s">
        <v>66</v>
      </c>
      <c r="D28" s="36" t="s">
        <v>75</v>
      </c>
      <c r="E28" s="37"/>
      <c r="F28" s="37"/>
      <c r="G28" s="37"/>
      <c r="H28" s="37"/>
      <c r="I28" s="37"/>
      <c r="J28" s="37"/>
      <c r="K28" s="37"/>
      <c r="L28" s="37"/>
      <c r="M28" s="37"/>
      <c r="N28" s="37"/>
      <c r="O28" s="37"/>
      <c r="P28" s="38"/>
    </row>
    <row r="29" spans="1:75" ht="15" customHeight="1" x14ac:dyDescent="0.3">
      <c r="A29" s="31" t="s">
        <v>128</v>
      </c>
      <c r="B29" s="17" t="s">
        <v>128</v>
      </c>
      <c r="C29" s="17" t="s">
        <v>23</v>
      </c>
      <c r="D29" s="39" t="s">
        <v>144</v>
      </c>
      <c r="E29" s="40"/>
      <c r="F29" s="18" t="s">
        <v>186</v>
      </c>
      <c r="G29" s="18" t="s">
        <v>186</v>
      </c>
      <c r="H29" s="18" t="s">
        <v>186</v>
      </c>
      <c r="I29" s="18" t="s">
        <v>186</v>
      </c>
      <c r="J29" s="2">
        <f>SUM(J30:J44)</f>
        <v>0</v>
      </c>
      <c r="K29" s="2">
        <f>SUM(K30:K44)</f>
        <v>0</v>
      </c>
      <c r="L29" s="2">
        <f>SUM(L30:L44)</f>
        <v>0</v>
      </c>
      <c r="M29" s="2">
        <f>SUM(M30:M44)</f>
        <v>0</v>
      </c>
      <c r="N29" s="9" t="s">
        <v>128</v>
      </c>
      <c r="O29" s="2">
        <f>SUM(O30:O44)</f>
        <v>1.6426900000000002</v>
      </c>
      <c r="P29" s="32" t="s">
        <v>128</v>
      </c>
      <c r="AI29" s="9" t="s">
        <v>128</v>
      </c>
      <c r="AS29" s="2">
        <f>SUM(AJ30:AJ44)</f>
        <v>0</v>
      </c>
      <c r="AT29" s="2">
        <f>SUM(AK30:AK44)</f>
        <v>0</v>
      </c>
      <c r="AU29" s="2">
        <f>SUM(AL30:AL44)</f>
        <v>0</v>
      </c>
    </row>
    <row r="30" spans="1:75" ht="27" customHeight="1" x14ac:dyDescent="0.3">
      <c r="A30" s="24" t="s">
        <v>25</v>
      </c>
      <c r="B30" s="3" t="s">
        <v>128</v>
      </c>
      <c r="C30" s="3" t="s">
        <v>168</v>
      </c>
      <c r="D30" s="34" t="s">
        <v>183</v>
      </c>
      <c r="E30" s="35"/>
      <c r="F30" s="3" t="s">
        <v>37</v>
      </c>
      <c r="G30" s="19">
        <v>1</v>
      </c>
      <c r="H30" s="66">
        <v>0</v>
      </c>
      <c r="I30" s="20">
        <v>21</v>
      </c>
      <c r="J30" s="19">
        <f>G30*AO30</f>
        <v>0</v>
      </c>
      <c r="K30" s="19">
        <f>G30*AP30</f>
        <v>0</v>
      </c>
      <c r="L30" s="19">
        <f>G30*H30</f>
        <v>0</v>
      </c>
      <c r="M30" s="19">
        <f>L30*(1+BW30/100)</f>
        <v>0</v>
      </c>
      <c r="N30" s="19">
        <v>0.01</v>
      </c>
      <c r="O30" s="19">
        <f>G30*N30</f>
        <v>0.01</v>
      </c>
      <c r="P30" s="33" t="s">
        <v>78</v>
      </c>
      <c r="Z30" s="19">
        <f>IF(AQ30="5",BJ30,0)</f>
        <v>0</v>
      </c>
      <c r="AB30" s="19">
        <f>IF(AQ30="1",BH30,0)</f>
        <v>0</v>
      </c>
      <c r="AC30" s="19">
        <f>IF(AQ30="1",BI30,0)</f>
        <v>0</v>
      </c>
      <c r="AD30" s="19">
        <f>IF(AQ30="7",BH30,0)</f>
        <v>0</v>
      </c>
      <c r="AE30" s="19">
        <f>IF(AQ30="7",BI30,0)</f>
        <v>0</v>
      </c>
      <c r="AF30" s="19">
        <f>IF(AQ30="2",BH30,0)</f>
        <v>0</v>
      </c>
      <c r="AG30" s="19">
        <f>IF(AQ30="2",BI30,0)</f>
        <v>0</v>
      </c>
      <c r="AH30" s="19">
        <f>IF(AQ30="0",BJ30,0)</f>
        <v>0</v>
      </c>
      <c r="AI30" s="9" t="s">
        <v>128</v>
      </c>
      <c r="AJ30" s="19">
        <f>IF(AN30=0,L30,0)</f>
        <v>0</v>
      </c>
      <c r="AK30" s="19">
        <f>IF(AN30=12,L30,0)</f>
        <v>0</v>
      </c>
      <c r="AL30" s="19">
        <f>IF(AN30=21,L30,0)</f>
        <v>0</v>
      </c>
      <c r="AN30" s="19">
        <v>21</v>
      </c>
      <c r="AO30" s="19">
        <f>H30*0</f>
        <v>0</v>
      </c>
      <c r="AP30" s="19">
        <f>H30*(1-0.954213003095975)</f>
        <v>0</v>
      </c>
      <c r="AQ30" s="20" t="s">
        <v>125</v>
      </c>
      <c r="AV30" s="19">
        <f>AW30+AX30</f>
        <v>0</v>
      </c>
      <c r="AW30" s="19">
        <f>G30*AO30</f>
        <v>0</v>
      </c>
      <c r="AX30" s="19">
        <f>G30*AP30</f>
        <v>0</v>
      </c>
      <c r="AY30" s="20" t="s">
        <v>210</v>
      </c>
      <c r="AZ30" s="20" t="s">
        <v>64</v>
      </c>
      <c r="BA30" s="9" t="s">
        <v>146</v>
      </c>
      <c r="BC30" s="19">
        <f>AW30+AX30</f>
        <v>0</v>
      </c>
      <c r="BD30" s="19">
        <f>H30/(100-BE30)*100</f>
        <v>0</v>
      </c>
      <c r="BE30" s="19">
        <v>0</v>
      </c>
      <c r="BF30" s="19">
        <f>O30</f>
        <v>0.01</v>
      </c>
      <c r="BH30" s="19">
        <f>G30*AO30</f>
        <v>0</v>
      </c>
      <c r="BI30" s="19">
        <f>G30*AP30</f>
        <v>0</v>
      </c>
      <c r="BJ30" s="19">
        <f>G30*H30</f>
        <v>0</v>
      </c>
      <c r="BK30" s="19"/>
      <c r="BL30" s="19"/>
      <c r="BW30" s="19">
        <f>I30</f>
        <v>21</v>
      </c>
    </row>
    <row r="31" spans="1:75" ht="13.5" customHeight="1" x14ac:dyDescent="0.3">
      <c r="A31" s="25"/>
      <c r="C31" s="21" t="s">
        <v>66</v>
      </c>
      <c r="D31" s="36" t="s">
        <v>145</v>
      </c>
      <c r="E31" s="37"/>
      <c r="F31" s="37"/>
      <c r="G31" s="37"/>
      <c r="H31" s="37"/>
      <c r="I31" s="37"/>
      <c r="J31" s="37"/>
      <c r="K31" s="37"/>
      <c r="L31" s="37"/>
      <c r="M31" s="37"/>
      <c r="N31" s="37"/>
      <c r="O31" s="37"/>
      <c r="P31" s="38"/>
    </row>
    <row r="32" spans="1:75" ht="13.5" customHeight="1" x14ac:dyDescent="0.3">
      <c r="A32" s="24" t="s">
        <v>203</v>
      </c>
      <c r="B32" s="3" t="s">
        <v>128</v>
      </c>
      <c r="C32" s="3" t="s">
        <v>213</v>
      </c>
      <c r="D32" s="34" t="s">
        <v>69</v>
      </c>
      <c r="E32" s="35"/>
      <c r="F32" s="3" t="s">
        <v>37</v>
      </c>
      <c r="G32" s="19">
        <v>12</v>
      </c>
      <c r="H32" s="66">
        <v>0</v>
      </c>
      <c r="I32" s="20">
        <v>21</v>
      </c>
      <c r="J32" s="19">
        <f t="shared" ref="J32:J44" si="0">G32*AO32</f>
        <v>0</v>
      </c>
      <c r="K32" s="19">
        <f t="shared" ref="K32:K44" si="1">G32*AP32</f>
        <v>0</v>
      </c>
      <c r="L32" s="19">
        <f t="shared" ref="L32:L44" si="2">G32*H32</f>
        <v>0</v>
      </c>
      <c r="M32" s="19">
        <f t="shared" ref="M32:M44" si="3">L32*(1+BW32/100)</f>
        <v>0</v>
      </c>
      <c r="N32" s="19">
        <v>2.9E-4</v>
      </c>
      <c r="O32" s="19">
        <f t="shared" ref="O32:O44" si="4">G32*N32</f>
        <v>3.48E-3</v>
      </c>
      <c r="P32" s="33" t="s">
        <v>78</v>
      </c>
      <c r="Z32" s="19">
        <f t="shared" ref="Z32:Z44" si="5">IF(AQ32="5",BJ32,0)</f>
        <v>0</v>
      </c>
      <c r="AB32" s="19">
        <f t="shared" ref="AB32:AB44" si="6">IF(AQ32="1",BH32,0)</f>
        <v>0</v>
      </c>
      <c r="AC32" s="19">
        <f t="shared" ref="AC32:AC44" si="7">IF(AQ32="1",BI32,0)</f>
        <v>0</v>
      </c>
      <c r="AD32" s="19">
        <f t="shared" ref="AD32:AD44" si="8">IF(AQ32="7",BH32,0)</f>
        <v>0</v>
      </c>
      <c r="AE32" s="19">
        <f t="shared" ref="AE32:AE44" si="9">IF(AQ32="7",BI32,0)</f>
        <v>0</v>
      </c>
      <c r="AF32" s="19">
        <f t="shared" ref="AF32:AF44" si="10">IF(AQ32="2",BH32,0)</f>
        <v>0</v>
      </c>
      <c r="AG32" s="19">
        <f t="shared" ref="AG32:AG44" si="11">IF(AQ32="2",BI32,0)</f>
        <v>0</v>
      </c>
      <c r="AH32" s="19">
        <f t="shared" ref="AH32:AH44" si="12">IF(AQ32="0",BJ32,0)</f>
        <v>0</v>
      </c>
      <c r="AI32" s="9" t="s">
        <v>128</v>
      </c>
      <c r="AJ32" s="19">
        <f t="shared" ref="AJ32:AJ44" si="13">IF(AN32=0,L32,0)</f>
        <v>0</v>
      </c>
      <c r="AK32" s="19">
        <f t="shared" ref="AK32:AK44" si="14">IF(AN32=12,L32,0)</f>
        <v>0</v>
      </c>
      <c r="AL32" s="19">
        <f t="shared" ref="AL32:AL44" si="15">IF(AN32=21,L32,0)</f>
        <v>0</v>
      </c>
      <c r="AN32" s="19">
        <v>21</v>
      </c>
      <c r="AO32" s="19">
        <v>0</v>
      </c>
      <c r="AP32" s="19">
        <f>H32*(1-0.96136563876652)</f>
        <v>0</v>
      </c>
      <c r="AQ32" s="20" t="s">
        <v>125</v>
      </c>
      <c r="AV32" s="19">
        <f t="shared" ref="AV32:AV44" si="16">AW32+AX32</f>
        <v>0</v>
      </c>
      <c r="AW32" s="19">
        <f t="shared" ref="AW32:AW44" si="17">G32*AO32</f>
        <v>0</v>
      </c>
      <c r="AX32" s="19">
        <f t="shared" ref="AX32:AX44" si="18">G32*AP32</f>
        <v>0</v>
      </c>
      <c r="AY32" s="20" t="s">
        <v>210</v>
      </c>
      <c r="AZ32" s="20" t="s">
        <v>64</v>
      </c>
      <c r="BA32" s="9" t="s">
        <v>146</v>
      </c>
      <c r="BC32" s="19">
        <f t="shared" ref="BC32:BC44" si="19">AW32+AX32</f>
        <v>0</v>
      </c>
      <c r="BD32" s="19">
        <f t="shared" ref="BD32:BD44" si="20">H32/(100-BE32)*100</f>
        <v>0</v>
      </c>
      <c r="BE32" s="19">
        <v>0</v>
      </c>
      <c r="BF32" s="19">
        <f t="shared" ref="BF32:BF44" si="21">O32</f>
        <v>3.48E-3</v>
      </c>
      <c r="BH32" s="19">
        <f t="shared" ref="BH32:BH44" si="22">G32*AO32</f>
        <v>0</v>
      </c>
      <c r="BI32" s="19">
        <f t="shared" ref="BI32:BI44" si="23">G32*AP32</f>
        <v>0</v>
      </c>
      <c r="BJ32" s="19">
        <f t="shared" ref="BJ32:BJ44" si="24">G32*H32</f>
        <v>0</v>
      </c>
      <c r="BK32" s="19"/>
      <c r="BL32" s="19"/>
      <c r="BW32" s="19">
        <f t="shared" ref="BW32:BW44" si="25">I32</f>
        <v>21</v>
      </c>
    </row>
    <row r="33" spans="1:75" ht="13.5" customHeight="1" x14ac:dyDescent="0.3">
      <c r="A33" s="24" t="s">
        <v>152</v>
      </c>
      <c r="B33" s="3" t="s">
        <v>128</v>
      </c>
      <c r="C33" s="3" t="s">
        <v>199</v>
      </c>
      <c r="D33" s="34" t="s">
        <v>114</v>
      </c>
      <c r="E33" s="35"/>
      <c r="F33" s="3" t="s">
        <v>37</v>
      </c>
      <c r="G33" s="19">
        <v>20</v>
      </c>
      <c r="H33" s="66">
        <v>0</v>
      </c>
      <c r="I33" s="20">
        <v>21</v>
      </c>
      <c r="J33" s="19">
        <f t="shared" si="0"/>
        <v>0</v>
      </c>
      <c r="K33" s="19">
        <f t="shared" si="1"/>
        <v>0</v>
      </c>
      <c r="L33" s="19">
        <f t="shared" si="2"/>
        <v>0</v>
      </c>
      <c r="M33" s="19">
        <f t="shared" si="3"/>
        <v>0</v>
      </c>
      <c r="N33" s="19">
        <v>0</v>
      </c>
      <c r="O33" s="19">
        <f t="shared" si="4"/>
        <v>0</v>
      </c>
      <c r="P33" s="33" t="s">
        <v>78</v>
      </c>
      <c r="Z33" s="19">
        <f t="shared" si="5"/>
        <v>0</v>
      </c>
      <c r="AB33" s="19">
        <f t="shared" si="6"/>
        <v>0</v>
      </c>
      <c r="AC33" s="19">
        <f t="shared" si="7"/>
        <v>0</v>
      </c>
      <c r="AD33" s="19">
        <f t="shared" si="8"/>
        <v>0</v>
      </c>
      <c r="AE33" s="19">
        <f t="shared" si="9"/>
        <v>0</v>
      </c>
      <c r="AF33" s="19">
        <f t="shared" si="10"/>
        <v>0</v>
      </c>
      <c r="AG33" s="19">
        <f t="shared" si="11"/>
        <v>0</v>
      </c>
      <c r="AH33" s="19">
        <f t="shared" si="12"/>
        <v>0</v>
      </c>
      <c r="AI33" s="9" t="s">
        <v>128</v>
      </c>
      <c r="AJ33" s="19">
        <f t="shared" si="13"/>
        <v>0</v>
      </c>
      <c r="AK33" s="19">
        <f t="shared" si="14"/>
        <v>0</v>
      </c>
      <c r="AL33" s="19">
        <f t="shared" si="15"/>
        <v>0</v>
      </c>
      <c r="AN33" s="19">
        <v>21</v>
      </c>
      <c r="AO33" s="19">
        <v>0</v>
      </c>
      <c r="AP33" s="19">
        <f>H33*(1-0)</f>
        <v>0</v>
      </c>
      <c r="AQ33" s="20" t="s">
        <v>125</v>
      </c>
      <c r="AV33" s="19">
        <f t="shared" si="16"/>
        <v>0</v>
      </c>
      <c r="AW33" s="19">
        <f t="shared" si="17"/>
        <v>0</v>
      </c>
      <c r="AX33" s="19">
        <f t="shared" si="18"/>
        <v>0</v>
      </c>
      <c r="AY33" s="20" t="s">
        <v>210</v>
      </c>
      <c r="AZ33" s="20" t="s">
        <v>64</v>
      </c>
      <c r="BA33" s="9" t="s">
        <v>146</v>
      </c>
      <c r="BC33" s="19">
        <f t="shared" si="19"/>
        <v>0</v>
      </c>
      <c r="BD33" s="19">
        <f t="shared" si="20"/>
        <v>0</v>
      </c>
      <c r="BE33" s="19">
        <v>0</v>
      </c>
      <c r="BF33" s="19">
        <f t="shared" si="21"/>
        <v>0</v>
      </c>
      <c r="BH33" s="19">
        <f t="shared" si="22"/>
        <v>0</v>
      </c>
      <c r="BI33" s="19">
        <f t="shared" si="23"/>
        <v>0</v>
      </c>
      <c r="BJ33" s="19">
        <f t="shared" si="24"/>
        <v>0</v>
      </c>
      <c r="BK33" s="19"/>
      <c r="BL33" s="19"/>
      <c r="BW33" s="19">
        <f t="shared" si="25"/>
        <v>21</v>
      </c>
    </row>
    <row r="34" spans="1:75" ht="13.5" customHeight="1" x14ac:dyDescent="0.3">
      <c r="A34" s="24" t="s">
        <v>71</v>
      </c>
      <c r="B34" s="3" t="s">
        <v>128</v>
      </c>
      <c r="C34" s="3" t="s">
        <v>81</v>
      </c>
      <c r="D34" s="34" t="s">
        <v>225</v>
      </c>
      <c r="E34" s="35"/>
      <c r="F34" s="3" t="s">
        <v>37</v>
      </c>
      <c r="G34" s="19">
        <v>20</v>
      </c>
      <c r="H34" s="66">
        <v>0</v>
      </c>
      <c r="I34" s="20">
        <v>21</v>
      </c>
      <c r="J34" s="19">
        <f t="shared" si="0"/>
        <v>0</v>
      </c>
      <c r="K34" s="19">
        <f t="shared" si="1"/>
        <v>0</v>
      </c>
      <c r="L34" s="19">
        <f t="shared" si="2"/>
        <v>0</v>
      </c>
      <c r="M34" s="19">
        <f t="shared" si="3"/>
        <v>0</v>
      </c>
      <c r="N34" s="19">
        <v>0</v>
      </c>
      <c r="O34" s="19">
        <f t="shared" si="4"/>
        <v>0</v>
      </c>
      <c r="P34" s="33" t="s">
        <v>78</v>
      </c>
      <c r="Z34" s="19">
        <f t="shared" si="5"/>
        <v>0</v>
      </c>
      <c r="AB34" s="19">
        <f t="shared" si="6"/>
        <v>0</v>
      </c>
      <c r="AC34" s="19">
        <f t="shared" si="7"/>
        <v>0</v>
      </c>
      <c r="AD34" s="19">
        <f t="shared" si="8"/>
        <v>0</v>
      </c>
      <c r="AE34" s="19">
        <f t="shared" si="9"/>
        <v>0</v>
      </c>
      <c r="AF34" s="19">
        <f t="shared" si="10"/>
        <v>0</v>
      </c>
      <c r="AG34" s="19">
        <f t="shared" si="11"/>
        <v>0</v>
      </c>
      <c r="AH34" s="19">
        <f t="shared" si="12"/>
        <v>0</v>
      </c>
      <c r="AI34" s="9" t="s">
        <v>128</v>
      </c>
      <c r="AJ34" s="19">
        <f t="shared" si="13"/>
        <v>0</v>
      </c>
      <c r="AK34" s="19">
        <f t="shared" si="14"/>
        <v>0</v>
      </c>
      <c r="AL34" s="19">
        <f t="shared" si="15"/>
        <v>0</v>
      </c>
      <c r="AN34" s="19">
        <v>21</v>
      </c>
      <c r="AO34" s="19">
        <v>0</v>
      </c>
      <c r="AP34" s="19">
        <f>H34*(1-0)</f>
        <v>0</v>
      </c>
      <c r="AQ34" s="20" t="s">
        <v>125</v>
      </c>
      <c r="AV34" s="19">
        <f t="shared" si="16"/>
        <v>0</v>
      </c>
      <c r="AW34" s="19">
        <f t="shared" si="17"/>
        <v>0</v>
      </c>
      <c r="AX34" s="19">
        <f t="shared" si="18"/>
        <v>0</v>
      </c>
      <c r="AY34" s="20" t="s">
        <v>210</v>
      </c>
      <c r="AZ34" s="20" t="s">
        <v>64</v>
      </c>
      <c r="BA34" s="9" t="s">
        <v>146</v>
      </c>
      <c r="BC34" s="19">
        <f t="shared" si="19"/>
        <v>0</v>
      </c>
      <c r="BD34" s="19">
        <f t="shared" si="20"/>
        <v>0</v>
      </c>
      <c r="BE34" s="19">
        <v>0</v>
      </c>
      <c r="BF34" s="19">
        <f t="shared" si="21"/>
        <v>0</v>
      </c>
      <c r="BH34" s="19">
        <f t="shared" si="22"/>
        <v>0</v>
      </c>
      <c r="BI34" s="19">
        <f t="shared" si="23"/>
        <v>0</v>
      </c>
      <c r="BJ34" s="19">
        <f t="shared" si="24"/>
        <v>0</v>
      </c>
      <c r="BK34" s="19"/>
      <c r="BL34" s="19"/>
      <c r="BW34" s="19">
        <f t="shared" si="25"/>
        <v>21</v>
      </c>
    </row>
    <row r="35" spans="1:75" ht="27" customHeight="1" x14ac:dyDescent="0.3">
      <c r="A35" s="24" t="s">
        <v>102</v>
      </c>
      <c r="B35" s="3" t="s">
        <v>128</v>
      </c>
      <c r="C35" s="3" t="s">
        <v>136</v>
      </c>
      <c r="D35" s="34" t="s">
        <v>231</v>
      </c>
      <c r="E35" s="35"/>
      <c r="F35" s="3" t="s">
        <v>160</v>
      </c>
      <c r="G35" s="19">
        <v>842</v>
      </c>
      <c r="H35" s="66">
        <v>0</v>
      </c>
      <c r="I35" s="20">
        <v>21</v>
      </c>
      <c r="J35" s="19">
        <f t="shared" si="0"/>
        <v>0</v>
      </c>
      <c r="K35" s="19">
        <f t="shared" si="1"/>
        <v>0</v>
      </c>
      <c r="L35" s="19">
        <f t="shared" si="2"/>
        <v>0</v>
      </c>
      <c r="M35" s="19">
        <f t="shared" si="3"/>
        <v>0</v>
      </c>
      <c r="N35" s="19">
        <v>9.3000000000000005E-4</v>
      </c>
      <c r="O35" s="19">
        <f t="shared" si="4"/>
        <v>0.78306000000000009</v>
      </c>
      <c r="P35" s="33" t="s">
        <v>78</v>
      </c>
      <c r="Z35" s="19">
        <f t="shared" si="5"/>
        <v>0</v>
      </c>
      <c r="AB35" s="19">
        <f t="shared" si="6"/>
        <v>0</v>
      </c>
      <c r="AC35" s="19">
        <f t="shared" si="7"/>
        <v>0</v>
      </c>
      <c r="AD35" s="19">
        <f t="shared" si="8"/>
        <v>0</v>
      </c>
      <c r="AE35" s="19">
        <f t="shared" si="9"/>
        <v>0</v>
      </c>
      <c r="AF35" s="19">
        <f t="shared" si="10"/>
        <v>0</v>
      </c>
      <c r="AG35" s="19">
        <f t="shared" si="11"/>
        <v>0</v>
      </c>
      <c r="AH35" s="19">
        <f t="shared" si="12"/>
        <v>0</v>
      </c>
      <c r="AI35" s="9" t="s">
        <v>128</v>
      </c>
      <c r="AJ35" s="19">
        <f t="shared" si="13"/>
        <v>0</v>
      </c>
      <c r="AK35" s="19">
        <f t="shared" si="14"/>
        <v>0</v>
      </c>
      <c r="AL35" s="19">
        <f t="shared" si="15"/>
        <v>0</v>
      </c>
      <c r="AN35" s="19">
        <v>21</v>
      </c>
      <c r="AO35" s="19">
        <v>0</v>
      </c>
      <c r="AP35" s="19">
        <f>H35*(1-0.842840909090909)</f>
        <v>0</v>
      </c>
      <c r="AQ35" s="20" t="s">
        <v>125</v>
      </c>
      <c r="AV35" s="19">
        <f t="shared" si="16"/>
        <v>0</v>
      </c>
      <c r="AW35" s="19">
        <f t="shared" si="17"/>
        <v>0</v>
      </c>
      <c r="AX35" s="19">
        <f t="shared" si="18"/>
        <v>0</v>
      </c>
      <c r="AY35" s="20" t="s">
        <v>210</v>
      </c>
      <c r="AZ35" s="20" t="s">
        <v>64</v>
      </c>
      <c r="BA35" s="9" t="s">
        <v>146</v>
      </c>
      <c r="BC35" s="19">
        <f t="shared" si="19"/>
        <v>0</v>
      </c>
      <c r="BD35" s="19">
        <f t="shared" si="20"/>
        <v>0</v>
      </c>
      <c r="BE35" s="19">
        <v>0</v>
      </c>
      <c r="BF35" s="19">
        <f t="shared" si="21"/>
        <v>0.78306000000000009</v>
      </c>
      <c r="BH35" s="19">
        <f t="shared" si="22"/>
        <v>0</v>
      </c>
      <c r="BI35" s="19">
        <f t="shared" si="23"/>
        <v>0</v>
      </c>
      <c r="BJ35" s="19">
        <f t="shared" si="24"/>
        <v>0</v>
      </c>
      <c r="BK35" s="19"/>
      <c r="BL35" s="19"/>
      <c r="BW35" s="19">
        <f t="shared" si="25"/>
        <v>21</v>
      </c>
    </row>
    <row r="36" spans="1:75" ht="27" customHeight="1" x14ac:dyDescent="0.3">
      <c r="A36" s="24" t="s">
        <v>162</v>
      </c>
      <c r="B36" s="3" t="s">
        <v>128</v>
      </c>
      <c r="C36" s="3" t="s">
        <v>68</v>
      </c>
      <c r="D36" s="34" t="s">
        <v>87</v>
      </c>
      <c r="E36" s="35"/>
      <c r="F36" s="3" t="s">
        <v>160</v>
      </c>
      <c r="G36" s="19">
        <v>10</v>
      </c>
      <c r="H36" s="66">
        <v>0</v>
      </c>
      <c r="I36" s="20">
        <v>21</v>
      </c>
      <c r="J36" s="19">
        <f t="shared" si="0"/>
        <v>0</v>
      </c>
      <c r="K36" s="19">
        <f t="shared" si="1"/>
        <v>0</v>
      </c>
      <c r="L36" s="19">
        <f t="shared" si="2"/>
        <v>0</v>
      </c>
      <c r="M36" s="19">
        <f t="shared" si="3"/>
        <v>0</v>
      </c>
      <c r="N36" s="19">
        <v>2.9E-4</v>
      </c>
      <c r="O36" s="19">
        <f t="shared" si="4"/>
        <v>2.8999999999999998E-3</v>
      </c>
      <c r="P36" s="33" t="s">
        <v>78</v>
      </c>
      <c r="Z36" s="19">
        <f t="shared" si="5"/>
        <v>0</v>
      </c>
      <c r="AB36" s="19">
        <f t="shared" si="6"/>
        <v>0</v>
      </c>
      <c r="AC36" s="19">
        <f t="shared" si="7"/>
        <v>0</v>
      </c>
      <c r="AD36" s="19">
        <f t="shared" si="8"/>
        <v>0</v>
      </c>
      <c r="AE36" s="19">
        <f t="shared" si="9"/>
        <v>0</v>
      </c>
      <c r="AF36" s="19">
        <f t="shared" si="10"/>
        <v>0</v>
      </c>
      <c r="AG36" s="19">
        <f t="shared" si="11"/>
        <v>0</v>
      </c>
      <c r="AH36" s="19">
        <f t="shared" si="12"/>
        <v>0</v>
      </c>
      <c r="AI36" s="9" t="s">
        <v>128</v>
      </c>
      <c r="AJ36" s="19">
        <f t="shared" si="13"/>
        <v>0</v>
      </c>
      <c r="AK36" s="19">
        <f t="shared" si="14"/>
        <v>0</v>
      </c>
      <c r="AL36" s="19">
        <f t="shared" si="15"/>
        <v>0</v>
      </c>
      <c r="AN36" s="19">
        <v>21</v>
      </c>
      <c r="AO36" s="19">
        <v>0</v>
      </c>
      <c r="AP36" s="19">
        <f>H36*(1-0.664918032786885)</f>
        <v>0</v>
      </c>
      <c r="AQ36" s="20" t="s">
        <v>125</v>
      </c>
      <c r="AV36" s="19">
        <f t="shared" si="16"/>
        <v>0</v>
      </c>
      <c r="AW36" s="19">
        <f t="shared" si="17"/>
        <v>0</v>
      </c>
      <c r="AX36" s="19">
        <f t="shared" si="18"/>
        <v>0</v>
      </c>
      <c r="AY36" s="20" t="s">
        <v>210</v>
      </c>
      <c r="AZ36" s="20" t="s">
        <v>64</v>
      </c>
      <c r="BA36" s="9" t="s">
        <v>146</v>
      </c>
      <c r="BC36" s="19">
        <f t="shared" si="19"/>
        <v>0</v>
      </c>
      <c r="BD36" s="19">
        <f t="shared" si="20"/>
        <v>0</v>
      </c>
      <c r="BE36" s="19">
        <v>0</v>
      </c>
      <c r="BF36" s="19">
        <f t="shared" si="21"/>
        <v>2.8999999999999998E-3</v>
      </c>
      <c r="BH36" s="19">
        <f t="shared" si="22"/>
        <v>0</v>
      </c>
      <c r="BI36" s="19">
        <f t="shared" si="23"/>
        <v>0</v>
      </c>
      <c r="BJ36" s="19">
        <f t="shared" si="24"/>
        <v>0</v>
      </c>
      <c r="BK36" s="19"/>
      <c r="BL36" s="19"/>
      <c r="BW36" s="19">
        <f t="shared" si="25"/>
        <v>21</v>
      </c>
    </row>
    <row r="37" spans="1:75" ht="27" customHeight="1" x14ac:dyDescent="0.3">
      <c r="A37" s="24" t="s">
        <v>138</v>
      </c>
      <c r="B37" s="3" t="s">
        <v>128</v>
      </c>
      <c r="C37" s="3" t="s">
        <v>158</v>
      </c>
      <c r="D37" s="34" t="s">
        <v>110</v>
      </c>
      <c r="E37" s="35"/>
      <c r="F37" s="3" t="s">
        <v>160</v>
      </c>
      <c r="G37" s="19">
        <v>280</v>
      </c>
      <c r="H37" s="66">
        <v>0</v>
      </c>
      <c r="I37" s="20">
        <v>21</v>
      </c>
      <c r="J37" s="19">
        <f t="shared" si="0"/>
        <v>0</v>
      </c>
      <c r="K37" s="19">
        <f t="shared" si="1"/>
        <v>0</v>
      </c>
      <c r="L37" s="19">
        <f t="shared" si="2"/>
        <v>0</v>
      </c>
      <c r="M37" s="19">
        <f t="shared" si="3"/>
        <v>0</v>
      </c>
      <c r="N37" s="19">
        <v>1.6000000000000001E-4</v>
      </c>
      <c r="O37" s="19">
        <f t="shared" si="4"/>
        <v>4.4800000000000006E-2</v>
      </c>
      <c r="P37" s="33" t="s">
        <v>78</v>
      </c>
      <c r="Z37" s="19">
        <f t="shared" si="5"/>
        <v>0</v>
      </c>
      <c r="AB37" s="19">
        <f t="shared" si="6"/>
        <v>0</v>
      </c>
      <c r="AC37" s="19">
        <f t="shared" si="7"/>
        <v>0</v>
      </c>
      <c r="AD37" s="19">
        <f t="shared" si="8"/>
        <v>0</v>
      </c>
      <c r="AE37" s="19">
        <f t="shared" si="9"/>
        <v>0</v>
      </c>
      <c r="AF37" s="19">
        <f t="shared" si="10"/>
        <v>0</v>
      </c>
      <c r="AG37" s="19">
        <f t="shared" si="11"/>
        <v>0</v>
      </c>
      <c r="AH37" s="19">
        <f t="shared" si="12"/>
        <v>0</v>
      </c>
      <c r="AI37" s="9" t="s">
        <v>128</v>
      </c>
      <c r="AJ37" s="19">
        <f t="shared" si="13"/>
        <v>0</v>
      </c>
      <c r="AK37" s="19">
        <f t="shared" si="14"/>
        <v>0</v>
      </c>
      <c r="AL37" s="19">
        <f t="shared" si="15"/>
        <v>0</v>
      </c>
      <c r="AN37" s="19">
        <v>21</v>
      </c>
      <c r="AO37" s="19">
        <v>0</v>
      </c>
      <c r="AP37" s="19">
        <f>H37*(1-0.221059972105997)</f>
        <v>0</v>
      </c>
      <c r="AQ37" s="20" t="s">
        <v>125</v>
      </c>
      <c r="AV37" s="19">
        <f t="shared" si="16"/>
        <v>0</v>
      </c>
      <c r="AW37" s="19">
        <f t="shared" si="17"/>
        <v>0</v>
      </c>
      <c r="AX37" s="19">
        <f t="shared" si="18"/>
        <v>0</v>
      </c>
      <c r="AY37" s="20" t="s">
        <v>210</v>
      </c>
      <c r="AZ37" s="20" t="s">
        <v>64</v>
      </c>
      <c r="BA37" s="9" t="s">
        <v>146</v>
      </c>
      <c r="BC37" s="19">
        <f t="shared" si="19"/>
        <v>0</v>
      </c>
      <c r="BD37" s="19">
        <f t="shared" si="20"/>
        <v>0</v>
      </c>
      <c r="BE37" s="19">
        <v>0</v>
      </c>
      <c r="BF37" s="19">
        <f t="shared" si="21"/>
        <v>4.4800000000000006E-2</v>
      </c>
      <c r="BH37" s="19">
        <f t="shared" si="22"/>
        <v>0</v>
      </c>
      <c r="BI37" s="19">
        <f t="shared" si="23"/>
        <v>0</v>
      </c>
      <c r="BJ37" s="19">
        <f t="shared" si="24"/>
        <v>0</v>
      </c>
      <c r="BK37" s="19"/>
      <c r="BL37" s="19"/>
      <c r="BW37" s="19">
        <f t="shared" si="25"/>
        <v>21</v>
      </c>
    </row>
    <row r="38" spans="1:75" ht="27" customHeight="1" x14ac:dyDescent="0.3">
      <c r="A38" s="24" t="s">
        <v>50</v>
      </c>
      <c r="B38" s="3" t="s">
        <v>128</v>
      </c>
      <c r="C38" s="3" t="s">
        <v>101</v>
      </c>
      <c r="D38" s="34" t="s">
        <v>79</v>
      </c>
      <c r="E38" s="35"/>
      <c r="F38" s="3" t="s">
        <v>37</v>
      </c>
      <c r="G38" s="19">
        <v>120</v>
      </c>
      <c r="H38" s="66">
        <v>0</v>
      </c>
      <c r="I38" s="20">
        <v>21</v>
      </c>
      <c r="J38" s="19">
        <f t="shared" si="0"/>
        <v>0</v>
      </c>
      <c r="K38" s="19">
        <f t="shared" si="1"/>
        <v>0</v>
      </c>
      <c r="L38" s="19">
        <f t="shared" si="2"/>
        <v>0</v>
      </c>
      <c r="M38" s="19">
        <f t="shared" si="3"/>
        <v>0</v>
      </c>
      <c r="N38" s="19">
        <v>0</v>
      </c>
      <c r="O38" s="19">
        <f t="shared" si="4"/>
        <v>0</v>
      </c>
      <c r="P38" s="33" t="s">
        <v>78</v>
      </c>
      <c r="Z38" s="19">
        <f t="shared" si="5"/>
        <v>0</v>
      </c>
      <c r="AB38" s="19">
        <f t="shared" si="6"/>
        <v>0</v>
      </c>
      <c r="AC38" s="19">
        <f t="shared" si="7"/>
        <v>0</v>
      </c>
      <c r="AD38" s="19">
        <f t="shared" si="8"/>
        <v>0</v>
      </c>
      <c r="AE38" s="19">
        <f t="shared" si="9"/>
        <v>0</v>
      </c>
      <c r="AF38" s="19">
        <f t="shared" si="10"/>
        <v>0</v>
      </c>
      <c r="AG38" s="19">
        <f t="shared" si="11"/>
        <v>0</v>
      </c>
      <c r="AH38" s="19">
        <f t="shared" si="12"/>
        <v>0</v>
      </c>
      <c r="AI38" s="9" t="s">
        <v>128</v>
      </c>
      <c r="AJ38" s="19">
        <f t="shared" si="13"/>
        <v>0</v>
      </c>
      <c r="AK38" s="19">
        <f t="shared" si="14"/>
        <v>0</v>
      </c>
      <c r="AL38" s="19">
        <f t="shared" si="15"/>
        <v>0</v>
      </c>
      <c r="AN38" s="19">
        <v>21</v>
      </c>
      <c r="AO38" s="19">
        <v>0</v>
      </c>
      <c r="AP38" s="19">
        <f>H38*(1-0)</f>
        <v>0</v>
      </c>
      <c r="AQ38" s="20" t="s">
        <v>125</v>
      </c>
      <c r="AV38" s="19">
        <f t="shared" si="16"/>
        <v>0</v>
      </c>
      <c r="AW38" s="19">
        <f t="shared" si="17"/>
        <v>0</v>
      </c>
      <c r="AX38" s="19">
        <f t="shared" si="18"/>
        <v>0</v>
      </c>
      <c r="AY38" s="20" t="s">
        <v>210</v>
      </c>
      <c r="AZ38" s="20" t="s">
        <v>64</v>
      </c>
      <c r="BA38" s="9" t="s">
        <v>146</v>
      </c>
      <c r="BC38" s="19">
        <f t="shared" si="19"/>
        <v>0</v>
      </c>
      <c r="BD38" s="19">
        <f t="shared" si="20"/>
        <v>0</v>
      </c>
      <c r="BE38" s="19">
        <v>0</v>
      </c>
      <c r="BF38" s="19">
        <f t="shared" si="21"/>
        <v>0</v>
      </c>
      <c r="BH38" s="19">
        <f t="shared" si="22"/>
        <v>0</v>
      </c>
      <c r="BI38" s="19">
        <f t="shared" si="23"/>
        <v>0</v>
      </c>
      <c r="BJ38" s="19">
        <f t="shared" si="24"/>
        <v>0</v>
      </c>
      <c r="BK38" s="19"/>
      <c r="BL38" s="19"/>
      <c r="BW38" s="19">
        <f t="shared" si="25"/>
        <v>21</v>
      </c>
    </row>
    <row r="39" spans="1:75" ht="27" customHeight="1" x14ac:dyDescent="0.3">
      <c r="A39" s="24" t="s">
        <v>107</v>
      </c>
      <c r="B39" s="3" t="s">
        <v>128</v>
      </c>
      <c r="C39" s="3" t="s">
        <v>132</v>
      </c>
      <c r="D39" s="34" t="s">
        <v>218</v>
      </c>
      <c r="E39" s="35"/>
      <c r="F39" s="3" t="s">
        <v>37</v>
      </c>
      <c r="G39" s="19">
        <v>168</v>
      </c>
      <c r="H39" s="66">
        <v>0</v>
      </c>
      <c r="I39" s="20">
        <v>21</v>
      </c>
      <c r="J39" s="19">
        <f t="shared" si="0"/>
        <v>0</v>
      </c>
      <c r="K39" s="19">
        <f t="shared" si="1"/>
        <v>0</v>
      </c>
      <c r="L39" s="19">
        <f t="shared" si="2"/>
        <v>0</v>
      </c>
      <c r="M39" s="19">
        <f t="shared" si="3"/>
        <v>0</v>
      </c>
      <c r="N39" s="19">
        <v>0</v>
      </c>
      <c r="O39" s="19">
        <f t="shared" si="4"/>
        <v>0</v>
      </c>
      <c r="P39" s="33" t="s">
        <v>78</v>
      </c>
      <c r="Z39" s="19">
        <f t="shared" si="5"/>
        <v>0</v>
      </c>
      <c r="AB39" s="19">
        <f t="shared" si="6"/>
        <v>0</v>
      </c>
      <c r="AC39" s="19">
        <f t="shared" si="7"/>
        <v>0</v>
      </c>
      <c r="AD39" s="19">
        <f t="shared" si="8"/>
        <v>0</v>
      </c>
      <c r="AE39" s="19">
        <f t="shared" si="9"/>
        <v>0</v>
      </c>
      <c r="AF39" s="19">
        <f t="shared" si="10"/>
        <v>0</v>
      </c>
      <c r="AG39" s="19">
        <f t="shared" si="11"/>
        <v>0</v>
      </c>
      <c r="AH39" s="19">
        <f t="shared" si="12"/>
        <v>0</v>
      </c>
      <c r="AI39" s="9" t="s">
        <v>128</v>
      </c>
      <c r="AJ39" s="19">
        <f t="shared" si="13"/>
        <v>0</v>
      </c>
      <c r="AK39" s="19">
        <f t="shared" si="14"/>
        <v>0</v>
      </c>
      <c r="AL39" s="19">
        <f t="shared" si="15"/>
        <v>0</v>
      </c>
      <c r="AN39" s="19">
        <v>21</v>
      </c>
      <c r="AO39" s="19">
        <v>0</v>
      </c>
      <c r="AP39" s="19">
        <f>H39*(1-0)</f>
        <v>0</v>
      </c>
      <c r="AQ39" s="20" t="s">
        <v>125</v>
      </c>
      <c r="AV39" s="19">
        <f t="shared" si="16"/>
        <v>0</v>
      </c>
      <c r="AW39" s="19">
        <f t="shared" si="17"/>
        <v>0</v>
      </c>
      <c r="AX39" s="19">
        <f t="shared" si="18"/>
        <v>0</v>
      </c>
      <c r="AY39" s="20" t="s">
        <v>210</v>
      </c>
      <c r="AZ39" s="20" t="s">
        <v>64</v>
      </c>
      <c r="BA39" s="9" t="s">
        <v>146</v>
      </c>
      <c r="BC39" s="19">
        <f t="shared" si="19"/>
        <v>0</v>
      </c>
      <c r="BD39" s="19">
        <f t="shared" si="20"/>
        <v>0</v>
      </c>
      <c r="BE39" s="19">
        <v>0</v>
      </c>
      <c r="BF39" s="19">
        <f t="shared" si="21"/>
        <v>0</v>
      </c>
      <c r="BH39" s="19">
        <f t="shared" si="22"/>
        <v>0</v>
      </c>
      <c r="BI39" s="19">
        <f t="shared" si="23"/>
        <v>0</v>
      </c>
      <c r="BJ39" s="19">
        <f t="shared" si="24"/>
        <v>0</v>
      </c>
      <c r="BK39" s="19"/>
      <c r="BL39" s="19"/>
      <c r="BW39" s="19">
        <f t="shared" si="25"/>
        <v>21</v>
      </c>
    </row>
    <row r="40" spans="1:75" ht="27" customHeight="1" x14ac:dyDescent="0.3">
      <c r="A40" s="24" t="s">
        <v>73</v>
      </c>
      <c r="B40" s="3" t="s">
        <v>128</v>
      </c>
      <c r="C40" s="3" t="s">
        <v>194</v>
      </c>
      <c r="D40" s="34" t="s">
        <v>43</v>
      </c>
      <c r="E40" s="35"/>
      <c r="F40" s="3" t="s">
        <v>160</v>
      </c>
      <c r="G40" s="19">
        <v>740</v>
      </c>
      <c r="H40" s="66">
        <v>0</v>
      </c>
      <c r="I40" s="20">
        <v>21</v>
      </c>
      <c r="J40" s="19">
        <f t="shared" si="0"/>
        <v>0</v>
      </c>
      <c r="K40" s="19">
        <f t="shared" si="1"/>
        <v>0</v>
      </c>
      <c r="L40" s="19">
        <f t="shared" si="2"/>
        <v>0</v>
      </c>
      <c r="M40" s="19">
        <f t="shared" si="3"/>
        <v>0</v>
      </c>
      <c r="N40" s="19">
        <v>9.8999999999999999E-4</v>
      </c>
      <c r="O40" s="19">
        <f t="shared" si="4"/>
        <v>0.73260000000000003</v>
      </c>
      <c r="P40" s="33" t="s">
        <v>78</v>
      </c>
      <c r="Z40" s="19">
        <f t="shared" si="5"/>
        <v>0</v>
      </c>
      <c r="AB40" s="19">
        <f t="shared" si="6"/>
        <v>0</v>
      </c>
      <c r="AC40" s="19">
        <f t="shared" si="7"/>
        <v>0</v>
      </c>
      <c r="AD40" s="19">
        <f t="shared" si="8"/>
        <v>0</v>
      </c>
      <c r="AE40" s="19">
        <f t="shared" si="9"/>
        <v>0</v>
      </c>
      <c r="AF40" s="19">
        <f t="shared" si="10"/>
        <v>0</v>
      </c>
      <c r="AG40" s="19">
        <f t="shared" si="11"/>
        <v>0</v>
      </c>
      <c r="AH40" s="19">
        <f t="shared" si="12"/>
        <v>0</v>
      </c>
      <c r="AI40" s="9" t="s">
        <v>128</v>
      </c>
      <c r="AJ40" s="19">
        <f t="shared" si="13"/>
        <v>0</v>
      </c>
      <c r="AK40" s="19">
        <f t="shared" si="14"/>
        <v>0</v>
      </c>
      <c r="AL40" s="19">
        <f t="shared" si="15"/>
        <v>0</v>
      </c>
      <c r="AN40" s="19">
        <v>21</v>
      </c>
      <c r="AO40" s="19">
        <v>0</v>
      </c>
      <c r="AP40" s="19">
        <f>H40*(1-0.468428352434484)</f>
        <v>0</v>
      </c>
      <c r="AQ40" s="20" t="s">
        <v>125</v>
      </c>
      <c r="AV40" s="19">
        <f t="shared" si="16"/>
        <v>0</v>
      </c>
      <c r="AW40" s="19">
        <f t="shared" si="17"/>
        <v>0</v>
      </c>
      <c r="AX40" s="19">
        <f t="shared" si="18"/>
        <v>0</v>
      </c>
      <c r="AY40" s="20" t="s">
        <v>210</v>
      </c>
      <c r="AZ40" s="20" t="s">
        <v>64</v>
      </c>
      <c r="BA40" s="9" t="s">
        <v>146</v>
      </c>
      <c r="BC40" s="19">
        <f t="shared" si="19"/>
        <v>0</v>
      </c>
      <c r="BD40" s="19">
        <f t="shared" si="20"/>
        <v>0</v>
      </c>
      <c r="BE40" s="19">
        <v>0</v>
      </c>
      <c r="BF40" s="19">
        <f t="shared" si="21"/>
        <v>0.73260000000000003</v>
      </c>
      <c r="BH40" s="19">
        <f t="shared" si="22"/>
        <v>0</v>
      </c>
      <c r="BI40" s="19">
        <f t="shared" si="23"/>
        <v>0</v>
      </c>
      <c r="BJ40" s="19">
        <f t="shared" si="24"/>
        <v>0</v>
      </c>
      <c r="BK40" s="19"/>
      <c r="BL40" s="19"/>
      <c r="BW40" s="19">
        <f t="shared" si="25"/>
        <v>21</v>
      </c>
    </row>
    <row r="41" spans="1:75" ht="27" customHeight="1" x14ac:dyDescent="0.3">
      <c r="A41" s="24" t="s">
        <v>16</v>
      </c>
      <c r="B41" s="3" t="s">
        <v>128</v>
      </c>
      <c r="C41" s="3" t="s">
        <v>53</v>
      </c>
      <c r="D41" s="34" t="s">
        <v>98</v>
      </c>
      <c r="E41" s="35"/>
      <c r="F41" s="3" t="s">
        <v>160</v>
      </c>
      <c r="G41" s="19">
        <v>60</v>
      </c>
      <c r="H41" s="66">
        <v>0</v>
      </c>
      <c r="I41" s="20">
        <v>21</v>
      </c>
      <c r="J41" s="19">
        <f t="shared" si="0"/>
        <v>0</v>
      </c>
      <c r="K41" s="19">
        <f t="shared" si="1"/>
        <v>0</v>
      </c>
      <c r="L41" s="19">
        <f t="shared" si="2"/>
        <v>0</v>
      </c>
      <c r="M41" s="19">
        <f t="shared" si="3"/>
        <v>0</v>
      </c>
      <c r="N41" s="19">
        <v>1.0499999999999999E-3</v>
      </c>
      <c r="O41" s="19">
        <f t="shared" si="4"/>
        <v>6.3E-2</v>
      </c>
      <c r="P41" s="33" t="s">
        <v>78</v>
      </c>
      <c r="Z41" s="19">
        <f t="shared" si="5"/>
        <v>0</v>
      </c>
      <c r="AB41" s="19">
        <f t="shared" si="6"/>
        <v>0</v>
      </c>
      <c r="AC41" s="19">
        <f t="shared" si="7"/>
        <v>0</v>
      </c>
      <c r="AD41" s="19">
        <f t="shared" si="8"/>
        <v>0</v>
      </c>
      <c r="AE41" s="19">
        <f t="shared" si="9"/>
        <v>0</v>
      </c>
      <c r="AF41" s="19">
        <f t="shared" si="10"/>
        <v>0</v>
      </c>
      <c r="AG41" s="19">
        <f t="shared" si="11"/>
        <v>0</v>
      </c>
      <c r="AH41" s="19">
        <f t="shared" si="12"/>
        <v>0</v>
      </c>
      <c r="AI41" s="9" t="s">
        <v>128</v>
      </c>
      <c r="AJ41" s="19">
        <f t="shared" si="13"/>
        <v>0</v>
      </c>
      <c r="AK41" s="19">
        <f t="shared" si="14"/>
        <v>0</v>
      </c>
      <c r="AL41" s="19">
        <f t="shared" si="15"/>
        <v>0</v>
      </c>
      <c r="AN41" s="19">
        <v>21</v>
      </c>
      <c r="AO41" s="19">
        <v>0</v>
      </c>
      <c r="AP41" s="19">
        <f>H41*(1-0.398429635594927)</f>
        <v>0</v>
      </c>
      <c r="AQ41" s="20" t="s">
        <v>125</v>
      </c>
      <c r="AV41" s="19">
        <f t="shared" si="16"/>
        <v>0</v>
      </c>
      <c r="AW41" s="19">
        <f t="shared" si="17"/>
        <v>0</v>
      </c>
      <c r="AX41" s="19">
        <f t="shared" si="18"/>
        <v>0</v>
      </c>
      <c r="AY41" s="20" t="s">
        <v>210</v>
      </c>
      <c r="AZ41" s="20" t="s">
        <v>64</v>
      </c>
      <c r="BA41" s="9" t="s">
        <v>146</v>
      </c>
      <c r="BC41" s="19">
        <f t="shared" si="19"/>
        <v>0</v>
      </c>
      <c r="BD41" s="19">
        <f t="shared" si="20"/>
        <v>0</v>
      </c>
      <c r="BE41" s="19">
        <v>0</v>
      </c>
      <c r="BF41" s="19">
        <f t="shared" si="21"/>
        <v>6.3E-2</v>
      </c>
      <c r="BH41" s="19">
        <f t="shared" si="22"/>
        <v>0</v>
      </c>
      <c r="BI41" s="19">
        <f t="shared" si="23"/>
        <v>0</v>
      </c>
      <c r="BJ41" s="19">
        <f t="shared" si="24"/>
        <v>0</v>
      </c>
      <c r="BK41" s="19"/>
      <c r="BL41" s="19"/>
      <c r="BW41" s="19">
        <f t="shared" si="25"/>
        <v>21</v>
      </c>
    </row>
    <row r="42" spans="1:75" ht="27" customHeight="1" x14ac:dyDescent="0.3">
      <c r="A42" s="24" t="s">
        <v>129</v>
      </c>
      <c r="B42" s="3" t="s">
        <v>128</v>
      </c>
      <c r="C42" s="3" t="s">
        <v>206</v>
      </c>
      <c r="D42" s="34" t="s">
        <v>117</v>
      </c>
      <c r="E42" s="35"/>
      <c r="F42" s="3" t="s">
        <v>37</v>
      </c>
      <c r="G42" s="19">
        <v>20</v>
      </c>
      <c r="H42" s="66">
        <v>0</v>
      </c>
      <c r="I42" s="20">
        <v>21</v>
      </c>
      <c r="J42" s="19">
        <f t="shared" si="0"/>
        <v>0</v>
      </c>
      <c r="K42" s="19">
        <f t="shared" si="1"/>
        <v>0</v>
      </c>
      <c r="L42" s="19">
        <f t="shared" si="2"/>
        <v>0</v>
      </c>
      <c r="M42" s="19">
        <f t="shared" si="3"/>
        <v>0</v>
      </c>
      <c r="N42" s="19">
        <v>1.2999999999999999E-4</v>
      </c>
      <c r="O42" s="19">
        <f t="shared" si="4"/>
        <v>2.5999999999999999E-3</v>
      </c>
      <c r="P42" s="33" t="s">
        <v>78</v>
      </c>
      <c r="Z42" s="19">
        <f t="shared" si="5"/>
        <v>0</v>
      </c>
      <c r="AB42" s="19">
        <f t="shared" si="6"/>
        <v>0</v>
      </c>
      <c r="AC42" s="19">
        <f t="shared" si="7"/>
        <v>0</v>
      </c>
      <c r="AD42" s="19">
        <f t="shared" si="8"/>
        <v>0</v>
      </c>
      <c r="AE42" s="19">
        <f t="shared" si="9"/>
        <v>0</v>
      </c>
      <c r="AF42" s="19">
        <f t="shared" si="10"/>
        <v>0</v>
      </c>
      <c r="AG42" s="19">
        <f t="shared" si="11"/>
        <v>0</v>
      </c>
      <c r="AH42" s="19">
        <f t="shared" si="12"/>
        <v>0</v>
      </c>
      <c r="AI42" s="9" t="s">
        <v>128</v>
      </c>
      <c r="AJ42" s="19">
        <f t="shared" si="13"/>
        <v>0</v>
      </c>
      <c r="AK42" s="19">
        <f t="shared" si="14"/>
        <v>0</v>
      </c>
      <c r="AL42" s="19">
        <f t="shared" si="15"/>
        <v>0</v>
      </c>
      <c r="AN42" s="19">
        <v>21</v>
      </c>
      <c r="AO42" s="19">
        <v>0</v>
      </c>
      <c r="AP42" s="19">
        <f>H42*(1-0.0986803050367597)</f>
        <v>0</v>
      </c>
      <c r="AQ42" s="20" t="s">
        <v>125</v>
      </c>
      <c r="AV42" s="19">
        <f t="shared" si="16"/>
        <v>0</v>
      </c>
      <c r="AW42" s="19">
        <f t="shared" si="17"/>
        <v>0</v>
      </c>
      <c r="AX42" s="19">
        <f t="shared" si="18"/>
        <v>0</v>
      </c>
      <c r="AY42" s="20" t="s">
        <v>210</v>
      </c>
      <c r="AZ42" s="20" t="s">
        <v>64</v>
      </c>
      <c r="BA42" s="9" t="s">
        <v>146</v>
      </c>
      <c r="BC42" s="19">
        <f t="shared" si="19"/>
        <v>0</v>
      </c>
      <c r="BD42" s="19">
        <f t="shared" si="20"/>
        <v>0</v>
      </c>
      <c r="BE42" s="19">
        <v>0</v>
      </c>
      <c r="BF42" s="19">
        <f t="shared" si="21"/>
        <v>2.5999999999999999E-3</v>
      </c>
      <c r="BH42" s="19">
        <f t="shared" si="22"/>
        <v>0</v>
      </c>
      <c r="BI42" s="19">
        <f t="shared" si="23"/>
        <v>0</v>
      </c>
      <c r="BJ42" s="19">
        <f t="shared" si="24"/>
        <v>0</v>
      </c>
      <c r="BK42" s="19"/>
      <c r="BL42" s="19"/>
      <c r="BW42" s="19">
        <f t="shared" si="25"/>
        <v>21</v>
      </c>
    </row>
    <row r="43" spans="1:75" ht="27" customHeight="1" x14ac:dyDescent="0.3">
      <c r="A43" s="24" t="s">
        <v>155</v>
      </c>
      <c r="B43" s="3" t="s">
        <v>128</v>
      </c>
      <c r="C43" s="3" t="s">
        <v>205</v>
      </c>
      <c r="D43" s="34" t="s">
        <v>220</v>
      </c>
      <c r="E43" s="35"/>
      <c r="F43" s="3" t="s">
        <v>37</v>
      </c>
      <c r="G43" s="19">
        <v>1</v>
      </c>
      <c r="H43" s="66">
        <v>0</v>
      </c>
      <c r="I43" s="20">
        <v>21</v>
      </c>
      <c r="J43" s="19">
        <f t="shared" si="0"/>
        <v>0</v>
      </c>
      <c r="K43" s="19">
        <f t="shared" si="1"/>
        <v>0</v>
      </c>
      <c r="L43" s="19">
        <f t="shared" si="2"/>
        <v>0</v>
      </c>
      <c r="M43" s="19">
        <f t="shared" si="3"/>
        <v>0</v>
      </c>
      <c r="N43" s="19">
        <v>2.5000000000000001E-4</v>
      </c>
      <c r="O43" s="19">
        <f t="shared" si="4"/>
        <v>2.5000000000000001E-4</v>
      </c>
      <c r="P43" s="33" t="s">
        <v>78</v>
      </c>
      <c r="Z43" s="19">
        <f t="shared" si="5"/>
        <v>0</v>
      </c>
      <c r="AB43" s="19">
        <f t="shared" si="6"/>
        <v>0</v>
      </c>
      <c r="AC43" s="19">
        <f t="shared" si="7"/>
        <v>0</v>
      </c>
      <c r="AD43" s="19">
        <f t="shared" si="8"/>
        <v>0</v>
      </c>
      <c r="AE43" s="19">
        <f t="shared" si="9"/>
        <v>0</v>
      </c>
      <c r="AF43" s="19">
        <f t="shared" si="10"/>
        <v>0</v>
      </c>
      <c r="AG43" s="19">
        <f t="shared" si="11"/>
        <v>0</v>
      </c>
      <c r="AH43" s="19">
        <f t="shared" si="12"/>
        <v>0</v>
      </c>
      <c r="AI43" s="9" t="s">
        <v>128</v>
      </c>
      <c r="AJ43" s="19">
        <f t="shared" si="13"/>
        <v>0</v>
      </c>
      <c r="AK43" s="19">
        <f t="shared" si="14"/>
        <v>0</v>
      </c>
      <c r="AL43" s="19">
        <f t="shared" si="15"/>
        <v>0</v>
      </c>
      <c r="AN43" s="19">
        <v>21</v>
      </c>
      <c r="AO43" s="19">
        <v>0</v>
      </c>
      <c r="AP43" s="19">
        <f>H43*(1-0.850202537399233)</f>
        <v>0</v>
      </c>
      <c r="AQ43" s="20" t="s">
        <v>125</v>
      </c>
      <c r="AV43" s="19">
        <f t="shared" si="16"/>
        <v>0</v>
      </c>
      <c r="AW43" s="19">
        <f t="shared" si="17"/>
        <v>0</v>
      </c>
      <c r="AX43" s="19">
        <f t="shared" si="18"/>
        <v>0</v>
      </c>
      <c r="AY43" s="20" t="s">
        <v>210</v>
      </c>
      <c r="AZ43" s="20" t="s">
        <v>64</v>
      </c>
      <c r="BA43" s="9" t="s">
        <v>146</v>
      </c>
      <c r="BC43" s="19">
        <f t="shared" si="19"/>
        <v>0</v>
      </c>
      <c r="BD43" s="19">
        <f t="shared" si="20"/>
        <v>0</v>
      </c>
      <c r="BE43" s="19">
        <v>0</v>
      </c>
      <c r="BF43" s="19">
        <f t="shared" si="21"/>
        <v>2.5000000000000001E-4</v>
      </c>
      <c r="BH43" s="19">
        <f t="shared" si="22"/>
        <v>0</v>
      </c>
      <c r="BI43" s="19">
        <f t="shared" si="23"/>
        <v>0</v>
      </c>
      <c r="BJ43" s="19">
        <f t="shared" si="24"/>
        <v>0</v>
      </c>
      <c r="BK43" s="19"/>
      <c r="BL43" s="19"/>
      <c r="BW43" s="19">
        <f t="shared" si="25"/>
        <v>21</v>
      </c>
    </row>
    <row r="44" spans="1:75" ht="27" customHeight="1" x14ac:dyDescent="0.3">
      <c r="A44" s="24" t="s">
        <v>115</v>
      </c>
      <c r="B44" s="3" t="s">
        <v>128</v>
      </c>
      <c r="C44" s="3" t="s">
        <v>178</v>
      </c>
      <c r="D44" s="34" t="s">
        <v>48</v>
      </c>
      <c r="E44" s="35"/>
      <c r="F44" s="3" t="s">
        <v>37</v>
      </c>
      <c r="G44" s="19">
        <v>1</v>
      </c>
      <c r="H44" s="66">
        <v>0</v>
      </c>
      <c r="I44" s="20">
        <v>21</v>
      </c>
      <c r="J44" s="19">
        <f t="shared" si="0"/>
        <v>0</v>
      </c>
      <c r="K44" s="19">
        <f t="shared" si="1"/>
        <v>0</v>
      </c>
      <c r="L44" s="19">
        <f t="shared" si="2"/>
        <v>0</v>
      </c>
      <c r="M44" s="19">
        <f t="shared" si="3"/>
        <v>0</v>
      </c>
      <c r="N44" s="19">
        <v>0</v>
      </c>
      <c r="O44" s="19">
        <f t="shared" si="4"/>
        <v>0</v>
      </c>
      <c r="P44" s="33" t="s">
        <v>78</v>
      </c>
      <c r="Z44" s="19">
        <f t="shared" si="5"/>
        <v>0</v>
      </c>
      <c r="AB44" s="19">
        <f t="shared" si="6"/>
        <v>0</v>
      </c>
      <c r="AC44" s="19">
        <f t="shared" si="7"/>
        <v>0</v>
      </c>
      <c r="AD44" s="19">
        <f t="shared" si="8"/>
        <v>0</v>
      </c>
      <c r="AE44" s="19">
        <f t="shared" si="9"/>
        <v>0</v>
      </c>
      <c r="AF44" s="19">
        <f t="shared" si="10"/>
        <v>0</v>
      </c>
      <c r="AG44" s="19">
        <f t="shared" si="11"/>
        <v>0</v>
      </c>
      <c r="AH44" s="19">
        <f t="shared" si="12"/>
        <v>0</v>
      </c>
      <c r="AI44" s="9" t="s">
        <v>128</v>
      </c>
      <c r="AJ44" s="19">
        <f t="shared" si="13"/>
        <v>0</v>
      </c>
      <c r="AK44" s="19">
        <f t="shared" si="14"/>
        <v>0</v>
      </c>
      <c r="AL44" s="19">
        <f t="shared" si="15"/>
        <v>0</v>
      </c>
      <c r="AN44" s="19">
        <v>21</v>
      </c>
      <c r="AO44" s="19">
        <v>0</v>
      </c>
      <c r="AP44" s="19">
        <f>H44*(1-0)</f>
        <v>0</v>
      </c>
      <c r="AQ44" s="20" t="s">
        <v>125</v>
      </c>
      <c r="AV44" s="19">
        <f t="shared" si="16"/>
        <v>0</v>
      </c>
      <c r="AW44" s="19">
        <f t="shared" si="17"/>
        <v>0</v>
      </c>
      <c r="AX44" s="19">
        <f t="shared" si="18"/>
        <v>0</v>
      </c>
      <c r="AY44" s="20" t="s">
        <v>210</v>
      </c>
      <c r="AZ44" s="20" t="s">
        <v>64</v>
      </c>
      <c r="BA44" s="9" t="s">
        <v>146</v>
      </c>
      <c r="BC44" s="19">
        <f t="shared" si="19"/>
        <v>0</v>
      </c>
      <c r="BD44" s="19">
        <f t="shared" si="20"/>
        <v>0</v>
      </c>
      <c r="BE44" s="19">
        <v>0</v>
      </c>
      <c r="BF44" s="19">
        <f t="shared" si="21"/>
        <v>0</v>
      </c>
      <c r="BH44" s="19">
        <f t="shared" si="22"/>
        <v>0</v>
      </c>
      <c r="BI44" s="19">
        <f t="shared" si="23"/>
        <v>0</v>
      </c>
      <c r="BJ44" s="19">
        <f t="shared" si="24"/>
        <v>0</v>
      </c>
      <c r="BK44" s="19"/>
      <c r="BL44" s="19"/>
      <c r="BW44" s="19">
        <f t="shared" si="25"/>
        <v>21</v>
      </c>
    </row>
    <row r="45" spans="1:75" ht="15" customHeight="1" x14ac:dyDescent="0.3">
      <c r="A45" s="31" t="s">
        <v>128</v>
      </c>
      <c r="B45" s="17" t="s">
        <v>128</v>
      </c>
      <c r="C45" s="17" t="s">
        <v>212</v>
      </c>
      <c r="D45" s="39" t="s">
        <v>137</v>
      </c>
      <c r="E45" s="40"/>
      <c r="F45" s="18" t="s">
        <v>186</v>
      </c>
      <c r="G45" s="18" t="s">
        <v>186</v>
      </c>
      <c r="H45" s="18" t="s">
        <v>186</v>
      </c>
      <c r="I45" s="18" t="s">
        <v>186</v>
      </c>
      <c r="J45" s="2">
        <f>SUM(J46:J46)</f>
        <v>0</v>
      </c>
      <c r="K45" s="2">
        <f>SUM(K46:K46)</f>
        <v>0</v>
      </c>
      <c r="L45" s="2">
        <f>SUM(L46:L46)</f>
        <v>0</v>
      </c>
      <c r="M45" s="2">
        <f>SUM(M46:M46)</f>
        <v>0</v>
      </c>
      <c r="N45" s="9" t="s">
        <v>128</v>
      </c>
      <c r="O45" s="2">
        <f>SUM(O46:O46)</f>
        <v>0</v>
      </c>
      <c r="P45" s="32" t="s">
        <v>128</v>
      </c>
      <c r="AI45" s="9" t="s">
        <v>128</v>
      </c>
      <c r="AS45" s="2">
        <f>SUM(AJ46:AJ46)</f>
        <v>0</v>
      </c>
      <c r="AT45" s="2">
        <f>SUM(AK46:AK46)</f>
        <v>0</v>
      </c>
      <c r="AU45" s="2">
        <f>SUM(AL46:AL46)</f>
        <v>0</v>
      </c>
    </row>
    <row r="46" spans="1:75" ht="13.5" customHeight="1" x14ac:dyDescent="0.3">
      <c r="A46" s="24">
        <v>20</v>
      </c>
      <c r="B46" s="3" t="s">
        <v>128</v>
      </c>
      <c r="C46" s="3" t="s">
        <v>223</v>
      </c>
      <c r="D46" s="34" t="s">
        <v>122</v>
      </c>
      <c r="E46" s="35"/>
      <c r="F46" s="3" t="s">
        <v>37</v>
      </c>
      <c r="G46" s="19">
        <v>60</v>
      </c>
      <c r="H46" s="66">
        <v>0</v>
      </c>
      <c r="I46" s="20">
        <v>21</v>
      </c>
      <c r="J46" s="19"/>
      <c r="K46" s="19">
        <f>G46*AP46</f>
        <v>0</v>
      </c>
      <c r="L46" s="19">
        <f>G46*H46</f>
        <v>0</v>
      </c>
      <c r="M46" s="19">
        <f>L46*(1+BW46/100)</f>
        <v>0</v>
      </c>
      <c r="N46" s="19">
        <v>0</v>
      </c>
      <c r="O46" s="19">
        <f>G46*N46</f>
        <v>0</v>
      </c>
      <c r="P46" s="33" t="s">
        <v>78</v>
      </c>
      <c r="Z46" s="19">
        <f>IF(AQ46="5",BJ46,0)</f>
        <v>0</v>
      </c>
      <c r="AB46" s="19">
        <f>IF(AQ46="1",BH46,0)</f>
        <v>0</v>
      </c>
      <c r="AC46" s="19">
        <f>IF(AQ46="1",BI46,0)</f>
        <v>0</v>
      </c>
      <c r="AD46" s="19">
        <f>IF(AQ46="7",BH46,0)</f>
        <v>0</v>
      </c>
      <c r="AE46" s="19">
        <f>IF(AQ46="7",BI46,0)</f>
        <v>0</v>
      </c>
      <c r="AF46" s="19">
        <f>IF(AQ46="2",BH46,0)</f>
        <v>0</v>
      </c>
      <c r="AG46" s="19">
        <f>IF(AQ46="2",BI46,0)</f>
        <v>0</v>
      </c>
      <c r="AH46" s="19">
        <f>IF(AQ46="0",BJ46,0)</f>
        <v>0</v>
      </c>
      <c r="AI46" s="9" t="s">
        <v>128</v>
      </c>
      <c r="AJ46" s="19">
        <f>IF(AN46=0,L46,0)</f>
        <v>0</v>
      </c>
      <c r="AK46" s="19">
        <f>IF(AN46=12,L46,0)</f>
        <v>0</v>
      </c>
      <c r="AL46" s="19">
        <f>IF(AN46=21,L46,0)</f>
        <v>0</v>
      </c>
      <c r="AN46" s="19">
        <v>21</v>
      </c>
      <c r="AO46" s="19">
        <f>H46*0</f>
        <v>0</v>
      </c>
      <c r="AP46" s="19">
        <f>H46*(1-0)</f>
        <v>0</v>
      </c>
      <c r="AQ46" s="20" t="s">
        <v>125</v>
      </c>
      <c r="AV46" s="19">
        <f>AW46+AX46</f>
        <v>0</v>
      </c>
      <c r="AW46" s="19">
        <f>G46*AO46</f>
        <v>0</v>
      </c>
      <c r="AX46" s="19">
        <f>G46*AP46</f>
        <v>0</v>
      </c>
      <c r="AY46" s="20" t="s">
        <v>187</v>
      </c>
      <c r="AZ46" s="20" t="s">
        <v>64</v>
      </c>
      <c r="BA46" s="9" t="s">
        <v>146</v>
      </c>
      <c r="BC46" s="19">
        <f>AW46+AX46</f>
        <v>0</v>
      </c>
      <c r="BD46" s="19">
        <f>H46/(100-BE46)*100</f>
        <v>0</v>
      </c>
      <c r="BE46" s="19">
        <v>0</v>
      </c>
      <c r="BF46" s="19">
        <f>O46</f>
        <v>0</v>
      </c>
      <c r="BH46" s="19">
        <f>G46*AO46</f>
        <v>0</v>
      </c>
      <c r="BI46" s="19">
        <f>G46*AP46</f>
        <v>0</v>
      </c>
      <c r="BJ46" s="19">
        <f>G46*H46</f>
        <v>0</v>
      </c>
      <c r="BK46" s="19"/>
      <c r="BL46" s="19"/>
      <c r="BW46" s="19">
        <f>I46</f>
        <v>21</v>
      </c>
    </row>
    <row r="47" spans="1:75" ht="15" customHeight="1" x14ac:dyDescent="0.3">
      <c r="A47" s="31" t="s">
        <v>128</v>
      </c>
      <c r="B47" s="17" t="s">
        <v>128</v>
      </c>
      <c r="C47" s="17" t="s">
        <v>106</v>
      </c>
      <c r="D47" s="39" t="s">
        <v>113</v>
      </c>
      <c r="E47" s="40"/>
      <c r="F47" s="18" t="s">
        <v>186</v>
      </c>
      <c r="G47" s="18" t="s">
        <v>186</v>
      </c>
      <c r="H47" s="18" t="s">
        <v>186</v>
      </c>
      <c r="I47" s="18" t="s">
        <v>186</v>
      </c>
      <c r="J47" s="2">
        <f>SUM(J48:J72)</f>
        <v>0</v>
      </c>
      <c r="K47" s="2">
        <f>SUM(K48:K72)</f>
        <v>0</v>
      </c>
      <c r="L47" s="2">
        <f>SUM(L48:L72)</f>
        <v>0</v>
      </c>
      <c r="M47" s="2">
        <f>SUM(M48:M72)</f>
        <v>0</v>
      </c>
      <c r="N47" s="9" t="s">
        <v>128</v>
      </c>
      <c r="O47" s="2">
        <f>SUM(O48:O72)</f>
        <v>190.56904909999997</v>
      </c>
      <c r="P47" s="32" t="s">
        <v>128</v>
      </c>
      <c r="AI47" s="9" t="s">
        <v>128</v>
      </c>
      <c r="AS47" s="2">
        <f>SUM(AJ48:AJ72)</f>
        <v>0</v>
      </c>
      <c r="AT47" s="2">
        <f>SUM(AK48:AK72)</f>
        <v>0</v>
      </c>
      <c r="AU47" s="2">
        <f>SUM(AL48:AL72)</f>
        <v>0</v>
      </c>
    </row>
    <row r="48" spans="1:75" ht="27" customHeight="1" x14ac:dyDescent="0.3">
      <c r="A48" s="24">
        <v>21</v>
      </c>
      <c r="B48" s="3" t="s">
        <v>128</v>
      </c>
      <c r="C48" s="3" t="s">
        <v>31</v>
      </c>
      <c r="D48" s="34" t="s">
        <v>130</v>
      </c>
      <c r="E48" s="35"/>
      <c r="F48" s="3" t="s">
        <v>163</v>
      </c>
      <c r="G48" s="19">
        <v>0.71</v>
      </c>
      <c r="H48" s="66">
        <v>0</v>
      </c>
      <c r="I48" s="20">
        <v>21</v>
      </c>
      <c r="J48" s="19">
        <f t="shared" ref="J48:J56" si="26">G48*AO48</f>
        <v>0</v>
      </c>
      <c r="K48" s="19">
        <f t="shared" ref="K48:K56" si="27">G48*AP48</f>
        <v>0</v>
      </c>
      <c r="L48" s="19">
        <f t="shared" ref="L48:L56" si="28">G48*H48</f>
        <v>0</v>
      </c>
      <c r="M48" s="19">
        <f t="shared" ref="M48:M56" si="29">L48*(1+BW48/100)</f>
        <v>0</v>
      </c>
      <c r="N48" s="19">
        <v>3.4209999999999997E-2</v>
      </c>
      <c r="O48" s="19">
        <f t="shared" ref="O48:O56" si="30">G48*N48</f>
        <v>2.4289099999999997E-2</v>
      </c>
      <c r="P48" s="33" t="s">
        <v>78</v>
      </c>
      <c r="Z48" s="19">
        <f t="shared" ref="Z48:Z56" si="31">IF(AQ48="5",BJ48,0)</f>
        <v>0</v>
      </c>
      <c r="AB48" s="19">
        <f t="shared" ref="AB48:AB56" si="32">IF(AQ48="1",BH48,0)</f>
        <v>0</v>
      </c>
      <c r="AC48" s="19">
        <f t="shared" ref="AC48:AC56" si="33">IF(AQ48="1",BI48,0)</f>
        <v>0</v>
      </c>
      <c r="AD48" s="19">
        <f t="shared" ref="AD48:AD56" si="34">IF(AQ48="7",BH48,0)</f>
        <v>0</v>
      </c>
      <c r="AE48" s="19">
        <f t="shared" ref="AE48:AE56" si="35">IF(AQ48="7",BI48,0)</f>
        <v>0</v>
      </c>
      <c r="AF48" s="19">
        <f t="shared" ref="AF48:AF56" si="36">IF(AQ48="2",BH48,0)</f>
        <v>0</v>
      </c>
      <c r="AG48" s="19">
        <f t="shared" ref="AG48:AG56" si="37">IF(AQ48="2",BI48,0)</f>
        <v>0</v>
      </c>
      <c r="AH48" s="19">
        <f t="shared" ref="AH48:AH56" si="38">IF(AQ48="0",BJ48,0)</f>
        <v>0</v>
      </c>
      <c r="AI48" s="9" t="s">
        <v>128</v>
      </c>
      <c r="AJ48" s="19">
        <f t="shared" ref="AJ48:AJ56" si="39">IF(AN48=0,L48,0)</f>
        <v>0</v>
      </c>
      <c r="AK48" s="19">
        <f t="shared" ref="AK48:AK56" si="40">IF(AN48=12,L48,0)</f>
        <v>0</v>
      </c>
      <c r="AL48" s="19">
        <f t="shared" ref="AL48:AL56" si="41">IF(AN48=21,L48,0)</f>
        <v>0</v>
      </c>
      <c r="AN48" s="19">
        <v>21</v>
      </c>
      <c r="AO48" s="19">
        <f>H48*0.280233382570162</f>
        <v>0</v>
      </c>
      <c r="AP48" s="19">
        <f>H48*(1-0.280233382570162)</f>
        <v>0</v>
      </c>
      <c r="AQ48" s="20" t="s">
        <v>125</v>
      </c>
      <c r="AV48" s="19">
        <f t="shared" ref="AV48:AV56" si="42">AW48+AX48</f>
        <v>0</v>
      </c>
      <c r="AW48" s="19">
        <f t="shared" ref="AW48:AW56" si="43">G48*AO48</f>
        <v>0</v>
      </c>
      <c r="AX48" s="19">
        <f t="shared" ref="AX48:AX56" si="44">G48*AP48</f>
        <v>0</v>
      </c>
      <c r="AY48" s="20" t="s">
        <v>176</v>
      </c>
      <c r="AZ48" s="20" t="s">
        <v>64</v>
      </c>
      <c r="BA48" s="9" t="s">
        <v>146</v>
      </c>
      <c r="BC48" s="19">
        <f t="shared" ref="BC48:BC56" si="45">AW48+AX48</f>
        <v>0</v>
      </c>
      <c r="BD48" s="19">
        <f t="shared" ref="BD48:BD56" si="46">H48/(100-BE48)*100</f>
        <v>0</v>
      </c>
      <c r="BE48" s="19">
        <v>0</v>
      </c>
      <c r="BF48" s="19">
        <f t="shared" ref="BF48:BF56" si="47">O48</f>
        <v>2.4289099999999997E-2</v>
      </c>
      <c r="BH48" s="19">
        <f t="shared" ref="BH48:BH56" si="48">G48*AO48</f>
        <v>0</v>
      </c>
      <c r="BI48" s="19">
        <f t="shared" ref="BI48:BI56" si="49">G48*AP48</f>
        <v>0</v>
      </c>
      <c r="BJ48" s="19">
        <f t="shared" ref="BJ48:BJ56" si="50">G48*H48</f>
        <v>0</v>
      </c>
      <c r="BK48" s="19"/>
      <c r="BL48" s="19"/>
      <c r="BW48" s="19">
        <f t="shared" ref="BW48:BW56" si="51">I48</f>
        <v>21</v>
      </c>
    </row>
    <row r="49" spans="1:75" ht="27" customHeight="1" x14ac:dyDescent="0.3">
      <c r="A49" s="24">
        <v>22</v>
      </c>
      <c r="B49" s="3" t="s">
        <v>128</v>
      </c>
      <c r="C49" s="3" t="s">
        <v>45</v>
      </c>
      <c r="D49" s="34" t="s">
        <v>165</v>
      </c>
      <c r="E49" s="35"/>
      <c r="F49" s="3" t="s">
        <v>195</v>
      </c>
      <c r="G49" s="19">
        <v>32</v>
      </c>
      <c r="H49" s="66">
        <v>0</v>
      </c>
      <c r="I49" s="20">
        <v>21</v>
      </c>
      <c r="J49" s="19">
        <f t="shared" si="26"/>
        <v>0</v>
      </c>
      <c r="K49" s="19">
        <f t="shared" si="27"/>
        <v>0</v>
      </c>
      <c r="L49" s="19">
        <f t="shared" si="28"/>
        <v>0</v>
      </c>
      <c r="M49" s="19">
        <f t="shared" si="29"/>
        <v>0</v>
      </c>
      <c r="N49" s="19">
        <v>0</v>
      </c>
      <c r="O49" s="19">
        <f t="shared" si="30"/>
        <v>0</v>
      </c>
      <c r="P49" s="33" t="s">
        <v>78</v>
      </c>
      <c r="Z49" s="19">
        <f t="shared" si="31"/>
        <v>0</v>
      </c>
      <c r="AB49" s="19">
        <f t="shared" si="32"/>
        <v>0</v>
      </c>
      <c r="AC49" s="19">
        <f t="shared" si="33"/>
        <v>0</v>
      </c>
      <c r="AD49" s="19">
        <f t="shared" si="34"/>
        <v>0</v>
      </c>
      <c r="AE49" s="19">
        <f t="shared" si="35"/>
        <v>0</v>
      </c>
      <c r="AF49" s="19">
        <f t="shared" si="36"/>
        <v>0</v>
      </c>
      <c r="AG49" s="19">
        <f t="shared" si="37"/>
        <v>0</v>
      </c>
      <c r="AH49" s="19">
        <f t="shared" si="38"/>
        <v>0</v>
      </c>
      <c r="AI49" s="9" t="s">
        <v>128</v>
      </c>
      <c r="AJ49" s="19">
        <f t="shared" si="39"/>
        <v>0</v>
      </c>
      <c r="AK49" s="19">
        <f t="shared" si="40"/>
        <v>0</v>
      </c>
      <c r="AL49" s="19">
        <f t="shared" si="41"/>
        <v>0</v>
      </c>
      <c r="AN49" s="19">
        <v>21</v>
      </c>
      <c r="AO49" s="19">
        <f>H49*0</f>
        <v>0</v>
      </c>
      <c r="AP49" s="19">
        <f>H49*(1-0)</f>
        <v>0</v>
      </c>
      <c r="AQ49" s="20" t="s">
        <v>125</v>
      </c>
      <c r="AV49" s="19">
        <f t="shared" si="42"/>
        <v>0</v>
      </c>
      <c r="AW49" s="19">
        <f t="shared" si="43"/>
        <v>0</v>
      </c>
      <c r="AX49" s="19">
        <f t="shared" si="44"/>
        <v>0</v>
      </c>
      <c r="AY49" s="20" t="s">
        <v>176</v>
      </c>
      <c r="AZ49" s="20" t="s">
        <v>64</v>
      </c>
      <c r="BA49" s="9" t="s">
        <v>146</v>
      </c>
      <c r="BC49" s="19">
        <f t="shared" si="45"/>
        <v>0</v>
      </c>
      <c r="BD49" s="19">
        <f t="shared" si="46"/>
        <v>0</v>
      </c>
      <c r="BE49" s="19">
        <v>0</v>
      </c>
      <c r="BF49" s="19">
        <f t="shared" si="47"/>
        <v>0</v>
      </c>
      <c r="BH49" s="19">
        <f t="shared" si="48"/>
        <v>0</v>
      </c>
      <c r="BI49" s="19">
        <f t="shared" si="49"/>
        <v>0</v>
      </c>
      <c r="BJ49" s="19">
        <f t="shared" si="50"/>
        <v>0</v>
      </c>
      <c r="BK49" s="19"/>
      <c r="BL49" s="19"/>
      <c r="BW49" s="19">
        <f t="shared" si="51"/>
        <v>21</v>
      </c>
    </row>
    <row r="50" spans="1:75" ht="13.5" customHeight="1" x14ac:dyDescent="0.3">
      <c r="A50" s="24">
        <v>23</v>
      </c>
      <c r="B50" s="3" t="s">
        <v>128</v>
      </c>
      <c r="C50" s="3" t="s">
        <v>0</v>
      </c>
      <c r="D50" s="34" t="s">
        <v>2</v>
      </c>
      <c r="E50" s="35"/>
      <c r="F50" s="3" t="s">
        <v>198</v>
      </c>
      <c r="G50" s="19">
        <v>15</v>
      </c>
      <c r="H50" s="66">
        <v>0</v>
      </c>
      <c r="I50" s="20">
        <v>21</v>
      </c>
      <c r="J50" s="19">
        <f t="shared" si="26"/>
        <v>0</v>
      </c>
      <c r="K50" s="19">
        <f t="shared" si="27"/>
        <v>0</v>
      </c>
      <c r="L50" s="19">
        <f t="shared" si="28"/>
        <v>0</v>
      </c>
      <c r="M50" s="19">
        <f t="shared" si="29"/>
        <v>0</v>
      </c>
      <c r="N50" s="19">
        <v>0</v>
      </c>
      <c r="O50" s="19">
        <f t="shared" si="30"/>
        <v>0</v>
      </c>
      <c r="P50" s="33" t="s">
        <v>78</v>
      </c>
      <c r="Z50" s="19">
        <f t="shared" si="31"/>
        <v>0</v>
      </c>
      <c r="AB50" s="19">
        <f t="shared" si="32"/>
        <v>0</v>
      </c>
      <c r="AC50" s="19">
        <f t="shared" si="33"/>
        <v>0</v>
      </c>
      <c r="AD50" s="19">
        <f t="shared" si="34"/>
        <v>0</v>
      </c>
      <c r="AE50" s="19">
        <f t="shared" si="35"/>
        <v>0</v>
      </c>
      <c r="AF50" s="19">
        <f t="shared" si="36"/>
        <v>0</v>
      </c>
      <c r="AG50" s="19">
        <f t="shared" si="37"/>
        <v>0</v>
      </c>
      <c r="AH50" s="19">
        <f t="shared" si="38"/>
        <v>0</v>
      </c>
      <c r="AI50" s="9" t="s">
        <v>128</v>
      </c>
      <c r="AJ50" s="19">
        <f t="shared" si="39"/>
        <v>0</v>
      </c>
      <c r="AK50" s="19">
        <f t="shared" si="40"/>
        <v>0</v>
      </c>
      <c r="AL50" s="19">
        <f t="shared" si="41"/>
        <v>0</v>
      </c>
      <c r="AN50" s="19">
        <v>21</v>
      </c>
      <c r="AO50" s="19">
        <f>H50*0</f>
        <v>0</v>
      </c>
      <c r="AP50" s="19">
        <f>H50*(1-0)</f>
        <v>0</v>
      </c>
      <c r="AQ50" s="20" t="s">
        <v>125</v>
      </c>
      <c r="AV50" s="19">
        <f t="shared" si="42"/>
        <v>0</v>
      </c>
      <c r="AW50" s="19">
        <f t="shared" si="43"/>
        <v>0</v>
      </c>
      <c r="AX50" s="19">
        <f t="shared" si="44"/>
        <v>0</v>
      </c>
      <c r="AY50" s="20" t="s">
        <v>176</v>
      </c>
      <c r="AZ50" s="20" t="s">
        <v>64</v>
      </c>
      <c r="BA50" s="9" t="s">
        <v>146</v>
      </c>
      <c r="BC50" s="19">
        <f t="shared" si="45"/>
        <v>0</v>
      </c>
      <c r="BD50" s="19">
        <f t="shared" si="46"/>
        <v>0</v>
      </c>
      <c r="BE50" s="19">
        <v>0</v>
      </c>
      <c r="BF50" s="19">
        <f t="shared" si="47"/>
        <v>0</v>
      </c>
      <c r="BH50" s="19">
        <f t="shared" si="48"/>
        <v>0</v>
      </c>
      <c r="BI50" s="19">
        <f t="shared" si="49"/>
        <v>0</v>
      </c>
      <c r="BJ50" s="19">
        <f t="shared" si="50"/>
        <v>0</v>
      </c>
      <c r="BK50" s="19"/>
      <c r="BL50" s="19"/>
      <c r="BW50" s="19">
        <f t="shared" si="51"/>
        <v>21</v>
      </c>
    </row>
    <row r="51" spans="1:75" ht="13.5" customHeight="1" x14ac:dyDescent="0.3">
      <c r="A51" s="24">
        <v>24</v>
      </c>
      <c r="B51" s="3" t="s">
        <v>128</v>
      </c>
      <c r="C51" s="3" t="s">
        <v>4</v>
      </c>
      <c r="D51" s="34" t="s">
        <v>72</v>
      </c>
      <c r="E51" s="35"/>
      <c r="F51" s="3" t="s">
        <v>160</v>
      </c>
      <c r="G51" s="19">
        <v>320</v>
      </c>
      <c r="H51" s="66">
        <v>0</v>
      </c>
      <c r="I51" s="20">
        <v>21</v>
      </c>
      <c r="J51" s="19">
        <f t="shared" si="26"/>
        <v>0</v>
      </c>
      <c r="K51" s="19">
        <f t="shared" si="27"/>
        <v>0</v>
      </c>
      <c r="L51" s="19">
        <f t="shared" si="28"/>
        <v>0</v>
      </c>
      <c r="M51" s="19">
        <f t="shared" si="29"/>
        <v>0</v>
      </c>
      <c r="N51" s="19">
        <v>0</v>
      </c>
      <c r="O51" s="19">
        <f t="shared" si="30"/>
        <v>0</v>
      </c>
      <c r="P51" s="33" t="s">
        <v>78</v>
      </c>
      <c r="Z51" s="19">
        <f t="shared" si="31"/>
        <v>0</v>
      </c>
      <c r="AB51" s="19">
        <f t="shared" si="32"/>
        <v>0</v>
      </c>
      <c r="AC51" s="19">
        <f t="shared" si="33"/>
        <v>0</v>
      </c>
      <c r="AD51" s="19">
        <f t="shared" si="34"/>
        <v>0</v>
      </c>
      <c r="AE51" s="19">
        <f t="shared" si="35"/>
        <v>0</v>
      </c>
      <c r="AF51" s="19">
        <f t="shared" si="36"/>
        <v>0</v>
      </c>
      <c r="AG51" s="19">
        <f t="shared" si="37"/>
        <v>0</v>
      </c>
      <c r="AH51" s="19">
        <f t="shared" si="38"/>
        <v>0</v>
      </c>
      <c r="AI51" s="9" t="s">
        <v>128</v>
      </c>
      <c r="AJ51" s="19">
        <f t="shared" si="39"/>
        <v>0</v>
      </c>
      <c r="AK51" s="19">
        <f t="shared" si="40"/>
        <v>0</v>
      </c>
      <c r="AL51" s="19">
        <f t="shared" si="41"/>
        <v>0</v>
      </c>
      <c r="AN51" s="19">
        <v>21</v>
      </c>
      <c r="AO51" s="19">
        <f>H51*0.301117274787093</f>
        <v>0</v>
      </c>
      <c r="AP51" s="19">
        <f>H51*(1-0.301117274787093)</f>
        <v>0</v>
      </c>
      <c r="AQ51" s="20" t="s">
        <v>125</v>
      </c>
      <c r="AV51" s="19">
        <f t="shared" si="42"/>
        <v>0</v>
      </c>
      <c r="AW51" s="19">
        <f t="shared" si="43"/>
        <v>0</v>
      </c>
      <c r="AX51" s="19">
        <f t="shared" si="44"/>
        <v>0</v>
      </c>
      <c r="AY51" s="20" t="s">
        <v>176</v>
      </c>
      <c r="AZ51" s="20" t="s">
        <v>64</v>
      </c>
      <c r="BA51" s="9" t="s">
        <v>146</v>
      </c>
      <c r="BC51" s="19">
        <f t="shared" si="45"/>
        <v>0</v>
      </c>
      <c r="BD51" s="19">
        <f t="shared" si="46"/>
        <v>0</v>
      </c>
      <c r="BE51" s="19">
        <v>0</v>
      </c>
      <c r="BF51" s="19">
        <f t="shared" si="47"/>
        <v>0</v>
      </c>
      <c r="BH51" s="19">
        <f t="shared" si="48"/>
        <v>0</v>
      </c>
      <c r="BI51" s="19">
        <f t="shared" si="49"/>
        <v>0</v>
      </c>
      <c r="BJ51" s="19">
        <f t="shared" si="50"/>
        <v>0</v>
      </c>
      <c r="BK51" s="19"/>
      <c r="BL51" s="19"/>
      <c r="BW51" s="19">
        <f t="shared" si="51"/>
        <v>21</v>
      </c>
    </row>
    <row r="52" spans="1:75" ht="13.5" customHeight="1" x14ac:dyDescent="0.3">
      <c r="A52" s="24">
        <v>25</v>
      </c>
      <c r="B52" s="3" t="s">
        <v>128</v>
      </c>
      <c r="C52" s="3" t="s">
        <v>226</v>
      </c>
      <c r="D52" s="34" t="s">
        <v>202</v>
      </c>
      <c r="E52" s="35"/>
      <c r="F52" s="3" t="s">
        <v>198</v>
      </c>
      <c r="G52" s="19">
        <v>160</v>
      </c>
      <c r="H52" s="66">
        <v>0</v>
      </c>
      <c r="I52" s="20">
        <v>21</v>
      </c>
      <c r="J52" s="19">
        <f t="shared" si="26"/>
        <v>0</v>
      </c>
      <c r="K52" s="19">
        <f t="shared" si="27"/>
        <v>0</v>
      </c>
      <c r="L52" s="19">
        <f t="shared" si="28"/>
        <v>0</v>
      </c>
      <c r="M52" s="19">
        <f t="shared" si="29"/>
        <v>0</v>
      </c>
      <c r="N52" s="19">
        <v>0</v>
      </c>
      <c r="O52" s="19">
        <f t="shared" si="30"/>
        <v>0</v>
      </c>
      <c r="P52" s="33" t="s">
        <v>78</v>
      </c>
      <c r="Z52" s="19">
        <f t="shared" si="31"/>
        <v>0</v>
      </c>
      <c r="AB52" s="19">
        <f t="shared" si="32"/>
        <v>0</v>
      </c>
      <c r="AC52" s="19">
        <f t="shared" si="33"/>
        <v>0</v>
      </c>
      <c r="AD52" s="19">
        <f t="shared" si="34"/>
        <v>0</v>
      </c>
      <c r="AE52" s="19">
        <f t="shared" si="35"/>
        <v>0</v>
      </c>
      <c r="AF52" s="19">
        <f t="shared" si="36"/>
        <v>0</v>
      </c>
      <c r="AG52" s="19">
        <f t="shared" si="37"/>
        <v>0</v>
      </c>
      <c r="AH52" s="19">
        <f t="shared" si="38"/>
        <v>0</v>
      </c>
      <c r="AI52" s="9" t="s">
        <v>128</v>
      </c>
      <c r="AJ52" s="19">
        <f t="shared" si="39"/>
        <v>0</v>
      </c>
      <c r="AK52" s="19">
        <f t="shared" si="40"/>
        <v>0</v>
      </c>
      <c r="AL52" s="19">
        <f t="shared" si="41"/>
        <v>0</v>
      </c>
      <c r="AN52" s="19">
        <v>21</v>
      </c>
      <c r="AO52" s="19">
        <f>H52*0</f>
        <v>0</v>
      </c>
      <c r="AP52" s="19">
        <f>H52*(1-0)</f>
        <v>0</v>
      </c>
      <c r="AQ52" s="20" t="s">
        <v>125</v>
      </c>
      <c r="AV52" s="19">
        <f t="shared" si="42"/>
        <v>0</v>
      </c>
      <c r="AW52" s="19">
        <f t="shared" si="43"/>
        <v>0</v>
      </c>
      <c r="AX52" s="19">
        <f t="shared" si="44"/>
        <v>0</v>
      </c>
      <c r="AY52" s="20" t="s">
        <v>176</v>
      </c>
      <c r="AZ52" s="20" t="s">
        <v>64</v>
      </c>
      <c r="BA52" s="9" t="s">
        <v>146</v>
      </c>
      <c r="BC52" s="19">
        <f t="shared" si="45"/>
        <v>0</v>
      </c>
      <c r="BD52" s="19">
        <f t="shared" si="46"/>
        <v>0</v>
      </c>
      <c r="BE52" s="19">
        <v>0</v>
      </c>
      <c r="BF52" s="19">
        <f t="shared" si="47"/>
        <v>0</v>
      </c>
      <c r="BH52" s="19">
        <f t="shared" si="48"/>
        <v>0</v>
      </c>
      <c r="BI52" s="19">
        <f t="shared" si="49"/>
        <v>0</v>
      </c>
      <c r="BJ52" s="19">
        <f t="shared" si="50"/>
        <v>0</v>
      </c>
      <c r="BK52" s="19"/>
      <c r="BL52" s="19"/>
      <c r="BW52" s="19">
        <f t="shared" si="51"/>
        <v>21</v>
      </c>
    </row>
    <row r="53" spans="1:75" ht="13.5" customHeight="1" x14ac:dyDescent="0.3">
      <c r="A53" s="24">
        <v>26</v>
      </c>
      <c r="B53" s="3" t="s">
        <v>128</v>
      </c>
      <c r="C53" s="3" t="s">
        <v>61</v>
      </c>
      <c r="D53" s="34" t="s">
        <v>51</v>
      </c>
      <c r="E53" s="35"/>
      <c r="F53" s="3" t="s">
        <v>160</v>
      </c>
      <c r="G53" s="19">
        <v>710</v>
      </c>
      <c r="H53" s="66">
        <v>0</v>
      </c>
      <c r="I53" s="20">
        <v>21</v>
      </c>
      <c r="J53" s="19">
        <f t="shared" si="26"/>
        <v>0</v>
      </c>
      <c r="K53" s="19">
        <f t="shared" si="27"/>
        <v>0</v>
      </c>
      <c r="L53" s="19">
        <f t="shared" si="28"/>
        <v>0</v>
      </c>
      <c r="M53" s="19">
        <f t="shared" si="29"/>
        <v>0</v>
      </c>
      <c r="N53" s="19">
        <v>0</v>
      </c>
      <c r="O53" s="19">
        <f t="shared" si="30"/>
        <v>0</v>
      </c>
      <c r="P53" s="33" t="s">
        <v>78</v>
      </c>
      <c r="Z53" s="19">
        <f t="shared" si="31"/>
        <v>0</v>
      </c>
      <c r="AB53" s="19">
        <f t="shared" si="32"/>
        <v>0</v>
      </c>
      <c r="AC53" s="19">
        <f t="shared" si="33"/>
        <v>0</v>
      </c>
      <c r="AD53" s="19">
        <f t="shared" si="34"/>
        <v>0</v>
      </c>
      <c r="AE53" s="19">
        <f t="shared" si="35"/>
        <v>0</v>
      </c>
      <c r="AF53" s="19">
        <f t="shared" si="36"/>
        <v>0</v>
      </c>
      <c r="AG53" s="19">
        <f t="shared" si="37"/>
        <v>0</v>
      </c>
      <c r="AH53" s="19">
        <f t="shared" si="38"/>
        <v>0</v>
      </c>
      <c r="AI53" s="9" t="s">
        <v>128</v>
      </c>
      <c r="AJ53" s="19">
        <f t="shared" si="39"/>
        <v>0</v>
      </c>
      <c r="AK53" s="19">
        <f t="shared" si="40"/>
        <v>0</v>
      </c>
      <c r="AL53" s="19">
        <f t="shared" si="41"/>
        <v>0</v>
      </c>
      <c r="AN53" s="19">
        <v>21</v>
      </c>
      <c r="AO53" s="19">
        <f>H53*0</f>
        <v>0</v>
      </c>
      <c r="AP53" s="19">
        <f>H53*(1-0)</f>
        <v>0</v>
      </c>
      <c r="AQ53" s="20" t="s">
        <v>125</v>
      </c>
      <c r="AV53" s="19">
        <f t="shared" si="42"/>
        <v>0</v>
      </c>
      <c r="AW53" s="19">
        <f t="shared" si="43"/>
        <v>0</v>
      </c>
      <c r="AX53" s="19">
        <f t="shared" si="44"/>
        <v>0</v>
      </c>
      <c r="AY53" s="20" t="s">
        <v>176</v>
      </c>
      <c r="AZ53" s="20" t="s">
        <v>64</v>
      </c>
      <c r="BA53" s="9" t="s">
        <v>146</v>
      </c>
      <c r="BC53" s="19">
        <f t="shared" si="45"/>
        <v>0</v>
      </c>
      <c r="BD53" s="19">
        <f t="shared" si="46"/>
        <v>0</v>
      </c>
      <c r="BE53" s="19">
        <v>0</v>
      </c>
      <c r="BF53" s="19">
        <f t="shared" si="47"/>
        <v>0</v>
      </c>
      <c r="BH53" s="19">
        <f t="shared" si="48"/>
        <v>0</v>
      </c>
      <c r="BI53" s="19">
        <f t="shared" si="49"/>
        <v>0</v>
      </c>
      <c r="BJ53" s="19">
        <f t="shared" si="50"/>
        <v>0</v>
      </c>
      <c r="BK53" s="19"/>
      <c r="BL53" s="19"/>
      <c r="BW53" s="19">
        <f t="shared" si="51"/>
        <v>21</v>
      </c>
    </row>
    <row r="54" spans="1:75" ht="27" customHeight="1" x14ac:dyDescent="0.3">
      <c r="A54" s="24">
        <v>27</v>
      </c>
      <c r="B54" s="3" t="s">
        <v>128</v>
      </c>
      <c r="C54" s="3" t="s">
        <v>219</v>
      </c>
      <c r="D54" s="34" t="s">
        <v>18</v>
      </c>
      <c r="E54" s="35"/>
      <c r="F54" s="3" t="s">
        <v>37</v>
      </c>
      <c r="G54" s="19">
        <v>20</v>
      </c>
      <c r="H54" s="66">
        <v>0</v>
      </c>
      <c r="I54" s="20">
        <v>21</v>
      </c>
      <c r="J54" s="19">
        <f>G54*AO54</f>
        <v>0</v>
      </c>
      <c r="K54" s="19">
        <f>G54*AP54</f>
        <v>0</v>
      </c>
      <c r="L54" s="19">
        <f>G54*H54</f>
        <v>0</v>
      </c>
      <c r="M54" s="19">
        <f>L54*(1+BW54/100)</f>
        <v>0</v>
      </c>
      <c r="N54" s="19">
        <v>0</v>
      </c>
      <c r="O54" s="19">
        <f>G54*N54</f>
        <v>0</v>
      </c>
      <c r="P54" s="33" t="s">
        <v>78</v>
      </c>
      <c r="Z54" s="19">
        <f>IF(AQ54="5",BJ54,0)</f>
        <v>0</v>
      </c>
      <c r="AB54" s="19">
        <f>IF(AQ54="1",BH54,0)</f>
        <v>0</v>
      </c>
      <c r="AC54" s="19">
        <f>IF(AQ54="1",BI54,0)</f>
        <v>0</v>
      </c>
      <c r="AD54" s="19">
        <f>IF(AQ54="7",BH54,0)</f>
        <v>0</v>
      </c>
      <c r="AE54" s="19">
        <f>IF(AQ54="7",BI54,0)</f>
        <v>0</v>
      </c>
      <c r="AF54" s="19">
        <f>IF(AQ54="2",BH54,0)</f>
        <v>0</v>
      </c>
      <c r="AG54" s="19">
        <f>IF(AQ54="2",BI54,0)</f>
        <v>0</v>
      </c>
      <c r="AH54" s="19">
        <f>IF(AQ54="0",BJ54,0)</f>
        <v>0</v>
      </c>
      <c r="AI54" s="9" t="s">
        <v>128</v>
      </c>
      <c r="AJ54" s="19">
        <f>IF(AN54=0,L54,0)</f>
        <v>0</v>
      </c>
      <c r="AK54" s="19">
        <f>IF(AN54=12,L54,0)</f>
        <v>0</v>
      </c>
      <c r="AL54" s="19">
        <f>IF(AN54=21,L54,0)</f>
        <v>0</v>
      </c>
      <c r="AN54" s="19">
        <v>21</v>
      </c>
      <c r="AO54" s="19">
        <f>H54*0</f>
        <v>0</v>
      </c>
      <c r="AP54" s="19">
        <f>H54*(1-0)</f>
        <v>0</v>
      </c>
      <c r="AQ54" s="20" t="s">
        <v>125</v>
      </c>
      <c r="AV54" s="19">
        <f>AW54+AX54</f>
        <v>0</v>
      </c>
      <c r="AW54" s="19">
        <f>G54*AO54</f>
        <v>0</v>
      </c>
      <c r="AX54" s="19">
        <f>G54*AP54</f>
        <v>0</v>
      </c>
      <c r="AY54" s="20" t="s">
        <v>176</v>
      </c>
      <c r="AZ54" s="20" t="s">
        <v>64</v>
      </c>
      <c r="BA54" s="9" t="s">
        <v>146</v>
      </c>
      <c r="BC54" s="19">
        <f>AW54+AX54</f>
        <v>0</v>
      </c>
      <c r="BD54" s="19">
        <f>H54/(100-BE54)*100</f>
        <v>0</v>
      </c>
      <c r="BE54" s="19">
        <v>0</v>
      </c>
      <c r="BF54" s="19">
        <f>O54</f>
        <v>0</v>
      </c>
      <c r="BH54" s="19">
        <f>G54*AO54</f>
        <v>0</v>
      </c>
      <c r="BI54" s="19">
        <f>G54*AP54</f>
        <v>0</v>
      </c>
      <c r="BJ54" s="19">
        <f>G54*H54</f>
        <v>0</v>
      </c>
      <c r="BK54" s="19"/>
      <c r="BL54" s="19"/>
      <c r="BW54" s="19">
        <f>I54</f>
        <v>21</v>
      </c>
    </row>
    <row r="55" spans="1:75" ht="27" customHeight="1" x14ac:dyDescent="0.3">
      <c r="A55" s="24">
        <v>28</v>
      </c>
      <c r="B55" s="3" t="s">
        <v>128</v>
      </c>
      <c r="C55" s="3" t="s">
        <v>133</v>
      </c>
      <c r="D55" s="34" t="s">
        <v>60</v>
      </c>
      <c r="E55" s="35"/>
      <c r="F55" s="3" t="s">
        <v>160</v>
      </c>
      <c r="G55" s="19">
        <v>710</v>
      </c>
      <c r="H55" s="66">
        <v>0</v>
      </c>
      <c r="I55" s="20">
        <v>21</v>
      </c>
      <c r="J55" s="19">
        <f t="shared" si="26"/>
        <v>0</v>
      </c>
      <c r="K55" s="19">
        <f t="shared" si="27"/>
        <v>0</v>
      </c>
      <c r="L55" s="19">
        <f t="shared" si="28"/>
        <v>0</v>
      </c>
      <c r="M55" s="19">
        <f t="shared" si="29"/>
        <v>0</v>
      </c>
      <c r="N55" s="19">
        <v>0.20474999999999999</v>
      </c>
      <c r="O55" s="19">
        <f t="shared" si="30"/>
        <v>145.3725</v>
      </c>
      <c r="P55" s="33" t="s">
        <v>78</v>
      </c>
      <c r="Z55" s="19">
        <f t="shared" si="31"/>
        <v>0</v>
      </c>
      <c r="AB55" s="19">
        <f t="shared" si="32"/>
        <v>0</v>
      </c>
      <c r="AC55" s="19">
        <f t="shared" si="33"/>
        <v>0</v>
      </c>
      <c r="AD55" s="19">
        <f t="shared" si="34"/>
        <v>0</v>
      </c>
      <c r="AE55" s="19">
        <f t="shared" si="35"/>
        <v>0</v>
      </c>
      <c r="AF55" s="19">
        <f t="shared" si="36"/>
        <v>0</v>
      </c>
      <c r="AG55" s="19">
        <f t="shared" si="37"/>
        <v>0</v>
      </c>
      <c r="AH55" s="19">
        <f t="shared" si="38"/>
        <v>0</v>
      </c>
      <c r="AI55" s="9" t="s">
        <v>128</v>
      </c>
      <c r="AJ55" s="19">
        <f t="shared" si="39"/>
        <v>0</v>
      </c>
      <c r="AK55" s="19">
        <f t="shared" si="40"/>
        <v>0</v>
      </c>
      <c r="AL55" s="19">
        <f t="shared" si="41"/>
        <v>0</v>
      </c>
      <c r="AN55" s="19">
        <v>21</v>
      </c>
      <c r="AO55" s="19">
        <f>H55*0.595313807531381</f>
        <v>0</v>
      </c>
      <c r="AP55" s="19">
        <f>H55*(1-0.595313807531381)</f>
        <v>0</v>
      </c>
      <c r="AQ55" s="20" t="s">
        <v>125</v>
      </c>
      <c r="AV55" s="19">
        <f t="shared" si="42"/>
        <v>0</v>
      </c>
      <c r="AW55" s="19">
        <f t="shared" si="43"/>
        <v>0</v>
      </c>
      <c r="AX55" s="19">
        <f t="shared" si="44"/>
        <v>0</v>
      </c>
      <c r="AY55" s="20" t="s">
        <v>176</v>
      </c>
      <c r="AZ55" s="20" t="s">
        <v>64</v>
      </c>
      <c r="BA55" s="9" t="s">
        <v>146</v>
      </c>
      <c r="BC55" s="19">
        <f t="shared" si="45"/>
        <v>0</v>
      </c>
      <c r="BD55" s="19">
        <f t="shared" si="46"/>
        <v>0</v>
      </c>
      <c r="BE55" s="19">
        <v>0</v>
      </c>
      <c r="BF55" s="19">
        <f t="shared" si="47"/>
        <v>145.3725</v>
      </c>
      <c r="BH55" s="19">
        <f t="shared" si="48"/>
        <v>0</v>
      </c>
      <c r="BI55" s="19">
        <f t="shared" si="49"/>
        <v>0</v>
      </c>
      <c r="BJ55" s="19">
        <f t="shared" si="50"/>
        <v>0</v>
      </c>
      <c r="BK55" s="19"/>
      <c r="BL55" s="19"/>
      <c r="BW55" s="19">
        <f t="shared" si="51"/>
        <v>21</v>
      </c>
    </row>
    <row r="56" spans="1:75" ht="27" customHeight="1" x14ac:dyDescent="0.3">
      <c r="A56" s="24">
        <v>29</v>
      </c>
      <c r="B56" s="3" t="s">
        <v>128</v>
      </c>
      <c r="C56" s="3" t="s">
        <v>135</v>
      </c>
      <c r="D56" s="34" t="s">
        <v>217</v>
      </c>
      <c r="E56" s="35"/>
      <c r="F56" s="3" t="s">
        <v>160</v>
      </c>
      <c r="G56" s="19">
        <v>86</v>
      </c>
      <c r="H56" s="66">
        <v>0</v>
      </c>
      <c r="I56" s="20">
        <v>21</v>
      </c>
      <c r="J56" s="19">
        <f t="shared" si="26"/>
        <v>0</v>
      </c>
      <c r="K56" s="19">
        <f t="shared" si="27"/>
        <v>0</v>
      </c>
      <c r="L56" s="19">
        <f t="shared" si="28"/>
        <v>0</v>
      </c>
      <c r="M56" s="19">
        <f t="shared" si="29"/>
        <v>0</v>
      </c>
      <c r="N56" s="19">
        <v>4.3459999999999999E-2</v>
      </c>
      <c r="O56" s="19">
        <f t="shared" si="30"/>
        <v>3.7375599999999998</v>
      </c>
      <c r="P56" s="33" t="s">
        <v>78</v>
      </c>
      <c r="Z56" s="19">
        <f t="shared" si="31"/>
        <v>0</v>
      </c>
      <c r="AB56" s="19">
        <f t="shared" si="32"/>
        <v>0</v>
      </c>
      <c r="AC56" s="19">
        <f t="shared" si="33"/>
        <v>0</v>
      </c>
      <c r="AD56" s="19">
        <f t="shared" si="34"/>
        <v>0</v>
      </c>
      <c r="AE56" s="19">
        <f t="shared" si="35"/>
        <v>0</v>
      </c>
      <c r="AF56" s="19">
        <f t="shared" si="36"/>
        <v>0</v>
      </c>
      <c r="AG56" s="19">
        <f t="shared" si="37"/>
        <v>0</v>
      </c>
      <c r="AH56" s="19">
        <f t="shared" si="38"/>
        <v>0</v>
      </c>
      <c r="AI56" s="9" t="s">
        <v>128</v>
      </c>
      <c r="AJ56" s="19">
        <f t="shared" si="39"/>
        <v>0</v>
      </c>
      <c r="AK56" s="19">
        <f t="shared" si="40"/>
        <v>0</v>
      </c>
      <c r="AL56" s="19">
        <f t="shared" si="41"/>
        <v>0</v>
      </c>
      <c r="AN56" s="19">
        <v>21</v>
      </c>
      <c r="AO56" s="19">
        <f>H56*0.638026309354981</f>
        <v>0</v>
      </c>
      <c r="AP56" s="19">
        <f>H56*(1-0.638026309354981)</f>
        <v>0</v>
      </c>
      <c r="AQ56" s="20" t="s">
        <v>125</v>
      </c>
      <c r="AV56" s="19">
        <f t="shared" si="42"/>
        <v>0</v>
      </c>
      <c r="AW56" s="19">
        <f t="shared" si="43"/>
        <v>0</v>
      </c>
      <c r="AX56" s="19">
        <f t="shared" si="44"/>
        <v>0</v>
      </c>
      <c r="AY56" s="20" t="s">
        <v>176</v>
      </c>
      <c r="AZ56" s="20" t="s">
        <v>64</v>
      </c>
      <c r="BA56" s="9" t="s">
        <v>146</v>
      </c>
      <c r="BC56" s="19">
        <f t="shared" si="45"/>
        <v>0</v>
      </c>
      <c r="BD56" s="19">
        <f t="shared" si="46"/>
        <v>0</v>
      </c>
      <c r="BE56" s="19">
        <v>0</v>
      </c>
      <c r="BF56" s="19">
        <f t="shared" si="47"/>
        <v>3.7375599999999998</v>
      </c>
      <c r="BH56" s="19">
        <f t="shared" si="48"/>
        <v>0</v>
      </c>
      <c r="BI56" s="19">
        <f t="shared" si="49"/>
        <v>0</v>
      </c>
      <c r="BJ56" s="19">
        <f t="shared" si="50"/>
        <v>0</v>
      </c>
      <c r="BK56" s="19"/>
      <c r="BL56" s="19"/>
      <c r="BW56" s="19">
        <f t="shared" si="51"/>
        <v>21</v>
      </c>
    </row>
    <row r="57" spans="1:75" ht="13.5" customHeight="1" x14ac:dyDescent="0.3">
      <c r="A57" s="24">
        <v>30</v>
      </c>
      <c r="C57" s="21" t="s">
        <v>88</v>
      </c>
      <c r="D57" s="36" t="s">
        <v>123</v>
      </c>
      <c r="E57" s="37"/>
      <c r="F57" s="37"/>
      <c r="G57" s="37"/>
      <c r="H57" s="37"/>
      <c r="I57" s="37"/>
      <c r="J57" s="37"/>
      <c r="K57" s="37"/>
      <c r="L57" s="37"/>
      <c r="M57" s="37"/>
      <c r="N57" s="37"/>
      <c r="O57" s="37"/>
      <c r="P57" s="38"/>
    </row>
    <row r="58" spans="1:75" ht="13.5" customHeight="1" x14ac:dyDescent="0.3">
      <c r="A58" s="24">
        <v>31</v>
      </c>
      <c r="B58" s="3" t="s">
        <v>128</v>
      </c>
      <c r="C58" s="3" t="s">
        <v>5</v>
      </c>
      <c r="D58" s="34" t="s">
        <v>191</v>
      </c>
      <c r="E58" s="35"/>
      <c r="F58" s="3" t="s">
        <v>37</v>
      </c>
      <c r="G58" s="19">
        <v>2</v>
      </c>
      <c r="H58" s="66">
        <v>0</v>
      </c>
      <c r="I58" s="20">
        <v>21</v>
      </c>
      <c r="J58" s="19">
        <f t="shared" ref="J58:J65" si="52">G58*AO58</f>
        <v>0</v>
      </c>
      <c r="K58" s="19">
        <f t="shared" ref="K58:K65" si="53">G58*AP58</f>
        <v>0</v>
      </c>
      <c r="L58" s="19">
        <f t="shared" ref="L58:L65" si="54">G58*H58</f>
        <v>0</v>
      </c>
      <c r="M58" s="19">
        <f t="shared" ref="M58:M65" si="55">L58*(1+BW58/100)</f>
        <v>0</v>
      </c>
      <c r="N58" s="19">
        <v>7.4630000000000002E-2</v>
      </c>
      <c r="O58" s="19">
        <f t="shared" ref="O58:O65" si="56">G58*N58</f>
        <v>0.14926</v>
      </c>
      <c r="P58" s="33" t="s">
        <v>78</v>
      </c>
      <c r="Z58" s="19">
        <f t="shared" ref="Z58:Z65" si="57">IF(AQ58="5",BJ58,0)</f>
        <v>0</v>
      </c>
      <c r="AB58" s="19">
        <f t="shared" ref="AB58:AB65" si="58">IF(AQ58="1",BH58,0)</f>
        <v>0</v>
      </c>
      <c r="AC58" s="19">
        <f t="shared" ref="AC58:AC65" si="59">IF(AQ58="1",BI58,0)</f>
        <v>0</v>
      </c>
      <c r="AD58" s="19">
        <f t="shared" ref="AD58:AD65" si="60">IF(AQ58="7",BH58,0)</f>
        <v>0</v>
      </c>
      <c r="AE58" s="19">
        <f t="shared" ref="AE58:AE65" si="61">IF(AQ58="7",BI58,0)</f>
        <v>0</v>
      </c>
      <c r="AF58" s="19">
        <f t="shared" ref="AF58:AF65" si="62">IF(AQ58="2",BH58,0)</f>
        <v>0</v>
      </c>
      <c r="AG58" s="19">
        <f t="shared" ref="AG58:AG65" si="63">IF(AQ58="2",BI58,0)</f>
        <v>0</v>
      </c>
      <c r="AH58" s="19">
        <f t="shared" ref="AH58:AH65" si="64">IF(AQ58="0",BJ58,0)</f>
        <v>0</v>
      </c>
      <c r="AI58" s="9" t="s">
        <v>128</v>
      </c>
      <c r="AJ58" s="19">
        <f t="shared" ref="AJ58:AJ65" si="65">IF(AN58=0,L58,0)</f>
        <v>0</v>
      </c>
      <c r="AK58" s="19">
        <f t="shared" ref="AK58:AK65" si="66">IF(AN58=12,L58,0)</f>
        <v>0</v>
      </c>
      <c r="AL58" s="19">
        <f t="shared" ref="AL58:AL65" si="67">IF(AN58=21,L58,0)</f>
        <v>0</v>
      </c>
      <c r="AN58" s="19">
        <v>21</v>
      </c>
      <c r="AO58" s="19">
        <f>H58*0.704600355239787</f>
        <v>0</v>
      </c>
      <c r="AP58" s="19">
        <f>H58*(1-0.704600355239787)</f>
        <v>0</v>
      </c>
      <c r="AQ58" s="20" t="s">
        <v>125</v>
      </c>
      <c r="AV58" s="19">
        <f t="shared" ref="AV58:AV65" si="68">AW58+AX58</f>
        <v>0</v>
      </c>
      <c r="AW58" s="19">
        <f t="shared" ref="AW58:AW65" si="69">G58*AO58</f>
        <v>0</v>
      </c>
      <c r="AX58" s="19">
        <f t="shared" ref="AX58:AX65" si="70">G58*AP58</f>
        <v>0</v>
      </c>
      <c r="AY58" s="20" t="s">
        <v>176</v>
      </c>
      <c r="AZ58" s="20" t="s">
        <v>64</v>
      </c>
      <c r="BA58" s="9" t="s">
        <v>146</v>
      </c>
      <c r="BC58" s="19">
        <f t="shared" ref="BC58:BC65" si="71">AW58+AX58</f>
        <v>0</v>
      </c>
      <c r="BD58" s="19">
        <f t="shared" ref="BD58:BD65" si="72">H58/(100-BE58)*100</f>
        <v>0</v>
      </c>
      <c r="BE58" s="19">
        <v>0</v>
      </c>
      <c r="BF58" s="19">
        <f t="shared" ref="BF58:BF65" si="73">O58</f>
        <v>0.14926</v>
      </c>
      <c r="BH58" s="19">
        <f t="shared" ref="BH58:BH65" si="74">G58*AO58</f>
        <v>0</v>
      </c>
      <c r="BI58" s="19">
        <f t="shared" ref="BI58:BI65" si="75">G58*AP58</f>
        <v>0</v>
      </c>
      <c r="BJ58" s="19">
        <f t="shared" ref="BJ58:BJ65" si="76">G58*H58</f>
        <v>0</v>
      </c>
      <c r="BK58" s="19"/>
      <c r="BL58" s="19"/>
      <c r="BW58" s="19">
        <f t="shared" ref="BW58:BW65" si="77">I58</f>
        <v>21</v>
      </c>
    </row>
    <row r="59" spans="1:75" ht="13.5" customHeight="1" x14ac:dyDescent="0.3">
      <c r="A59" s="24">
        <v>32</v>
      </c>
      <c r="B59" s="3" t="s">
        <v>128</v>
      </c>
      <c r="C59" s="3" t="s">
        <v>184</v>
      </c>
      <c r="D59" s="34" t="s">
        <v>124</v>
      </c>
      <c r="E59" s="35"/>
      <c r="F59" s="3" t="s">
        <v>195</v>
      </c>
      <c r="G59" s="19">
        <v>6.5</v>
      </c>
      <c r="H59" s="66">
        <v>0</v>
      </c>
      <c r="I59" s="20">
        <v>21</v>
      </c>
      <c r="J59" s="19">
        <f t="shared" si="52"/>
        <v>0</v>
      </c>
      <c r="K59" s="19">
        <f t="shared" si="53"/>
        <v>0</v>
      </c>
      <c r="L59" s="19">
        <f t="shared" si="54"/>
        <v>0</v>
      </c>
      <c r="M59" s="19">
        <f t="shared" si="55"/>
        <v>0</v>
      </c>
      <c r="N59" s="19">
        <v>2.5249999999999999</v>
      </c>
      <c r="O59" s="19">
        <f t="shared" si="56"/>
        <v>16.412499999999998</v>
      </c>
      <c r="P59" s="33" t="s">
        <v>78</v>
      </c>
      <c r="Z59" s="19">
        <f t="shared" si="57"/>
        <v>0</v>
      </c>
      <c r="AB59" s="19">
        <f t="shared" si="58"/>
        <v>0</v>
      </c>
      <c r="AC59" s="19">
        <f t="shared" si="59"/>
        <v>0</v>
      </c>
      <c r="AD59" s="19">
        <f t="shared" si="60"/>
        <v>0</v>
      </c>
      <c r="AE59" s="19">
        <f t="shared" si="61"/>
        <v>0</v>
      </c>
      <c r="AF59" s="19">
        <f t="shared" si="62"/>
        <v>0</v>
      </c>
      <c r="AG59" s="19">
        <f t="shared" si="63"/>
        <v>0</v>
      </c>
      <c r="AH59" s="19">
        <f t="shared" si="64"/>
        <v>0</v>
      </c>
      <c r="AI59" s="9" t="s">
        <v>128</v>
      </c>
      <c r="AJ59" s="19">
        <f t="shared" si="65"/>
        <v>0</v>
      </c>
      <c r="AK59" s="19">
        <f t="shared" si="66"/>
        <v>0</v>
      </c>
      <c r="AL59" s="19">
        <f t="shared" si="67"/>
        <v>0</v>
      </c>
      <c r="AN59" s="19">
        <v>21</v>
      </c>
      <c r="AO59" s="19">
        <f>H59*0.609601609657948</f>
        <v>0</v>
      </c>
      <c r="AP59" s="19">
        <f>H59*(1-0.609601609657948)</f>
        <v>0</v>
      </c>
      <c r="AQ59" s="20" t="s">
        <v>125</v>
      </c>
      <c r="AV59" s="19">
        <f t="shared" si="68"/>
        <v>0</v>
      </c>
      <c r="AW59" s="19">
        <f t="shared" si="69"/>
        <v>0</v>
      </c>
      <c r="AX59" s="19">
        <f t="shared" si="70"/>
        <v>0</v>
      </c>
      <c r="AY59" s="20" t="s">
        <v>176</v>
      </c>
      <c r="AZ59" s="20" t="s">
        <v>64</v>
      </c>
      <c r="BA59" s="9" t="s">
        <v>146</v>
      </c>
      <c r="BC59" s="19">
        <f t="shared" si="71"/>
        <v>0</v>
      </c>
      <c r="BD59" s="19">
        <f t="shared" si="72"/>
        <v>0</v>
      </c>
      <c r="BE59" s="19">
        <v>0</v>
      </c>
      <c r="BF59" s="19">
        <f t="shared" si="73"/>
        <v>16.412499999999998</v>
      </c>
      <c r="BH59" s="19">
        <f t="shared" si="74"/>
        <v>0</v>
      </c>
      <c r="BI59" s="19">
        <f t="shared" si="75"/>
        <v>0</v>
      </c>
      <c r="BJ59" s="19">
        <f t="shared" si="76"/>
        <v>0</v>
      </c>
      <c r="BK59" s="19"/>
      <c r="BL59" s="19"/>
      <c r="BW59" s="19">
        <f t="shared" si="77"/>
        <v>21</v>
      </c>
    </row>
    <row r="60" spans="1:75" ht="27" customHeight="1" x14ac:dyDescent="0.3">
      <c r="A60" s="24">
        <v>33</v>
      </c>
      <c r="B60" s="3" t="s">
        <v>128</v>
      </c>
      <c r="C60" s="3" t="s">
        <v>49</v>
      </c>
      <c r="D60" s="34" t="s">
        <v>103</v>
      </c>
      <c r="E60" s="35"/>
      <c r="F60" s="3" t="s">
        <v>37</v>
      </c>
      <c r="G60" s="19">
        <v>20</v>
      </c>
      <c r="H60" s="66">
        <v>0</v>
      </c>
      <c r="I60" s="20">
        <v>21</v>
      </c>
      <c r="J60" s="19">
        <f t="shared" si="52"/>
        <v>0</v>
      </c>
      <c r="K60" s="19">
        <f t="shared" si="53"/>
        <v>0</v>
      </c>
      <c r="L60" s="19">
        <f t="shared" si="54"/>
        <v>0</v>
      </c>
      <c r="M60" s="19">
        <f t="shared" si="55"/>
        <v>0</v>
      </c>
      <c r="N60" s="19">
        <v>1.23325</v>
      </c>
      <c r="O60" s="19">
        <f t="shared" si="56"/>
        <v>24.664999999999999</v>
      </c>
      <c r="P60" s="33" t="s">
        <v>78</v>
      </c>
      <c r="Z60" s="19">
        <f t="shared" si="57"/>
        <v>0</v>
      </c>
      <c r="AB60" s="19">
        <f t="shared" si="58"/>
        <v>0</v>
      </c>
      <c r="AC60" s="19">
        <f t="shared" si="59"/>
        <v>0</v>
      </c>
      <c r="AD60" s="19">
        <f t="shared" si="60"/>
        <v>0</v>
      </c>
      <c r="AE60" s="19">
        <f t="shared" si="61"/>
        <v>0</v>
      </c>
      <c r="AF60" s="19">
        <f t="shared" si="62"/>
        <v>0</v>
      </c>
      <c r="AG60" s="19">
        <f t="shared" si="63"/>
        <v>0</v>
      </c>
      <c r="AH60" s="19">
        <f t="shared" si="64"/>
        <v>0</v>
      </c>
      <c r="AI60" s="9" t="s">
        <v>128</v>
      </c>
      <c r="AJ60" s="19">
        <f t="shared" si="65"/>
        <v>0</v>
      </c>
      <c r="AK60" s="19">
        <f t="shared" si="66"/>
        <v>0</v>
      </c>
      <c r="AL60" s="19">
        <f t="shared" si="67"/>
        <v>0</v>
      </c>
      <c r="AN60" s="19">
        <v>21</v>
      </c>
      <c r="AO60" s="19">
        <f>H60*0.73186252354049</f>
        <v>0</v>
      </c>
      <c r="AP60" s="19">
        <f>H60*(1-0.73186252354049)</f>
        <v>0</v>
      </c>
      <c r="AQ60" s="20" t="s">
        <v>125</v>
      </c>
      <c r="AV60" s="19">
        <f t="shared" si="68"/>
        <v>0</v>
      </c>
      <c r="AW60" s="19">
        <f t="shared" si="69"/>
        <v>0</v>
      </c>
      <c r="AX60" s="19">
        <f t="shared" si="70"/>
        <v>0</v>
      </c>
      <c r="AY60" s="20" t="s">
        <v>176</v>
      </c>
      <c r="AZ60" s="20" t="s">
        <v>64</v>
      </c>
      <c r="BA60" s="9" t="s">
        <v>146</v>
      </c>
      <c r="BC60" s="19">
        <f t="shared" si="71"/>
        <v>0</v>
      </c>
      <c r="BD60" s="19">
        <f t="shared" si="72"/>
        <v>0</v>
      </c>
      <c r="BE60" s="19">
        <v>0</v>
      </c>
      <c r="BF60" s="19">
        <f t="shared" si="73"/>
        <v>24.664999999999999</v>
      </c>
      <c r="BH60" s="19">
        <f t="shared" si="74"/>
        <v>0</v>
      </c>
      <c r="BI60" s="19">
        <f t="shared" si="75"/>
        <v>0</v>
      </c>
      <c r="BJ60" s="19">
        <f t="shared" si="76"/>
        <v>0</v>
      </c>
      <c r="BK60" s="19"/>
      <c r="BL60" s="19"/>
      <c r="BW60" s="19">
        <f t="shared" si="77"/>
        <v>21</v>
      </c>
    </row>
    <row r="61" spans="1:75" ht="13.5" customHeight="1" x14ac:dyDescent="0.3">
      <c r="A61" s="24">
        <v>34</v>
      </c>
      <c r="B61" s="3" t="s">
        <v>128</v>
      </c>
      <c r="C61" s="3" t="s">
        <v>197</v>
      </c>
      <c r="D61" s="34" t="s">
        <v>28</v>
      </c>
      <c r="E61" s="35"/>
      <c r="F61" s="3" t="s">
        <v>160</v>
      </c>
      <c r="G61" s="19">
        <v>710</v>
      </c>
      <c r="H61" s="66">
        <v>0</v>
      </c>
      <c r="I61" s="20">
        <v>21</v>
      </c>
      <c r="J61" s="19">
        <f t="shared" si="52"/>
        <v>0</v>
      </c>
      <c r="K61" s="19">
        <f t="shared" si="53"/>
        <v>0</v>
      </c>
      <c r="L61" s="19">
        <f t="shared" si="54"/>
        <v>0</v>
      </c>
      <c r="M61" s="19">
        <f t="shared" si="55"/>
        <v>0</v>
      </c>
      <c r="N61" s="19">
        <v>6.0000000000000002E-5</v>
      </c>
      <c r="O61" s="19">
        <f t="shared" si="56"/>
        <v>4.2599999999999999E-2</v>
      </c>
      <c r="P61" s="33" t="s">
        <v>78</v>
      </c>
      <c r="Z61" s="19">
        <f t="shared" si="57"/>
        <v>0</v>
      </c>
      <c r="AB61" s="19">
        <f t="shared" si="58"/>
        <v>0</v>
      </c>
      <c r="AC61" s="19">
        <f t="shared" si="59"/>
        <v>0</v>
      </c>
      <c r="AD61" s="19">
        <f t="shared" si="60"/>
        <v>0</v>
      </c>
      <c r="AE61" s="19">
        <f t="shared" si="61"/>
        <v>0</v>
      </c>
      <c r="AF61" s="19">
        <f t="shared" si="62"/>
        <v>0</v>
      </c>
      <c r="AG61" s="19">
        <f t="shared" si="63"/>
        <v>0</v>
      </c>
      <c r="AH61" s="19">
        <f t="shared" si="64"/>
        <v>0</v>
      </c>
      <c r="AI61" s="9" t="s">
        <v>128</v>
      </c>
      <c r="AJ61" s="19">
        <f t="shared" si="65"/>
        <v>0</v>
      </c>
      <c r="AK61" s="19">
        <f t="shared" si="66"/>
        <v>0</v>
      </c>
      <c r="AL61" s="19">
        <f t="shared" si="67"/>
        <v>0</v>
      </c>
      <c r="AN61" s="19">
        <v>21</v>
      </c>
      <c r="AO61" s="19">
        <f>H61*0.361194029850746</f>
        <v>0</v>
      </c>
      <c r="AP61" s="19">
        <f>H61*(1-0.361194029850746)</f>
        <v>0</v>
      </c>
      <c r="AQ61" s="20" t="s">
        <v>125</v>
      </c>
      <c r="AV61" s="19">
        <f t="shared" si="68"/>
        <v>0</v>
      </c>
      <c r="AW61" s="19">
        <f t="shared" si="69"/>
        <v>0</v>
      </c>
      <c r="AX61" s="19">
        <f t="shared" si="70"/>
        <v>0</v>
      </c>
      <c r="AY61" s="20" t="s">
        <v>176</v>
      </c>
      <c r="AZ61" s="20" t="s">
        <v>64</v>
      </c>
      <c r="BA61" s="9" t="s">
        <v>146</v>
      </c>
      <c r="BC61" s="19">
        <f t="shared" si="71"/>
        <v>0</v>
      </c>
      <c r="BD61" s="19">
        <f t="shared" si="72"/>
        <v>0</v>
      </c>
      <c r="BE61" s="19">
        <v>0</v>
      </c>
      <c r="BF61" s="19">
        <f t="shared" si="73"/>
        <v>4.2599999999999999E-2</v>
      </c>
      <c r="BH61" s="19">
        <f t="shared" si="74"/>
        <v>0</v>
      </c>
      <c r="BI61" s="19">
        <f t="shared" si="75"/>
        <v>0</v>
      </c>
      <c r="BJ61" s="19">
        <f t="shared" si="76"/>
        <v>0</v>
      </c>
      <c r="BK61" s="19"/>
      <c r="BL61" s="19"/>
      <c r="BW61" s="19">
        <f t="shared" si="77"/>
        <v>21</v>
      </c>
    </row>
    <row r="62" spans="1:75" ht="27" customHeight="1" x14ac:dyDescent="0.3">
      <c r="A62" s="24">
        <v>35</v>
      </c>
      <c r="B62" s="3" t="s">
        <v>128</v>
      </c>
      <c r="C62" s="3" t="s">
        <v>36</v>
      </c>
      <c r="D62" s="34" t="s">
        <v>111</v>
      </c>
      <c r="E62" s="35"/>
      <c r="F62" s="3" t="s">
        <v>160</v>
      </c>
      <c r="G62" s="19">
        <v>710</v>
      </c>
      <c r="H62" s="66">
        <v>0</v>
      </c>
      <c r="I62" s="20">
        <v>21</v>
      </c>
      <c r="J62" s="19">
        <f t="shared" si="52"/>
        <v>0</v>
      </c>
      <c r="K62" s="19">
        <f t="shared" si="53"/>
        <v>0</v>
      </c>
      <c r="L62" s="19">
        <f t="shared" si="54"/>
        <v>0</v>
      </c>
      <c r="M62" s="19">
        <f t="shared" si="55"/>
        <v>0</v>
      </c>
      <c r="N62" s="19">
        <v>0</v>
      </c>
      <c r="O62" s="19">
        <f t="shared" si="56"/>
        <v>0</v>
      </c>
      <c r="P62" s="33" t="s">
        <v>78</v>
      </c>
      <c r="Z62" s="19">
        <f t="shared" si="57"/>
        <v>0</v>
      </c>
      <c r="AB62" s="19">
        <f t="shared" si="58"/>
        <v>0</v>
      </c>
      <c r="AC62" s="19">
        <f t="shared" si="59"/>
        <v>0</v>
      </c>
      <c r="AD62" s="19">
        <f t="shared" si="60"/>
        <v>0</v>
      </c>
      <c r="AE62" s="19">
        <f t="shared" si="61"/>
        <v>0</v>
      </c>
      <c r="AF62" s="19">
        <f t="shared" si="62"/>
        <v>0</v>
      </c>
      <c r="AG62" s="19">
        <f t="shared" si="63"/>
        <v>0</v>
      </c>
      <c r="AH62" s="19">
        <f t="shared" si="64"/>
        <v>0</v>
      </c>
      <c r="AI62" s="9" t="s">
        <v>128</v>
      </c>
      <c r="AJ62" s="19">
        <f t="shared" si="65"/>
        <v>0</v>
      </c>
      <c r="AK62" s="19">
        <f t="shared" si="66"/>
        <v>0</v>
      </c>
      <c r="AL62" s="19">
        <f t="shared" si="67"/>
        <v>0</v>
      </c>
      <c r="AN62" s="19">
        <v>21</v>
      </c>
      <c r="AO62" s="19">
        <f>H62*0</f>
        <v>0</v>
      </c>
      <c r="AP62" s="19">
        <f>H62*(1-0)</f>
        <v>0</v>
      </c>
      <c r="AQ62" s="20" t="s">
        <v>125</v>
      </c>
      <c r="AV62" s="19">
        <f t="shared" si="68"/>
        <v>0</v>
      </c>
      <c r="AW62" s="19">
        <f t="shared" si="69"/>
        <v>0</v>
      </c>
      <c r="AX62" s="19">
        <f t="shared" si="70"/>
        <v>0</v>
      </c>
      <c r="AY62" s="20" t="s">
        <v>176</v>
      </c>
      <c r="AZ62" s="20" t="s">
        <v>64</v>
      </c>
      <c r="BA62" s="9" t="s">
        <v>146</v>
      </c>
      <c r="BC62" s="19">
        <f t="shared" si="71"/>
        <v>0</v>
      </c>
      <c r="BD62" s="19">
        <f t="shared" si="72"/>
        <v>0</v>
      </c>
      <c r="BE62" s="19">
        <v>0</v>
      </c>
      <c r="BF62" s="19">
        <f t="shared" si="73"/>
        <v>0</v>
      </c>
      <c r="BH62" s="19">
        <f t="shared" si="74"/>
        <v>0</v>
      </c>
      <c r="BI62" s="19">
        <f t="shared" si="75"/>
        <v>0</v>
      </c>
      <c r="BJ62" s="19">
        <f t="shared" si="76"/>
        <v>0</v>
      </c>
      <c r="BK62" s="19"/>
      <c r="BL62" s="19"/>
      <c r="BW62" s="19">
        <f t="shared" si="77"/>
        <v>21</v>
      </c>
    </row>
    <row r="63" spans="1:75" ht="13.5" customHeight="1" x14ac:dyDescent="0.3">
      <c r="A63" s="24">
        <v>36</v>
      </c>
      <c r="B63" s="3" t="s">
        <v>128</v>
      </c>
      <c r="C63" s="3" t="s">
        <v>35</v>
      </c>
      <c r="D63" s="34" t="s">
        <v>85</v>
      </c>
      <c r="E63" s="35"/>
      <c r="F63" s="3" t="s">
        <v>37</v>
      </c>
      <c r="G63" s="19">
        <v>2</v>
      </c>
      <c r="H63" s="66">
        <v>0</v>
      </c>
      <c r="I63" s="20">
        <v>21</v>
      </c>
      <c r="J63" s="19">
        <f t="shared" si="52"/>
        <v>0</v>
      </c>
      <c r="K63" s="19">
        <f t="shared" si="53"/>
        <v>0</v>
      </c>
      <c r="L63" s="19">
        <f t="shared" si="54"/>
        <v>0</v>
      </c>
      <c r="M63" s="19">
        <f t="shared" si="55"/>
        <v>0</v>
      </c>
      <c r="N63" s="19">
        <v>8.7100000000000007E-3</v>
      </c>
      <c r="O63" s="19">
        <f t="shared" si="56"/>
        <v>1.7420000000000001E-2</v>
      </c>
      <c r="P63" s="33" t="s">
        <v>78</v>
      </c>
      <c r="Z63" s="19">
        <f t="shared" si="57"/>
        <v>0</v>
      </c>
      <c r="AB63" s="19">
        <f t="shared" si="58"/>
        <v>0</v>
      </c>
      <c r="AC63" s="19">
        <f t="shared" si="59"/>
        <v>0</v>
      </c>
      <c r="AD63" s="19">
        <f t="shared" si="60"/>
        <v>0</v>
      </c>
      <c r="AE63" s="19">
        <f t="shared" si="61"/>
        <v>0</v>
      </c>
      <c r="AF63" s="19">
        <f t="shared" si="62"/>
        <v>0</v>
      </c>
      <c r="AG63" s="19">
        <f t="shared" si="63"/>
        <v>0</v>
      </c>
      <c r="AH63" s="19">
        <f t="shared" si="64"/>
        <v>0</v>
      </c>
      <c r="AI63" s="9" t="s">
        <v>128</v>
      </c>
      <c r="AJ63" s="19">
        <f t="shared" si="65"/>
        <v>0</v>
      </c>
      <c r="AK63" s="19">
        <f t="shared" si="66"/>
        <v>0</v>
      </c>
      <c r="AL63" s="19">
        <f t="shared" si="67"/>
        <v>0</v>
      </c>
      <c r="AN63" s="19">
        <v>21</v>
      </c>
      <c r="AO63" s="19">
        <f>H63*0.00803056768558952</f>
        <v>0</v>
      </c>
      <c r="AP63" s="19">
        <f>H63*(1-0.00803056768558952)</f>
        <v>0</v>
      </c>
      <c r="AQ63" s="20" t="s">
        <v>125</v>
      </c>
      <c r="AV63" s="19">
        <f t="shared" si="68"/>
        <v>0</v>
      </c>
      <c r="AW63" s="19">
        <f t="shared" si="69"/>
        <v>0</v>
      </c>
      <c r="AX63" s="19">
        <f t="shared" si="70"/>
        <v>0</v>
      </c>
      <c r="AY63" s="20" t="s">
        <v>176</v>
      </c>
      <c r="AZ63" s="20" t="s">
        <v>64</v>
      </c>
      <c r="BA63" s="9" t="s">
        <v>146</v>
      </c>
      <c r="BC63" s="19">
        <f t="shared" si="71"/>
        <v>0</v>
      </c>
      <c r="BD63" s="19">
        <f t="shared" si="72"/>
        <v>0</v>
      </c>
      <c r="BE63" s="19">
        <v>0</v>
      </c>
      <c r="BF63" s="19">
        <f t="shared" si="73"/>
        <v>1.7420000000000001E-2</v>
      </c>
      <c r="BH63" s="19">
        <f t="shared" si="74"/>
        <v>0</v>
      </c>
      <c r="BI63" s="19">
        <f t="shared" si="75"/>
        <v>0</v>
      </c>
      <c r="BJ63" s="19">
        <f t="shared" si="76"/>
        <v>0</v>
      </c>
      <c r="BK63" s="19"/>
      <c r="BL63" s="19"/>
      <c r="BW63" s="19">
        <f t="shared" si="77"/>
        <v>21</v>
      </c>
    </row>
    <row r="64" spans="1:75" ht="27" customHeight="1" x14ac:dyDescent="0.3">
      <c r="A64" s="24">
        <v>37</v>
      </c>
      <c r="B64" s="3" t="s">
        <v>128</v>
      </c>
      <c r="C64" s="3" t="s">
        <v>153</v>
      </c>
      <c r="D64" s="34" t="s">
        <v>179</v>
      </c>
      <c r="E64" s="35"/>
      <c r="F64" s="3" t="s">
        <v>160</v>
      </c>
      <c r="G64" s="19">
        <v>10</v>
      </c>
      <c r="H64" s="66">
        <v>0</v>
      </c>
      <c r="I64" s="20">
        <v>21</v>
      </c>
      <c r="J64" s="19">
        <f t="shared" si="52"/>
        <v>0</v>
      </c>
      <c r="K64" s="19">
        <f t="shared" si="53"/>
        <v>0</v>
      </c>
      <c r="L64" s="19">
        <f t="shared" si="54"/>
        <v>0</v>
      </c>
      <c r="M64" s="19">
        <f t="shared" si="55"/>
        <v>0</v>
      </c>
      <c r="N64" s="19">
        <v>1.09E-3</v>
      </c>
      <c r="O64" s="19">
        <f t="shared" si="56"/>
        <v>1.09E-2</v>
      </c>
      <c r="P64" s="33" t="s">
        <v>78</v>
      </c>
      <c r="Z64" s="19">
        <f t="shared" si="57"/>
        <v>0</v>
      </c>
      <c r="AB64" s="19">
        <f t="shared" si="58"/>
        <v>0</v>
      </c>
      <c r="AC64" s="19">
        <f t="shared" si="59"/>
        <v>0</v>
      </c>
      <c r="AD64" s="19">
        <f t="shared" si="60"/>
        <v>0</v>
      </c>
      <c r="AE64" s="19">
        <f t="shared" si="61"/>
        <v>0</v>
      </c>
      <c r="AF64" s="19">
        <f t="shared" si="62"/>
        <v>0</v>
      </c>
      <c r="AG64" s="19">
        <f t="shared" si="63"/>
        <v>0</v>
      </c>
      <c r="AH64" s="19">
        <f t="shared" si="64"/>
        <v>0</v>
      </c>
      <c r="AI64" s="9" t="s">
        <v>128</v>
      </c>
      <c r="AJ64" s="19">
        <f t="shared" si="65"/>
        <v>0</v>
      </c>
      <c r="AK64" s="19">
        <f t="shared" si="66"/>
        <v>0</v>
      </c>
      <c r="AL64" s="19">
        <f t="shared" si="67"/>
        <v>0</v>
      </c>
      <c r="AN64" s="19">
        <v>21</v>
      </c>
      <c r="AO64" s="19">
        <f>H64*0.897467532467533</f>
        <v>0</v>
      </c>
      <c r="AP64" s="19">
        <f>H64*(1-0.897467532467533)</f>
        <v>0</v>
      </c>
      <c r="AQ64" s="20" t="s">
        <v>125</v>
      </c>
      <c r="AV64" s="19">
        <f t="shared" si="68"/>
        <v>0</v>
      </c>
      <c r="AW64" s="19">
        <f t="shared" si="69"/>
        <v>0</v>
      </c>
      <c r="AX64" s="19">
        <f t="shared" si="70"/>
        <v>0</v>
      </c>
      <c r="AY64" s="20" t="s">
        <v>176</v>
      </c>
      <c r="AZ64" s="20" t="s">
        <v>64</v>
      </c>
      <c r="BA64" s="9" t="s">
        <v>146</v>
      </c>
      <c r="BC64" s="19">
        <f t="shared" si="71"/>
        <v>0</v>
      </c>
      <c r="BD64" s="19">
        <f t="shared" si="72"/>
        <v>0</v>
      </c>
      <c r="BE64" s="19">
        <v>0</v>
      </c>
      <c r="BF64" s="19">
        <f t="shared" si="73"/>
        <v>1.09E-2</v>
      </c>
      <c r="BH64" s="19">
        <f t="shared" si="74"/>
        <v>0</v>
      </c>
      <c r="BI64" s="19">
        <f t="shared" si="75"/>
        <v>0</v>
      </c>
      <c r="BJ64" s="19">
        <f t="shared" si="76"/>
        <v>0</v>
      </c>
      <c r="BK64" s="19"/>
      <c r="BL64" s="19"/>
      <c r="BW64" s="19">
        <f t="shared" si="77"/>
        <v>21</v>
      </c>
    </row>
    <row r="65" spans="1:75" ht="13.5" customHeight="1" x14ac:dyDescent="0.3">
      <c r="A65" s="24">
        <v>38</v>
      </c>
      <c r="B65" s="3" t="s">
        <v>128</v>
      </c>
      <c r="C65" s="3" t="s">
        <v>192</v>
      </c>
      <c r="D65" s="34" t="s">
        <v>92</v>
      </c>
      <c r="E65" s="34"/>
      <c r="F65" s="3" t="s">
        <v>37</v>
      </c>
      <c r="G65" s="19">
        <v>1</v>
      </c>
      <c r="H65" s="66">
        <v>0</v>
      </c>
      <c r="I65" s="20">
        <v>21</v>
      </c>
      <c r="J65" s="19">
        <f t="shared" si="52"/>
        <v>0</v>
      </c>
      <c r="K65" s="19">
        <f t="shared" si="53"/>
        <v>0</v>
      </c>
      <c r="L65" s="19">
        <f t="shared" si="54"/>
        <v>0</v>
      </c>
      <c r="M65" s="19">
        <f t="shared" si="55"/>
        <v>0</v>
      </c>
      <c r="N65" s="19">
        <v>0.13702</v>
      </c>
      <c r="O65" s="19">
        <f t="shared" si="56"/>
        <v>0.13702</v>
      </c>
      <c r="P65" s="33" t="s">
        <v>78</v>
      </c>
      <c r="Z65" s="19">
        <f t="shared" si="57"/>
        <v>0</v>
      </c>
      <c r="AB65" s="19">
        <f t="shared" si="58"/>
        <v>0</v>
      </c>
      <c r="AC65" s="19">
        <f t="shared" si="59"/>
        <v>0</v>
      </c>
      <c r="AD65" s="19">
        <f t="shared" si="60"/>
        <v>0</v>
      </c>
      <c r="AE65" s="19">
        <f t="shared" si="61"/>
        <v>0</v>
      </c>
      <c r="AF65" s="19">
        <f t="shared" si="62"/>
        <v>0</v>
      </c>
      <c r="AG65" s="19">
        <f t="shared" si="63"/>
        <v>0</v>
      </c>
      <c r="AH65" s="19">
        <f t="shared" si="64"/>
        <v>0</v>
      </c>
      <c r="AI65" s="9" t="s">
        <v>128</v>
      </c>
      <c r="AJ65" s="19">
        <f t="shared" si="65"/>
        <v>0</v>
      </c>
      <c r="AK65" s="19">
        <f t="shared" si="66"/>
        <v>0</v>
      </c>
      <c r="AL65" s="19">
        <f t="shared" si="67"/>
        <v>0</v>
      </c>
      <c r="AN65" s="19">
        <v>21</v>
      </c>
      <c r="AO65" s="19">
        <f>H65*0.79389378757515</f>
        <v>0</v>
      </c>
      <c r="AP65" s="19">
        <f>H65*(1-0.79389378757515)</f>
        <v>0</v>
      </c>
      <c r="AQ65" s="20" t="s">
        <v>125</v>
      </c>
      <c r="AV65" s="19">
        <f t="shared" si="68"/>
        <v>0</v>
      </c>
      <c r="AW65" s="19">
        <f t="shared" si="69"/>
        <v>0</v>
      </c>
      <c r="AX65" s="19">
        <f t="shared" si="70"/>
        <v>0</v>
      </c>
      <c r="AY65" s="20" t="s">
        <v>176</v>
      </c>
      <c r="AZ65" s="20" t="s">
        <v>64</v>
      </c>
      <c r="BA65" s="9" t="s">
        <v>146</v>
      </c>
      <c r="BC65" s="19">
        <f t="shared" si="71"/>
        <v>0</v>
      </c>
      <c r="BD65" s="19">
        <f t="shared" si="72"/>
        <v>0</v>
      </c>
      <c r="BE65" s="19">
        <v>0</v>
      </c>
      <c r="BF65" s="19">
        <f t="shared" si="73"/>
        <v>0.13702</v>
      </c>
      <c r="BH65" s="19">
        <f t="shared" si="74"/>
        <v>0</v>
      </c>
      <c r="BI65" s="19">
        <f t="shared" si="75"/>
        <v>0</v>
      </c>
      <c r="BJ65" s="19">
        <f t="shared" si="76"/>
        <v>0</v>
      </c>
      <c r="BK65" s="19"/>
      <c r="BL65" s="19"/>
      <c r="BW65" s="19">
        <f t="shared" si="77"/>
        <v>21</v>
      </c>
    </row>
    <row r="66" spans="1:75" ht="13.5" customHeight="1" x14ac:dyDescent="0.3">
      <c r="A66" s="24">
        <v>39</v>
      </c>
      <c r="C66" s="21" t="s">
        <v>88</v>
      </c>
      <c r="D66" s="36" t="s">
        <v>100</v>
      </c>
      <c r="E66" s="37"/>
      <c r="F66" s="37"/>
      <c r="G66" s="37"/>
      <c r="H66" s="37"/>
      <c r="I66" s="37"/>
      <c r="J66" s="37"/>
      <c r="K66" s="37"/>
      <c r="L66" s="37"/>
      <c r="M66" s="37"/>
      <c r="N66" s="37"/>
      <c r="O66" s="37"/>
      <c r="P66" s="38"/>
      <c r="AN66" s="19"/>
    </row>
    <row r="67" spans="1:75" ht="13.5" customHeight="1" x14ac:dyDescent="0.3">
      <c r="A67" s="24">
        <v>40</v>
      </c>
      <c r="B67" s="3" t="s">
        <v>128</v>
      </c>
      <c r="C67" s="3" t="s">
        <v>3</v>
      </c>
      <c r="D67" s="34" t="s">
        <v>175</v>
      </c>
      <c r="E67" s="35"/>
      <c r="F67" s="3" t="s">
        <v>195</v>
      </c>
      <c r="G67" s="19">
        <v>53.25</v>
      </c>
      <c r="H67" s="66">
        <v>0</v>
      </c>
      <c r="I67" s="20">
        <v>21</v>
      </c>
      <c r="J67" s="19">
        <f>G67*AO67</f>
        <v>0</v>
      </c>
      <c r="K67" s="19">
        <f>G67*AP67</f>
        <v>0</v>
      </c>
      <c r="L67" s="19">
        <f>G67*H67</f>
        <v>0</v>
      </c>
      <c r="M67" s="19">
        <f>L67*(1+BW67/100)</f>
        <v>0</v>
      </c>
      <c r="N67" s="19">
        <v>0</v>
      </c>
      <c r="O67" s="19">
        <f>G67*N67</f>
        <v>0</v>
      </c>
      <c r="P67" s="33" t="s">
        <v>78</v>
      </c>
      <c r="Z67" s="19">
        <f>IF(AQ67="5",BJ67,0)</f>
        <v>0</v>
      </c>
      <c r="AB67" s="19">
        <f>IF(AQ67="1",BH67,0)</f>
        <v>0</v>
      </c>
      <c r="AC67" s="19">
        <f>IF(AQ67="1",BI67,0)</f>
        <v>0</v>
      </c>
      <c r="AD67" s="19">
        <f>IF(AQ67="7",BH67,0)</f>
        <v>0</v>
      </c>
      <c r="AE67" s="19">
        <f>IF(AQ67="7",BI67,0)</f>
        <v>0</v>
      </c>
      <c r="AF67" s="19">
        <f>IF(AQ67="2",BH67,0)</f>
        <v>0</v>
      </c>
      <c r="AG67" s="19">
        <f>IF(AQ67="2",BI67,0)</f>
        <v>0</v>
      </c>
      <c r="AH67" s="19">
        <f>IF(AQ67="0",BJ67,0)</f>
        <v>0</v>
      </c>
      <c r="AI67" s="9" t="s">
        <v>128</v>
      </c>
      <c r="AJ67" s="19">
        <f>IF(AN67=0,L67,0)</f>
        <v>0</v>
      </c>
      <c r="AK67" s="19">
        <f>IF(AN67=12,L67,0)</f>
        <v>0</v>
      </c>
      <c r="AL67" s="19">
        <f>IF(AN67=21,L67,0)</f>
        <v>0</v>
      </c>
      <c r="AN67" s="19">
        <v>21</v>
      </c>
      <c r="AO67" s="19">
        <f>H67*0</f>
        <v>0</v>
      </c>
      <c r="AP67" s="19">
        <f>H67*(1-0)</f>
        <v>0</v>
      </c>
      <c r="AQ67" s="20" t="s">
        <v>125</v>
      </c>
      <c r="AV67" s="19">
        <f>AW67+AX67</f>
        <v>0</v>
      </c>
      <c r="AW67" s="19">
        <f>G67*AO67</f>
        <v>0</v>
      </c>
      <c r="AX67" s="19">
        <f>G67*AP67</f>
        <v>0</v>
      </c>
      <c r="AY67" s="20" t="s">
        <v>176</v>
      </c>
      <c r="AZ67" s="20" t="s">
        <v>64</v>
      </c>
      <c r="BA67" s="9" t="s">
        <v>146</v>
      </c>
      <c r="BC67" s="19">
        <f>AW67+AX67</f>
        <v>0</v>
      </c>
      <c r="BD67" s="19">
        <f>H67/(100-BE67)*100</f>
        <v>0</v>
      </c>
      <c r="BE67" s="19">
        <v>0</v>
      </c>
      <c r="BF67" s="19">
        <f>O67</f>
        <v>0</v>
      </c>
      <c r="BH67" s="19">
        <f>G67*AO67</f>
        <v>0</v>
      </c>
      <c r="BI67" s="19">
        <f>G67*AP67</f>
        <v>0</v>
      </c>
      <c r="BJ67" s="19">
        <f>G67*H67</f>
        <v>0</v>
      </c>
      <c r="BK67" s="19"/>
      <c r="BL67" s="19"/>
      <c r="BW67" s="19">
        <f>I67</f>
        <v>21</v>
      </c>
    </row>
    <row r="68" spans="1:75" ht="13.5" customHeight="1" x14ac:dyDescent="0.3">
      <c r="A68" s="24">
        <v>41</v>
      </c>
      <c r="C68" s="21" t="s">
        <v>88</v>
      </c>
      <c r="D68" s="36" t="s">
        <v>121</v>
      </c>
      <c r="E68" s="37"/>
      <c r="F68" s="37"/>
      <c r="G68" s="37"/>
      <c r="H68" s="37"/>
      <c r="I68" s="37"/>
      <c r="J68" s="37"/>
      <c r="K68" s="37"/>
      <c r="L68" s="37"/>
      <c r="M68" s="37"/>
      <c r="N68" s="37"/>
      <c r="O68" s="37"/>
      <c r="P68" s="38"/>
      <c r="AN68" s="19"/>
    </row>
    <row r="69" spans="1:75" ht="13.5" customHeight="1" x14ac:dyDescent="0.3">
      <c r="A69" s="24">
        <v>42</v>
      </c>
      <c r="B69" s="3" t="s">
        <v>128</v>
      </c>
      <c r="C69" s="3" t="s">
        <v>147</v>
      </c>
      <c r="D69" s="34" t="s">
        <v>216</v>
      </c>
      <c r="E69" s="35"/>
      <c r="F69" s="3" t="s">
        <v>198</v>
      </c>
      <c r="G69" s="19">
        <v>355</v>
      </c>
      <c r="H69" s="66">
        <v>0</v>
      </c>
      <c r="I69" s="20">
        <v>21</v>
      </c>
      <c r="J69" s="19">
        <f>G69*AO69</f>
        <v>0</v>
      </c>
      <c r="K69" s="19">
        <f>G69*AP69</f>
        <v>0</v>
      </c>
      <c r="L69" s="19">
        <f>G69*H69</f>
        <v>0</v>
      </c>
      <c r="M69" s="19">
        <f>L69*(1+BW69/100)</f>
        <v>0</v>
      </c>
      <c r="N69" s="19">
        <v>0</v>
      </c>
      <c r="O69" s="19">
        <f>G69*N69</f>
        <v>0</v>
      </c>
      <c r="P69" s="33" t="s">
        <v>78</v>
      </c>
      <c r="Z69" s="19">
        <f>IF(AQ69="5",BJ69,0)</f>
        <v>0</v>
      </c>
      <c r="AB69" s="19">
        <f>IF(AQ69="1",BH69,0)</f>
        <v>0</v>
      </c>
      <c r="AC69" s="19">
        <f>IF(AQ69="1",BI69,0)</f>
        <v>0</v>
      </c>
      <c r="AD69" s="19">
        <f>IF(AQ69="7",BH69,0)</f>
        <v>0</v>
      </c>
      <c r="AE69" s="19">
        <f>IF(AQ69="7",BI69,0)</f>
        <v>0</v>
      </c>
      <c r="AF69" s="19">
        <f>IF(AQ69="2",BH69,0)</f>
        <v>0</v>
      </c>
      <c r="AG69" s="19">
        <f>IF(AQ69="2",BI69,0)</f>
        <v>0</v>
      </c>
      <c r="AH69" s="19">
        <f>IF(AQ69="0",BJ69,0)</f>
        <v>0</v>
      </c>
      <c r="AI69" s="9" t="s">
        <v>128</v>
      </c>
      <c r="AJ69" s="19">
        <f>IF(AN69=0,L69,0)</f>
        <v>0</v>
      </c>
      <c r="AK69" s="19">
        <f>IF(AN69=12,L69,0)</f>
        <v>0</v>
      </c>
      <c r="AL69" s="19">
        <f>IF(AN69=21,L69,0)</f>
        <v>0</v>
      </c>
      <c r="AN69" s="19">
        <v>21</v>
      </c>
      <c r="AO69" s="19">
        <f>H69*0</f>
        <v>0</v>
      </c>
      <c r="AP69" s="19">
        <f>H69*(1-0)</f>
        <v>0</v>
      </c>
      <c r="AQ69" s="20" t="s">
        <v>125</v>
      </c>
      <c r="AV69" s="19">
        <f>AW69+AX69</f>
        <v>0</v>
      </c>
      <c r="AW69" s="19">
        <f>G69*AO69</f>
        <v>0</v>
      </c>
      <c r="AX69" s="19">
        <f>G69*AP69</f>
        <v>0</v>
      </c>
      <c r="AY69" s="20" t="s">
        <v>176</v>
      </c>
      <c r="AZ69" s="20" t="s">
        <v>64</v>
      </c>
      <c r="BA69" s="9" t="s">
        <v>146</v>
      </c>
      <c r="BC69" s="19">
        <f>AW69+AX69</f>
        <v>0</v>
      </c>
      <c r="BD69" s="19">
        <f>H69/(100-BE69)*100</f>
        <v>0</v>
      </c>
      <c r="BE69" s="19">
        <v>0</v>
      </c>
      <c r="BF69" s="19">
        <f>O69</f>
        <v>0</v>
      </c>
      <c r="BH69" s="19">
        <f>G69*AO69</f>
        <v>0</v>
      </c>
      <c r="BI69" s="19">
        <f>G69*AP69</f>
        <v>0</v>
      </c>
      <c r="BJ69" s="19">
        <f>G69*H69</f>
        <v>0</v>
      </c>
      <c r="BK69" s="19"/>
      <c r="BL69" s="19"/>
      <c r="BW69" s="19">
        <f>I69</f>
        <v>21</v>
      </c>
    </row>
    <row r="70" spans="1:75" ht="13.5" customHeight="1" x14ac:dyDescent="0.3">
      <c r="A70" s="24">
        <v>43</v>
      </c>
      <c r="C70" s="21" t="s">
        <v>88</v>
      </c>
      <c r="D70" s="36" t="s">
        <v>22</v>
      </c>
      <c r="E70" s="37"/>
      <c r="F70" s="37"/>
      <c r="G70" s="37"/>
      <c r="H70" s="37"/>
      <c r="I70" s="37"/>
      <c r="J70" s="37"/>
      <c r="K70" s="37"/>
      <c r="L70" s="37"/>
      <c r="M70" s="37"/>
      <c r="N70" s="37"/>
      <c r="O70" s="37"/>
      <c r="P70" s="38"/>
      <c r="AN70" s="19"/>
    </row>
    <row r="71" spans="1:75" ht="27" customHeight="1" x14ac:dyDescent="0.3">
      <c r="A71" s="24">
        <v>44</v>
      </c>
      <c r="B71" s="3" t="s">
        <v>128</v>
      </c>
      <c r="C71" s="3" t="s">
        <v>188</v>
      </c>
      <c r="D71" s="34" t="s">
        <v>33</v>
      </c>
      <c r="E71" s="35"/>
      <c r="F71" s="3" t="s">
        <v>37</v>
      </c>
      <c r="G71" s="19">
        <v>142</v>
      </c>
      <c r="H71" s="66">
        <v>0</v>
      </c>
      <c r="I71" s="20">
        <v>21</v>
      </c>
      <c r="J71" s="19">
        <f>G71*AO71</f>
        <v>0</v>
      </c>
      <c r="K71" s="19">
        <f>G71*AP71</f>
        <v>0</v>
      </c>
      <c r="L71" s="19">
        <f>G71*H71</f>
        <v>0</v>
      </c>
      <c r="M71" s="19">
        <f>L71*(1+BW71/100)</f>
        <v>0</v>
      </c>
      <c r="N71" s="19">
        <v>0</v>
      </c>
      <c r="O71" s="19">
        <f>G71*N71</f>
        <v>0</v>
      </c>
      <c r="P71" s="33" t="s">
        <v>78</v>
      </c>
      <c r="Z71" s="19">
        <f>IF(AQ71="5",BJ71,0)</f>
        <v>0</v>
      </c>
      <c r="AB71" s="19">
        <f>IF(AQ71="1",BH71,0)</f>
        <v>0</v>
      </c>
      <c r="AC71" s="19">
        <f>IF(AQ71="1",BI71,0)</f>
        <v>0</v>
      </c>
      <c r="AD71" s="19">
        <f>IF(AQ71="7",BH71,0)</f>
        <v>0</v>
      </c>
      <c r="AE71" s="19">
        <f>IF(AQ71="7",BI71,0)</f>
        <v>0</v>
      </c>
      <c r="AF71" s="19">
        <f>IF(AQ71="2",BH71,0)</f>
        <v>0</v>
      </c>
      <c r="AG71" s="19">
        <f>IF(AQ71="2",BI71,0)</f>
        <v>0</v>
      </c>
      <c r="AH71" s="19">
        <f>IF(AQ71="0",BJ71,0)</f>
        <v>0</v>
      </c>
      <c r="AI71" s="9" t="s">
        <v>128</v>
      </c>
      <c r="AJ71" s="19">
        <f>IF(AN71=0,L71,0)</f>
        <v>0</v>
      </c>
      <c r="AK71" s="19">
        <f>IF(AN71=12,L71,0)</f>
        <v>0</v>
      </c>
      <c r="AL71" s="19">
        <f>IF(AN71=21,L71,0)</f>
        <v>0</v>
      </c>
      <c r="AN71" s="19">
        <v>21</v>
      </c>
      <c r="AO71" s="19">
        <f>H71*0</f>
        <v>0</v>
      </c>
      <c r="AP71" s="19">
        <f>H71*(1-0)</f>
        <v>0</v>
      </c>
      <c r="AQ71" s="20" t="s">
        <v>125</v>
      </c>
      <c r="AV71" s="19">
        <f>AW71+AX71</f>
        <v>0</v>
      </c>
      <c r="AW71" s="19">
        <f>G71*AO71</f>
        <v>0</v>
      </c>
      <c r="AX71" s="19">
        <f>G71*AP71</f>
        <v>0</v>
      </c>
      <c r="AY71" s="20" t="s">
        <v>176</v>
      </c>
      <c r="AZ71" s="20" t="s">
        <v>64</v>
      </c>
      <c r="BA71" s="9" t="s">
        <v>146</v>
      </c>
      <c r="BC71" s="19">
        <f>AW71+AX71</f>
        <v>0</v>
      </c>
      <c r="BD71" s="19">
        <f>H71/(100-BE71)*100</f>
        <v>0</v>
      </c>
      <c r="BE71" s="19">
        <v>0</v>
      </c>
      <c r="BF71" s="19">
        <f>O71</f>
        <v>0</v>
      </c>
      <c r="BH71" s="19">
        <f>G71*AO71</f>
        <v>0</v>
      </c>
      <c r="BI71" s="19">
        <f>G71*AP71</f>
        <v>0</v>
      </c>
      <c r="BJ71" s="19">
        <f>G71*H71</f>
        <v>0</v>
      </c>
      <c r="BK71" s="19"/>
      <c r="BL71" s="19"/>
      <c r="BW71" s="19">
        <f>I71</f>
        <v>21</v>
      </c>
    </row>
    <row r="72" spans="1:75" ht="13.5" customHeight="1" x14ac:dyDescent="0.3">
      <c r="A72" s="24">
        <v>45</v>
      </c>
      <c r="B72" s="3" t="s">
        <v>128</v>
      </c>
      <c r="C72" s="3" t="s">
        <v>84</v>
      </c>
      <c r="D72" s="34" t="s">
        <v>161</v>
      </c>
      <c r="E72" s="35"/>
      <c r="F72" s="3" t="s">
        <v>37</v>
      </c>
      <c r="G72" s="19">
        <v>142</v>
      </c>
      <c r="H72" s="66">
        <v>0</v>
      </c>
      <c r="I72" s="20">
        <v>21</v>
      </c>
      <c r="J72" s="19">
        <f>G72*AO72</f>
        <v>0</v>
      </c>
      <c r="K72" s="19">
        <f>G72*AP72</f>
        <v>0</v>
      </c>
      <c r="L72" s="19">
        <f>G72*H72</f>
        <v>0</v>
      </c>
      <c r="M72" s="19">
        <f>L72*(1+BW72/100)</f>
        <v>0</v>
      </c>
      <c r="N72" s="19">
        <v>0</v>
      </c>
      <c r="O72" s="19">
        <f>G72*N72</f>
        <v>0</v>
      </c>
      <c r="P72" s="33" t="s">
        <v>78</v>
      </c>
      <c r="Z72" s="19">
        <f>IF(AQ72="5",BJ72,0)</f>
        <v>0</v>
      </c>
      <c r="AB72" s="19">
        <f>IF(AQ72="1",BH72,0)</f>
        <v>0</v>
      </c>
      <c r="AC72" s="19">
        <f>IF(AQ72="1",BI72,0)</f>
        <v>0</v>
      </c>
      <c r="AD72" s="19">
        <f>IF(AQ72="7",BH72,0)</f>
        <v>0</v>
      </c>
      <c r="AE72" s="19">
        <f>IF(AQ72="7",BI72,0)</f>
        <v>0</v>
      </c>
      <c r="AF72" s="19">
        <f>IF(AQ72="2",BH72,0)</f>
        <v>0</v>
      </c>
      <c r="AG72" s="19">
        <f>IF(AQ72="2",BI72,0)</f>
        <v>0</v>
      </c>
      <c r="AH72" s="19">
        <f>IF(AQ72="0",BJ72,0)</f>
        <v>0</v>
      </c>
      <c r="AI72" s="9" t="s">
        <v>128</v>
      </c>
      <c r="AJ72" s="19">
        <f>IF(AN72=0,L72,0)</f>
        <v>0</v>
      </c>
      <c r="AK72" s="19">
        <f>IF(AN72=12,L72,0)</f>
        <v>0</v>
      </c>
      <c r="AL72" s="19">
        <f>IF(AN72=21,L72,0)</f>
        <v>0</v>
      </c>
      <c r="AN72" s="19">
        <v>21</v>
      </c>
      <c r="AO72" s="19">
        <f>H72*0</f>
        <v>0</v>
      </c>
      <c r="AP72" s="19">
        <f>H72*(1-0)</f>
        <v>0</v>
      </c>
      <c r="AQ72" s="20" t="s">
        <v>125</v>
      </c>
      <c r="AV72" s="19">
        <f>AW72+AX72</f>
        <v>0</v>
      </c>
      <c r="AW72" s="19">
        <f>G72*AO72</f>
        <v>0</v>
      </c>
      <c r="AX72" s="19">
        <f>G72*AP72</f>
        <v>0</v>
      </c>
      <c r="AY72" s="20" t="s">
        <v>176</v>
      </c>
      <c r="AZ72" s="20" t="s">
        <v>64</v>
      </c>
      <c r="BA72" s="9" t="s">
        <v>146</v>
      </c>
      <c r="BC72" s="19">
        <f>AW72+AX72</f>
        <v>0</v>
      </c>
      <c r="BD72" s="19">
        <f>H72/(100-BE72)*100</f>
        <v>0</v>
      </c>
      <c r="BE72" s="19">
        <v>0</v>
      </c>
      <c r="BF72" s="19">
        <f>O72</f>
        <v>0</v>
      </c>
      <c r="BH72" s="19">
        <f>G72*AO72</f>
        <v>0</v>
      </c>
      <c r="BI72" s="19">
        <f>G72*AP72</f>
        <v>0</v>
      </c>
      <c r="BJ72" s="19">
        <f>G72*H72</f>
        <v>0</v>
      </c>
      <c r="BK72" s="19"/>
      <c r="BL72" s="19"/>
      <c r="BW72" s="19">
        <f>I72</f>
        <v>21</v>
      </c>
    </row>
    <row r="73" spans="1:75" ht="15" customHeight="1" x14ac:dyDescent="0.3">
      <c r="A73" s="31" t="s">
        <v>128</v>
      </c>
      <c r="B73" s="17" t="s">
        <v>128</v>
      </c>
      <c r="C73" s="17" t="s">
        <v>128</v>
      </c>
      <c r="D73" s="39" t="s">
        <v>12</v>
      </c>
      <c r="E73" s="40"/>
      <c r="F73" s="18" t="s">
        <v>186</v>
      </c>
      <c r="G73" s="18" t="s">
        <v>186</v>
      </c>
      <c r="H73" s="18" t="s">
        <v>186</v>
      </c>
      <c r="I73" s="18" t="s">
        <v>186</v>
      </c>
      <c r="J73" s="2">
        <f>SUM(J74:J105)</f>
        <v>0</v>
      </c>
      <c r="K73" s="2">
        <f>SUM(K74:K105)</f>
        <v>0</v>
      </c>
      <c r="L73" s="2">
        <f>SUM(L74:L105)</f>
        <v>0</v>
      </c>
      <c r="M73" s="2">
        <f>SUM(M74:M105)</f>
        <v>0</v>
      </c>
      <c r="N73" s="9" t="s">
        <v>128</v>
      </c>
      <c r="O73" s="2">
        <f>SUM(O74:O105)</f>
        <v>4.140288</v>
      </c>
      <c r="P73" s="32" t="s">
        <v>128</v>
      </c>
      <c r="AI73" s="9" t="s">
        <v>128</v>
      </c>
      <c r="AN73" s="19"/>
      <c r="AS73" s="2">
        <f>SUM(AJ74:AJ105)</f>
        <v>0</v>
      </c>
      <c r="AT73" s="2">
        <f>SUM(AK74:AK105)</f>
        <v>0</v>
      </c>
      <c r="AU73" s="2">
        <f>SUM(AL74:AL105)</f>
        <v>0</v>
      </c>
    </row>
    <row r="74" spans="1:75" ht="27" customHeight="1" x14ac:dyDescent="0.3">
      <c r="A74" s="24">
        <v>46</v>
      </c>
      <c r="B74" s="3" t="s">
        <v>128</v>
      </c>
      <c r="C74" s="3" t="s">
        <v>83</v>
      </c>
      <c r="D74" s="34" t="s">
        <v>38</v>
      </c>
      <c r="E74" s="35"/>
      <c r="F74" s="3" t="s">
        <v>37</v>
      </c>
      <c r="G74" s="19">
        <v>1</v>
      </c>
      <c r="H74" s="66">
        <v>0</v>
      </c>
      <c r="I74" s="20">
        <v>21</v>
      </c>
      <c r="J74" s="19">
        <f>G74*AO74</f>
        <v>0</v>
      </c>
      <c r="K74" s="19">
        <v>0</v>
      </c>
      <c r="L74" s="19">
        <f>G74*H74</f>
        <v>0</v>
      </c>
      <c r="M74" s="19">
        <f>L74*(1+BW74/100)</f>
        <v>0</v>
      </c>
      <c r="N74" s="19">
        <v>0.01</v>
      </c>
      <c r="O74" s="19">
        <f>G74*N74</f>
        <v>0.01</v>
      </c>
      <c r="P74" s="33" t="s">
        <v>78</v>
      </c>
      <c r="Z74" s="19">
        <f>IF(AQ74="5",BJ74,0)</f>
        <v>0</v>
      </c>
      <c r="AB74" s="19">
        <f>IF(AQ74="1",BH74,0)</f>
        <v>0</v>
      </c>
      <c r="AC74" s="19">
        <f>IF(AQ74="1",BI74,0)</f>
        <v>0</v>
      </c>
      <c r="AD74" s="19">
        <f>IF(AQ74="7",BH74,0)</f>
        <v>0</v>
      </c>
      <c r="AE74" s="19">
        <f>IF(AQ74="7",BI74,0)</f>
        <v>0</v>
      </c>
      <c r="AF74" s="19">
        <f>IF(AQ74="2",BH74,0)</f>
        <v>0</v>
      </c>
      <c r="AG74" s="19">
        <f>IF(AQ74="2",BI74,0)</f>
        <v>0</v>
      </c>
      <c r="AH74" s="19">
        <f>IF(AQ74="0",BJ74,0)</f>
        <v>0</v>
      </c>
      <c r="AI74" s="9" t="s">
        <v>128</v>
      </c>
      <c r="AJ74" s="19">
        <f>IF(AN74=0,L74,0)</f>
        <v>0</v>
      </c>
      <c r="AK74" s="19">
        <f>IF(AN74=12,L74,0)</f>
        <v>0</v>
      </c>
      <c r="AL74" s="19">
        <f>IF(AN74=21,L74,0)</f>
        <v>0</v>
      </c>
      <c r="AN74" s="19">
        <v>21</v>
      </c>
      <c r="AO74" s="19">
        <f>H74*1</f>
        <v>0</v>
      </c>
      <c r="AP74" s="19">
        <f>H74*(1-1)</f>
        <v>0</v>
      </c>
      <c r="AQ74" s="20" t="s">
        <v>91</v>
      </c>
      <c r="AV74" s="19">
        <f>AW74+AX74</f>
        <v>0</v>
      </c>
      <c r="AW74" s="19">
        <f>G74*AO74</f>
        <v>0</v>
      </c>
      <c r="AX74" s="19">
        <f>G74*AP74</f>
        <v>0</v>
      </c>
      <c r="AY74" s="20" t="s">
        <v>32</v>
      </c>
      <c r="AZ74" s="20" t="s">
        <v>185</v>
      </c>
      <c r="BA74" s="9" t="s">
        <v>146</v>
      </c>
      <c r="BC74" s="19">
        <f>AW74+AX74</f>
        <v>0</v>
      </c>
      <c r="BD74" s="19">
        <f>H74/(100-BE74)*100</f>
        <v>0</v>
      </c>
      <c r="BE74" s="19">
        <v>0</v>
      </c>
      <c r="BF74" s="19">
        <f>O74</f>
        <v>0.01</v>
      </c>
      <c r="BH74" s="19">
        <f>G74*AO74</f>
        <v>0</v>
      </c>
      <c r="BI74" s="19">
        <f>G74*AP74</f>
        <v>0</v>
      </c>
      <c r="BJ74" s="19">
        <f>G74*H74</f>
        <v>0</v>
      </c>
      <c r="BK74" s="19"/>
      <c r="BL74" s="19"/>
      <c r="BW74" s="19">
        <f>I74</f>
        <v>21</v>
      </c>
    </row>
    <row r="75" spans="1:75" ht="40.5" customHeight="1" x14ac:dyDescent="0.3">
      <c r="A75" s="25"/>
      <c r="C75" s="21" t="s">
        <v>66</v>
      </c>
      <c r="D75" s="36" t="s">
        <v>39</v>
      </c>
      <c r="E75" s="37"/>
      <c r="F75" s="37"/>
      <c r="G75" s="37"/>
      <c r="H75" s="37"/>
      <c r="I75" s="37"/>
      <c r="J75" s="37"/>
      <c r="K75" s="37"/>
      <c r="L75" s="37"/>
      <c r="M75" s="37"/>
      <c r="N75" s="37"/>
      <c r="O75" s="37"/>
      <c r="P75" s="38"/>
    </row>
    <row r="76" spans="1:75" ht="27" customHeight="1" x14ac:dyDescent="0.3">
      <c r="A76" s="24">
        <v>47</v>
      </c>
      <c r="B76" s="3" t="s">
        <v>128</v>
      </c>
      <c r="C76" s="3">
        <v>358251019</v>
      </c>
      <c r="D76" s="34" t="s">
        <v>230</v>
      </c>
      <c r="E76" s="35"/>
      <c r="F76" s="3" t="s">
        <v>37</v>
      </c>
      <c r="G76" s="19">
        <v>3</v>
      </c>
      <c r="H76" s="66">
        <v>0</v>
      </c>
      <c r="I76" s="20">
        <v>21</v>
      </c>
      <c r="J76" s="19">
        <f>G76*AO76</f>
        <v>0</v>
      </c>
      <c r="K76" s="19">
        <v>0</v>
      </c>
      <c r="L76" s="19">
        <f>G76*H76</f>
        <v>0</v>
      </c>
      <c r="M76" s="19">
        <f>L76*(1+BW76/100)</f>
        <v>0</v>
      </c>
      <c r="N76" s="19">
        <v>2.0000000000000001E-4</v>
      </c>
      <c r="O76" s="19">
        <f>G76*N76</f>
        <v>6.0000000000000006E-4</v>
      </c>
      <c r="P76" s="33" t="s">
        <v>78</v>
      </c>
      <c r="Z76" s="19">
        <f>IF(AQ76="5",BJ76,0)</f>
        <v>0</v>
      </c>
      <c r="AB76" s="19">
        <f>IF(AQ76="1",BH76,0)</f>
        <v>0</v>
      </c>
      <c r="AC76" s="19">
        <f>IF(AQ76="1",BI76,0)</f>
        <v>0</v>
      </c>
      <c r="AD76" s="19">
        <f>IF(AQ76="7",BH76,0)</f>
        <v>0</v>
      </c>
      <c r="AE76" s="19">
        <f>IF(AQ76="7",BI76,0)</f>
        <v>0</v>
      </c>
      <c r="AF76" s="19">
        <f>IF(AQ76="2",BH76,0)</f>
        <v>0</v>
      </c>
      <c r="AG76" s="19">
        <f>IF(AQ76="2",BI76,0)</f>
        <v>0</v>
      </c>
      <c r="AH76" s="19">
        <f>IF(AQ76="0",BJ76,0)</f>
        <v>0</v>
      </c>
      <c r="AI76" s="9" t="s">
        <v>128</v>
      </c>
      <c r="AJ76" s="19">
        <f>IF(AN76=0,L76,0)</f>
        <v>0</v>
      </c>
      <c r="AK76" s="19">
        <f>IF(AN76=12,L76,0)</f>
        <v>0</v>
      </c>
      <c r="AL76" s="19">
        <f>IF(AN76=21,L76,0)</f>
        <v>0</v>
      </c>
      <c r="AN76" s="19">
        <v>21</v>
      </c>
      <c r="AO76" s="19">
        <f>H76*1</f>
        <v>0</v>
      </c>
      <c r="AP76" s="19">
        <f>H76*(1-1)</f>
        <v>0</v>
      </c>
      <c r="AQ76" s="20" t="s">
        <v>91</v>
      </c>
      <c r="AV76" s="19">
        <f>AW76+AX76</f>
        <v>0</v>
      </c>
      <c r="AW76" s="19">
        <f>G76*AO76</f>
        <v>0</v>
      </c>
      <c r="AX76" s="19">
        <f>G76*AP76</f>
        <v>0</v>
      </c>
      <c r="AY76" s="20" t="s">
        <v>32</v>
      </c>
      <c r="AZ76" s="20" t="s">
        <v>185</v>
      </c>
      <c r="BA76" s="9" t="s">
        <v>146</v>
      </c>
      <c r="BC76" s="19">
        <f>AW76+AX76</f>
        <v>0</v>
      </c>
      <c r="BD76" s="19">
        <f>H76/(100-BE76)*100</f>
        <v>0</v>
      </c>
      <c r="BE76" s="19">
        <v>0</v>
      </c>
      <c r="BF76" s="19">
        <f>O76</f>
        <v>6.0000000000000006E-4</v>
      </c>
      <c r="BH76" s="19">
        <f>G76*AO76</f>
        <v>0</v>
      </c>
      <c r="BI76" s="19">
        <f>G76*AP76</f>
        <v>0</v>
      </c>
      <c r="BJ76" s="19">
        <f>G76*H76</f>
        <v>0</v>
      </c>
      <c r="BK76" s="19"/>
      <c r="BL76" s="19"/>
      <c r="BW76" s="19">
        <f>I76</f>
        <v>21</v>
      </c>
    </row>
    <row r="77" spans="1:75" ht="67.5" customHeight="1" x14ac:dyDescent="0.3">
      <c r="A77" s="25"/>
      <c r="C77" s="21" t="s">
        <v>66</v>
      </c>
      <c r="D77" s="36" t="s">
        <v>6</v>
      </c>
      <c r="E77" s="37"/>
      <c r="F77" s="37"/>
      <c r="G77" s="37"/>
      <c r="H77" s="37"/>
      <c r="I77" s="37"/>
      <c r="J77" s="37"/>
      <c r="K77" s="37"/>
      <c r="L77" s="37"/>
      <c r="M77" s="37"/>
      <c r="N77" s="37"/>
      <c r="O77" s="37"/>
      <c r="P77" s="38"/>
    </row>
    <row r="78" spans="1:75" ht="27" customHeight="1" x14ac:dyDescent="0.3">
      <c r="A78" s="24">
        <v>48</v>
      </c>
      <c r="B78" s="3" t="s">
        <v>128</v>
      </c>
      <c r="C78" s="3" t="s">
        <v>11</v>
      </c>
      <c r="D78" s="34" t="s">
        <v>142</v>
      </c>
      <c r="E78" s="35"/>
      <c r="F78" s="3" t="s">
        <v>37</v>
      </c>
      <c r="G78" s="19">
        <v>3</v>
      </c>
      <c r="H78" s="66">
        <v>0</v>
      </c>
      <c r="I78" s="20">
        <v>21</v>
      </c>
      <c r="J78" s="19">
        <f>G78*AO78</f>
        <v>0</v>
      </c>
      <c r="K78" s="19">
        <v>0</v>
      </c>
      <c r="L78" s="19">
        <f>G78*H78</f>
        <v>0</v>
      </c>
      <c r="M78" s="19">
        <f>L78*(1+BW78/100)</f>
        <v>0</v>
      </c>
      <c r="N78" s="19">
        <v>1.3999999999999999E-4</v>
      </c>
      <c r="O78" s="19">
        <f>G78*N78</f>
        <v>4.1999999999999996E-4</v>
      </c>
      <c r="P78" s="33" t="s">
        <v>78</v>
      </c>
      <c r="Z78" s="19">
        <f>IF(AQ78="5",BJ78,0)</f>
        <v>0</v>
      </c>
      <c r="AB78" s="19">
        <f>IF(AQ78="1",BH78,0)</f>
        <v>0</v>
      </c>
      <c r="AC78" s="19">
        <f>IF(AQ78="1",BI78,0)</f>
        <v>0</v>
      </c>
      <c r="AD78" s="19">
        <f>IF(AQ78="7",BH78,0)</f>
        <v>0</v>
      </c>
      <c r="AE78" s="19">
        <f>IF(AQ78="7",BI78,0)</f>
        <v>0</v>
      </c>
      <c r="AF78" s="19">
        <f>IF(AQ78="2",BH78,0)</f>
        <v>0</v>
      </c>
      <c r="AG78" s="19">
        <f>IF(AQ78="2",BI78,0)</f>
        <v>0</v>
      </c>
      <c r="AH78" s="19">
        <f>IF(AQ78="0",BJ78,0)</f>
        <v>0</v>
      </c>
      <c r="AI78" s="9" t="s">
        <v>128</v>
      </c>
      <c r="AJ78" s="19">
        <f>IF(AN78=0,L78,0)</f>
        <v>0</v>
      </c>
      <c r="AK78" s="19">
        <f>IF(AN78=12,L78,0)</f>
        <v>0</v>
      </c>
      <c r="AL78" s="19">
        <f>IF(AN78=21,L78,0)</f>
        <v>0</v>
      </c>
      <c r="AN78" s="19">
        <v>21</v>
      </c>
      <c r="AO78" s="19">
        <f>H78*1</f>
        <v>0</v>
      </c>
      <c r="AP78" s="19">
        <f>H78*(1-1)</f>
        <v>0</v>
      </c>
      <c r="AQ78" s="20" t="s">
        <v>91</v>
      </c>
      <c r="AV78" s="19">
        <f>AW78+AX78</f>
        <v>0</v>
      </c>
      <c r="AW78" s="19">
        <f>G78*AO78</f>
        <v>0</v>
      </c>
      <c r="AX78" s="19">
        <f>G78*AP78</f>
        <v>0</v>
      </c>
      <c r="AY78" s="20" t="s">
        <v>32</v>
      </c>
      <c r="AZ78" s="20" t="s">
        <v>185</v>
      </c>
      <c r="BA78" s="9" t="s">
        <v>146</v>
      </c>
      <c r="BC78" s="19">
        <f>AW78+AX78</f>
        <v>0</v>
      </c>
      <c r="BD78" s="19">
        <f>H78/(100-BE78)*100</f>
        <v>0</v>
      </c>
      <c r="BE78" s="19">
        <v>0</v>
      </c>
      <c r="BF78" s="19">
        <f>O78</f>
        <v>4.1999999999999996E-4</v>
      </c>
      <c r="BH78" s="19">
        <f>G78*AO78</f>
        <v>0</v>
      </c>
      <c r="BI78" s="19">
        <f>G78*AP78</f>
        <v>0</v>
      </c>
      <c r="BJ78" s="19">
        <f>G78*H78</f>
        <v>0</v>
      </c>
      <c r="BK78" s="19"/>
      <c r="BL78" s="19"/>
      <c r="BW78" s="19">
        <f>I78</f>
        <v>21</v>
      </c>
    </row>
    <row r="79" spans="1:75" ht="67.5" customHeight="1" x14ac:dyDescent="0.3">
      <c r="A79" s="25"/>
      <c r="C79" s="21" t="s">
        <v>66</v>
      </c>
      <c r="D79" s="36" t="s">
        <v>134</v>
      </c>
      <c r="E79" s="37"/>
      <c r="F79" s="37"/>
      <c r="G79" s="37"/>
      <c r="H79" s="37"/>
      <c r="I79" s="37"/>
      <c r="J79" s="37"/>
      <c r="K79" s="37"/>
      <c r="L79" s="37"/>
      <c r="M79" s="37"/>
      <c r="N79" s="37"/>
      <c r="O79" s="37"/>
      <c r="P79" s="38"/>
    </row>
    <row r="80" spans="1:75" ht="27" customHeight="1" x14ac:dyDescent="0.3">
      <c r="A80" s="24">
        <v>49</v>
      </c>
      <c r="B80" s="3" t="s">
        <v>128</v>
      </c>
      <c r="C80" s="3" t="s">
        <v>171</v>
      </c>
      <c r="D80" s="34" t="s">
        <v>148</v>
      </c>
      <c r="E80" s="35"/>
      <c r="F80" s="3" t="s">
        <v>37</v>
      </c>
      <c r="G80" s="19">
        <v>3</v>
      </c>
      <c r="H80" s="66">
        <v>0</v>
      </c>
      <c r="I80" s="20">
        <v>21</v>
      </c>
      <c r="J80" s="19">
        <f>G80*AO80</f>
        <v>0</v>
      </c>
      <c r="K80" s="19">
        <v>0</v>
      </c>
      <c r="L80" s="19">
        <f>G80*H80</f>
        <v>0</v>
      </c>
      <c r="M80" s="19">
        <f>L80*(1+BW80/100)</f>
        <v>0</v>
      </c>
      <c r="N80" s="19">
        <v>1.3999999999999999E-4</v>
      </c>
      <c r="O80" s="19">
        <f>G80*N80</f>
        <v>4.1999999999999996E-4</v>
      </c>
      <c r="P80" s="33" t="s">
        <v>78</v>
      </c>
      <c r="Z80" s="19">
        <f>IF(AQ80="5",BJ80,0)</f>
        <v>0</v>
      </c>
      <c r="AB80" s="19">
        <f>IF(AQ80="1",BH80,0)</f>
        <v>0</v>
      </c>
      <c r="AC80" s="19">
        <f>IF(AQ80="1",BI80,0)</f>
        <v>0</v>
      </c>
      <c r="AD80" s="19">
        <f>IF(AQ80="7",BH80,0)</f>
        <v>0</v>
      </c>
      <c r="AE80" s="19">
        <f>IF(AQ80="7",BI80,0)</f>
        <v>0</v>
      </c>
      <c r="AF80" s="19">
        <f>IF(AQ80="2",BH80,0)</f>
        <v>0</v>
      </c>
      <c r="AG80" s="19">
        <f>IF(AQ80="2",BI80,0)</f>
        <v>0</v>
      </c>
      <c r="AH80" s="19">
        <f>IF(AQ80="0",BJ80,0)</f>
        <v>0</v>
      </c>
      <c r="AI80" s="9" t="s">
        <v>128</v>
      </c>
      <c r="AJ80" s="19">
        <f>IF(AN80=0,L80,0)</f>
        <v>0</v>
      </c>
      <c r="AK80" s="19">
        <f>IF(AN80=12,L80,0)</f>
        <v>0</v>
      </c>
      <c r="AL80" s="19">
        <f>IF(AN80=21,L80,0)</f>
        <v>0</v>
      </c>
      <c r="AN80" s="19">
        <v>21</v>
      </c>
      <c r="AO80" s="19">
        <f>H80*1</f>
        <v>0</v>
      </c>
      <c r="AP80" s="19">
        <f>H80*(1-1)</f>
        <v>0</v>
      </c>
      <c r="AQ80" s="20" t="s">
        <v>91</v>
      </c>
      <c r="AV80" s="19">
        <f>AW80+AX80</f>
        <v>0</v>
      </c>
      <c r="AW80" s="19">
        <f>G80*AO80</f>
        <v>0</v>
      </c>
      <c r="AX80" s="19">
        <f>G80*AP80</f>
        <v>0</v>
      </c>
      <c r="AY80" s="20" t="s">
        <v>32</v>
      </c>
      <c r="AZ80" s="20" t="s">
        <v>185</v>
      </c>
      <c r="BA80" s="9" t="s">
        <v>146</v>
      </c>
      <c r="BC80" s="19">
        <f>AW80+AX80</f>
        <v>0</v>
      </c>
      <c r="BD80" s="19">
        <f>H80/(100-BE80)*100</f>
        <v>0</v>
      </c>
      <c r="BE80" s="19">
        <v>0</v>
      </c>
      <c r="BF80" s="19">
        <f>O80</f>
        <v>4.1999999999999996E-4</v>
      </c>
      <c r="BH80" s="19">
        <f>G80*AO80</f>
        <v>0</v>
      </c>
      <c r="BI80" s="19">
        <f>G80*AP80</f>
        <v>0</v>
      </c>
      <c r="BJ80" s="19">
        <f>G80*H80</f>
        <v>0</v>
      </c>
      <c r="BK80" s="19"/>
      <c r="BL80" s="19"/>
      <c r="BW80" s="19">
        <f>I80</f>
        <v>21</v>
      </c>
    </row>
    <row r="81" spans="1:75" ht="67.5" customHeight="1" x14ac:dyDescent="0.3">
      <c r="A81" s="25"/>
      <c r="C81" s="21" t="s">
        <v>66</v>
      </c>
      <c r="D81" s="36" t="s">
        <v>131</v>
      </c>
      <c r="E81" s="37"/>
      <c r="F81" s="37"/>
      <c r="G81" s="37"/>
      <c r="H81" s="37"/>
      <c r="I81" s="37"/>
      <c r="J81" s="37"/>
      <c r="K81" s="37"/>
      <c r="L81" s="37"/>
      <c r="M81" s="37"/>
      <c r="N81" s="37"/>
      <c r="O81" s="37"/>
      <c r="P81" s="38"/>
    </row>
    <row r="82" spans="1:75" ht="27" customHeight="1" x14ac:dyDescent="0.3">
      <c r="A82" s="24">
        <v>50</v>
      </c>
      <c r="B82" s="3" t="s">
        <v>128</v>
      </c>
      <c r="C82" s="3">
        <v>34113200</v>
      </c>
      <c r="D82" s="34" t="s">
        <v>234</v>
      </c>
      <c r="E82" s="35"/>
      <c r="F82" s="3" t="s">
        <v>160</v>
      </c>
      <c r="G82" s="19">
        <v>842</v>
      </c>
      <c r="H82" s="66">
        <v>0</v>
      </c>
      <c r="I82" s="20">
        <v>21</v>
      </c>
      <c r="J82" s="19">
        <f>G82*AO82</f>
        <v>0</v>
      </c>
      <c r="K82" s="19">
        <v>0</v>
      </c>
      <c r="L82" s="19">
        <f>G82*H82</f>
        <v>0</v>
      </c>
      <c r="M82" s="19">
        <f>L82*(1+BW82/100)</f>
        <v>0</v>
      </c>
      <c r="N82" s="19">
        <v>1.3999999999999999E-4</v>
      </c>
      <c r="O82" s="19">
        <f>G82*N82</f>
        <v>0.11787999999999998</v>
      </c>
      <c r="P82" s="33" t="s">
        <v>78</v>
      </c>
      <c r="Z82" s="19">
        <f>IF(AQ82="5",BJ82,0)</f>
        <v>0</v>
      </c>
      <c r="AB82" s="19">
        <f>IF(AQ82="1",BH82,0)</f>
        <v>0</v>
      </c>
      <c r="AC82" s="19">
        <f>IF(AQ82="1",BI82,0)</f>
        <v>0</v>
      </c>
      <c r="AD82" s="19">
        <f>IF(AQ82="7",BH82,0)</f>
        <v>0</v>
      </c>
      <c r="AE82" s="19">
        <f>IF(AQ82="7",BI82,0)</f>
        <v>0</v>
      </c>
      <c r="AF82" s="19">
        <f>IF(AQ82="2",BH82,0)</f>
        <v>0</v>
      </c>
      <c r="AG82" s="19">
        <f>IF(AQ82="2",BI82,0)</f>
        <v>0</v>
      </c>
      <c r="AH82" s="19">
        <f>IF(AQ82="0",BJ82,0)</f>
        <v>0</v>
      </c>
      <c r="AI82" s="9" t="s">
        <v>128</v>
      </c>
      <c r="AJ82" s="19">
        <f>IF(AN82=0,L82,0)</f>
        <v>0</v>
      </c>
      <c r="AK82" s="19">
        <f>IF(AN82=12,L82,0)</f>
        <v>0</v>
      </c>
      <c r="AL82" s="19">
        <f>IF(AN82=21,L82,0)</f>
        <v>0</v>
      </c>
      <c r="AN82" s="19">
        <v>21</v>
      </c>
      <c r="AO82" s="19">
        <f>H82*1</f>
        <v>0</v>
      </c>
      <c r="AP82" s="19">
        <f>H82*(1-1)</f>
        <v>0</v>
      </c>
      <c r="AQ82" s="20" t="s">
        <v>91</v>
      </c>
      <c r="AV82" s="19">
        <f>AW82+AX82</f>
        <v>0</v>
      </c>
      <c r="AW82" s="19">
        <f>G82*AO82</f>
        <v>0</v>
      </c>
      <c r="AX82" s="19">
        <f>G82*AP82</f>
        <v>0</v>
      </c>
      <c r="AY82" s="20" t="s">
        <v>32</v>
      </c>
      <c r="AZ82" s="20" t="s">
        <v>185</v>
      </c>
      <c r="BA82" s="9" t="s">
        <v>146</v>
      </c>
      <c r="BC82" s="19">
        <f>AW82+AX82</f>
        <v>0</v>
      </c>
      <c r="BD82" s="19">
        <f>H82/(100-BE82)*100</f>
        <v>0</v>
      </c>
      <c r="BE82" s="19">
        <v>0</v>
      </c>
      <c r="BF82" s="19">
        <f>O82</f>
        <v>0.11787999999999998</v>
      </c>
      <c r="BH82" s="19">
        <f>G82*AO82</f>
        <v>0</v>
      </c>
      <c r="BI82" s="19">
        <f>G82*AP82</f>
        <v>0</v>
      </c>
      <c r="BJ82" s="19">
        <f>G82*H82</f>
        <v>0</v>
      </c>
      <c r="BK82" s="19"/>
      <c r="BL82" s="19"/>
      <c r="BW82" s="19">
        <f>I82</f>
        <v>21</v>
      </c>
    </row>
    <row r="83" spans="1:75" ht="32.25" customHeight="1" x14ac:dyDescent="0.3">
      <c r="A83" s="25"/>
      <c r="C83" s="21" t="s">
        <v>66</v>
      </c>
      <c r="D83" s="36" t="s">
        <v>235</v>
      </c>
      <c r="E83" s="37"/>
      <c r="F83" s="37"/>
      <c r="G83" s="37"/>
      <c r="H83" s="37"/>
      <c r="I83" s="37"/>
      <c r="J83" s="37"/>
      <c r="K83" s="37"/>
      <c r="L83" s="37"/>
      <c r="M83" s="37"/>
      <c r="N83" s="37"/>
      <c r="O83" s="37"/>
      <c r="P83" s="38"/>
    </row>
    <row r="84" spans="1:75" ht="27" customHeight="1" x14ac:dyDescent="0.3">
      <c r="A84" s="24">
        <v>51</v>
      </c>
      <c r="B84" s="3" t="s">
        <v>128</v>
      </c>
      <c r="C84" s="3">
        <v>34142160</v>
      </c>
      <c r="D84" s="34" t="s">
        <v>232</v>
      </c>
      <c r="E84" s="35"/>
      <c r="F84" s="3" t="s">
        <v>160</v>
      </c>
      <c r="G84" s="19">
        <v>10</v>
      </c>
      <c r="H84" s="66">
        <v>0</v>
      </c>
      <c r="I84" s="20">
        <v>21</v>
      </c>
      <c r="J84" s="19">
        <f>G84*AO84</f>
        <v>0</v>
      </c>
      <c r="K84" s="19">
        <v>0</v>
      </c>
      <c r="L84" s="19">
        <f>G84*H84</f>
        <v>0</v>
      </c>
      <c r="M84" s="19">
        <f>L84*(1+BW84/100)</f>
        <v>0</v>
      </c>
      <c r="N84" s="19">
        <v>1.3999999999999999E-4</v>
      </c>
      <c r="O84" s="19">
        <f>G84*N84</f>
        <v>1.3999999999999998E-3</v>
      </c>
      <c r="P84" s="33" t="s">
        <v>78</v>
      </c>
      <c r="Z84" s="19">
        <f>IF(AQ84="5",BJ84,0)</f>
        <v>0</v>
      </c>
      <c r="AB84" s="19">
        <f>IF(AQ84="1",BH84,0)</f>
        <v>0</v>
      </c>
      <c r="AC84" s="19">
        <f>IF(AQ84="1",BI84,0)</f>
        <v>0</v>
      </c>
      <c r="AD84" s="19">
        <f>IF(AQ84="7",BH84,0)</f>
        <v>0</v>
      </c>
      <c r="AE84" s="19">
        <f>IF(AQ84="7",BI84,0)</f>
        <v>0</v>
      </c>
      <c r="AF84" s="19">
        <f>IF(AQ84="2",BH84,0)</f>
        <v>0</v>
      </c>
      <c r="AG84" s="19">
        <f>IF(AQ84="2",BI84,0)</f>
        <v>0</v>
      </c>
      <c r="AH84" s="19">
        <f>IF(AQ84="0",BJ84,0)</f>
        <v>0</v>
      </c>
      <c r="AI84" s="9" t="s">
        <v>128</v>
      </c>
      <c r="AJ84" s="19">
        <f>IF(AN84=0,L84,0)</f>
        <v>0</v>
      </c>
      <c r="AK84" s="19">
        <f>IF(AN84=12,L84,0)</f>
        <v>0</v>
      </c>
      <c r="AL84" s="19">
        <f>IF(AN84=21,L84,0)</f>
        <v>0</v>
      </c>
      <c r="AN84" s="19">
        <v>21</v>
      </c>
      <c r="AO84" s="19">
        <f>H84*1</f>
        <v>0</v>
      </c>
      <c r="AP84" s="19">
        <f>H84*(1-1)</f>
        <v>0</v>
      </c>
      <c r="AQ84" s="20" t="s">
        <v>91</v>
      </c>
      <c r="AV84" s="19">
        <f>AW84+AX84</f>
        <v>0</v>
      </c>
      <c r="AW84" s="19">
        <f>G84*AO84</f>
        <v>0</v>
      </c>
      <c r="AX84" s="19">
        <f>G84*AP84</f>
        <v>0</v>
      </c>
      <c r="AY84" s="20" t="s">
        <v>32</v>
      </c>
      <c r="AZ84" s="20" t="s">
        <v>185</v>
      </c>
      <c r="BA84" s="9" t="s">
        <v>146</v>
      </c>
      <c r="BC84" s="19">
        <f>AW84+AX84</f>
        <v>0</v>
      </c>
      <c r="BD84" s="19">
        <f>H84/(100-BE84)*100</f>
        <v>0</v>
      </c>
      <c r="BE84" s="19">
        <v>0</v>
      </c>
      <c r="BF84" s="19">
        <f>O84</f>
        <v>1.3999999999999998E-3</v>
      </c>
      <c r="BH84" s="19">
        <f>G84*AO84</f>
        <v>0</v>
      </c>
      <c r="BI84" s="19">
        <f>G84*AP84</f>
        <v>0</v>
      </c>
      <c r="BJ84" s="19">
        <f>G84*H84</f>
        <v>0</v>
      </c>
      <c r="BK84" s="19"/>
      <c r="BL84" s="19"/>
      <c r="BW84" s="19">
        <f>I84</f>
        <v>21</v>
      </c>
    </row>
    <row r="85" spans="1:75" ht="42.75" customHeight="1" x14ac:dyDescent="0.3">
      <c r="A85" s="25"/>
      <c r="C85" s="21" t="s">
        <v>66</v>
      </c>
      <c r="D85" s="36" t="s">
        <v>233</v>
      </c>
      <c r="E85" s="37"/>
      <c r="F85" s="37"/>
      <c r="G85" s="37"/>
      <c r="H85" s="37"/>
      <c r="I85" s="37"/>
      <c r="J85" s="37"/>
      <c r="K85" s="37"/>
      <c r="L85" s="37"/>
      <c r="M85" s="37"/>
      <c r="N85" s="37"/>
      <c r="O85" s="37"/>
      <c r="P85" s="38"/>
    </row>
    <row r="86" spans="1:75" ht="27" customHeight="1" x14ac:dyDescent="0.3">
      <c r="A86" s="24">
        <v>52</v>
      </c>
      <c r="B86" s="3" t="s">
        <v>128</v>
      </c>
      <c r="C86" s="3">
        <v>34111032</v>
      </c>
      <c r="D86" s="34" t="s">
        <v>236</v>
      </c>
      <c r="E86" s="35"/>
      <c r="F86" s="3" t="s">
        <v>160</v>
      </c>
      <c r="G86" s="19">
        <v>280</v>
      </c>
      <c r="H86" s="66">
        <v>0</v>
      </c>
      <c r="I86" s="20">
        <v>21</v>
      </c>
      <c r="J86" s="19">
        <f>G86*AO86</f>
        <v>0</v>
      </c>
      <c r="K86" s="19">
        <v>0</v>
      </c>
      <c r="L86" s="19">
        <f>G86*H86</f>
        <v>0</v>
      </c>
      <c r="M86" s="19">
        <f>L86*(1+BW86/100)</f>
        <v>0</v>
      </c>
      <c r="N86" s="19">
        <v>1.3999999999999999E-4</v>
      </c>
      <c r="O86" s="19">
        <f>G86*N86</f>
        <v>3.9199999999999999E-2</v>
      </c>
      <c r="P86" s="33" t="s">
        <v>78</v>
      </c>
      <c r="Z86" s="19">
        <f>IF(AQ86="5",BJ86,0)</f>
        <v>0</v>
      </c>
      <c r="AB86" s="19">
        <f>IF(AQ86="1",BH86,0)</f>
        <v>0</v>
      </c>
      <c r="AC86" s="19">
        <f>IF(AQ86="1",BI86,0)</f>
        <v>0</v>
      </c>
      <c r="AD86" s="19">
        <f>IF(AQ86="7",BH86,0)</f>
        <v>0</v>
      </c>
      <c r="AE86" s="19">
        <f>IF(AQ86="7",BI86,0)</f>
        <v>0</v>
      </c>
      <c r="AF86" s="19">
        <f>IF(AQ86="2",BH86,0)</f>
        <v>0</v>
      </c>
      <c r="AG86" s="19">
        <f>IF(AQ86="2",BI86,0)</f>
        <v>0</v>
      </c>
      <c r="AH86" s="19">
        <f>IF(AQ86="0",BJ86,0)</f>
        <v>0</v>
      </c>
      <c r="AI86" s="9" t="s">
        <v>128</v>
      </c>
      <c r="AJ86" s="19">
        <f>IF(AN86=0,L86,0)</f>
        <v>0</v>
      </c>
      <c r="AK86" s="19">
        <f>IF(AN86=12,L86,0)</f>
        <v>0</v>
      </c>
      <c r="AL86" s="19">
        <f>IF(AN86=21,L86,0)</f>
        <v>0</v>
      </c>
      <c r="AN86" s="19">
        <v>21</v>
      </c>
      <c r="AO86" s="19">
        <f>H86*1</f>
        <v>0</v>
      </c>
      <c r="AP86" s="19">
        <f>H86*(1-1)</f>
        <v>0</v>
      </c>
      <c r="AQ86" s="20" t="s">
        <v>91</v>
      </c>
      <c r="AV86" s="19">
        <f>AW86+AX86</f>
        <v>0</v>
      </c>
      <c r="AW86" s="19">
        <f>G86*AO86</f>
        <v>0</v>
      </c>
      <c r="AX86" s="19">
        <f>G86*AP86</f>
        <v>0</v>
      </c>
      <c r="AY86" s="20" t="s">
        <v>32</v>
      </c>
      <c r="AZ86" s="20" t="s">
        <v>185</v>
      </c>
      <c r="BA86" s="9" t="s">
        <v>146</v>
      </c>
      <c r="BC86" s="19">
        <f>AW86+AX86</f>
        <v>0</v>
      </c>
      <c r="BD86" s="19">
        <f>H86/(100-BE86)*100</f>
        <v>0</v>
      </c>
      <c r="BE86" s="19">
        <v>0</v>
      </c>
      <c r="BF86" s="19">
        <f>O86</f>
        <v>3.9199999999999999E-2</v>
      </c>
      <c r="BH86" s="19">
        <f>G86*AO86</f>
        <v>0</v>
      </c>
      <c r="BI86" s="19">
        <f>G86*AP86</f>
        <v>0</v>
      </c>
      <c r="BJ86" s="19">
        <f>G86*H86</f>
        <v>0</v>
      </c>
      <c r="BK86" s="19"/>
      <c r="BL86" s="19"/>
      <c r="BW86" s="19">
        <f>I86</f>
        <v>21</v>
      </c>
    </row>
    <row r="87" spans="1:75" ht="31.5" customHeight="1" x14ac:dyDescent="0.3">
      <c r="A87" s="25"/>
      <c r="C87" s="21" t="s">
        <v>66</v>
      </c>
      <c r="D87" s="36" t="s">
        <v>237</v>
      </c>
      <c r="E87" s="37"/>
      <c r="F87" s="37"/>
      <c r="G87" s="37"/>
      <c r="H87" s="37"/>
      <c r="I87" s="37"/>
      <c r="J87" s="37"/>
      <c r="K87" s="37"/>
      <c r="L87" s="37"/>
      <c r="M87" s="37"/>
      <c r="N87" s="37"/>
      <c r="O87" s="37"/>
      <c r="P87" s="38"/>
    </row>
    <row r="88" spans="1:75" ht="27" customHeight="1" x14ac:dyDescent="0.3">
      <c r="A88" s="24">
        <v>53</v>
      </c>
      <c r="B88" s="3" t="s">
        <v>128</v>
      </c>
      <c r="C88" s="3">
        <v>35441120</v>
      </c>
      <c r="D88" s="34" t="s">
        <v>238</v>
      </c>
      <c r="E88" s="35"/>
      <c r="F88" s="3" t="s">
        <v>239</v>
      </c>
      <c r="G88" s="19">
        <v>703</v>
      </c>
      <c r="H88" s="66">
        <v>0</v>
      </c>
      <c r="I88" s="20">
        <v>21</v>
      </c>
      <c r="J88" s="19">
        <f>G88*AO88</f>
        <v>0</v>
      </c>
      <c r="K88" s="19">
        <v>0</v>
      </c>
      <c r="L88" s="19">
        <f>G88*H88</f>
        <v>0</v>
      </c>
      <c r="M88" s="19">
        <f>L88*(1+BW88/100)</f>
        <v>0</v>
      </c>
      <c r="N88" s="19">
        <v>1.3999999999999999E-4</v>
      </c>
      <c r="O88" s="19">
        <f>G88*N88</f>
        <v>9.8419999999999994E-2</v>
      </c>
      <c r="P88" s="33" t="s">
        <v>78</v>
      </c>
      <c r="Z88" s="19">
        <f>IF(AQ88="5",BJ88,0)</f>
        <v>0</v>
      </c>
      <c r="AB88" s="19">
        <f>IF(AQ88="1",BH88,0)</f>
        <v>0</v>
      </c>
      <c r="AC88" s="19">
        <f>IF(AQ88="1",BI88,0)</f>
        <v>0</v>
      </c>
      <c r="AD88" s="19">
        <f>IF(AQ88="7",BH88,0)</f>
        <v>0</v>
      </c>
      <c r="AE88" s="19">
        <f>IF(AQ88="7",BI88,0)</f>
        <v>0</v>
      </c>
      <c r="AF88" s="19">
        <f>IF(AQ88="2",BH88,0)</f>
        <v>0</v>
      </c>
      <c r="AG88" s="19">
        <f>IF(AQ88="2",BI88,0)</f>
        <v>0</v>
      </c>
      <c r="AH88" s="19">
        <f>IF(AQ88="0",BJ88,0)</f>
        <v>0</v>
      </c>
      <c r="AI88" s="9" t="s">
        <v>128</v>
      </c>
      <c r="AJ88" s="19">
        <f>IF(AN88=0,L88,0)</f>
        <v>0</v>
      </c>
      <c r="AK88" s="19">
        <f>IF(AN88=12,L88,0)</f>
        <v>0</v>
      </c>
      <c r="AL88" s="19">
        <f>IF(AN88=21,L88,0)</f>
        <v>0</v>
      </c>
      <c r="AN88" s="19">
        <v>21</v>
      </c>
      <c r="AO88" s="19">
        <f>H88*1</f>
        <v>0</v>
      </c>
      <c r="AP88" s="19">
        <f>H88*(1-1)</f>
        <v>0</v>
      </c>
      <c r="AQ88" s="20" t="s">
        <v>91</v>
      </c>
      <c r="AV88" s="19">
        <f>AW88+AX88</f>
        <v>0</v>
      </c>
      <c r="AW88" s="19">
        <f>G88*AO88</f>
        <v>0</v>
      </c>
      <c r="AX88" s="19">
        <f>G88*AP88</f>
        <v>0</v>
      </c>
      <c r="AY88" s="20" t="s">
        <v>32</v>
      </c>
      <c r="AZ88" s="20" t="s">
        <v>185</v>
      </c>
      <c r="BA88" s="9" t="s">
        <v>146</v>
      </c>
      <c r="BC88" s="19">
        <f>AW88+AX88</f>
        <v>0</v>
      </c>
      <c r="BD88" s="19">
        <f>H88/(100-BE88)*100</f>
        <v>0</v>
      </c>
      <c r="BE88" s="19">
        <v>0</v>
      </c>
      <c r="BF88" s="19">
        <f>O88</f>
        <v>9.8419999999999994E-2</v>
      </c>
      <c r="BH88" s="19">
        <f>G88*AO88</f>
        <v>0</v>
      </c>
      <c r="BI88" s="19">
        <f>G88*AP88</f>
        <v>0</v>
      </c>
      <c r="BJ88" s="19">
        <f>G88*H88</f>
        <v>0</v>
      </c>
      <c r="BK88" s="19"/>
      <c r="BL88" s="19"/>
      <c r="BW88" s="19">
        <f>I88</f>
        <v>21</v>
      </c>
    </row>
    <row r="89" spans="1:75" ht="14.4" x14ac:dyDescent="0.3">
      <c r="A89" s="25"/>
      <c r="C89" s="21" t="s">
        <v>66</v>
      </c>
      <c r="D89" s="36" t="s">
        <v>240</v>
      </c>
      <c r="E89" s="37"/>
      <c r="F89" s="37"/>
      <c r="G89" s="37"/>
      <c r="H89" s="37"/>
      <c r="I89" s="37"/>
      <c r="J89" s="37"/>
      <c r="K89" s="37"/>
      <c r="L89" s="37"/>
      <c r="M89" s="37"/>
      <c r="N89" s="37"/>
      <c r="O89" s="37"/>
      <c r="P89" s="38"/>
    </row>
    <row r="90" spans="1:75" ht="27" customHeight="1" x14ac:dyDescent="0.3">
      <c r="A90" s="24">
        <v>54</v>
      </c>
      <c r="B90" s="3" t="s">
        <v>128</v>
      </c>
      <c r="C90" s="3">
        <v>15615240</v>
      </c>
      <c r="D90" s="34" t="s">
        <v>241</v>
      </c>
      <c r="E90" s="35"/>
      <c r="F90" s="3" t="s">
        <v>239</v>
      </c>
      <c r="G90" s="19">
        <v>37.200000000000003</v>
      </c>
      <c r="H90" s="66">
        <v>0</v>
      </c>
      <c r="I90" s="20">
        <v>21</v>
      </c>
      <c r="J90" s="19">
        <f>G90*AO90</f>
        <v>0</v>
      </c>
      <c r="K90" s="19">
        <v>0</v>
      </c>
      <c r="L90" s="19">
        <f>G90*H90</f>
        <v>0</v>
      </c>
      <c r="M90" s="19">
        <f>L90*(1+BW90/100)</f>
        <v>0</v>
      </c>
      <c r="N90" s="19">
        <v>1.3999999999999999E-4</v>
      </c>
      <c r="O90" s="19">
        <f>G90*N90</f>
        <v>5.208E-3</v>
      </c>
      <c r="P90" s="33" t="s">
        <v>78</v>
      </c>
      <c r="Z90" s="19">
        <f>IF(AQ90="5",BJ90,0)</f>
        <v>0</v>
      </c>
      <c r="AB90" s="19">
        <f>IF(AQ90="1",BH90,0)</f>
        <v>0</v>
      </c>
      <c r="AC90" s="19">
        <f>IF(AQ90="1",BI90,0)</f>
        <v>0</v>
      </c>
      <c r="AD90" s="19">
        <f>IF(AQ90="7",BH90,0)</f>
        <v>0</v>
      </c>
      <c r="AE90" s="19">
        <f>IF(AQ90="7",BI90,0)</f>
        <v>0</v>
      </c>
      <c r="AF90" s="19">
        <f>IF(AQ90="2",BH90,0)</f>
        <v>0</v>
      </c>
      <c r="AG90" s="19">
        <f>IF(AQ90="2",BI90,0)</f>
        <v>0</v>
      </c>
      <c r="AH90" s="19">
        <f>IF(AQ90="0",BJ90,0)</f>
        <v>0</v>
      </c>
      <c r="AI90" s="9" t="s">
        <v>128</v>
      </c>
      <c r="AJ90" s="19">
        <f>IF(AN90=0,L90,0)</f>
        <v>0</v>
      </c>
      <c r="AK90" s="19">
        <f>IF(AN90=12,L90,0)</f>
        <v>0</v>
      </c>
      <c r="AL90" s="19">
        <f>IF(AN90=21,L90,0)</f>
        <v>0</v>
      </c>
      <c r="AN90" s="19">
        <v>21</v>
      </c>
      <c r="AO90" s="19">
        <f>H90*1</f>
        <v>0</v>
      </c>
      <c r="AP90" s="19">
        <f>H90*(1-1)</f>
        <v>0</v>
      </c>
      <c r="AQ90" s="20" t="s">
        <v>91</v>
      </c>
      <c r="AV90" s="19">
        <f>AW90+AX90</f>
        <v>0</v>
      </c>
      <c r="AW90" s="19">
        <f>G90*AO90</f>
        <v>0</v>
      </c>
      <c r="AX90" s="19">
        <f>G90*AP90</f>
        <v>0</v>
      </c>
      <c r="AY90" s="20" t="s">
        <v>32</v>
      </c>
      <c r="AZ90" s="20" t="s">
        <v>185</v>
      </c>
      <c r="BA90" s="9" t="s">
        <v>146</v>
      </c>
      <c r="BC90" s="19">
        <f>AW90+AX90</f>
        <v>0</v>
      </c>
      <c r="BD90" s="19">
        <f>H90/(100-BE90)*100</f>
        <v>0</v>
      </c>
      <c r="BE90" s="19">
        <v>0</v>
      </c>
      <c r="BF90" s="19">
        <f>O90</f>
        <v>5.208E-3</v>
      </c>
      <c r="BH90" s="19">
        <f>G90*AO90</f>
        <v>0</v>
      </c>
      <c r="BI90" s="19">
        <f>G90*AP90</f>
        <v>0</v>
      </c>
      <c r="BJ90" s="19">
        <f>G90*H90</f>
        <v>0</v>
      </c>
      <c r="BK90" s="19"/>
      <c r="BL90" s="19"/>
      <c r="BW90" s="19">
        <f>I90</f>
        <v>21</v>
      </c>
    </row>
    <row r="91" spans="1:75" ht="14.4" x14ac:dyDescent="0.3">
      <c r="A91" s="25"/>
      <c r="C91" s="21" t="s">
        <v>66</v>
      </c>
      <c r="D91" s="36" t="s">
        <v>240</v>
      </c>
      <c r="E91" s="37"/>
      <c r="F91" s="37"/>
      <c r="G91" s="37"/>
      <c r="H91" s="37"/>
      <c r="I91" s="37"/>
      <c r="J91" s="37"/>
      <c r="K91" s="37"/>
      <c r="L91" s="37"/>
      <c r="M91" s="37"/>
      <c r="N91" s="37"/>
      <c r="O91" s="37"/>
      <c r="P91" s="38"/>
    </row>
    <row r="92" spans="1:75" ht="27" customHeight="1" x14ac:dyDescent="0.3">
      <c r="A92" s="24" t="s">
        <v>118</v>
      </c>
      <c r="B92" s="3" t="s">
        <v>128</v>
      </c>
      <c r="C92" s="3">
        <v>15615240</v>
      </c>
      <c r="D92" s="34" t="s">
        <v>243</v>
      </c>
      <c r="E92" s="35"/>
      <c r="F92" s="3" t="s">
        <v>242</v>
      </c>
      <c r="G92" s="19">
        <v>20</v>
      </c>
      <c r="H92" s="66">
        <v>0</v>
      </c>
      <c r="I92" s="20">
        <v>21</v>
      </c>
      <c r="J92" s="19">
        <f>G92*AO92</f>
        <v>0</v>
      </c>
      <c r="K92" s="19">
        <v>0</v>
      </c>
      <c r="L92" s="19">
        <f>G92*H92</f>
        <v>0</v>
      </c>
      <c r="M92" s="19">
        <f>L92*(1+BW92/100)</f>
        <v>0</v>
      </c>
      <c r="N92" s="19">
        <v>1.3999999999999999E-4</v>
      </c>
      <c r="O92" s="19">
        <f>G92*N92</f>
        <v>2.7999999999999995E-3</v>
      </c>
      <c r="P92" s="33" t="s">
        <v>78</v>
      </c>
      <c r="Z92" s="19">
        <f>IF(AQ92="5",BJ92,0)</f>
        <v>0</v>
      </c>
      <c r="AB92" s="19">
        <f>IF(AQ92="1",BH92,0)</f>
        <v>0</v>
      </c>
      <c r="AC92" s="19">
        <f>IF(AQ92="1",BI92,0)</f>
        <v>0</v>
      </c>
      <c r="AD92" s="19">
        <f>IF(AQ92="7",BH92,0)</f>
        <v>0</v>
      </c>
      <c r="AE92" s="19">
        <f>IF(AQ92="7",BI92,0)</f>
        <v>0</v>
      </c>
      <c r="AF92" s="19">
        <f>IF(AQ92="2",BH92,0)</f>
        <v>0</v>
      </c>
      <c r="AG92" s="19">
        <f>IF(AQ92="2",BI92,0)</f>
        <v>0</v>
      </c>
      <c r="AH92" s="19">
        <f>IF(AQ92="0",BJ92,0)</f>
        <v>0</v>
      </c>
      <c r="AI92" s="9" t="s">
        <v>128</v>
      </c>
      <c r="AJ92" s="19">
        <f>IF(AN92=0,L92,0)</f>
        <v>0</v>
      </c>
      <c r="AK92" s="19">
        <f>IF(AN92=12,L92,0)</f>
        <v>0</v>
      </c>
      <c r="AL92" s="19">
        <f>IF(AN92=21,L92,0)</f>
        <v>0</v>
      </c>
      <c r="AN92" s="19">
        <v>21</v>
      </c>
      <c r="AO92" s="19">
        <f>H92*1</f>
        <v>0</v>
      </c>
      <c r="AP92" s="19">
        <f>H92*(1-1)</f>
        <v>0</v>
      </c>
      <c r="AQ92" s="20" t="s">
        <v>91</v>
      </c>
      <c r="AV92" s="19">
        <f>AW92+AX92</f>
        <v>0</v>
      </c>
      <c r="AW92" s="19">
        <f>G92*AO92</f>
        <v>0</v>
      </c>
      <c r="AX92" s="19">
        <f>G92*AP92</f>
        <v>0</v>
      </c>
      <c r="AY92" s="20" t="s">
        <v>32</v>
      </c>
      <c r="AZ92" s="20" t="s">
        <v>185</v>
      </c>
      <c r="BA92" s="9" t="s">
        <v>146</v>
      </c>
      <c r="BC92" s="19">
        <f>AW92+AX92</f>
        <v>0</v>
      </c>
      <c r="BD92" s="19">
        <f>H92/(100-BE92)*100</f>
        <v>0</v>
      </c>
      <c r="BE92" s="19">
        <v>0</v>
      </c>
      <c r="BF92" s="19">
        <f>O92</f>
        <v>2.7999999999999995E-3</v>
      </c>
      <c r="BH92" s="19">
        <f>G92*AO92</f>
        <v>0</v>
      </c>
      <c r="BI92" s="19">
        <f>G92*AP92</f>
        <v>0</v>
      </c>
      <c r="BJ92" s="19">
        <f>G92*H92</f>
        <v>0</v>
      </c>
      <c r="BK92" s="19"/>
      <c r="BL92" s="19"/>
      <c r="BW92" s="19">
        <f>I92</f>
        <v>21</v>
      </c>
    </row>
    <row r="93" spans="1:75" ht="14.4" x14ac:dyDescent="0.3">
      <c r="A93" s="25"/>
      <c r="C93" s="21" t="s">
        <v>66</v>
      </c>
      <c r="D93" s="36" t="s">
        <v>244</v>
      </c>
      <c r="E93" s="37"/>
      <c r="F93" s="37"/>
      <c r="G93" s="37"/>
      <c r="H93" s="37"/>
      <c r="I93" s="37"/>
      <c r="J93" s="37"/>
      <c r="K93" s="37"/>
      <c r="L93" s="37"/>
      <c r="M93" s="37"/>
      <c r="N93" s="37"/>
      <c r="O93" s="37"/>
      <c r="P93" s="38"/>
    </row>
    <row r="94" spans="1:75" ht="27" customHeight="1" x14ac:dyDescent="0.3">
      <c r="A94" s="24">
        <v>56</v>
      </c>
      <c r="B94" s="3" t="s">
        <v>128</v>
      </c>
      <c r="C94" s="3" t="s">
        <v>248</v>
      </c>
      <c r="D94" s="34" t="s">
        <v>250</v>
      </c>
      <c r="E94" s="35"/>
      <c r="F94" s="3" t="s">
        <v>242</v>
      </c>
      <c r="G94" s="19">
        <v>1</v>
      </c>
      <c r="H94" s="66">
        <v>0</v>
      </c>
      <c r="I94" s="20">
        <v>21</v>
      </c>
      <c r="J94" s="19">
        <f>G94*AO94</f>
        <v>0</v>
      </c>
      <c r="K94" s="19">
        <v>0</v>
      </c>
      <c r="L94" s="19">
        <f>G94*H94</f>
        <v>0</v>
      </c>
      <c r="M94" s="19">
        <f>L94*(1+BW94/100)</f>
        <v>0</v>
      </c>
      <c r="N94" s="19">
        <v>1.3999999999999999E-4</v>
      </c>
      <c r="O94" s="19">
        <f>G94*N94</f>
        <v>1.3999999999999999E-4</v>
      </c>
      <c r="P94" s="33" t="s">
        <v>78</v>
      </c>
      <c r="Z94" s="19">
        <f>IF(AQ94="5",BJ94,0)</f>
        <v>0</v>
      </c>
      <c r="AB94" s="19">
        <f>IF(AQ94="1",BH94,0)</f>
        <v>0</v>
      </c>
      <c r="AC94" s="19">
        <f>IF(AQ94="1",BI94,0)</f>
        <v>0</v>
      </c>
      <c r="AD94" s="19">
        <f>IF(AQ94="7",BH94,0)</f>
        <v>0</v>
      </c>
      <c r="AE94" s="19">
        <f>IF(AQ94="7",BI94,0)</f>
        <v>0</v>
      </c>
      <c r="AF94" s="19">
        <f>IF(AQ94="2",BH94,0)</f>
        <v>0</v>
      </c>
      <c r="AG94" s="19">
        <f>IF(AQ94="2",BI94,0)</f>
        <v>0</v>
      </c>
      <c r="AH94" s="19">
        <f>IF(AQ94="0",BJ94,0)</f>
        <v>0</v>
      </c>
      <c r="AI94" s="9" t="s">
        <v>128</v>
      </c>
      <c r="AJ94" s="19">
        <f>IF(AN94=0,L94,0)</f>
        <v>0</v>
      </c>
      <c r="AK94" s="19">
        <f>IF(AN94=12,L94,0)</f>
        <v>0</v>
      </c>
      <c r="AL94" s="19">
        <f>IF(AN94=21,L94,0)</f>
        <v>0</v>
      </c>
      <c r="AN94" s="19">
        <v>21</v>
      </c>
      <c r="AO94" s="19">
        <f>H94*1</f>
        <v>0</v>
      </c>
      <c r="AP94" s="19">
        <f>H94*(1-1)</f>
        <v>0</v>
      </c>
      <c r="AQ94" s="20" t="s">
        <v>91</v>
      </c>
      <c r="AV94" s="19">
        <f>AW94+AX94</f>
        <v>0</v>
      </c>
      <c r="AW94" s="19">
        <f>G94*AO94</f>
        <v>0</v>
      </c>
      <c r="AX94" s="19">
        <f>G94*AP94</f>
        <v>0</v>
      </c>
      <c r="AY94" s="20" t="s">
        <v>32</v>
      </c>
      <c r="AZ94" s="20" t="s">
        <v>185</v>
      </c>
      <c r="BA94" s="9" t="s">
        <v>146</v>
      </c>
      <c r="BC94" s="19">
        <f>AW94+AX94</f>
        <v>0</v>
      </c>
      <c r="BD94" s="19">
        <f>H94/(100-BE94)*100</f>
        <v>0</v>
      </c>
      <c r="BE94" s="19">
        <v>0</v>
      </c>
      <c r="BF94" s="19">
        <f>O94</f>
        <v>1.3999999999999999E-4</v>
      </c>
      <c r="BH94" s="19">
        <f>G94*AO94</f>
        <v>0</v>
      </c>
      <c r="BI94" s="19">
        <f>G94*AP94</f>
        <v>0</v>
      </c>
      <c r="BJ94" s="19">
        <f>G94*H94</f>
        <v>0</v>
      </c>
      <c r="BK94" s="19"/>
      <c r="BL94" s="19"/>
      <c r="BW94" s="19">
        <f>I94</f>
        <v>21</v>
      </c>
    </row>
    <row r="95" spans="1:75" ht="69.75" customHeight="1" x14ac:dyDescent="0.3">
      <c r="A95" s="25"/>
      <c r="C95" s="21" t="s">
        <v>66</v>
      </c>
      <c r="D95" s="36" t="s">
        <v>249</v>
      </c>
      <c r="E95" s="37"/>
      <c r="F95" s="37"/>
      <c r="G95" s="37"/>
      <c r="H95" s="37"/>
      <c r="I95" s="37"/>
      <c r="J95" s="37"/>
      <c r="K95" s="37"/>
      <c r="L95" s="37"/>
      <c r="M95" s="37"/>
      <c r="N95" s="37"/>
      <c r="O95" s="37"/>
      <c r="P95" s="38"/>
    </row>
    <row r="96" spans="1:75" ht="27" customHeight="1" x14ac:dyDescent="0.3">
      <c r="A96" s="24" t="s">
        <v>189</v>
      </c>
      <c r="B96" s="3" t="s">
        <v>128</v>
      </c>
      <c r="C96" s="3" t="s">
        <v>104</v>
      </c>
      <c r="D96" s="34" t="s">
        <v>26</v>
      </c>
      <c r="E96" s="35"/>
      <c r="F96" s="3" t="s">
        <v>160</v>
      </c>
      <c r="G96" s="19">
        <v>50</v>
      </c>
      <c r="H96" s="66">
        <v>0</v>
      </c>
      <c r="I96" s="20">
        <v>21</v>
      </c>
      <c r="J96" s="19">
        <f>G96*AO96</f>
        <v>0</v>
      </c>
      <c r="K96" s="19">
        <v>0</v>
      </c>
      <c r="L96" s="19">
        <f>G96*H96</f>
        <v>0</v>
      </c>
      <c r="M96" s="19">
        <f>L96*(1+BW96/100)</f>
        <v>0</v>
      </c>
      <c r="N96" s="19">
        <v>2.5999999999999998E-4</v>
      </c>
      <c r="O96" s="19">
        <f>G96*N96</f>
        <v>1.2999999999999999E-2</v>
      </c>
      <c r="P96" s="33" t="s">
        <v>78</v>
      </c>
      <c r="Z96" s="19">
        <f>IF(AQ96="5",BJ96,0)</f>
        <v>0</v>
      </c>
      <c r="AB96" s="19">
        <f>IF(AQ96="1",BH96,0)</f>
        <v>0</v>
      </c>
      <c r="AC96" s="19">
        <f>IF(AQ96="1",BI96,0)</f>
        <v>0</v>
      </c>
      <c r="AD96" s="19">
        <f>IF(AQ96="7",BH96,0)</f>
        <v>0</v>
      </c>
      <c r="AE96" s="19">
        <f>IF(AQ96="7",BI96,0)</f>
        <v>0</v>
      </c>
      <c r="AF96" s="19">
        <f>IF(AQ96="2",BH96,0)</f>
        <v>0</v>
      </c>
      <c r="AG96" s="19">
        <f>IF(AQ96="2",BI96,0)</f>
        <v>0</v>
      </c>
      <c r="AH96" s="19">
        <f>IF(AQ96="0",BJ96,0)</f>
        <v>0</v>
      </c>
      <c r="AI96" s="9" t="s">
        <v>128</v>
      </c>
      <c r="AJ96" s="19">
        <f>IF(AN96=0,L96,0)</f>
        <v>0</v>
      </c>
      <c r="AK96" s="19">
        <f>IF(AN96=12,L96,0)</f>
        <v>0</v>
      </c>
      <c r="AL96" s="19">
        <f>IF(AN96=21,L96,0)</f>
        <v>0</v>
      </c>
      <c r="AN96" s="19">
        <v>21</v>
      </c>
      <c r="AO96" s="19">
        <f>H96*1</f>
        <v>0</v>
      </c>
      <c r="AP96" s="19">
        <f>H96*(1-1)</f>
        <v>0</v>
      </c>
      <c r="AQ96" s="20" t="s">
        <v>91</v>
      </c>
      <c r="AV96" s="19">
        <f>AW96+AX96</f>
        <v>0</v>
      </c>
      <c r="AW96" s="19">
        <f>G96*AO96</f>
        <v>0</v>
      </c>
      <c r="AX96" s="19">
        <f>G96*AP96</f>
        <v>0</v>
      </c>
      <c r="AY96" s="20" t="s">
        <v>32</v>
      </c>
      <c r="AZ96" s="20" t="s">
        <v>185</v>
      </c>
      <c r="BA96" s="9" t="s">
        <v>146</v>
      </c>
      <c r="BC96" s="19">
        <f>AW96+AX96</f>
        <v>0</v>
      </c>
      <c r="BD96" s="19">
        <f>H96/(100-BE96)*100</f>
        <v>0</v>
      </c>
      <c r="BE96" s="19">
        <v>0</v>
      </c>
      <c r="BF96" s="19">
        <f>O96</f>
        <v>1.2999999999999999E-2</v>
      </c>
      <c r="BH96" s="19">
        <f>G96*AO96</f>
        <v>0</v>
      </c>
      <c r="BI96" s="19">
        <f>G96*AP96</f>
        <v>0</v>
      </c>
      <c r="BJ96" s="19">
        <f>G96*H96</f>
        <v>0</v>
      </c>
      <c r="BK96" s="19"/>
      <c r="BL96" s="19"/>
      <c r="BW96" s="19">
        <f>I96</f>
        <v>21</v>
      </c>
    </row>
    <row r="97" spans="1:75" ht="67.5" customHeight="1" x14ac:dyDescent="0.3">
      <c r="A97" s="25"/>
      <c r="C97" s="21" t="s">
        <v>66</v>
      </c>
      <c r="D97" s="36" t="s">
        <v>143</v>
      </c>
      <c r="E97" s="37"/>
      <c r="F97" s="37"/>
      <c r="G97" s="37"/>
      <c r="H97" s="37"/>
      <c r="I97" s="37"/>
      <c r="J97" s="37"/>
      <c r="K97" s="37"/>
      <c r="L97" s="37"/>
      <c r="M97" s="37"/>
      <c r="N97" s="37"/>
      <c r="O97" s="37"/>
      <c r="P97" s="38"/>
    </row>
    <row r="98" spans="1:75" ht="13.5" customHeight="1" x14ac:dyDescent="0.3">
      <c r="A98" s="24" t="s">
        <v>105</v>
      </c>
      <c r="B98" s="3" t="s">
        <v>128</v>
      </c>
      <c r="C98" s="3" t="s">
        <v>120</v>
      </c>
      <c r="D98" s="34" t="s">
        <v>34</v>
      </c>
      <c r="E98" s="35"/>
      <c r="F98" s="3" t="s">
        <v>37</v>
      </c>
      <c r="G98" s="19">
        <v>20</v>
      </c>
      <c r="H98" s="66">
        <v>0</v>
      </c>
      <c r="I98" s="20">
        <v>21</v>
      </c>
      <c r="J98" s="19">
        <f>G98*AO98</f>
        <v>0</v>
      </c>
      <c r="K98" s="19">
        <f>G98*AP98</f>
        <v>0</v>
      </c>
      <c r="L98" s="19">
        <f>G98*H98</f>
        <v>0</v>
      </c>
      <c r="M98" s="19">
        <f>L98*(1+BW98/100)</f>
        <v>0</v>
      </c>
      <c r="N98" s="19">
        <v>0.152</v>
      </c>
      <c r="O98" s="19">
        <f>G98*N98</f>
        <v>3.04</v>
      </c>
      <c r="P98" s="33" t="s">
        <v>78</v>
      </c>
      <c r="Z98" s="19">
        <f>IF(AQ98="5",BJ98,0)</f>
        <v>0</v>
      </c>
      <c r="AB98" s="19">
        <f>IF(AQ98="1",BH98,0)</f>
        <v>0</v>
      </c>
      <c r="AC98" s="19">
        <f>IF(AQ98="1",BI98,0)</f>
        <v>0</v>
      </c>
      <c r="AD98" s="19">
        <f>IF(AQ98="7",BH98,0)</f>
        <v>0</v>
      </c>
      <c r="AE98" s="19">
        <f>IF(AQ98="7",BI98,0)</f>
        <v>0</v>
      </c>
      <c r="AF98" s="19">
        <f>IF(AQ98="2",BH98,0)</f>
        <v>0</v>
      </c>
      <c r="AG98" s="19">
        <f>IF(AQ98="2",BI98,0)</f>
        <v>0</v>
      </c>
      <c r="AH98" s="19">
        <f>IF(AQ98="0",BJ98,0)</f>
        <v>0</v>
      </c>
      <c r="AI98" s="9" t="s">
        <v>128</v>
      </c>
      <c r="AJ98" s="19">
        <f>IF(AN98=0,L98,0)</f>
        <v>0</v>
      </c>
      <c r="AK98" s="19">
        <f>IF(AN98=12,L98,0)</f>
        <v>0</v>
      </c>
      <c r="AL98" s="19">
        <f>IF(AN98=21,L98,0)</f>
        <v>0</v>
      </c>
      <c r="AN98" s="19">
        <v>21</v>
      </c>
      <c r="AO98" s="19">
        <f>H98*1</f>
        <v>0</v>
      </c>
      <c r="AP98" s="19">
        <f>H98*(1-1)</f>
        <v>0</v>
      </c>
      <c r="AQ98" s="20" t="s">
        <v>91</v>
      </c>
      <c r="AV98" s="19">
        <f>AW98+AX98</f>
        <v>0</v>
      </c>
      <c r="AW98" s="19">
        <f>G98*AO98</f>
        <v>0</v>
      </c>
      <c r="AX98" s="19">
        <f>G98*AP98</f>
        <v>0</v>
      </c>
      <c r="AY98" s="20" t="s">
        <v>32</v>
      </c>
      <c r="AZ98" s="20" t="s">
        <v>185</v>
      </c>
      <c r="BA98" s="9" t="s">
        <v>146</v>
      </c>
      <c r="BC98" s="19">
        <f>AW98+AX98</f>
        <v>0</v>
      </c>
      <c r="BD98" s="19">
        <f>H98/(100-BE98)*100</f>
        <v>0</v>
      </c>
      <c r="BE98" s="19">
        <v>0</v>
      </c>
      <c r="BF98" s="19">
        <f>O98</f>
        <v>3.04</v>
      </c>
      <c r="BH98" s="19">
        <f>G98*AO98</f>
        <v>0</v>
      </c>
      <c r="BI98" s="19">
        <f>G98*AP98</f>
        <v>0</v>
      </c>
      <c r="BJ98" s="19">
        <f>G98*H98</f>
        <v>0</v>
      </c>
      <c r="BK98" s="19"/>
      <c r="BL98" s="19"/>
      <c r="BW98" s="19">
        <f>I98</f>
        <v>21</v>
      </c>
    </row>
    <row r="99" spans="1:75" ht="67.5" customHeight="1" x14ac:dyDescent="0.3">
      <c r="A99" s="25"/>
      <c r="C99" s="21" t="s">
        <v>66</v>
      </c>
      <c r="D99" s="36" t="s">
        <v>141</v>
      </c>
      <c r="E99" s="37"/>
      <c r="F99" s="37"/>
      <c r="G99" s="37"/>
      <c r="H99" s="37"/>
      <c r="I99" s="37"/>
      <c r="J99" s="37"/>
      <c r="K99" s="37"/>
      <c r="L99" s="37"/>
      <c r="M99" s="37"/>
      <c r="N99" s="37"/>
      <c r="O99" s="37"/>
      <c r="P99" s="38"/>
    </row>
    <row r="100" spans="1:75" ht="13.5" customHeight="1" x14ac:dyDescent="0.3">
      <c r="A100" s="24" t="s">
        <v>80</v>
      </c>
      <c r="B100" s="3" t="s">
        <v>128</v>
      </c>
      <c r="C100" s="3" t="s">
        <v>7</v>
      </c>
      <c r="D100" s="34" t="s">
        <v>70</v>
      </c>
      <c r="E100" s="35"/>
      <c r="F100" s="3" t="s">
        <v>37</v>
      </c>
      <c r="G100" s="19">
        <v>20</v>
      </c>
      <c r="H100" s="66">
        <v>0</v>
      </c>
      <c r="I100" s="20">
        <v>21</v>
      </c>
      <c r="J100" s="19">
        <f>G100*AO100</f>
        <v>0</v>
      </c>
      <c r="K100" s="19">
        <v>0</v>
      </c>
      <c r="L100" s="19">
        <f>G100*H100</f>
        <v>0</v>
      </c>
      <c r="M100" s="19">
        <f>L100*(1+BW100/100)</f>
        <v>0</v>
      </c>
      <c r="N100" s="19">
        <v>2.0899999999999998E-2</v>
      </c>
      <c r="O100" s="19">
        <f>G100*N100</f>
        <v>0.41799999999999998</v>
      </c>
      <c r="P100" s="33" t="s">
        <v>78</v>
      </c>
      <c r="Z100" s="19">
        <f>IF(AQ100="5",BJ100,0)</f>
        <v>0</v>
      </c>
      <c r="AB100" s="19">
        <f>IF(AQ100="1",BH100,0)</f>
        <v>0</v>
      </c>
      <c r="AC100" s="19">
        <f>IF(AQ100="1",BI100,0)</f>
        <v>0</v>
      </c>
      <c r="AD100" s="19">
        <f>IF(AQ100="7",BH100,0)</f>
        <v>0</v>
      </c>
      <c r="AE100" s="19">
        <f>IF(AQ100="7",BI100,0)</f>
        <v>0</v>
      </c>
      <c r="AF100" s="19">
        <f>IF(AQ100="2",BH100,0)</f>
        <v>0</v>
      </c>
      <c r="AG100" s="19">
        <f>IF(AQ100="2",BI100,0)</f>
        <v>0</v>
      </c>
      <c r="AH100" s="19">
        <f>IF(AQ100="0",BJ100,0)</f>
        <v>0</v>
      </c>
      <c r="AI100" s="9" t="s">
        <v>128</v>
      </c>
      <c r="AJ100" s="19">
        <f>IF(AN100=0,L100,0)</f>
        <v>0</v>
      </c>
      <c r="AK100" s="19">
        <f>IF(AN100=12,L100,0)</f>
        <v>0</v>
      </c>
      <c r="AL100" s="19">
        <f>IF(AN100=21,L100,0)</f>
        <v>0</v>
      </c>
      <c r="AN100" s="19">
        <v>21</v>
      </c>
      <c r="AO100" s="19">
        <f>H100*1</f>
        <v>0</v>
      </c>
      <c r="AP100" s="19">
        <f>H100*(1-1)</f>
        <v>0</v>
      </c>
      <c r="AQ100" s="20" t="s">
        <v>91</v>
      </c>
      <c r="AV100" s="19">
        <f>AW100+AX100</f>
        <v>0</v>
      </c>
      <c r="AW100" s="19">
        <f>G100*AO100</f>
        <v>0</v>
      </c>
      <c r="AX100" s="19">
        <f>G100*AP100</f>
        <v>0</v>
      </c>
      <c r="AY100" s="20" t="s">
        <v>32</v>
      </c>
      <c r="AZ100" s="20" t="s">
        <v>185</v>
      </c>
      <c r="BA100" s="9" t="s">
        <v>146</v>
      </c>
      <c r="BC100" s="19">
        <f>AW100+AX100</f>
        <v>0</v>
      </c>
      <c r="BD100" s="19">
        <f>H100/(100-BE100)*100</f>
        <v>0</v>
      </c>
      <c r="BE100" s="19">
        <v>0</v>
      </c>
      <c r="BF100" s="19">
        <f>O100</f>
        <v>0.41799999999999998</v>
      </c>
      <c r="BH100" s="19">
        <f>G100*AO100</f>
        <v>0</v>
      </c>
      <c r="BI100" s="19">
        <f>G100*AP100</f>
        <v>0</v>
      </c>
      <c r="BJ100" s="19">
        <f>G100*H100</f>
        <v>0</v>
      </c>
      <c r="BK100" s="19"/>
      <c r="BL100" s="19"/>
      <c r="BW100" s="19">
        <f>I100</f>
        <v>21</v>
      </c>
    </row>
    <row r="101" spans="1:75" ht="27" customHeight="1" x14ac:dyDescent="0.3">
      <c r="A101" s="25"/>
      <c r="C101" s="21" t="s">
        <v>66</v>
      </c>
      <c r="D101" s="36" t="s">
        <v>156</v>
      </c>
      <c r="E101" s="37"/>
      <c r="F101" s="37"/>
      <c r="G101" s="37"/>
      <c r="H101" s="37"/>
      <c r="I101" s="37"/>
      <c r="J101" s="37"/>
      <c r="K101" s="37"/>
      <c r="L101" s="37"/>
      <c r="M101" s="37"/>
      <c r="N101" s="37"/>
      <c r="O101" s="37"/>
      <c r="P101" s="38"/>
    </row>
    <row r="102" spans="1:75" ht="13.5" customHeight="1" x14ac:dyDescent="0.3">
      <c r="A102" s="24" t="s">
        <v>20</v>
      </c>
      <c r="B102" s="3" t="s">
        <v>128</v>
      </c>
      <c r="C102" s="3" t="s">
        <v>159</v>
      </c>
      <c r="D102" s="34" t="s">
        <v>224</v>
      </c>
      <c r="E102" s="35"/>
      <c r="F102" s="3" t="s">
        <v>37</v>
      </c>
      <c r="G102" s="19">
        <v>20</v>
      </c>
      <c r="H102" s="66">
        <v>0</v>
      </c>
      <c r="I102" s="20">
        <v>21</v>
      </c>
      <c r="J102" s="19">
        <f>G102*AO102</f>
        <v>0</v>
      </c>
      <c r="K102" s="19">
        <v>0</v>
      </c>
      <c r="L102" s="19">
        <f>G102*H102</f>
        <v>0</v>
      </c>
      <c r="M102" s="19">
        <f>L102*(1+BW102/100)</f>
        <v>0</v>
      </c>
      <c r="N102" s="19">
        <v>9.8200000000000006E-3</v>
      </c>
      <c r="O102" s="19">
        <f>G102*N102</f>
        <v>0.19640000000000002</v>
      </c>
      <c r="P102" s="33" t="s">
        <v>78</v>
      </c>
      <c r="Z102" s="19">
        <f>IF(AQ102="5",BJ102,0)</f>
        <v>0</v>
      </c>
      <c r="AB102" s="19">
        <f>IF(AQ102="1",BH102,0)</f>
        <v>0</v>
      </c>
      <c r="AC102" s="19">
        <f>IF(AQ102="1",BI102,0)</f>
        <v>0</v>
      </c>
      <c r="AD102" s="19">
        <f>IF(AQ102="7",BH102,0)</f>
        <v>0</v>
      </c>
      <c r="AE102" s="19">
        <f>IF(AQ102="7",BI102,0)</f>
        <v>0</v>
      </c>
      <c r="AF102" s="19">
        <f>IF(AQ102="2",BH102,0)</f>
        <v>0</v>
      </c>
      <c r="AG102" s="19">
        <f>IF(AQ102="2",BI102,0)</f>
        <v>0</v>
      </c>
      <c r="AH102" s="19">
        <f>IF(AQ102="0",BJ102,0)</f>
        <v>0</v>
      </c>
      <c r="AI102" s="9" t="s">
        <v>128</v>
      </c>
      <c r="AJ102" s="19">
        <f>IF(AN102=0,L102,0)</f>
        <v>0</v>
      </c>
      <c r="AK102" s="19">
        <f>IF(AN102=12,L102,0)</f>
        <v>0</v>
      </c>
      <c r="AL102" s="19">
        <f>IF(AN102=21,L102,0)</f>
        <v>0</v>
      </c>
      <c r="AN102" s="19">
        <v>21</v>
      </c>
      <c r="AO102" s="19">
        <f>H102*1</f>
        <v>0</v>
      </c>
      <c r="AP102" s="19">
        <f>H102*(1-1)</f>
        <v>0</v>
      </c>
      <c r="AQ102" s="20" t="s">
        <v>91</v>
      </c>
      <c r="AV102" s="19">
        <f>AW102+AX102</f>
        <v>0</v>
      </c>
      <c r="AW102" s="19">
        <f>G102*AO102</f>
        <v>0</v>
      </c>
      <c r="AX102" s="19">
        <f>G102*AP102</f>
        <v>0</v>
      </c>
      <c r="AY102" s="20" t="s">
        <v>32</v>
      </c>
      <c r="AZ102" s="20" t="s">
        <v>185</v>
      </c>
      <c r="BA102" s="9" t="s">
        <v>146</v>
      </c>
      <c r="BC102" s="19">
        <f>AW102+AX102</f>
        <v>0</v>
      </c>
      <c r="BD102" s="19">
        <f>H102/(100-BE102)*100</f>
        <v>0</v>
      </c>
      <c r="BE102" s="19">
        <v>0</v>
      </c>
      <c r="BF102" s="19">
        <f>O102</f>
        <v>0.19640000000000002</v>
      </c>
      <c r="BH102" s="19">
        <f>G102*AO102</f>
        <v>0</v>
      </c>
      <c r="BI102" s="19">
        <f>G102*AP102</f>
        <v>0</v>
      </c>
      <c r="BJ102" s="19">
        <f>G102*H102</f>
        <v>0</v>
      </c>
      <c r="BK102" s="19"/>
      <c r="BL102" s="19"/>
      <c r="BW102" s="19">
        <f>I102</f>
        <v>21</v>
      </c>
    </row>
    <row r="103" spans="1:75" ht="27" customHeight="1" x14ac:dyDescent="0.3">
      <c r="A103" s="25"/>
      <c r="C103" s="21" t="s">
        <v>66</v>
      </c>
      <c r="D103" s="36" t="s">
        <v>65</v>
      </c>
      <c r="E103" s="37"/>
      <c r="F103" s="37"/>
      <c r="G103" s="37"/>
      <c r="H103" s="37"/>
      <c r="I103" s="37"/>
      <c r="J103" s="37"/>
      <c r="K103" s="37"/>
      <c r="L103" s="37"/>
      <c r="M103" s="37"/>
      <c r="N103" s="37"/>
      <c r="O103" s="37"/>
      <c r="P103" s="38"/>
    </row>
    <row r="104" spans="1:75" ht="13.5" customHeight="1" x14ac:dyDescent="0.3">
      <c r="A104" s="24">
        <v>61</v>
      </c>
      <c r="B104" s="3" t="s">
        <v>128</v>
      </c>
      <c r="C104" s="3" t="s">
        <v>245</v>
      </c>
      <c r="D104" s="34" t="s">
        <v>246</v>
      </c>
      <c r="E104" s="35"/>
      <c r="F104" s="3" t="s">
        <v>37</v>
      </c>
      <c r="G104" s="19">
        <v>20</v>
      </c>
      <c r="H104" s="66">
        <v>0</v>
      </c>
      <c r="I104" s="20">
        <v>21</v>
      </c>
      <c r="J104" s="19">
        <f>G104*AO104</f>
        <v>0</v>
      </c>
      <c r="K104" s="19">
        <v>0</v>
      </c>
      <c r="L104" s="19">
        <f>G104*H104</f>
        <v>0</v>
      </c>
      <c r="M104" s="19">
        <f>L104*(1+BW104/100)</f>
        <v>0</v>
      </c>
      <c r="N104" s="19">
        <v>9.8200000000000006E-3</v>
      </c>
      <c r="O104" s="19">
        <f>G104*N104</f>
        <v>0.19640000000000002</v>
      </c>
      <c r="P104" s="33" t="s">
        <v>78</v>
      </c>
      <c r="Z104" s="19">
        <f>IF(AQ104="5",BJ104,0)</f>
        <v>0</v>
      </c>
      <c r="AB104" s="19">
        <f>IF(AQ104="1",BH104,0)</f>
        <v>0</v>
      </c>
      <c r="AC104" s="19">
        <f>IF(AQ104="1",BI104,0)</f>
        <v>0</v>
      </c>
      <c r="AD104" s="19">
        <f>IF(AQ104="7",BH104,0)</f>
        <v>0</v>
      </c>
      <c r="AE104" s="19">
        <f>IF(AQ104="7",BI104,0)</f>
        <v>0</v>
      </c>
      <c r="AF104" s="19">
        <f>IF(AQ104="2",BH104,0)</f>
        <v>0</v>
      </c>
      <c r="AG104" s="19">
        <f>IF(AQ104="2",BI104,0)</f>
        <v>0</v>
      </c>
      <c r="AH104" s="19">
        <f>IF(AQ104="0",BJ104,0)</f>
        <v>0</v>
      </c>
      <c r="AI104" s="9" t="s">
        <v>128</v>
      </c>
      <c r="AJ104" s="19">
        <f>IF(AN104=0,L104,0)</f>
        <v>0</v>
      </c>
      <c r="AK104" s="19">
        <f>IF(AN104=12,L104,0)</f>
        <v>0</v>
      </c>
      <c r="AL104" s="19">
        <f>IF(AN104=21,L104,0)</f>
        <v>0</v>
      </c>
      <c r="AN104" s="19">
        <v>21</v>
      </c>
      <c r="AO104" s="19">
        <f>H104*1</f>
        <v>0</v>
      </c>
      <c r="AP104" s="19">
        <f>H104*(1-1)</f>
        <v>0</v>
      </c>
      <c r="AQ104" s="20" t="s">
        <v>91</v>
      </c>
      <c r="AV104" s="19">
        <f>AW104+AX104</f>
        <v>0</v>
      </c>
      <c r="AW104" s="19">
        <f>G104*AO104</f>
        <v>0</v>
      </c>
      <c r="AX104" s="19">
        <f>G104*AP104</f>
        <v>0</v>
      </c>
      <c r="AY104" s="20" t="s">
        <v>32</v>
      </c>
      <c r="AZ104" s="20" t="s">
        <v>185</v>
      </c>
      <c r="BA104" s="9" t="s">
        <v>146</v>
      </c>
      <c r="BC104" s="19">
        <f>AW104+AX104</f>
        <v>0</v>
      </c>
      <c r="BD104" s="19">
        <f>H104/(100-BE104)*100</f>
        <v>0</v>
      </c>
      <c r="BE104" s="19">
        <v>0</v>
      </c>
      <c r="BF104" s="19">
        <f>O104</f>
        <v>0.19640000000000002</v>
      </c>
      <c r="BH104" s="19">
        <f>G104*AO104</f>
        <v>0</v>
      </c>
      <c r="BI104" s="19">
        <f>G104*AP104</f>
        <v>0</v>
      </c>
      <c r="BJ104" s="19">
        <f>G104*H104</f>
        <v>0</v>
      </c>
      <c r="BK104" s="19"/>
      <c r="BL104" s="19"/>
      <c r="BW104" s="19">
        <f>I104</f>
        <v>21</v>
      </c>
    </row>
    <row r="105" spans="1:75" ht="14.4" x14ac:dyDescent="0.3">
      <c r="A105" s="25"/>
      <c r="C105" s="21" t="s">
        <v>66</v>
      </c>
      <c r="D105" s="36" t="s">
        <v>247</v>
      </c>
      <c r="E105" s="37"/>
      <c r="F105" s="37"/>
      <c r="G105" s="37"/>
      <c r="H105" s="37"/>
      <c r="I105" s="37"/>
      <c r="J105" s="37"/>
      <c r="K105" s="37"/>
      <c r="L105" s="37"/>
      <c r="M105" s="37"/>
      <c r="N105" s="37"/>
      <c r="O105" s="37"/>
      <c r="P105" s="38"/>
    </row>
    <row r="106" spans="1:75" ht="15" customHeight="1" x14ac:dyDescent="0.3">
      <c r="A106" s="31" t="s">
        <v>128</v>
      </c>
      <c r="B106" s="17" t="s">
        <v>128</v>
      </c>
      <c r="C106" s="17" t="s">
        <v>128</v>
      </c>
      <c r="D106" s="39" t="s">
        <v>253</v>
      </c>
      <c r="E106" s="40"/>
      <c r="F106" s="18" t="s">
        <v>186</v>
      </c>
      <c r="G106" s="18" t="s">
        <v>186</v>
      </c>
      <c r="H106" s="18" t="s">
        <v>186</v>
      </c>
      <c r="I106" s="18" t="s">
        <v>186</v>
      </c>
      <c r="J106" s="2">
        <f>SUM(J107:J140)</f>
        <v>0</v>
      </c>
      <c r="K106" s="2">
        <f>SUM(K107:K140)</f>
        <v>0</v>
      </c>
      <c r="L106" s="2">
        <f>SUM(L107:L111)</f>
        <v>0</v>
      </c>
      <c r="M106" s="2">
        <f>SUM(M107:M112)</f>
        <v>0</v>
      </c>
      <c r="N106" s="9" t="s">
        <v>128</v>
      </c>
      <c r="O106" s="2">
        <f>SUM(O107:O140)</f>
        <v>0.41105999999999998</v>
      </c>
      <c r="P106" s="32" t="s">
        <v>128</v>
      </c>
      <c r="AI106" s="9" t="s">
        <v>128</v>
      </c>
      <c r="AN106" s="19"/>
      <c r="AS106" s="2">
        <f>SUM(AJ107:AJ140)</f>
        <v>0</v>
      </c>
      <c r="AT106" s="2">
        <f>SUM(AK107:AK140)</f>
        <v>0</v>
      </c>
      <c r="AU106" s="2">
        <f>SUM(AL107:AL140)</f>
        <v>0</v>
      </c>
    </row>
    <row r="107" spans="1:75" ht="13.5" customHeight="1" x14ac:dyDescent="0.3">
      <c r="A107" s="24">
        <v>62</v>
      </c>
      <c r="B107" s="3" t="s">
        <v>128</v>
      </c>
      <c r="C107" s="3"/>
      <c r="D107" s="34" t="s">
        <v>251</v>
      </c>
      <c r="E107" s="34"/>
      <c r="F107" s="3" t="s">
        <v>252</v>
      </c>
      <c r="G107" s="66">
        <v>3</v>
      </c>
      <c r="H107" s="19">
        <f>L73+L47+L45+L29+L26+L17+L12</f>
        <v>0</v>
      </c>
      <c r="I107" s="20">
        <v>21</v>
      </c>
      <c r="J107" s="19">
        <f>G107*AO107/100</f>
        <v>0</v>
      </c>
      <c r="K107" s="19">
        <f>G107*AP107/100</f>
        <v>0</v>
      </c>
      <c r="L107" s="19">
        <f>G107*H107/100</f>
        <v>0</v>
      </c>
      <c r="M107" s="19">
        <f t="shared" ref="M107" si="78">L107*(1+BW107/100)</f>
        <v>0</v>
      </c>
      <c r="N107" s="19">
        <v>0.13702</v>
      </c>
      <c r="O107" s="19">
        <f t="shared" ref="O107" si="79">G107*N107</f>
        <v>0.41105999999999998</v>
      </c>
      <c r="P107" s="33" t="s">
        <v>78</v>
      </c>
      <c r="Z107" s="19">
        <f t="shared" ref="Z107" si="80">IF(AQ107="5",BJ107,0)</f>
        <v>0</v>
      </c>
      <c r="AB107" s="19">
        <f t="shared" ref="AB107" si="81">IF(AQ107="1",BH107,0)</f>
        <v>0</v>
      </c>
      <c r="AC107" s="19">
        <f t="shared" ref="AC107" si="82">IF(AQ107="1",BI107,0)</f>
        <v>0</v>
      </c>
      <c r="AD107" s="19">
        <f t="shared" ref="AD107" si="83">IF(AQ107="7",BH107,0)</f>
        <v>0</v>
      </c>
      <c r="AE107" s="19">
        <f t="shared" ref="AE107" si="84">IF(AQ107="7",BI107,0)</f>
        <v>0</v>
      </c>
      <c r="AF107" s="19">
        <f t="shared" ref="AF107" si="85">IF(AQ107="2",BH107,0)</f>
        <v>0</v>
      </c>
      <c r="AG107" s="19">
        <f t="shared" ref="AG107" si="86">IF(AQ107="2",BI107,0)</f>
        <v>0</v>
      </c>
      <c r="AH107" s="19">
        <f t="shared" ref="AH107" si="87">IF(AQ107="0",BJ107,0)</f>
        <v>0</v>
      </c>
      <c r="AI107" s="9" t="s">
        <v>128</v>
      </c>
      <c r="AJ107" s="19">
        <f t="shared" ref="AJ107" si="88">IF(AN107=0,L107,0)</f>
        <v>0</v>
      </c>
      <c r="AK107" s="19">
        <f t="shared" ref="AK107" si="89">IF(AN107=12,L107,0)</f>
        <v>0</v>
      </c>
      <c r="AL107" s="19">
        <f t="shared" ref="AL107" si="90">IF(AN107=21,L107,0)</f>
        <v>0</v>
      </c>
      <c r="AN107" s="19">
        <v>21</v>
      </c>
      <c r="AO107" s="19">
        <f>H107*0.79389378757515</f>
        <v>0</v>
      </c>
      <c r="AP107" s="19">
        <f>H107*(1-0.79389378757515)</f>
        <v>0</v>
      </c>
      <c r="AQ107" s="20" t="s">
        <v>125</v>
      </c>
      <c r="AV107" s="19">
        <f t="shared" ref="AV107" si="91">AW107+AX107</f>
        <v>0</v>
      </c>
      <c r="AW107" s="19">
        <f t="shared" ref="AW107" si="92">G107*AO107</f>
        <v>0</v>
      </c>
      <c r="AX107" s="19">
        <f t="shared" ref="AX107" si="93">G107*AP107</f>
        <v>0</v>
      </c>
      <c r="AY107" s="20" t="s">
        <v>176</v>
      </c>
      <c r="AZ107" s="20" t="s">
        <v>64</v>
      </c>
      <c r="BA107" s="9" t="s">
        <v>146</v>
      </c>
      <c r="BC107" s="19">
        <f t="shared" ref="BC107" si="94">AW107+AX107</f>
        <v>0</v>
      </c>
      <c r="BD107" s="19">
        <f t="shared" ref="BD107" si="95">H107/(100-BE107)*100</f>
        <v>0</v>
      </c>
      <c r="BE107" s="19">
        <v>0</v>
      </c>
      <c r="BF107" s="19">
        <f t="shared" ref="BF107" si="96">O107</f>
        <v>0.41105999999999998</v>
      </c>
      <c r="BH107" s="19">
        <f t="shared" ref="BH107" si="97">G107*AO107</f>
        <v>0</v>
      </c>
      <c r="BI107" s="19">
        <f t="shared" ref="BI107" si="98">G107*AP107</f>
        <v>0</v>
      </c>
      <c r="BJ107" s="19">
        <f t="shared" ref="BJ107" si="99">G107*H107</f>
        <v>0</v>
      </c>
      <c r="BK107" s="19"/>
      <c r="BL107" s="19"/>
      <c r="BW107" s="19">
        <f t="shared" ref="BW107" si="100">I107</f>
        <v>21</v>
      </c>
    </row>
    <row r="108" spans="1:75" ht="40.5" customHeight="1" x14ac:dyDescent="0.3">
      <c r="A108" s="25"/>
      <c r="C108" s="21" t="s">
        <v>66</v>
      </c>
      <c r="D108" s="36" t="s">
        <v>254</v>
      </c>
      <c r="E108" s="37"/>
      <c r="F108" s="37"/>
      <c r="G108" s="37"/>
      <c r="H108" s="37"/>
      <c r="I108" s="37"/>
      <c r="J108" s="37"/>
      <c r="K108" s="37"/>
      <c r="L108" s="37"/>
      <c r="M108" s="37"/>
      <c r="N108" s="37"/>
      <c r="O108" s="37"/>
      <c r="P108" s="38"/>
    </row>
    <row r="109" spans="1:75" ht="13.5" customHeight="1" x14ac:dyDescent="0.3">
      <c r="A109" s="24">
        <v>63</v>
      </c>
      <c r="B109" s="3" t="s">
        <v>128</v>
      </c>
      <c r="C109" s="3"/>
      <c r="D109" s="34" t="s">
        <v>255</v>
      </c>
      <c r="E109" s="34"/>
      <c r="F109" s="3" t="s">
        <v>252</v>
      </c>
      <c r="G109" s="66">
        <v>1.5</v>
      </c>
      <c r="H109" s="19">
        <f>K73+K47+K45+K29+K26+K17+K12</f>
        <v>0</v>
      </c>
      <c r="I109" s="20">
        <v>21</v>
      </c>
      <c r="J109" s="19">
        <f t="shared" ref="J109" si="101">G109*AO109</f>
        <v>0</v>
      </c>
      <c r="K109" s="19">
        <f>G109*AP109/100</f>
        <v>0</v>
      </c>
      <c r="L109" s="19">
        <f>G109*H109/100</f>
        <v>0</v>
      </c>
      <c r="M109" s="19">
        <f t="shared" ref="M109" si="102">L109*(1+BW109/100)</f>
        <v>0</v>
      </c>
      <c r="N109" s="19">
        <v>0</v>
      </c>
      <c r="O109" s="19">
        <f t="shared" ref="O109" si="103">G109*N109</f>
        <v>0</v>
      </c>
      <c r="P109" s="33" t="s">
        <v>78</v>
      </c>
      <c r="Z109" s="19">
        <f t="shared" ref="Z109" si="104">IF(AQ109="5",BJ109,0)</f>
        <v>0</v>
      </c>
      <c r="AB109" s="19">
        <f t="shared" ref="AB109" si="105">IF(AQ109="1",BH109,0)</f>
        <v>0</v>
      </c>
      <c r="AC109" s="19">
        <f t="shared" ref="AC109" si="106">IF(AQ109="1",BI109,0)</f>
        <v>0</v>
      </c>
      <c r="AD109" s="19">
        <f t="shared" ref="AD109" si="107">IF(AQ109="7",BH109,0)</f>
        <v>0</v>
      </c>
      <c r="AE109" s="19">
        <f t="shared" ref="AE109" si="108">IF(AQ109="7",BI109,0)</f>
        <v>0</v>
      </c>
      <c r="AF109" s="19">
        <f t="shared" ref="AF109" si="109">IF(AQ109="2",BH109,0)</f>
        <v>0</v>
      </c>
      <c r="AG109" s="19">
        <f t="shared" ref="AG109" si="110">IF(AQ109="2",BI109,0)</f>
        <v>0</v>
      </c>
      <c r="AH109" s="19">
        <f t="shared" ref="AH109" si="111">IF(AQ109="0",BJ109,0)</f>
        <v>0</v>
      </c>
      <c r="AI109" s="9" t="s">
        <v>128</v>
      </c>
      <c r="AJ109" s="19">
        <f t="shared" ref="AJ109" si="112">IF(AN109=0,L109,0)</f>
        <v>0</v>
      </c>
      <c r="AK109" s="19">
        <f t="shared" ref="AK109" si="113">IF(AN109=12,L109,0)</f>
        <v>0</v>
      </c>
      <c r="AL109" s="19">
        <f t="shared" ref="AL109" si="114">IF(AN109=21,L109,0)</f>
        <v>0</v>
      </c>
      <c r="AN109" s="19">
        <v>21</v>
      </c>
      <c r="AO109" s="19">
        <f>H109*0</f>
        <v>0</v>
      </c>
      <c r="AP109" s="19">
        <f>H109*(1-0)</f>
        <v>0</v>
      </c>
      <c r="AQ109" s="20" t="s">
        <v>125</v>
      </c>
      <c r="AV109" s="19">
        <f t="shared" ref="AV109" si="115">AW109+AX109</f>
        <v>0</v>
      </c>
      <c r="AW109" s="19">
        <f t="shared" ref="AW109" si="116">G109*AO109</f>
        <v>0</v>
      </c>
      <c r="AX109" s="19">
        <f t="shared" ref="AX109" si="117">G109*AP109</f>
        <v>0</v>
      </c>
      <c r="AY109" s="20" t="s">
        <v>176</v>
      </c>
      <c r="AZ109" s="20" t="s">
        <v>64</v>
      </c>
      <c r="BA109" s="9" t="s">
        <v>146</v>
      </c>
      <c r="BC109" s="19">
        <f t="shared" ref="BC109" si="118">AW109+AX109</f>
        <v>0</v>
      </c>
      <c r="BD109" s="19">
        <f t="shared" ref="BD109" si="119">H109/(100-BE109)*100</f>
        <v>0</v>
      </c>
      <c r="BE109" s="19">
        <v>0</v>
      </c>
      <c r="BF109" s="19">
        <f t="shared" ref="BF109" si="120">O109</f>
        <v>0</v>
      </c>
      <c r="BH109" s="19">
        <f t="shared" ref="BH109" si="121">G109*AO109</f>
        <v>0</v>
      </c>
      <c r="BI109" s="19">
        <f t="shared" ref="BI109" si="122">G109*AP109</f>
        <v>0</v>
      </c>
      <c r="BJ109" s="19">
        <f t="shared" ref="BJ109" si="123">G109*H109</f>
        <v>0</v>
      </c>
      <c r="BK109" s="19"/>
      <c r="BL109" s="19"/>
      <c r="BW109" s="19">
        <f t="shared" ref="BW109" si="124">I109</f>
        <v>21</v>
      </c>
    </row>
    <row r="110" spans="1:75" ht="14.4" x14ac:dyDescent="0.3">
      <c r="A110" s="25"/>
      <c r="C110" s="21" t="s">
        <v>66</v>
      </c>
      <c r="D110" s="36" t="s">
        <v>256</v>
      </c>
      <c r="E110" s="37"/>
      <c r="F110" s="37"/>
      <c r="G110" s="37"/>
      <c r="H110" s="37"/>
      <c r="I110" s="37"/>
      <c r="J110" s="37"/>
      <c r="K110" s="37"/>
      <c r="L110" s="37"/>
      <c r="M110" s="37"/>
      <c r="N110" s="37"/>
      <c r="O110" s="37"/>
      <c r="P110" s="38"/>
    </row>
    <row r="111" spans="1:75" ht="13.5" customHeight="1" x14ac:dyDescent="0.3">
      <c r="A111" s="24">
        <v>64</v>
      </c>
      <c r="B111" s="3" t="s">
        <v>128</v>
      </c>
      <c r="C111" s="3"/>
      <c r="D111" s="34" t="s">
        <v>257</v>
      </c>
      <c r="E111" s="34"/>
      <c r="F111" s="3" t="s">
        <v>252</v>
      </c>
      <c r="G111" s="66">
        <v>5</v>
      </c>
      <c r="H111" s="19">
        <f>H109</f>
        <v>0</v>
      </c>
      <c r="I111" s="20">
        <v>21</v>
      </c>
      <c r="J111" s="19">
        <f t="shared" ref="J111" si="125">G111*AO111</f>
        <v>0</v>
      </c>
      <c r="K111" s="19">
        <f>G111*AP111/100</f>
        <v>0</v>
      </c>
      <c r="L111" s="19">
        <f>G111*H111/100</f>
        <v>0</v>
      </c>
      <c r="M111" s="19">
        <f t="shared" ref="M111" si="126">L111*(1+BW111/100)</f>
        <v>0</v>
      </c>
      <c r="N111" s="19">
        <v>0</v>
      </c>
      <c r="O111" s="19">
        <f t="shared" ref="O111" si="127">G111*N111</f>
        <v>0</v>
      </c>
      <c r="P111" s="33" t="s">
        <v>78</v>
      </c>
      <c r="Z111" s="19">
        <f t="shared" ref="Z111" si="128">IF(AQ111="5",BJ111,0)</f>
        <v>0</v>
      </c>
      <c r="AB111" s="19">
        <f t="shared" ref="AB111" si="129">IF(AQ111="1",BH111,0)</f>
        <v>0</v>
      </c>
      <c r="AC111" s="19">
        <f t="shared" ref="AC111" si="130">IF(AQ111="1",BI111,0)</f>
        <v>0</v>
      </c>
      <c r="AD111" s="19">
        <f t="shared" ref="AD111" si="131">IF(AQ111="7",BH111,0)</f>
        <v>0</v>
      </c>
      <c r="AE111" s="19">
        <f t="shared" ref="AE111" si="132">IF(AQ111="7",BI111,0)</f>
        <v>0</v>
      </c>
      <c r="AF111" s="19">
        <f t="shared" ref="AF111" si="133">IF(AQ111="2",BH111,0)</f>
        <v>0</v>
      </c>
      <c r="AG111" s="19">
        <f t="shared" ref="AG111" si="134">IF(AQ111="2",BI111,0)</f>
        <v>0</v>
      </c>
      <c r="AH111" s="19">
        <f t="shared" ref="AH111" si="135">IF(AQ111="0",BJ111,0)</f>
        <v>0</v>
      </c>
      <c r="AI111" s="9" t="s">
        <v>128</v>
      </c>
      <c r="AJ111" s="19">
        <f t="shared" ref="AJ111" si="136">IF(AN111=0,L111,0)</f>
        <v>0</v>
      </c>
      <c r="AK111" s="19">
        <f t="shared" ref="AK111" si="137">IF(AN111=12,L111,0)</f>
        <v>0</v>
      </c>
      <c r="AL111" s="19">
        <f t="shared" ref="AL111" si="138">IF(AN111=21,L111,0)</f>
        <v>0</v>
      </c>
      <c r="AN111" s="19">
        <v>21</v>
      </c>
      <c r="AO111" s="19">
        <f>H111*0</f>
        <v>0</v>
      </c>
      <c r="AP111" s="19">
        <f>H111*(1-0)</f>
        <v>0</v>
      </c>
      <c r="AQ111" s="20" t="s">
        <v>125</v>
      </c>
      <c r="AV111" s="19">
        <f t="shared" ref="AV111" si="139">AW111+AX111</f>
        <v>0</v>
      </c>
      <c r="AW111" s="19">
        <f t="shared" ref="AW111" si="140">G111*AO111</f>
        <v>0</v>
      </c>
      <c r="AX111" s="19">
        <f t="shared" ref="AX111" si="141">G111*AP111</f>
        <v>0</v>
      </c>
      <c r="AY111" s="20" t="s">
        <v>176</v>
      </c>
      <c r="AZ111" s="20" t="s">
        <v>64</v>
      </c>
      <c r="BA111" s="9" t="s">
        <v>146</v>
      </c>
      <c r="BC111" s="19">
        <f t="shared" ref="BC111" si="142">AW111+AX111</f>
        <v>0</v>
      </c>
      <c r="BD111" s="19">
        <f t="shared" ref="BD111" si="143">H111/(100-BE111)*100</f>
        <v>0</v>
      </c>
      <c r="BE111" s="19">
        <v>0</v>
      </c>
      <c r="BF111" s="19">
        <f t="shared" ref="BF111" si="144">O111</f>
        <v>0</v>
      </c>
      <c r="BH111" s="19">
        <f t="shared" ref="BH111" si="145">G111*AO111</f>
        <v>0</v>
      </c>
      <c r="BI111" s="19">
        <f t="shared" ref="BI111" si="146">G111*AP111</f>
        <v>0</v>
      </c>
      <c r="BJ111" s="19">
        <f t="shared" ref="BJ111" si="147">G111*H111</f>
        <v>0</v>
      </c>
      <c r="BK111" s="19"/>
      <c r="BL111" s="19"/>
      <c r="BW111" s="19">
        <f t="shared" ref="BW111" si="148">I111</f>
        <v>21</v>
      </c>
    </row>
    <row r="112" spans="1:75" ht="30.75" customHeight="1" x14ac:dyDescent="0.3">
      <c r="A112" s="25"/>
      <c r="C112" s="21" t="s">
        <v>66</v>
      </c>
      <c r="D112" s="36" t="s">
        <v>258</v>
      </c>
      <c r="E112" s="37"/>
      <c r="F112" s="37"/>
      <c r="G112" s="37"/>
      <c r="H112" s="37"/>
      <c r="I112" s="37"/>
      <c r="J112" s="37"/>
      <c r="K112" s="37"/>
      <c r="L112" s="37"/>
      <c r="M112" s="37"/>
      <c r="N112" s="37"/>
      <c r="O112" s="37"/>
      <c r="P112" s="38"/>
    </row>
    <row r="113" spans="1:16" ht="15" customHeight="1" x14ac:dyDescent="0.3">
      <c r="A113" s="25"/>
      <c r="J113" s="41" t="s">
        <v>154</v>
      </c>
      <c r="K113" s="41"/>
      <c r="L113" s="22">
        <f>L12+L17+L26+L29+L45+L47+L73+L106</f>
        <v>0</v>
      </c>
      <c r="M113" s="22">
        <f>M12+M17+M26+M29+M45+M47+M73+M106</f>
        <v>0</v>
      </c>
      <c r="P113" s="23"/>
    </row>
    <row r="114" spans="1:16" ht="15" customHeight="1" x14ac:dyDescent="0.3">
      <c r="A114" s="26" t="s">
        <v>14</v>
      </c>
      <c r="P114" s="23"/>
    </row>
    <row r="115" spans="1:16" ht="123.75" customHeight="1" x14ac:dyDescent="0.3">
      <c r="A115" s="55" t="s">
        <v>259</v>
      </c>
      <c r="B115" s="56"/>
      <c r="C115" s="56"/>
      <c r="D115" s="56"/>
      <c r="E115" s="56"/>
      <c r="F115" s="56"/>
      <c r="G115" s="56"/>
      <c r="H115" s="56"/>
      <c r="I115" s="56"/>
      <c r="J115" s="56"/>
      <c r="K115" s="56"/>
      <c r="L115" s="56"/>
      <c r="M115" s="57"/>
      <c r="N115" s="58"/>
      <c r="O115" s="58"/>
      <c r="P115" s="59"/>
    </row>
    <row r="117" spans="1:16" ht="15" customHeight="1" x14ac:dyDescent="0.3">
      <c r="B117" s="67"/>
      <c r="C117" s="1" t="s">
        <v>260</v>
      </c>
    </row>
  </sheetData>
  <sheetProtection algorithmName="SHA-512" hashValue="QF0Hx5eGBVPienIKZM9F4GDmAySjlZfODpOCmf2pTnM7a79udZqfjtj/hpASZLoFyBRHVOgaMFccA8p4AK1S2w==" saltValue="It5g/+6xF2GPu+ZXbkS5oQ==" spinCount="100000" sheet="1" formatCells="0" formatColumns="0" formatRows="0" insertColumns="0" insertRows="0" insertHyperlinks="0" deleteColumns="0" deleteRows="0" sort="0" autoFilter="0" pivotTables="0"/>
  <protectedRanges>
    <protectedRange algorithmName="SHA-512" hashValue="IlAyubMpCtobqvuBvfjM8OY7uBbXeEhvjqXWb5d92/dOMJ6daF0oWyFKeNubgs3S1EiTntvO8GSKsi/R+KBNdg==" saltValue="ZcnHvZACaQmwDO27pE4Fyw==" spinCount="100000" sqref="H13 H15 H18 H22 H27 H30 H32:H44 H46 H48:H56 H58:H65 H67 H69 H71:H72 H74 H76 H78 H80 H82 H84 H86 H88 H90 H92 H94 H96 H98 H100 H102 H104 G107 G109 G111" name="Oblast1"/>
  </protectedRanges>
  <mergeCells count="132">
    <mergeCell ref="A115:P115"/>
    <mergeCell ref="D106:E106"/>
    <mergeCell ref="D107:E107"/>
    <mergeCell ref="D108:P108"/>
    <mergeCell ref="D111:E111"/>
    <mergeCell ref="D112:P112"/>
    <mergeCell ref="D109:E109"/>
    <mergeCell ref="D110:P110"/>
    <mergeCell ref="A1:P1"/>
    <mergeCell ref="A2:C3"/>
    <mergeCell ref="A4:C5"/>
    <mergeCell ref="A6:C7"/>
    <mergeCell ref="A8:C9"/>
    <mergeCell ref="H2:I3"/>
    <mergeCell ref="H4:I5"/>
    <mergeCell ref="H6:I7"/>
    <mergeCell ref="H8:I9"/>
    <mergeCell ref="K2:K3"/>
    <mergeCell ref="D4:G5"/>
    <mergeCell ref="D6:G7"/>
    <mergeCell ref="D8:G9"/>
    <mergeCell ref="J2:J3"/>
    <mergeCell ref="J4:J5"/>
    <mergeCell ref="J6:J7"/>
    <mergeCell ref="J8:J9"/>
    <mergeCell ref="L2:P3"/>
    <mergeCell ref="L4:P5"/>
    <mergeCell ref="L6:P7"/>
    <mergeCell ref="L8:P9"/>
    <mergeCell ref="D10:E10"/>
    <mergeCell ref="K4:K5"/>
    <mergeCell ref="K6:K7"/>
    <mergeCell ref="K8:K9"/>
    <mergeCell ref="D2:G3"/>
    <mergeCell ref="D55:E55"/>
    <mergeCell ref="D11:E11"/>
    <mergeCell ref="J10:L10"/>
    <mergeCell ref="N10:O10"/>
    <mergeCell ref="D12:E12"/>
    <mergeCell ref="D13:E13"/>
    <mergeCell ref="D14:P14"/>
    <mergeCell ref="D15:E15"/>
    <mergeCell ref="D16:P16"/>
    <mergeCell ref="D17:E17"/>
    <mergeCell ref="D18:E18"/>
    <mergeCell ref="D19:P19"/>
    <mergeCell ref="D20:P20"/>
    <mergeCell ref="D21:P21"/>
    <mergeCell ref="D22:E22"/>
    <mergeCell ref="D23:P23"/>
    <mergeCell ref="D24:P24"/>
    <mergeCell ref="D25:P25"/>
    <mergeCell ref="D26:E26"/>
    <mergeCell ref="D32:E32"/>
    <mergeCell ref="D33:E33"/>
    <mergeCell ref="D34:E34"/>
    <mergeCell ref="D35:E35"/>
    <mergeCell ref="D86:E86"/>
    <mergeCell ref="D27:E27"/>
    <mergeCell ref="D28:P28"/>
    <mergeCell ref="D29:E29"/>
    <mergeCell ref="D30:E30"/>
    <mergeCell ref="D31:P31"/>
    <mergeCell ref="D56:E56"/>
    <mergeCell ref="D57:P57"/>
    <mergeCell ref="D58:E58"/>
    <mergeCell ref="D61:E61"/>
    <mergeCell ref="D62:E62"/>
    <mergeCell ref="D60:E60"/>
    <mergeCell ref="D69:E69"/>
    <mergeCell ref="D63:E63"/>
    <mergeCell ref="D70:P70"/>
    <mergeCell ref="D71:E71"/>
    <mergeCell ref="D72:E72"/>
    <mergeCell ref="D65:E65"/>
    <mergeCell ref="D54:E54"/>
    <mergeCell ref="D66:P66"/>
    <mergeCell ref="D36:E36"/>
    <mergeCell ref="D37:E37"/>
    <mergeCell ref="D38:E38"/>
    <mergeCell ref="D39:E39"/>
    <mergeCell ref="D85:P85"/>
    <mergeCell ref="D93:P93"/>
    <mergeCell ref="D45:E45"/>
    <mergeCell ref="D46:E46"/>
    <mergeCell ref="D47:E47"/>
    <mergeCell ref="D43:E43"/>
    <mergeCell ref="D44:E44"/>
    <mergeCell ref="D40:E40"/>
    <mergeCell ref="D41:E41"/>
    <mergeCell ref="D42:E42"/>
    <mergeCell ref="D48:E48"/>
    <mergeCell ref="D49:E49"/>
    <mergeCell ref="D50:E50"/>
    <mergeCell ref="D51:E51"/>
    <mergeCell ref="D52:E52"/>
    <mergeCell ref="D53:E53"/>
    <mergeCell ref="D59:E59"/>
    <mergeCell ref="D64:E64"/>
    <mergeCell ref="D75:P75"/>
    <mergeCell ref="D67:E67"/>
    <mergeCell ref="J113:K113"/>
    <mergeCell ref="D103:P103"/>
    <mergeCell ref="D104:E104"/>
    <mergeCell ref="D105:P105"/>
    <mergeCell ref="D98:E98"/>
    <mergeCell ref="D99:P99"/>
    <mergeCell ref="D100:E100"/>
    <mergeCell ref="D101:P101"/>
    <mergeCell ref="D102:E102"/>
    <mergeCell ref="D96:E96"/>
    <mergeCell ref="D97:P97"/>
    <mergeCell ref="D88:E88"/>
    <mergeCell ref="D89:P89"/>
    <mergeCell ref="D90:E90"/>
    <mergeCell ref="D91:P91"/>
    <mergeCell ref="D92:E92"/>
    <mergeCell ref="D94:E94"/>
    <mergeCell ref="D68:P68"/>
    <mergeCell ref="D84:E84"/>
    <mergeCell ref="D83:P83"/>
    <mergeCell ref="D73:E73"/>
    <mergeCell ref="D74:E74"/>
    <mergeCell ref="D76:E76"/>
    <mergeCell ref="D77:P77"/>
    <mergeCell ref="D78:E78"/>
    <mergeCell ref="D79:P79"/>
    <mergeCell ref="D82:E82"/>
    <mergeCell ref="D80:E80"/>
    <mergeCell ref="D81:P81"/>
    <mergeCell ref="D95:P95"/>
    <mergeCell ref="D87:P87"/>
  </mergeCells>
  <printOptions gridLines="1"/>
  <pageMargins left="0.39370078740157483" right="0.39370078740157483" top="0.59055118110236227" bottom="0.59055118110236227" header="0" footer="0"/>
  <pageSetup paperSize="9" scale="68" firstPageNumber="0" fitToHeight="0" orientation="landscape"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Stavební rozpočet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HP</dc:creator>
  <cp:lastModifiedBy>Monika Poslová</cp:lastModifiedBy>
  <cp:lastPrinted>2024-03-21T09:09:57Z</cp:lastPrinted>
  <dcterms:created xsi:type="dcterms:W3CDTF">2021-06-10T20:06:38Z</dcterms:created>
  <dcterms:modified xsi:type="dcterms:W3CDTF">2024-04-23T13:54:45Z</dcterms:modified>
</cp:coreProperties>
</file>