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/>
  <mc:AlternateContent xmlns:mc="http://schemas.openxmlformats.org/markup-compatibility/2006">
    <mc:Choice Requires="x15">
      <x15ac:absPath xmlns:x15ac="http://schemas.microsoft.com/office/spreadsheetml/2010/11/ac" url="L:\10.VUC\01 SIEA rychla vyzva\SPS J.Murgasa BB\"/>
    </mc:Choice>
  </mc:AlternateContent>
  <xr:revisionPtr revIDLastSave="0" documentId="13_ncr:1_{4B5A8AD4-7C6C-4843-8196-67AC49DB7D5A}" xr6:coauthVersionLast="47" xr6:coauthVersionMax="47" xr10:uidLastSave="{00000000-0000-0000-0000-000000000000}"/>
  <bookViews>
    <workbookView xWindow="12915" yWindow="1365" windowWidth="15210" windowHeight="13395" firstSheet="1" activeTab="1" xr2:uid="{00000000-000D-0000-FFFF-FFFF00000000}"/>
  </bookViews>
  <sheets>
    <sheet name="Rekapitulácia stavby" sheetId="1" state="veryHidden" r:id="rId1"/>
    <sheet name="72-240025 - Rekonštrukcia..." sheetId="2" r:id="rId2"/>
  </sheets>
  <definedNames>
    <definedName name="_xlnm._FilterDatabase" localSheetId="1" hidden="1">'72-240025 - Rekonštrukcia...'!$C$127:$K$242</definedName>
    <definedName name="_xlnm.Print_Titles" localSheetId="1">'72-240025 - Rekonštrukcia...'!$127:$127</definedName>
    <definedName name="_xlnm.Print_Titles" localSheetId="0">'Rekapitulácia stavby'!$92:$92</definedName>
    <definedName name="_xlnm.Print_Area" localSheetId="1">'72-240025 - Rekonštrukcia...'!$C$4:$J$76,'72-240025 - Rekonštrukcia...'!$C$115:$J$242</definedName>
    <definedName name="_xlnm.Print_Area" localSheetId="0">'Rekapitulácia stavby'!$D$4:$AO$76,'Rekapitulácia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 s="1"/>
  <c r="J35" i="2"/>
  <c r="AX95" i="1" s="1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0" i="2"/>
  <c r="BH140" i="2"/>
  <c r="BG140" i="2"/>
  <c r="BE140" i="2"/>
  <c r="T140" i="2"/>
  <c r="R140" i="2"/>
  <c r="P140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J124" i="2"/>
  <c r="F124" i="2"/>
  <c r="F122" i="2"/>
  <c r="E120" i="2"/>
  <c r="J91" i="2"/>
  <c r="F91" i="2"/>
  <c r="F89" i="2"/>
  <c r="E87" i="2"/>
  <c r="J24" i="2"/>
  <c r="E24" i="2"/>
  <c r="J125" i="2" s="1"/>
  <c r="J23" i="2"/>
  <c r="J18" i="2"/>
  <c r="E18" i="2"/>
  <c r="F125" i="2" s="1"/>
  <c r="J17" i="2"/>
  <c r="J12" i="2"/>
  <c r="J89" i="2" s="1"/>
  <c r="E7" i="2"/>
  <c r="E118" i="2" s="1"/>
  <c r="L90" i="1"/>
  <c r="AM90" i="1"/>
  <c r="AM89" i="1"/>
  <c r="L89" i="1"/>
  <c r="AM87" i="1"/>
  <c r="L87" i="1"/>
  <c r="L85" i="1"/>
  <c r="L84" i="1"/>
  <c r="BK238" i="2"/>
  <c r="BK235" i="2"/>
  <c r="BK226" i="2"/>
  <c r="BK222" i="2"/>
  <c r="J219" i="2"/>
  <c r="BK216" i="2"/>
  <c r="J211" i="2"/>
  <c r="BK206" i="2"/>
  <c r="J200" i="2"/>
  <c r="BK198" i="2"/>
  <c r="BK192" i="2"/>
  <c r="BK186" i="2"/>
  <c r="J175" i="2"/>
  <c r="J170" i="2"/>
  <c r="J167" i="2"/>
  <c r="BK161" i="2"/>
  <c r="BK159" i="2"/>
  <c r="BK155" i="2"/>
  <c r="BK147" i="2"/>
  <c r="BK138" i="2"/>
  <c r="BK242" i="2"/>
  <c r="BK241" i="2"/>
  <c r="J235" i="2"/>
  <c r="BK230" i="2"/>
  <c r="J226" i="2"/>
  <c r="J221" i="2"/>
  <c r="J218" i="2"/>
  <c r="J214" i="2"/>
  <c r="BK212" i="2"/>
  <c r="BK207" i="2"/>
  <c r="BK200" i="2"/>
  <c r="BK195" i="2"/>
  <c r="J192" i="2"/>
  <c r="J188" i="2"/>
  <c r="J184" i="2"/>
  <c r="J180" i="2"/>
  <c r="J173" i="2"/>
  <c r="BK167" i="2"/>
  <c r="BK164" i="2"/>
  <c r="BK160" i="2"/>
  <c r="J155" i="2"/>
  <c r="BK152" i="2"/>
  <c r="J148" i="2"/>
  <c r="BK145" i="2"/>
  <c r="BK140" i="2"/>
  <c r="BK135" i="2"/>
  <c r="BK239" i="2"/>
  <c r="J233" i="2"/>
  <c r="J229" i="2"/>
  <c r="BK227" i="2"/>
  <c r="J222" i="2"/>
  <c r="J216" i="2"/>
  <c r="J212" i="2"/>
  <c r="J207" i="2"/>
  <c r="BK204" i="2"/>
  <c r="BK197" i="2"/>
  <c r="BK194" i="2"/>
  <c r="J190" i="2"/>
  <c r="J186" i="2"/>
  <c r="J182" i="2"/>
  <c r="BK176" i="2"/>
  <c r="BK173" i="2"/>
  <c r="BK169" i="2"/>
  <c r="J162" i="2"/>
  <c r="J158" i="2"/>
  <c r="BK154" i="2"/>
  <c r="BK150" i="2"/>
  <c r="BK146" i="2"/>
  <c r="J144" i="2"/>
  <c r="J132" i="2"/>
  <c r="BK240" i="2"/>
  <c r="J236" i="2"/>
  <c r="J228" i="2"/>
  <c r="J223" i="2"/>
  <c r="BK218" i="2"/>
  <c r="BK214" i="2"/>
  <c r="J209" i="2"/>
  <c r="BK208" i="2"/>
  <c r="J199" i="2"/>
  <c r="J195" i="2"/>
  <c r="J187" i="2"/>
  <c r="BK182" i="2"/>
  <c r="BK174" i="2"/>
  <c r="J169" i="2"/>
  <c r="BK166" i="2"/>
  <c r="BK158" i="2"/>
  <c r="J153" i="2"/>
  <c r="BK144" i="2"/>
  <c r="J137" i="2"/>
  <c r="J242" i="2"/>
  <c r="BK236" i="2"/>
  <c r="BK229" i="2"/>
  <c r="BK223" i="2"/>
  <c r="BK219" i="2"/>
  <c r="J213" i="2"/>
  <c r="J210" i="2"/>
  <c r="J204" i="2"/>
  <c r="BK199" i="2"/>
  <c r="J194" i="2"/>
  <c r="BK190" i="2"/>
  <c r="BK187" i="2"/>
  <c r="J179" i="2"/>
  <c r="BK172" i="2"/>
  <c r="J166" i="2"/>
  <c r="BK162" i="2"/>
  <c r="J157" i="2"/>
  <c r="J154" i="2"/>
  <c r="BK149" i="2"/>
  <c r="J146" i="2"/>
  <c r="J138" i="2"/>
  <c r="J134" i="2"/>
  <c r="J240" i="2"/>
  <c r="BK237" i="2"/>
  <c r="J230" i="2"/>
  <c r="J225" i="2"/>
  <c r="BK217" i="2"/>
  <c r="BK213" i="2"/>
  <c r="J208" i="2"/>
  <c r="J206" i="2"/>
  <c r="J203" i="2"/>
  <c r="J196" i="2"/>
  <c r="BK191" i="2"/>
  <c r="BK188" i="2"/>
  <c r="J183" i="2"/>
  <c r="BK175" i="2"/>
  <c r="J172" i="2"/>
  <c r="J168" i="2"/>
  <c r="J160" i="2"/>
  <c r="BK157" i="2"/>
  <c r="J152" i="2"/>
  <c r="J149" i="2"/>
  <c r="J145" i="2"/>
  <c r="J135" i="2"/>
  <c r="BK131" i="2"/>
  <c r="J241" i="2"/>
  <c r="J237" i="2"/>
  <c r="BK233" i="2"/>
  <c r="BK225" i="2"/>
  <c r="BK221" i="2"/>
  <c r="J217" i="2"/>
  <c r="BK210" i="2"/>
  <c r="BK205" i="2"/>
  <c r="BK196" i="2"/>
  <c r="J189" i="2"/>
  <c r="BK183" i="2"/>
  <c r="J176" i="2"/>
  <c r="J171" i="2"/>
  <c r="BK168" i="2"/>
  <c r="J165" i="2"/>
  <c r="J156" i="2"/>
  <c r="J151" i="2"/>
  <c r="J140" i="2"/>
  <c r="J131" i="2"/>
  <c r="J239" i="2"/>
  <c r="J232" i="2"/>
  <c r="J227" i="2"/>
  <c r="BK224" i="2"/>
  <c r="J220" i="2"/>
  <c r="J215" i="2"/>
  <c r="BK209" i="2"/>
  <c r="BK203" i="2"/>
  <c r="J197" i="2"/>
  <c r="BK193" i="2"/>
  <c r="J191" i="2"/>
  <c r="BK180" i="2"/>
  <c r="BK177" i="2"/>
  <c r="BK171" i="2"/>
  <c r="BK165" i="2"/>
  <c r="J161" i="2"/>
  <c r="BK153" i="2"/>
  <c r="J150" i="2"/>
  <c r="J147" i="2"/>
  <c r="BK143" i="2"/>
  <c r="BK137" i="2"/>
  <c r="BK132" i="2"/>
  <c r="J238" i="2"/>
  <c r="BK232" i="2"/>
  <c r="BK228" i="2"/>
  <c r="J224" i="2"/>
  <c r="BK220" i="2"/>
  <c r="BK215" i="2"/>
  <c r="BK211" i="2"/>
  <c r="J205" i="2"/>
  <c r="J198" i="2"/>
  <c r="J193" i="2"/>
  <c r="BK189" i="2"/>
  <c r="BK184" i="2"/>
  <c r="BK179" i="2"/>
  <c r="J177" i="2"/>
  <c r="J174" i="2"/>
  <c r="BK170" i="2"/>
  <c r="J164" i="2"/>
  <c r="J159" i="2"/>
  <c r="BK156" i="2"/>
  <c r="BK151" i="2"/>
  <c r="BK148" i="2"/>
  <c r="J143" i="2"/>
  <c r="BK134" i="2"/>
  <c r="AS94" i="1"/>
  <c r="BK142" i="2" l="1"/>
  <c r="T142" i="2"/>
  <c r="P163" i="2"/>
  <c r="BK178" i="2"/>
  <c r="J178" i="2" s="1"/>
  <c r="J102" i="2" s="1"/>
  <c r="R178" i="2"/>
  <c r="R181" i="2"/>
  <c r="T181" i="2"/>
  <c r="BK202" i="2"/>
  <c r="P202" i="2"/>
  <c r="P201" i="2" s="1"/>
  <c r="P231" i="2"/>
  <c r="BK130" i="2"/>
  <c r="J130" i="2" s="1"/>
  <c r="J98" i="2" s="1"/>
  <c r="R130" i="2"/>
  <c r="R129" i="2" s="1"/>
  <c r="P142" i="2"/>
  <c r="BK163" i="2"/>
  <c r="J163" i="2" s="1"/>
  <c r="J101" i="2" s="1"/>
  <c r="R163" i="2"/>
  <c r="P178" i="2"/>
  <c r="BK181" i="2"/>
  <c r="J181" i="2" s="1"/>
  <c r="J103" i="2" s="1"/>
  <c r="BK185" i="2"/>
  <c r="J185" i="2" s="1"/>
  <c r="J104" i="2" s="1"/>
  <c r="T185" i="2"/>
  <c r="T202" i="2"/>
  <c r="T201" i="2"/>
  <c r="R231" i="2"/>
  <c r="T231" i="2"/>
  <c r="R234" i="2"/>
  <c r="P130" i="2"/>
  <c r="P129" i="2" s="1"/>
  <c r="T130" i="2"/>
  <c r="T129" i="2" s="1"/>
  <c r="R142" i="2"/>
  <c r="T163" i="2"/>
  <c r="T178" i="2"/>
  <c r="P181" i="2"/>
  <c r="P185" i="2"/>
  <c r="R185" i="2"/>
  <c r="R202" i="2"/>
  <c r="BK231" i="2"/>
  <c r="J231" i="2" s="1"/>
  <c r="J107" i="2" s="1"/>
  <c r="BK234" i="2"/>
  <c r="J234" i="2" s="1"/>
  <c r="J108" i="2" s="1"/>
  <c r="P234" i="2"/>
  <c r="T234" i="2"/>
  <c r="F92" i="2"/>
  <c r="BF137" i="2"/>
  <c r="BF138" i="2"/>
  <c r="BF145" i="2"/>
  <c r="BF146" i="2"/>
  <c r="BF147" i="2"/>
  <c r="BF154" i="2"/>
  <c r="BF160" i="2"/>
  <c r="BF164" i="2"/>
  <c r="BF166" i="2"/>
  <c r="BF167" i="2"/>
  <c r="BF176" i="2"/>
  <c r="BF179" i="2"/>
  <c r="BF184" i="2"/>
  <c r="BF186" i="2"/>
  <c r="BF191" i="2"/>
  <c r="BF194" i="2"/>
  <c r="BF198" i="2"/>
  <c r="BF199" i="2"/>
  <c r="BF200" i="2"/>
  <c r="BF209" i="2"/>
  <c r="BF212" i="2"/>
  <c r="BF213" i="2"/>
  <c r="BF218" i="2"/>
  <c r="BF220" i="2"/>
  <c r="BF222" i="2"/>
  <c r="BF227" i="2"/>
  <c r="BF235" i="2"/>
  <c r="J92" i="2"/>
  <c r="J122" i="2"/>
  <c r="BF140" i="2"/>
  <c r="BF143" i="2"/>
  <c r="BF150" i="2"/>
  <c r="BF155" i="2"/>
  <c r="BF157" i="2"/>
  <c r="BF158" i="2"/>
  <c r="BF168" i="2"/>
  <c r="BF169" i="2"/>
  <c r="BF172" i="2"/>
  <c r="BF173" i="2"/>
  <c r="BF175" i="2"/>
  <c r="BF180" i="2"/>
  <c r="BF182" i="2"/>
  <c r="BF195" i="2"/>
  <c r="BF197" i="2"/>
  <c r="BF204" i="2"/>
  <c r="BF205" i="2"/>
  <c r="BF210" i="2"/>
  <c r="BF215" i="2"/>
  <c r="BF216" i="2"/>
  <c r="BF221" i="2"/>
  <c r="BF224" i="2"/>
  <c r="BF237" i="2"/>
  <c r="BF238" i="2"/>
  <c r="BF239" i="2"/>
  <c r="BF240" i="2"/>
  <c r="BF241" i="2"/>
  <c r="BF242" i="2"/>
  <c r="E85" i="2"/>
  <c r="BF131" i="2"/>
  <c r="BF132" i="2"/>
  <c r="BF134" i="2"/>
  <c r="BF135" i="2"/>
  <c r="BF144" i="2"/>
  <c r="BF148" i="2"/>
  <c r="BF149" i="2"/>
  <c r="BF151" i="2"/>
  <c r="BF152" i="2"/>
  <c r="BF153" i="2"/>
  <c r="BF156" i="2"/>
  <c r="BF159" i="2"/>
  <c r="BF161" i="2"/>
  <c r="BF162" i="2"/>
  <c r="BF165" i="2"/>
  <c r="BF170" i="2"/>
  <c r="BF171" i="2"/>
  <c r="BF174" i="2"/>
  <c r="BF177" i="2"/>
  <c r="BF183" i="2"/>
  <c r="BF187" i="2"/>
  <c r="BF188" i="2"/>
  <c r="BF189" i="2"/>
  <c r="BF190" i="2"/>
  <c r="BF192" i="2"/>
  <c r="BF193" i="2"/>
  <c r="BF196" i="2"/>
  <c r="BF203" i="2"/>
  <c r="BF206" i="2"/>
  <c r="BF207" i="2"/>
  <c r="BF208" i="2"/>
  <c r="BF211" i="2"/>
  <c r="BF214" i="2"/>
  <c r="BF217" i="2"/>
  <c r="BF219" i="2"/>
  <c r="BF223" i="2"/>
  <c r="BF225" i="2"/>
  <c r="BF226" i="2"/>
  <c r="BF228" i="2"/>
  <c r="BF229" i="2"/>
  <c r="BF230" i="2"/>
  <c r="BF232" i="2"/>
  <c r="BF233" i="2"/>
  <c r="BF236" i="2"/>
  <c r="F33" i="2"/>
  <c r="AZ95" i="1" s="1"/>
  <c r="AZ94" i="1" s="1"/>
  <c r="W29" i="1" s="1"/>
  <c r="F35" i="2"/>
  <c r="BB95" i="1" s="1"/>
  <c r="BB94" i="1" s="1"/>
  <c r="AX94" i="1" s="1"/>
  <c r="F36" i="2"/>
  <c r="BC95" i="1" s="1"/>
  <c r="BC94" i="1" s="1"/>
  <c r="W32" i="1" s="1"/>
  <c r="J33" i="2"/>
  <c r="AV95" i="1" s="1"/>
  <c r="F37" i="2"/>
  <c r="BD95" i="1" s="1"/>
  <c r="BD94" i="1" s="1"/>
  <c r="W33" i="1" s="1"/>
  <c r="R201" i="2" l="1"/>
  <c r="P141" i="2"/>
  <c r="P128" i="2" s="1"/>
  <c r="AU95" i="1" s="1"/>
  <c r="AU94" i="1" s="1"/>
  <c r="BK201" i="2"/>
  <c r="J201" i="2" s="1"/>
  <c r="J105" i="2" s="1"/>
  <c r="T141" i="2"/>
  <c r="T128" i="2" s="1"/>
  <c r="R141" i="2"/>
  <c r="R128" i="2" s="1"/>
  <c r="BK141" i="2"/>
  <c r="J141" i="2" s="1"/>
  <c r="J99" i="2" s="1"/>
  <c r="BK129" i="2"/>
  <c r="J129" i="2" s="1"/>
  <c r="J97" i="2" s="1"/>
  <c r="J142" i="2"/>
  <c r="J100" i="2" s="1"/>
  <c r="J202" i="2"/>
  <c r="J106" i="2" s="1"/>
  <c r="F34" i="2"/>
  <c r="BA95" i="1" s="1"/>
  <c r="BA94" i="1" s="1"/>
  <c r="W30" i="1" s="1"/>
  <c r="W31" i="1"/>
  <c r="AY94" i="1"/>
  <c r="AV94" i="1"/>
  <c r="AK29" i="1" s="1"/>
  <c r="J34" i="2"/>
  <c r="AW95" i="1" s="1"/>
  <c r="AT95" i="1" s="1"/>
  <c r="BK128" i="2" l="1"/>
  <c r="J128" i="2" s="1"/>
  <c r="J30" i="2" s="1"/>
  <c r="AG95" i="1" s="1"/>
  <c r="AG94" i="1" s="1"/>
  <c r="AK26" i="1" s="1"/>
  <c r="AW94" i="1"/>
  <c r="AK30" i="1" s="1"/>
  <c r="AK35" i="1" l="1"/>
  <c r="J39" i="2"/>
  <c r="J96" i="2"/>
  <c r="AN95" i="1"/>
  <c r="AT94" i="1"/>
  <c r="AN94" i="1" s="1"/>
</calcChain>
</file>

<file path=xl/sharedStrings.xml><?xml version="1.0" encoding="utf-8"?>
<sst xmlns="http://schemas.openxmlformats.org/spreadsheetml/2006/main" count="1749" uniqueCount="510">
  <si>
    <t>Export Komplet</t>
  </si>
  <si>
    <t/>
  </si>
  <si>
    <t>2.0</t>
  </si>
  <si>
    <t>False</t>
  </si>
  <si>
    <t>{2f6648ef-2a71-4156-95d1-c69dd1c3a785}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</si>
  <si>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</si>
  <si>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</si>
  <si>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</si>
  <si>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</si>
  <si>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</si>
  <si>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</si>
  <si>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</si>
  <si>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72-O-240025</t>
  </si>
  <si>
    <t>Stavba:</t>
  </si>
  <si>
    <t>SPŠ J. Murgaša</t>
  </si>
  <si>
    <t>JKSO:</t>
  </si>
  <si>
    <t>KS:</t>
  </si>
  <si>
    <t>Miesto:</t>
  </si>
  <si>
    <t>J.M.Hurbana 6, 974 01, Banská Bystrica</t>
  </si>
  <si>
    <t>Dátum:</t>
  </si>
  <si>
    <t>30. 4. 2024</t>
  </si>
  <si>
    <t>Objednávateľ:</t>
  </si>
  <si>
    <t>IČO:</t>
  </si>
  <si>
    <t>BBSK</t>
  </si>
  <si>
    <t>IČ DPH:</t>
  </si>
  <si>
    <t>Zhotoviteľ:</t>
  </si>
  <si>
    <t xml:space="preserve"> </t>
  </si>
  <si>
    <t>Projektant:</t>
  </si>
  <si>
    <t>Ing. Arch. Tomáš Tornyos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</si>
  <si>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</si>
  <si>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</si>
  <si>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</si>
  <si>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</si>
  <si>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</si>
  <si>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</si>
  <si>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</si>
  <si>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</si>
  <si>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</si>
  <si>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</si>
  <si>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</si>
  <si>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</si>
  <si>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</si>
  <si>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</si>
  <si>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</si>
  <si>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</si>
  <si>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</si>
  <si>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</si>
  <si>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</si>
  <si>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</si>
  <si>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</si>
  <si>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</si>
  <si>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</si>
  <si>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</si>
  <si>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</si>
  <si>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</si>
  <si>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</si>
  <si>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</si>
  <si>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</si>
  <si>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</si>
  <si>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</si>
  <si>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</si>
  <si>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</si>
  <si>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</si>
  <si>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</si>
  <si>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</si>
  <si>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</si>
  <si>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</si>
  <si>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</si>
  <si>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</si>
  <si>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</si>
  <si>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</si>
  <si>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</si>
  <si>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</si>
  <si>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</si>
  <si>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</si>
  <si>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</si>
  <si>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</si>
  <si>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72-240025</t>
  </si>
  <si>
    <t>Rekonštrukcia strechy pavilónu A</t>
  </si>
  <si>
    <t>STA</t>
  </si>
  <si>
    <t>1</t>
  </si>
  <si>
    <t>{38107190-0fd9-4642-b941-e594aaf5cdd5}</t>
  </si>
  <si>
    <t>KRYCÍ LIST ROZPOČTU</t>
  </si>
  <si>
    <t>Objekt:</t>
  </si>
  <si>
    <t>72-240025 - Rekonštrukcia strechy pavilónu 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</si>
  <si>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</si>
  <si>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</si>
  <si>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</si>
  <si>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</si>
  <si>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</si>
  <si>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</si>
  <si>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9 - Ostatné konštrukcie a práce-búranie</t>
  </si>
  <si>
    <t>PSV - Práce a dodávky PSV</t>
  </si>
  <si>
    <t xml:space="preserve">    712 - Izolácie striech, povlakové krytiny</t>
  </si>
  <si>
    <t xml:space="preserve">    713 - Izolácie tepelné</t>
  </si>
  <si>
    <t xml:space="preserve">    721 - Zdravotechnika - vnútorná kanalizácia</t>
  </si>
  <si>
    <t xml:space="preserve">    762 - Konštrukcie tesárske</t>
  </si>
  <si>
    <t xml:space="preserve">    764 - Konštrukcie klampiarske</t>
  </si>
  <si>
    <t>M - Práce a dodávky M</t>
  </si>
  <si>
    <t xml:space="preserve">    21-M - Elektromontáže</t>
  </si>
  <si>
    <t xml:space="preserve">    95-M - Revízie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</si>
  <si>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</si>
  <si>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</si>
  <si>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</si>
  <si>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</si>
  <si>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</si>
  <si>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</si>
  <si>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</si>
  <si>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</si>
  <si>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</si>
  <si>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</si>
  <si>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</si>
  <si>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</si>
  <si>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</si>
  <si>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</si>
  <si>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</si>
  <si>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</si>
  <si>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</si>
  <si>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Ostatné konštrukcie a práce-búranie</t>
  </si>
  <si>
    <t>K</t>
  </si>
  <si>
    <t>979011111.S</t>
  </si>
  <si>
    <t>Zvislá doprava sutiny a vybúraných hmôt za prvé podlažie nad alebo pod základným podlažím</t>
  </si>
  <si>
    <t>t</t>
  </si>
  <si>
    <t>4</t>
  </si>
  <si>
    <t>2</t>
  </si>
  <si>
    <t>-1153980230</t>
  </si>
  <si>
    <t>979011121.S</t>
  </si>
  <si>
    <t>Zvislá doprava sutiny a vybúraných hmôt za každé ďalšie podlažie</t>
  </si>
  <si>
    <t>-1682551067</t>
  </si>
  <si>
    <t>VV</t>
  </si>
  <si>
    <t>27,529*4 'Prepočítané koeficientom množstva</t>
  </si>
  <si>
    <t>3</t>
  </si>
  <si>
    <t>979081121.S</t>
  </si>
  <si>
    <t>Odvoz sutiny a vybúraných hmôt na skládku za každý ďalší 1 km</t>
  </si>
  <si>
    <t>-1847967383</t>
  </si>
  <si>
    <t>979081111.S</t>
  </si>
  <si>
    <t>Odvoz sutiny a vybúraných hmôt na skládku do 1 km</t>
  </si>
  <si>
    <t>126</t>
  </si>
  <si>
    <t>27,923*10 'Prepočítané koeficientom množstva</t>
  </si>
  <si>
    <t>5</t>
  </si>
  <si>
    <t>979082111.S</t>
  </si>
  <si>
    <t>Vnútrostavenisková doprava sutiny a vybúraných hmôt do 10 m</t>
  </si>
  <si>
    <t>1314240226</t>
  </si>
  <si>
    <t>6</t>
  </si>
  <si>
    <t>979082121.S</t>
  </si>
  <si>
    <t>Vnútrostavenisková doprava sutiny a vybúraných hmôt za každých ďalších 5 m</t>
  </si>
  <si>
    <t>-1525319078</t>
  </si>
  <si>
    <t>27,529*10 'Prepočítané koeficientom množstva</t>
  </si>
  <si>
    <t>7</t>
  </si>
  <si>
    <t>979089212.S</t>
  </si>
  <si>
    <t>Poplatok za skládku - bitúmenové zmesi, uholný decht, dechtové výrobky (17 03 ), ostatné</t>
  </si>
  <si>
    <t>128</t>
  </si>
  <si>
    <t>PSV</t>
  </si>
  <si>
    <t>Práce a dodávky PSV</t>
  </si>
  <si>
    <t>712</t>
  </si>
  <si>
    <t>Izolácie striech, povlakové krytiny</t>
  </si>
  <si>
    <t>8</t>
  </si>
  <si>
    <t>712300833.S</t>
  </si>
  <si>
    <t>Odstránenie povlakovej krytiny na strechách plochých 10° trojvrstvovej,  -0,01400t</t>
  </si>
  <si>
    <t>m2</t>
  </si>
  <si>
    <t>114</t>
  </si>
  <si>
    <t>712311101.S</t>
  </si>
  <si>
    <t>Zhotovenie povlakovej krytiny striech plochých do 10° za studena náterom penetračným</t>
  </si>
  <si>
    <t>10</t>
  </si>
  <si>
    <t>M</t>
  </si>
  <si>
    <t>111630002700.S</t>
  </si>
  <si>
    <t>Penetračný náter univerzálny s obsahom rozpúšťadiel na betón, bitumenové lepenky a kovové povrchy napr. Burkolit+</t>
  </si>
  <si>
    <t>kg</t>
  </si>
  <si>
    <t>11</t>
  </si>
  <si>
    <t>712290010.S</t>
  </si>
  <si>
    <t>Zhotovenie parozábrany pre strechy ploché do 10°</t>
  </si>
  <si>
    <t>16</t>
  </si>
  <si>
    <t>405642334</t>
  </si>
  <si>
    <t>12</t>
  </si>
  <si>
    <t>628310001200</t>
  </si>
  <si>
    <t>Pás asfaltový pre spodné vrstvy hydroizolačných systémov (parotesná zábrana a protiradónová izolácia) napr. Bauder EVA 35</t>
  </si>
  <si>
    <t>-1577350843</t>
  </si>
  <si>
    <t>13</t>
  </si>
  <si>
    <t>712290011.S</t>
  </si>
  <si>
    <t>Zhotovenie parozábrany pre strechy ploché na atíkových múroch</t>
  </si>
  <si>
    <t>-584055058</t>
  </si>
  <si>
    <t>14</t>
  </si>
  <si>
    <t>-542330495</t>
  </si>
  <si>
    <t>15</t>
  </si>
  <si>
    <t>712341759.S</t>
  </si>
  <si>
    <t>Zhotovenie povlakovej krytiny striech plochých do 10° pásmi pritavením NAIP na celej ploche, modifikované pásy v dvoch vrstvách</t>
  </si>
  <si>
    <t>-261962539</t>
  </si>
  <si>
    <t>628420000750.S</t>
  </si>
  <si>
    <t>Pás asfaltový SBS samolepiaci, hr. 3,0 mm vystužený hliníkovou fóliou a sklenenou rohožou, napr. Bauder TEC KSA DOU 30</t>
  </si>
  <si>
    <t>-275482382</t>
  </si>
  <si>
    <t>17</t>
  </si>
  <si>
    <t>628420000700.S</t>
  </si>
  <si>
    <t>Pás asfaltový SBS samolepiaci, hr. 5,0 mm vystužený hliníkovou fóliou a sklenenou rohožou, s horným povrchom zamedzujúcim ušmyknutie napr. Bauder KARAT - TOP APP</t>
  </si>
  <si>
    <t>18</t>
  </si>
  <si>
    <t>712841759.S</t>
  </si>
  <si>
    <t>Zhotovenie povlakovej krytiny vytianhutím izol. povlaku pásmi pritavením NAIP na celej ploche, modifikované pásy v dvoch vrstvách</t>
  </si>
  <si>
    <t>-910864912</t>
  </si>
  <si>
    <t>19</t>
  </si>
  <si>
    <t>-2024081157</t>
  </si>
  <si>
    <t>-106620589</t>
  </si>
  <si>
    <t>21</t>
  </si>
  <si>
    <t>712960010.S</t>
  </si>
  <si>
    <t>Osadenie hotovej strešnej vpuste na streche</t>
  </si>
  <si>
    <t>ks</t>
  </si>
  <si>
    <t>30</t>
  </si>
  <si>
    <t>22</t>
  </si>
  <si>
    <t>286630021300.S</t>
  </si>
  <si>
    <t>Strešná vpusť k asfaltovaným pásom, DN 110 napr. TW 110 V BIT</t>
  </si>
  <si>
    <t>-880819461</t>
  </si>
  <si>
    <t>23</t>
  </si>
  <si>
    <t>712960015.S</t>
  </si>
  <si>
    <t>Osadenie hotovej strešnej vpuste na streche, sanačného odvetrania kanalizácie</t>
  </si>
  <si>
    <t>2143816531</t>
  </si>
  <si>
    <t>24</t>
  </si>
  <si>
    <t>286630021305</t>
  </si>
  <si>
    <t>Strešná vpusť k asfaltovaným pásom, DN 110, napr. TWOP SAN 110 BIT</t>
  </si>
  <si>
    <t>36</t>
  </si>
  <si>
    <t>25</t>
  </si>
  <si>
    <t>712991030.S</t>
  </si>
  <si>
    <t>Montáž podkladnej konštrukcie z OSB dosiek na atike šírky 311 - 410 mm pod klampiarske konštrukcie</t>
  </si>
  <si>
    <t>m</t>
  </si>
  <si>
    <t>84</t>
  </si>
  <si>
    <t>26</t>
  </si>
  <si>
    <t>607260000400.S</t>
  </si>
  <si>
    <t>Doska OSB nebrúsená hr. 22 mm</t>
  </si>
  <si>
    <t>86</t>
  </si>
  <si>
    <t>27</t>
  </si>
  <si>
    <t>998712104.S</t>
  </si>
  <si>
    <t>Presun hmôt pre izoláciu povlakovej krytiny v objektoch výšky nad 24 do 36 m</t>
  </si>
  <si>
    <t>38</t>
  </si>
  <si>
    <t>713</t>
  </si>
  <si>
    <t>Izolácie tepelné</t>
  </si>
  <si>
    <t>28</t>
  </si>
  <si>
    <t>713000051.S</t>
  </si>
  <si>
    <t>Odstránenie nadstresnej tepelnej izolácie striech plochých lepenej z polystyrénu hr. nad 10 cm -0,0109t</t>
  </si>
  <si>
    <t>116</t>
  </si>
  <si>
    <t>29</t>
  </si>
  <si>
    <t>713142230.S</t>
  </si>
  <si>
    <t>Montáž tepelnej izolácie striech plochých do 10° polystyrénom, dvojvrstvová prilep. za studena</t>
  </si>
  <si>
    <t>40</t>
  </si>
  <si>
    <t>283720009100.S</t>
  </si>
  <si>
    <t>Doska EPS hr. 120 mm, pevnosť v tlaku 150 kPa, na zateplenie podláh a plochých striech</t>
  </si>
  <si>
    <t>42</t>
  </si>
  <si>
    <t>31</t>
  </si>
  <si>
    <t>713144020.S</t>
  </si>
  <si>
    <t>Montáž tepelnej izolácie na atiku polystyrénom do lepidla</t>
  </si>
  <si>
    <t>44</t>
  </si>
  <si>
    <t>32</t>
  </si>
  <si>
    <t>283750002800.S</t>
  </si>
  <si>
    <t>Doska XPS 500 hr. 60 mm, pre extrémne zaťaženie, parkoviská, haly</t>
  </si>
  <si>
    <t>46</t>
  </si>
  <si>
    <t>33</t>
  </si>
  <si>
    <t>283750003000.S</t>
  </si>
  <si>
    <t>Doska XPS 500 hr. 100 mm, pre extrémne zaťaženie, parkoviská, haly</t>
  </si>
  <si>
    <t>48</t>
  </si>
  <si>
    <t>34</t>
  </si>
  <si>
    <t>713142160.S</t>
  </si>
  <si>
    <t>Montáž tepelnej izolácie striech plochých do 10° spádovými doskami z polystyrénu v jednej vrstve</t>
  </si>
  <si>
    <t>54</t>
  </si>
  <si>
    <t>35</t>
  </si>
  <si>
    <t>283760007500.S</t>
  </si>
  <si>
    <t>Doska spádová EPS, pevnosť v tlaku 150 kPa, šedý polystyrén pre vyspádovanie plochých striech</t>
  </si>
  <si>
    <t>m3</t>
  </si>
  <si>
    <t>52</t>
  </si>
  <si>
    <t>712997002.S</t>
  </si>
  <si>
    <t>Montáž spádových klinov z PIR odvodnenia do asfaltu</t>
  </si>
  <si>
    <t>50</t>
  </si>
  <si>
    <t>37</t>
  </si>
  <si>
    <t>283750004271.S</t>
  </si>
  <si>
    <t>Doska PIR spadová napr.PIR LES SET 1</t>
  </si>
  <si>
    <t>-623455582</t>
  </si>
  <si>
    <t>283750004272.S</t>
  </si>
  <si>
    <t>Doska PIR spadová napr.PIR LES SET 2</t>
  </si>
  <si>
    <t>905138800</t>
  </si>
  <si>
    <t>39</t>
  </si>
  <si>
    <t>283750004273.S</t>
  </si>
  <si>
    <t>Doska PIR spadová napr.PIR LES SET 3</t>
  </si>
  <si>
    <t>1445182841</t>
  </si>
  <si>
    <t>283750004274.S</t>
  </si>
  <si>
    <t>Doska PIR spadová napr.PIR LES SET 4</t>
  </si>
  <si>
    <t>1203244063</t>
  </si>
  <si>
    <t>41</t>
  </si>
  <si>
    <t>998713104.S</t>
  </si>
  <si>
    <t>Presun hmôt pre izolácie tepelné v objektoch výšky nad 24 m do 36 m</t>
  </si>
  <si>
    <t>64</t>
  </si>
  <si>
    <t>721</t>
  </si>
  <si>
    <t>Zdravotechnika - vnútorná kanalizácia</t>
  </si>
  <si>
    <t>721210814.S</t>
  </si>
  <si>
    <t>Demontáž vpustu strechy DN 125,  -0,04285t</t>
  </si>
  <si>
    <t>122</t>
  </si>
  <si>
    <t>43</t>
  </si>
  <si>
    <t>721272809.S</t>
  </si>
  <si>
    <t>Demontáž ventilačnej hlavice strešnej DN 100,  -0,00061t</t>
  </si>
  <si>
    <t>118</t>
  </si>
  <si>
    <t>762</t>
  </si>
  <si>
    <t>Konštrukcie tesárske</t>
  </si>
  <si>
    <t>762354201.S</t>
  </si>
  <si>
    <t>Montáž nadstrešných konštrukcií z hobľovaného reziva do 100 cm2</t>
  </si>
  <si>
    <t>80</t>
  </si>
  <si>
    <t>45</t>
  </si>
  <si>
    <t>605120002900.S</t>
  </si>
  <si>
    <t>Hranoly z mäkkého reziva neopracované hranené akosť I</t>
  </si>
  <si>
    <t>82</t>
  </si>
  <si>
    <t>998762104.S</t>
  </si>
  <si>
    <t>Presun hmôt pre konštrukcie tesárske v objektoch výšky od 24 do 36 m</t>
  </si>
  <si>
    <t>88</t>
  </si>
  <si>
    <t>764</t>
  </si>
  <si>
    <t>Konštrukcie klampiarske</t>
  </si>
  <si>
    <t>47</t>
  </si>
  <si>
    <t>764430850.S</t>
  </si>
  <si>
    <t>Demontáž oplechovania múrov a nadmuroviek rš 600 mm,  -0,00337t</t>
  </si>
  <si>
    <t>112</t>
  </si>
  <si>
    <t>764430461.S</t>
  </si>
  <si>
    <t>Montáž falcovaného oplechovania muriva a atík z pozinkovaného farbeného PZf plechu, vrátane rohov r.š. 750 mm</t>
  </si>
  <si>
    <t>66</t>
  </si>
  <si>
    <t>49</t>
  </si>
  <si>
    <t>137210000400.S</t>
  </si>
  <si>
    <t>Plech oceľový zvitkový pozink farebný, hr. 0,5 - 0,6 mm</t>
  </si>
  <si>
    <t>68</t>
  </si>
  <si>
    <t>764430421.S</t>
  </si>
  <si>
    <t>Montáž oplechovania muriva a atík z pozinkovaného farbeného PZf plechu, vrátane rohov r.š. 330 mm</t>
  </si>
  <si>
    <t>70</t>
  </si>
  <si>
    <t>51</t>
  </si>
  <si>
    <t>72</t>
  </si>
  <si>
    <t>767310280.S</t>
  </si>
  <si>
    <t>Montáž prítlačných líšt detailu ukončenia HI strechy pre svetlíky ploché</t>
  </si>
  <si>
    <t>74</t>
  </si>
  <si>
    <t>53</t>
  </si>
  <si>
    <t>553430011030.S</t>
  </si>
  <si>
    <t>Lišta prítlačná pre realizáciu detailov z TPO fólií, dĺ. 3 m</t>
  </si>
  <si>
    <t>76</t>
  </si>
  <si>
    <t>309080003700.S</t>
  </si>
  <si>
    <t>Skrutka zápustná 5x30 mm</t>
  </si>
  <si>
    <t>tks</t>
  </si>
  <si>
    <t>90</t>
  </si>
  <si>
    <t>55</t>
  </si>
  <si>
    <t>309080003800.S</t>
  </si>
  <si>
    <t>Skrutka zápustná 5x50 mm</t>
  </si>
  <si>
    <t>92</t>
  </si>
  <si>
    <t>56</t>
  </si>
  <si>
    <t>309200014980.S</t>
  </si>
  <si>
    <t>Skrutka kotviaca do betónu 10x70 mm, uhlíková oceľ pozinkovaná</t>
  </si>
  <si>
    <t>94</t>
  </si>
  <si>
    <t>57</t>
  </si>
  <si>
    <t>245510000500.S</t>
  </si>
  <si>
    <t>Tmel na bázi PU, elastický, 1-zložkový k utesneniu škár, 600 ml</t>
  </si>
  <si>
    <t>bal</t>
  </si>
  <si>
    <t>98</t>
  </si>
  <si>
    <t>58</t>
  </si>
  <si>
    <t>231710000100.S</t>
  </si>
  <si>
    <t>Pena murovacia polyuretanová, 750 ml</t>
  </si>
  <si>
    <t>100</t>
  </si>
  <si>
    <t>59</t>
  </si>
  <si>
    <t>311970001820.S</t>
  </si>
  <si>
    <t>Teleskop d 50x565 mm</t>
  </si>
  <si>
    <t>104</t>
  </si>
  <si>
    <t>60</t>
  </si>
  <si>
    <t>108560000200.S</t>
  </si>
  <si>
    <t>Propán vo fľašiach 10 kg</t>
  </si>
  <si>
    <t>106</t>
  </si>
  <si>
    <t>61</t>
  </si>
  <si>
    <t>998764104.S</t>
  </si>
  <si>
    <t>Presun hmôt pre konštrukcie klampiarske v objektoch výšky nad 24 do 36 m</t>
  </si>
  <si>
    <t>78</t>
  </si>
  <si>
    <t>Práce a dodávky M</t>
  </si>
  <si>
    <t>21-M</t>
  </si>
  <si>
    <t>Elektromontáže</t>
  </si>
  <si>
    <t>62</t>
  </si>
  <si>
    <t>210220101.S</t>
  </si>
  <si>
    <t>Podpery vedenia FeZn na plochú strechu PV21</t>
  </si>
  <si>
    <t>-846864959</t>
  </si>
  <si>
    <t>63</t>
  </si>
  <si>
    <t>354410067100.S</t>
  </si>
  <si>
    <t>Držiak strešný bleskozvodu PV21</t>
  </si>
  <si>
    <t>-1247124955</t>
  </si>
  <si>
    <t>210220800.S</t>
  </si>
  <si>
    <t>Uzemňovacie vedenie na povrchu AlMgSi drôt zvodový Ø 8-10 mm</t>
  </si>
  <si>
    <t>1153628150</t>
  </si>
  <si>
    <t>65</t>
  </si>
  <si>
    <t>354410064200.S</t>
  </si>
  <si>
    <t>Drôt bleskozvodový zliatina AlMgSi, d 8 mm, Al</t>
  </si>
  <si>
    <t>363590214</t>
  </si>
  <si>
    <t>210220831.S</t>
  </si>
  <si>
    <t>Zachytávacia tyč zliatina AlMgSi bez osadenia JP 10, JP 15, JP 20</t>
  </si>
  <si>
    <t>-1113574981</t>
  </si>
  <si>
    <t>67</t>
  </si>
  <si>
    <t>354410030400.S</t>
  </si>
  <si>
    <t>Tyč zachytávacia zliatina AlMgSi označenie JP 10 Al</t>
  </si>
  <si>
    <t>1113659521</t>
  </si>
  <si>
    <t>210220306.S</t>
  </si>
  <si>
    <t>Podstavec betónový k zachytávacej tyči a oddialenému bleskozvodu</t>
  </si>
  <si>
    <t>2076536201</t>
  </si>
  <si>
    <t>69</t>
  </si>
  <si>
    <t>354410024800.S</t>
  </si>
  <si>
    <t>Podstavec betónový k zachytávacej tyči FeZn označenie JP a OB 350x350</t>
  </si>
  <si>
    <t>-1569429868</t>
  </si>
  <si>
    <t>210220241.S</t>
  </si>
  <si>
    <t>Svorka FeZn krížová SK a diagonálna krížová DKS</t>
  </si>
  <si>
    <t>-74958158</t>
  </si>
  <si>
    <t>71</t>
  </si>
  <si>
    <t>354410002500.S</t>
  </si>
  <si>
    <t>Svorka FeZn krížová označenie SK</t>
  </si>
  <si>
    <t>-1708512828</t>
  </si>
  <si>
    <t>210220040.S</t>
  </si>
  <si>
    <t>Svorka na potrubie Bernard vrátane pásika Cu</t>
  </si>
  <si>
    <t>-1193675444</t>
  </si>
  <si>
    <t>73</t>
  </si>
  <si>
    <t>354410009300.S</t>
  </si>
  <si>
    <t>Svorka CU na 1 1/2" potrubia označenie ST 05 CU</t>
  </si>
  <si>
    <t>1127324482</t>
  </si>
  <si>
    <t>210220240.S</t>
  </si>
  <si>
    <t>Svorka FeZn k zachytávacej, uzemňovacej tyči  SJ</t>
  </si>
  <si>
    <t>-833424574</t>
  </si>
  <si>
    <t>75</t>
  </si>
  <si>
    <t>354410001500.S</t>
  </si>
  <si>
    <t>Svorka FeZn k uzemňovacej tyči označenie SJ 01</t>
  </si>
  <si>
    <t>44404569</t>
  </si>
  <si>
    <t>210220105.S</t>
  </si>
  <si>
    <t>Podpery vedenia FeZn do muriva PV 01h a PV 01, 02, 03</t>
  </si>
  <si>
    <t>69042948</t>
  </si>
  <si>
    <t>77</t>
  </si>
  <si>
    <t>354410031900.S</t>
  </si>
  <si>
    <t>Podpera vedenia FeZn do muriva a do hmoždinky označenie PV 01 h</t>
  </si>
  <si>
    <t>2034719303</t>
  </si>
  <si>
    <t>210220853.S</t>
  </si>
  <si>
    <t>Svorka zliatina AlMgSi spojovacia SS</t>
  </si>
  <si>
    <t>-920997828</t>
  </si>
  <si>
    <t>79</t>
  </si>
  <si>
    <t>354410012900.S</t>
  </si>
  <si>
    <t>Svorka spojovacia zliatina AlMgSi označenie SS 2 skrutky s príložkou Al</t>
  </si>
  <si>
    <t>907246547</t>
  </si>
  <si>
    <t>210220856.S</t>
  </si>
  <si>
    <t>Svorka zliatina AlMgSi na odkvapový žľab SO</t>
  </si>
  <si>
    <t>611061283</t>
  </si>
  <si>
    <t>81</t>
  </si>
  <si>
    <t>354410013800.S</t>
  </si>
  <si>
    <t>Svorka okapová zliatina AlMgSi označenie SO Al</t>
  </si>
  <si>
    <t>1300137445</t>
  </si>
  <si>
    <t>210964801.S</t>
  </si>
  <si>
    <t>Demontáž - uzemňovacie vedenie na povrchu FeZn drôz zvodový   -0,00063 t</t>
  </si>
  <si>
    <t>110</t>
  </si>
  <si>
    <t>83</t>
  </si>
  <si>
    <t>210964821.S</t>
  </si>
  <si>
    <t>Demontáž - podpery vedenia FeZn na plochú strechu PV21   -0,00100 t</t>
  </si>
  <si>
    <t>282363658</t>
  </si>
  <si>
    <t>210964864.S</t>
  </si>
  <si>
    <t>Demontáž - svorka FeZn spojovacia SS   -0,00016 t</t>
  </si>
  <si>
    <t>2033555177</t>
  </si>
  <si>
    <t>85</t>
  </si>
  <si>
    <t>210965038.S</t>
  </si>
  <si>
    <t>Demontáž - zachytávacia tyč zliatina AlMgSi bez osadenia a s osadením JP10-20   -0,00158 t</t>
  </si>
  <si>
    <t>756417118</t>
  </si>
  <si>
    <t>210965041.S</t>
  </si>
  <si>
    <t>Demontáž - svorka zliatina AlMgSi spojovacia SS   -0,00010 t</t>
  </si>
  <si>
    <t>623681040</t>
  </si>
  <si>
    <t>87</t>
  </si>
  <si>
    <t>998921206.S</t>
  </si>
  <si>
    <t>Presun hmôt pre montáž silnoprúdových rozvodov a zariadení v stavbe (objekte) výšky nad 24 do 52 m</t>
  </si>
  <si>
    <t>%</t>
  </si>
  <si>
    <t>156</t>
  </si>
  <si>
    <t>998921291.S</t>
  </si>
  <si>
    <t>Príplatok za zväčšený silnoprúdových rozvodov a zariadení presun nad vymedzenú najväčšiu dopravnú vzdialenosť po stavenisku do 1 km</t>
  </si>
  <si>
    <t>1281110998</t>
  </si>
  <si>
    <t>89</t>
  </si>
  <si>
    <t>998921294.S</t>
  </si>
  <si>
    <t>Príplatok za zväčšený presun silnoprúdových rozvodov a zariadení nad vymedzenú najväčšiu dopravnú vzdialenosť mimo staveniska k.ď. 1 km</t>
  </si>
  <si>
    <t>-1672891063</t>
  </si>
  <si>
    <t>95-M</t>
  </si>
  <si>
    <t>Revízie</t>
  </si>
  <si>
    <t>950105001.S</t>
  </si>
  <si>
    <t>Zistenie stavu zariadenia ochrany pred úderom blesku</t>
  </si>
  <si>
    <t>zvod</t>
  </si>
  <si>
    <t>-431116831</t>
  </si>
  <si>
    <t>91</t>
  </si>
  <si>
    <t>950105020.S</t>
  </si>
  <si>
    <t>Kontrola zberných tyčí, kontrola držiakov a ochrannej striešky</t>
  </si>
  <si>
    <t>1769335968</t>
  </si>
  <si>
    <t>VRN</t>
  </si>
  <si>
    <t>Investičné náklady neobsiahnuté v cenách</t>
  </si>
  <si>
    <t>000400021.S</t>
  </si>
  <si>
    <t>Projektové práce - stavebná časť (stavebné objekty vrátane ich technického vybavenia). náklady na vypracovanie realizačnej dokumentácie</t>
  </si>
  <si>
    <t>eur</t>
  </si>
  <si>
    <t>1024</t>
  </si>
  <si>
    <t>-604437574</t>
  </si>
  <si>
    <t>93</t>
  </si>
  <si>
    <t>000400022.S</t>
  </si>
  <si>
    <t>Projektové práce - stavebná časť (stavebné objekty vrátane ich technického vybavenia). náklady na dokumentáciu skutočného zhotovenia stavby</t>
  </si>
  <si>
    <t>704948452</t>
  </si>
  <si>
    <t>000600021.S</t>
  </si>
  <si>
    <t>Zariadenie staveniska - prevádzkové oplotenie staveniska</t>
  </si>
  <si>
    <t>-695933244</t>
  </si>
  <si>
    <t>95</t>
  </si>
  <si>
    <t>000600042.S</t>
  </si>
  <si>
    <t>Zariadenie staveniska - sociálne sociálne zariadenia</t>
  </si>
  <si>
    <t>-871055175</t>
  </si>
  <si>
    <t>96</t>
  </si>
  <si>
    <t>000700031.S</t>
  </si>
  <si>
    <t>Dopravné náklady - doprava zamestnancov dodávateľa náklady z ubytovne na stavbu</t>
  </si>
  <si>
    <t>52024922</t>
  </si>
  <si>
    <t>97</t>
  </si>
  <si>
    <t>001000012.S</t>
  </si>
  <si>
    <t>1951208476</t>
  </si>
  <si>
    <t>001000025.S</t>
  </si>
  <si>
    <t>-1521702061</t>
  </si>
  <si>
    <t>99</t>
  </si>
  <si>
    <t>001000034.S</t>
  </si>
  <si>
    <t>1484096813</t>
  </si>
  <si>
    <r>
      <rPr>
        <strike/>
        <sz val="9"/>
        <rFont val="Arial CE"/>
        <family val="2"/>
        <charset val="238"/>
      </rPr>
      <t xml:space="preserve">Inžinierska činnosť - dozory technický dozor investora </t>
    </r>
    <r>
      <rPr>
        <sz val="9"/>
        <rFont val="Arial CE"/>
        <family val="2"/>
        <charset val="238"/>
      </rPr>
      <t xml:space="preserve">- </t>
    </r>
    <r>
      <rPr>
        <sz val="9"/>
        <color rgb="FFFF0000"/>
        <rFont val="Arial CE"/>
        <family val="2"/>
        <charset val="238"/>
      </rPr>
      <t>NEOCEŇOVAŤ</t>
    </r>
  </si>
  <si>
    <r>
      <t xml:space="preserve">Inžinierska činnosť - posudky plán BOZP na stavenisku </t>
    </r>
    <r>
      <rPr>
        <sz val="9"/>
        <color rgb="FFFF0000"/>
        <rFont val="Arial CE"/>
        <family val="2"/>
        <charset val="238"/>
      </rPr>
      <t>NEOCEŇOVAŤ</t>
    </r>
  </si>
  <si>
    <r>
      <t xml:space="preserve">Inžinierska činnosť - skúšky a revízie ostatné skúšky </t>
    </r>
    <r>
      <rPr>
        <sz val="9"/>
        <color rgb="FFFF0000"/>
        <rFont val="Arial CE"/>
        <family val="2"/>
        <charset val="238"/>
      </rPr>
      <t>NEOCEŇOVAŤ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</si>
</sst>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 x14ac:knownFonts="1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505050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sz val="10"/>
      <color rgb="FFFFFFFF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sz val="7"/>
      <color rgb="FF969696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9"/>
      <color rgb="FFFF0000"/>
      <name val="Arial CE"/>
      <family val="2"/>
      <charset val="238"/>
    </font>
    <font>
      <strike/>
      <sz val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0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4" fillId="0" borderId="0" xfId="0" applyNumberFormat="1" applyFont="1" applyAlignment="1">
      <alignment vertical="center"/>
    </xf>
    <xf numFmtId="164" fontId="14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0" borderId="14" xfId="0" applyFont="1" applyBorder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19" fillId="5" borderId="22" xfId="0" applyFont="1" applyFill="1" applyBorder="1" applyAlignment="1" applyProtection="1">
      <alignment horizontal="center" vertical="center"/>
      <protection locked="0"/>
    </xf>
    <xf numFmtId="49" fontId="19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19" fillId="5" borderId="22" xfId="0" applyFont="1" applyFill="1" applyBorder="1" applyAlignment="1" applyProtection="1">
      <alignment horizontal="center" vertical="center" wrapText="1"/>
      <protection locked="0"/>
    </xf>
    <xf numFmtId="167" fontId="19" fillId="5" borderId="22" xfId="0" applyNumberFormat="1" applyFont="1" applyFill="1" applyBorder="1" applyAlignment="1" applyProtection="1">
      <alignment vertical="center"/>
      <protection locked="0"/>
    </xf>
    <xf numFmtId="4" fontId="19" fillId="5" borderId="22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3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9" fillId="5" borderId="22" xfId="0" applyFont="1" applyFill="1" applyBorder="1" applyAlignment="1" applyProtection="1">
      <alignment horizontal="left" vertical="center" wrapText="1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x14ac:dyDescent="0.2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ht="36.950000000000003" customHeight="1" x14ac:dyDescent="0.2">
      <c r="AR2" s="182" t="s">
        <v>5</v>
      </c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S2" s="14" t="s">
        <v>6</v>
      </c>
      <c r="BT2" s="14" t="s">
        <v>7</v>
      </c>
    </row>
    <row r="3" spans="1:74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ht="24.95" customHeight="1" x14ac:dyDescent="0.2">
      <c r="B4" s="17"/>
      <c r="D4" s="18" t="s">
        <v>8</v>
      </c>
      <c r="AR4" s="17"/>
      <c r="AS4" s="19" t="s">
        <v>9</v>
      </c>
      <c r="BS4" s="14" t="s">
        <v>10</v>
      </c>
    </row>
    <row r="5" spans="1:74" ht="12" customHeight="1" x14ac:dyDescent="0.2">
      <c r="B5" s="17"/>
      <c r="D5" s="20" t="s">
        <v>11</v>
      </c>
      <c r="K5" s="167" t="s">
        <v>12</v>
      </c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R5" s="17"/>
      <c r="BS5" s="14" t="s">
        <v>6</v>
      </c>
    </row>
    <row r="6" spans="1:74" ht="36.950000000000003" customHeight="1" x14ac:dyDescent="0.2">
      <c r="B6" s="17"/>
      <c r="D6" s="22" t="s">
        <v>13</v>
      </c>
      <c r="K6" s="169" t="s">
        <v>14</v>
      </c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R6" s="17"/>
      <c r="BS6" s="14" t="s">
        <v>6</v>
      </c>
    </row>
    <row r="7" spans="1:74" ht="12" customHeight="1" x14ac:dyDescent="0.2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6</v>
      </c>
    </row>
    <row r="8" spans="1:74" ht="12" customHeight="1" x14ac:dyDescent="0.2">
      <c r="B8" s="17"/>
      <c r="D8" s="23" t="s">
        <v>17</v>
      </c>
      <c r="K8" s="21" t="s">
        <v>18</v>
      </c>
      <c r="AK8" s="23" t="s">
        <v>19</v>
      </c>
      <c r="AN8" s="21" t="s">
        <v>20</v>
      </c>
      <c r="AR8" s="17"/>
      <c r="BS8" s="14" t="s">
        <v>6</v>
      </c>
    </row>
    <row r="9" spans="1:74" ht="14.45" customHeight="1" x14ac:dyDescent="0.2">
      <c r="B9" s="17"/>
      <c r="AR9" s="17"/>
      <c r="BS9" s="14" t="s">
        <v>6</v>
      </c>
    </row>
    <row r="10" spans="1:74" ht="12" customHeight="1" x14ac:dyDescent="0.2">
      <c r="B10" s="17"/>
      <c r="D10" s="23" t="s">
        <v>21</v>
      </c>
      <c r="AK10" s="23" t="s">
        <v>22</v>
      </c>
      <c r="AN10" s="21" t="s">
        <v>1</v>
      </c>
      <c r="AR10" s="17"/>
      <c r="BS10" s="14" t="s">
        <v>6</v>
      </c>
    </row>
    <row r="11" spans="1:74" ht="18.399999999999999" customHeight="1" x14ac:dyDescent="0.2">
      <c r="B11" s="17"/>
      <c r="E11" s="21" t="s">
        <v>23</v>
      </c>
      <c r="AK11" s="23" t="s">
        <v>24</v>
      </c>
      <c r="AN11" s="21" t="s">
        <v>1</v>
      </c>
      <c r="AR11" s="17"/>
      <c r="BS11" s="14" t="s">
        <v>6</v>
      </c>
    </row>
    <row r="12" spans="1:74" ht="6.95" customHeight="1" x14ac:dyDescent="0.2">
      <c r="B12" s="17"/>
      <c r="AR12" s="17"/>
      <c r="BS12" s="14" t="s">
        <v>6</v>
      </c>
    </row>
    <row r="13" spans="1:74" ht="12" customHeight="1" x14ac:dyDescent="0.2">
      <c r="B13" s="17"/>
      <c r="D13" s="23" t="s">
        <v>25</v>
      </c>
      <c r="AK13" s="23" t="s">
        <v>22</v>
      </c>
      <c r="AN13" s="21" t="s">
        <v>1</v>
      </c>
      <c r="AR13" s="17"/>
      <c r="BS13" s="14" t="s">
        <v>6</v>
      </c>
    </row>
    <row r="14" spans="1:74" ht="12.75" x14ac:dyDescent="0.2">
      <c r="B14" s="17"/>
      <c r="E14" s="21" t="s">
        <v>26</v>
      </c>
      <c r="AK14" s="23" t="s">
        <v>24</v>
      </c>
      <c r="AN14" s="21" t="s">
        <v>1</v>
      </c>
      <c r="AR14" s="17"/>
      <c r="BS14" s="14" t="s">
        <v>6</v>
      </c>
    </row>
    <row r="15" spans="1:74" ht="6.95" customHeight="1" x14ac:dyDescent="0.2">
      <c r="B15" s="17"/>
      <c r="AR15" s="17"/>
      <c r="BS15" s="14" t="s">
        <v>3</v>
      </c>
    </row>
    <row r="16" spans="1:74" ht="12" customHeight="1" x14ac:dyDescent="0.2">
      <c r="B16" s="17"/>
      <c r="D16" s="23" t="s">
        <v>27</v>
      </c>
      <c r="AK16" s="23" t="s">
        <v>22</v>
      </c>
      <c r="AN16" s="21" t="s">
        <v>1</v>
      </c>
      <c r="AR16" s="17"/>
      <c r="BS16" s="14" t="s">
        <v>3</v>
      </c>
    </row>
    <row r="17" spans="2:71" ht="18.399999999999999" customHeight="1" x14ac:dyDescent="0.2">
      <c r="B17" s="17"/>
      <c r="E17" s="21" t="s">
        <v>28</v>
      </c>
      <c r="AK17" s="23" t="s">
        <v>24</v>
      </c>
      <c r="AN17" s="21" t="s">
        <v>1</v>
      </c>
      <c r="AR17" s="17"/>
      <c r="BS17" s="14" t="s">
        <v>29</v>
      </c>
    </row>
    <row r="18" spans="2:71" ht="6.95" customHeight="1" x14ac:dyDescent="0.2">
      <c r="B18" s="17"/>
      <c r="AR18" s="17"/>
      <c r="BS18" s="14" t="s">
        <v>6</v>
      </c>
    </row>
    <row r="19" spans="2:71" ht="12" customHeight="1" x14ac:dyDescent="0.2">
      <c r="B19" s="17"/>
      <c r="D19" s="23" t="s">
        <v>30</v>
      </c>
      <c r="AK19" s="23" t="s">
        <v>22</v>
      </c>
      <c r="AN19" s="21" t="s">
        <v>1</v>
      </c>
      <c r="AR19" s="17"/>
      <c r="BS19" s="14" t="s">
        <v>6</v>
      </c>
    </row>
    <row r="20" spans="2:71" ht="18.399999999999999" customHeight="1" x14ac:dyDescent="0.2">
      <c r="B20" s="17"/>
      <c r="E20" s="21" t="s">
        <v>26</v>
      </c>
      <c r="AK20" s="23" t="s">
        <v>24</v>
      </c>
      <c r="AN20" s="21" t="s">
        <v>1</v>
      </c>
      <c r="AR20" s="17"/>
      <c r="BS20" s="14" t="s">
        <v>29</v>
      </c>
    </row>
    <row r="21" spans="2:71" ht="6.95" customHeight="1" x14ac:dyDescent="0.2">
      <c r="B21" s="17"/>
      <c r="AR21" s="17"/>
    </row>
    <row r="22" spans="2:71" ht="12" customHeight="1" x14ac:dyDescent="0.2">
      <c r="B22" s="17"/>
      <c r="D22" s="23" t="s">
        <v>31</v>
      </c>
      <c r="AR22" s="17"/>
    </row>
    <row r="23" spans="2:71" ht="16.5" customHeight="1" x14ac:dyDescent="0.2">
      <c r="B23" s="17"/>
      <c r="E23" s="170" t="s">
        <v>1</v>
      </c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70"/>
      <c r="AB23" s="170"/>
      <c r="AC23" s="170"/>
      <c r="AD23" s="170"/>
      <c r="AE23" s="170"/>
      <c r="AF23" s="170"/>
      <c r="AG23" s="170"/>
      <c r="AH23" s="170"/>
      <c r="AI23" s="170"/>
      <c r="AJ23" s="170"/>
      <c r="AK23" s="170"/>
      <c r="AL23" s="170"/>
      <c r="AM23" s="170"/>
      <c r="AN23" s="170"/>
      <c r="AR23" s="17"/>
    </row>
    <row r="24" spans="2:71" ht="6.95" customHeight="1" x14ac:dyDescent="0.2">
      <c r="B24" s="17"/>
      <c r="AR24" s="17"/>
    </row>
    <row r="25" spans="2:71" ht="6.95" customHeight="1" x14ac:dyDescent="0.2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2:71" s="1" customFormat="1" ht="25.9" customHeight="1" x14ac:dyDescent="0.2">
      <c r="B26" s="26"/>
      <c r="D26" s="27" t="s">
        <v>32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171">
        <f>ROUND(AG94,2)</f>
        <v>0</v>
      </c>
      <c r="AL26" s="172"/>
      <c r="AM26" s="172"/>
      <c r="AN26" s="172"/>
      <c r="AO26" s="172"/>
      <c r="AR26" s="26"/>
    </row>
    <row r="27" spans="2:71" s="1" customFormat="1" ht="6.95" customHeight="1" x14ac:dyDescent="0.2">
      <c r="B27" s="26"/>
      <c r="AR27" s="26"/>
    </row>
    <row r="28" spans="2:71" s="1" customFormat="1" ht="12.75" x14ac:dyDescent="0.2">
      <c r="B28" s="26"/>
      <c r="L28" s="173" t="s">
        <v>33</v>
      </c>
      <c r="M28" s="173"/>
      <c r="N28" s="173"/>
      <c r="O28" s="173"/>
      <c r="P28" s="173"/>
      <c r="W28" s="173" t="s">
        <v>34</v>
      </c>
      <c r="X28" s="173"/>
      <c r="Y28" s="173"/>
      <c r="Z28" s="173"/>
      <c r="AA28" s="173"/>
      <c r="AB28" s="173"/>
      <c r="AC28" s="173"/>
      <c r="AD28" s="173"/>
      <c r="AE28" s="173"/>
      <c r="AK28" s="173" t="s">
        <v>35</v>
      </c>
      <c r="AL28" s="173"/>
      <c r="AM28" s="173"/>
      <c r="AN28" s="173"/>
      <c r="AO28" s="173"/>
      <c r="AR28" s="26"/>
    </row>
    <row r="29" spans="2:71" s="2" customFormat="1" ht="14.45" customHeight="1" x14ac:dyDescent="0.2">
      <c r="B29" s="30"/>
      <c r="D29" s="23" t="s">
        <v>36</v>
      </c>
      <c r="F29" s="31" t="s">
        <v>37</v>
      </c>
      <c r="L29" s="176">
        <v>0.2</v>
      </c>
      <c r="M29" s="175"/>
      <c r="N29" s="175"/>
      <c r="O29" s="175"/>
      <c r="P29" s="175"/>
      <c r="W29" s="174">
        <f>ROUND(AZ94, 2)</f>
        <v>0</v>
      </c>
      <c r="X29" s="175"/>
      <c r="Y29" s="175"/>
      <c r="Z29" s="175"/>
      <c r="AA29" s="175"/>
      <c r="AB29" s="175"/>
      <c r="AC29" s="175"/>
      <c r="AD29" s="175"/>
      <c r="AE29" s="175"/>
      <c r="AK29" s="174">
        <f>ROUND(AV94, 2)</f>
        <v>0</v>
      </c>
      <c r="AL29" s="175"/>
      <c r="AM29" s="175"/>
      <c r="AN29" s="175"/>
      <c r="AO29" s="175"/>
      <c r="AR29" s="30"/>
    </row>
    <row r="30" spans="2:71" s="2" customFormat="1" ht="14.45" customHeight="1" x14ac:dyDescent="0.2">
      <c r="B30" s="30"/>
      <c r="F30" s="31" t="s">
        <v>38</v>
      </c>
      <c r="L30" s="176">
        <v>0.2</v>
      </c>
      <c r="M30" s="175"/>
      <c r="N30" s="175"/>
      <c r="O30" s="175"/>
      <c r="P30" s="175"/>
      <c r="W30" s="174">
        <f>ROUND(BA94, 2)</f>
        <v>0</v>
      </c>
      <c r="X30" s="175"/>
      <c r="Y30" s="175"/>
      <c r="Z30" s="175"/>
      <c r="AA30" s="175"/>
      <c r="AB30" s="175"/>
      <c r="AC30" s="175"/>
      <c r="AD30" s="175"/>
      <c r="AE30" s="175"/>
      <c r="AK30" s="174">
        <f>ROUND(AW94, 2)</f>
        <v>0</v>
      </c>
      <c r="AL30" s="175"/>
      <c r="AM30" s="175"/>
      <c r="AN30" s="175"/>
      <c r="AO30" s="175"/>
      <c r="AR30" s="30"/>
    </row>
    <row r="31" spans="2:71" s="2" customFormat="1" ht="14.45" hidden="1" customHeight="1" x14ac:dyDescent="0.2">
      <c r="B31" s="30"/>
      <c r="F31" s="23" t="s">
        <v>39</v>
      </c>
      <c r="L31" s="176">
        <v>0.2</v>
      </c>
      <c r="M31" s="175"/>
      <c r="N31" s="175"/>
      <c r="O31" s="175"/>
      <c r="P31" s="175"/>
      <c r="W31" s="174">
        <f>ROUND(BB94, 2)</f>
        <v>0</v>
      </c>
      <c r="X31" s="175"/>
      <c r="Y31" s="175"/>
      <c r="Z31" s="175"/>
      <c r="AA31" s="175"/>
      <c r="AB31" s="175"/>
      <c r="AC31" s="175"/>
      <c r="AD31" s="175"/>
      <c r="AE31" s="175"/>
      <c r="AK31" s="174">
        <v>0</v>
      </c>
      <c r="AL31" s="175"/>
      <c r="AM31" s="175"/>
      <c r="AN31" s="175"/>
      <c r="AO31" s="175"/>
      <c r="AR31" s="30"/>
    </row>
    <row r="32" spans="2:71" s="2" customFormat="1" ht="14.45" hidden="1" customHeight="1" x14ac:dyDescent="0.2">
      <c r="B32" s="30"/>
      <c r="F32" s="23" t="s">
        <v>40</v>
      </c>
      <c r="L32" s="176">
        <v>0.2</v>
      </c>
      <c r="M32" s="175"/>
      <c r="N32" s="175"/>
      <c r="O32" s="175"/>
      <c r="P32" s="175"/>
      <c r="W32" s="174">
        <f>ROUND(BC94, 2)</f>
        <v>0</v>
      </c>
      <c r="X32" s="175"/>
      <c r="Y32" s="175"/>
      <c r="Z32" s="175"/>
      <c r="AA32" s="175"/>
      <c r="AB32" s="175"/>
      <c r="AC32" s="175"/>
      <c r="AD32" s="175"/>
      <c r="AE32" s="175"/>
      <c r="AK32" s="174">
        <v>0</v>
      </c>
      <c r="AL32" s="175"/>
      <c r="AM32" s="175"/>
      <c r="AN32" s="175"/>
      <c r="AO32" s="175"/>
      <c r="AR32" s="30"/>
    </row>
    <row r="33" spans="2:44" s="2" customFormat="1" ht="14.45" hidden="1" customHeight="1" x14ac:dyDescent="0.2">
      <c r="B33" s="30"/>
      <c r="F33" s="31" t="s">
        <v>41</v>
      </c>
      <c r="L33" s="176">
        <v>0</v>
      </c>
      <c r="M33" s="175"/>
      <c r="N33" s="175"/>
      <c r="O33" s="175"/>
      <c r="P33" s="175"/>
      <c r="W33" s="174">
        <f>ROUND(BD94, 2)</f>
        <v>0</v>
      </c>
      <c r="X33" s="175"/>
      <c r="Y33" s="175"/>
      <c r="Z33" s="175"/>
      <c r="AA33" s="175"/>
      <c r="AB33" s="175"/>
      <c r="AC33" s="175"/>
      <c r="AD33" s="175"/>
      <c r="AE33" s="175"/>
      <c r="AK33" s="174">
        <v>0</v>
      </c>
      <c r="AL33" s="175"/>
      <c r="AM33" s="175"/>
      <c r="AN33" s="175"/>
      <c r="AO33" s="175"/>
      <c r="AR33" s="30"/>
    </row>
    <row r="34" spans="2:44" s="1" customFormat="1" ht="6.95" customHeight="1" x14ac:dyDescent="0.2">
      <c r="B34" s="26"/>
      <c r="AR34" s="26"/>
    </row>
    <row r="35" spans="2:44" s="1" customFormat="1" ht="25.9" customHeight="1" x14ac:dyDescent="0.2">
      <c r="B35" s="26"/>
      <c r="C35" s="32"/>
      <c r="D35" s="33" t="s">
        <v>42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43</v>
      </c>
      <c r="U35" s="34"/>
      <c r="V35" s="34"/>
      <c r="W35" s="34"/>
      <c r="X35" s="197" t="s">
        <v>44</v>
      </c>
      <c r="Y35" s="198"/>
      <c r="Z35" s="198"/>
      <c r="AA35" s="198"/>
      <c r="AB35" s="198"/>
      <c r="AC35" s="34"/>
      <c r="AD35" s="34"/>
      <c r="AE35" s="34"/>
      <c r="AF35" s="34"/>
      <c r="AG35" s="34"/>
      <c r="AH35" s="34"/>
      <c r="AI35" s="34"/>
      <c r="AJ35" s="34"/>
      <c r="AK35" s="199">
        <f>SUM(AK26:AK33)</f>
        <v>0</v>
      </c>
      <c r="AL35" s="198"/>
      <c r="AM35" s="198"/>
      <c r="AN35" s="198"/>
      <c r="AO35" s="200"/>
      <c r="AP35" s="32"/>
      <c r="AQ35" s="32"/>
      <c r="AR35" s="26"/>
    </row>
    <row r="36" spans="2:44" s="1" customFormat="1" ht="6.95" customHeight="1" x14ac:dyDescent="0.2">
      <c r="B36" s="26"/>
      <c r="AR36" s="26"/>
    </row>
    <row r="37" spans="2:44" s="1" customFormat="1" ht="14.45" customHeight="1" x14ac:dyDescent="0.2">
      <c r="B37" s="26"/>
      <c r="AR37" s="26"/>
    </row>
    <row r="38" spans="2:44" ht="14.45" customHeight="1" x14ac:dyDescent="0.2">
      <c r="B38" s="17"/>
      <c r="AR38" s="17"/>
    </row>
    <row r="39" spans="2:44" ht="14.45" customHeight="1" x14ac:dyDescent="0.2">
      <c r="B39" s="17"/>
      <c r="AR39" s="17"/>
    </row>
    <row r="40" spans="2:44" ht="14.45" customHeight="1" x14ac:dyDescent="0.2">
      <c r="B40" s="17"/>
      <c r="AR40" s="17"/>
    </row>
    <row r="41" spans="2:44" ht="14.45" customHeight="1" x14ac:dyDescent="0.2">
      <c r="B41" s="17"/>
      <c r="AR41" s="17"/>
    </row>
    <row r="42" spans="2:44" ht="14.45" customHeight="1" x14ac:dyDescent="0.2">
      <c r="B42" s="17"/>
      <c r="AR42" s="17"/>
    </row>
    <row r="43" spans="2:44" ht="14.45" customHeight="1" x14ac:dyDescent="0.2">
      <c r="B43" s="17"/>
      <c r="AR43" s="17"/>
    </row>
    <row r="44" spans="2:44" ht="14.45" customHeight="1" x14ac:dyDescent="0.2">
      <c r="B44" s="17"/>
      <c r="AR44" s="17"/>
    </row>
    <row r="45" spans="2:44" ht="14.45" customHeight="1" x14ac:dyDescent="0.2">
      <c r="B45" s="17"/>
      <c r="AR45" s="17"/>
    </row>
    <row r="46" spans="2:44" ht="14.45" customHeight="1" x14ac:dyDescent="0.2">
      <c r="B46" s="17"/>
      <c r="AR46" s="17"/>
    </row>
    <row r="47" spans="2:44" ht="14.45" customHeight="1" x14ac:dyDescent="0.2">
      <c r="B47" s="17"/>
      <c r="AR47" s="17"/>
    </row>
    <row r="48" spans="2:44" ht="14.45" customHeight="1" x14ac:dyDescent="0.2">
      <c r="B48" s="17"/>
      <c r="AR48" s="17"/>
    </row>
    <row r="49" spans="2:44" s="1" customFormat="1" ht="14.45" customHeight="1" x14ac:dyDescent="0.2">
      <c r="B49" s="26"/>
      <c r="D49" s="36" t="s">
        <v>45</v>
      </c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6" t="s">
        <v>46</v>
      </c>
      <c r="AI49" s="37"/>
      <c r="AJ49" s="37"/>
      <c r="AK49" s="37"/>
      <c r="AL49" s="37"/>
      <c r="AM49" s="37"/>
      <c r="AN49" s="37"/>
      <c r="AO49" s="37"/>
      <c r="AR49" s="26"/>
    </row>
    <row r="50" spans="2:44" x14ac:dyDescent="0.2">
      <c r="B50" s="17"/>
      <c r="AR50" s="17"/>
    </row>
    <row r="51" spans="2:44" x14ac:dyDescent="0.2">
      <c r="B51" s="17"/>
      <c r="AR51" s="17"/>
    </row>
    <row r="52" spans="2:44" x14ac:dyDescent="0.2">
      <c r="B52" s="17"/>
      <c r="AR52" s="17"/>
    </row>
    <row r="53" spans="2:44" x14ac:dyDescent="0.2">
      <c r="B53" s="17"/>
      <c r="AR53" s="17"/>
    </row>
    <row r="54" spans="2:44" x14ac:dyDescent="0.2">
      <c r="B54" s="17"/>
      <c r="AR54" s="17"/>
    </row>
    <row r="55" spans="2:44" x14ac:dyDescent="0.2">
      <c r="B55" s="17"/>
      <c r="AR55" s="17"/>
    </row>
    <row r="56" spans="2:44" x14ac:dyDescent="0.2">
      <c r="B56" s="17"/>
      <c r="AR56" s="17"/>
    </row>
    <row r="57" spans="2:44" x14ac:dyDescent="0.2">
      <c r="B57" s="17"/>
      <c r="AR57" s="17"/>
    </row>
    <row r="58" spans="2:44" x14ac:dyDescent="0.2">
      <c r="B58" s="17"/>
      <c r="AR58" s="17"/>
    </row>
    <row r="59" spans="2:44" x14ac:dyDescent="0.2">
      <c r="B59" s="17"/>
      <c r="AR59" s="17"/>
    </row>
    <row r="60" spans="2:44" s="1" customFormat="1" ht="12.75" x14ac:dyDescent="0.2">
      <c r="B60" s="26"/>
      <c r="D60" s="38" t="s">
        <v>47</v>
      </c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38" t="s">
        <v>48</v>
      </c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38" t="s">
        <v>47</v>
      </c>
      <c r="AI60" s="28"/>
      <c r="AJ60" s="28"/>
      <c r="AK60" s="28"/>
      <c r="AL60" s="28"/>
      <c r="AM60" s="38" t="s">
        <v>48</v>
      </c>
      <c r="AN60" s="28"/>
      <c r="AO60" s="28"/>
      <c r="AR60" s="26"/>
    </row>
    <row r="61" spans="2:44" x14ac:dyDescent="0.2">
      <c r="B61" s="17"/>
      <c r="AR61" s="17"/>
    </row>
    <row r="62" spans="2:44" x14ac:dyDescent="0.2">
      <c r="B62" s="17"/>
      <c r="AR62" s="17"/>
    </row>
    <row r="63" spans="2:44" x14ac:dyDescent="0.2">
      <c r="B63" s="17"/>
      <c r="AR63" s="17"/>
    </row>
    <row r="64" spans="2:44" s="1" customFormat="1" ht="12.75" x14ac:dyDescent="0.2">
      <c r="B64" s="26"/>
      <c r="D64" s="36" t="s">
        <v>49</v>
      </c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6" t="s">
        <v>50</v>
      </c>
      <c r="AI64" s="37"/>
      <c r="AJ64" s="37"/>
      <c r="AK64" s="37"/>
      <c r="AL64" s="37"/>
      <c r="AM64" s="37"/>
      <c r="AN64" s="37"/>
      <c r="AO64" s="37"/>
      <c r="AR64" s="26"/>
    </row>
    <row r="65" spans="2:44" x14ac:dyDescent="0.2">
      <c r="B65" s="17"/>
      <c r="AR65" s="17"/>
    </row>
    <row r="66" spans="2:44" x14ac:dyDescent="0.2">
      <c r="B66" s="17"/>
      <c r="AR66" s="17"/>
    </row>
    <row r="67" spans="2:44" x14ac:dyDescent="0.2">
      <c r="B67" s="17"/>
      <c r="AR67" s="17"/>
    </row>
    <row r="68" spans="2:44" x14ac:dyDescent="0.2">
      <c r="B68" s="17"/>
      <c r="AR68" s="17"/>
    </row>
    <row r="69" spans="2:44" x14ac:dyDescent="0.2">
      <c r="B69" s="17"/>
      <c r="AR69" s="17"/>
    </row>
    <row r="70" spans="2:44" x14ac:dyDescent="0.2">
      <c r="B70" s="17"/>
      <c r="AR70" s="17"/>
    </row>
    <row r="71" spans="2:44" x14ac:dyDescent="0.2">
      <c r="B71" s="17"/>
      <c r="AR71" s="17"/>
    </row>
    <row r="72" spans="2:44" x14ac:dyDescent="0.2">
      <c r="B72" s="17"/>
      <c r="AR72" s="17"/>
    </row>
    <row r="73" spans="2:44" x14ac:dyDescent="0.2">
      <c r="B73" s="17"/>
      <c r="AR73" s="17"/>
    </row>
    <row r="74" spans="2:44" x14ac:dyDescent="0.2">
      <c r="B74" s="17"/>
      <c r="AR74" s="17"/>
    </row>
    <row r="75" spans="2:44" s="1" customFormat="1" ht="12.75" x14ac:dyDescent="0.2">
      <c r="B75" s="26"/>
      <c r="D75" s="38" t="s">
        <v>47</v>
      </c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38" t="s">
        <v>48</v>
      </c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38" t="s">
        <v>47</v>
      </c>
      <c r="AI75" s="28"/>
      <c r="AJ75" s="28"/>
      <c r="AK75" s="28"/>
      <c r="AL75" s="28"/>
      <c r="AM75" s="38" t="s">
        <v>48</v>
      </c>
      <c r="AN75" s="28"/>
      <c r="AO75" s="28"/>
      <c r="AR75" s="26"/>
    </row>
    <row r="76" spans="2:44" s="1" customFormat="1" x14ac:dyDescent="0.2">
      <c r="B76" s="26"/>
      <c r="AR76" s="26"/>
    </row>
    <row r="77" spans="2:44" s="1" customFormat="1" ht="6.95" customHeight="1" x14ac:dyDescent="0.2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26"/>
    </row>
    <row r="81" spans="1:91" s="1" customFormat="1" ht="6.95" customHeight="1" x14ac:dyDescent="0.2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26"/>
    </row>
    <row r="82" spans="1:91" s="1" customFormat="1" ht="24.95" customHeight="1" x14ac:dyDescent="0.2">
      <c r="B82" s="26"/>
      <c r="C82" s="18" t="s">
        <v>51</v>
      </c>
      <c r="AR82" s="26"/>
    </row>
    <row r="83" spans="1:91" s="1" customFormat="1" ht="6.95" customHeight="1" x14ac:dyDescent="0.2">
      <c r="B83" s="26"/>
      <c r="AR83" s="26"/>
    </row>
    <row r="84" spans="1:91" s="3" customFormat="1" ht="12" customHeight="1" x14ac:dyDescent="0.2">
      <c r="B84" s="43"/>
      <c r="C84" s="23" t="s">
        <v>11</v>
      </c>
      <c r="L84" s="3" t="str">
        <f>K5</f>
        <v>72-O-240025</v>
      </c>
      <c r="AR84" s="43"/>
    </row>
    <row r="85" spans="1:91" s="4" customFormat="1" ht="36.950000000000003" customHeight="1" x14ac:dyDescent="0.2">
      <c r="B85" s="44"/>
      <c r="C85" s="45" t="s">
        <v>13</v>
      </c>
      <c r="L85" s="188" t="str">
        <f>K6</f>
        <v>SPŠ J. Murgaša</v>
      </c>
      <c r="M85" s="189"/>
      <c r="N85" s="189"/>
      <c r="O85" s="189"/>
      <c r="P85" s="189"/>
      <c r="Q85" s="189"/>
      <c r="R85" s="189"/>
      <c r="S85" s="189"/>
      <c r="T85" s="189"/>
      <c r="U85" s="189"/>
      <c r="V85" s="189"/>
      <c r="W85" s="189"/>
      <c r="X85" s="189"/>
      <c r="Y85" s="189"/>
      <c r="Z85" s="189"/>
      <c r="AA85" s="189"/>
      <c r="AB85" s="189"/>
      <c r="AC85" s="189"/>
      <c r="AD85" s="189"/>
      <c r="AE85" s="189"/>
      <c r="AF85" s="189"/>
      <c r="AG85" s="189"/>
      <c r="AH85" s="189"/>
      <c r="AI85" s="189"/>
      <c r="AJ85" s="189"/>
      <c r="AK85" s="189"/>
      <c r="AL85" s="189"/>
      <c r="AM85" s="189"/>
      <c r="AN85" s="189"/>
      <c r="AO85" s="189"/>
      <c r="AR85" s="44"/>
    </row>
    <row r="86" spans="1:91" s="1" customFormat="1" ht="6.95" customHeight="1" x14ac:dyDescent="0.2">
      <c r="B86" s="26"/>
      <c r="AR86" s="26"/>
    </row>
    <row r="87" spans="1:91" s="1" customFormat="1" ht="12" customHeight="1" x14ac:dyDescent="0.2">
      <c r="B87" s="26"/>
      <c r="C87" s="23" t="s">
        <v>17</v>
      </c>
      <c r="L87" s="46" t="str">
        <f>IF(K8="","",K8)</f>
        <v>J.M.Hurbana 6, 974 01, Banská Bystrica</v>
      </c>
      <c r="AI87" s="23" t="s">
        <v>19</v>
      </c>
      <c r="AM87" s="190" t="str">
        <f>IF(AN8= "","",AN8)</f>
        <v>30. 4. 2024</v>
      </c>
      <c r="AN87" s="190"/>
      <c r="AR87" s="26"/>
    </row>
    <row r="88" spans="1:91" s="1" customFormat="1" ht="6.95" customHeight="1" x14ac:dyDescent="0.2">
      <c r="B88" s="26"/>
      <c r="AR88" s="26"/>
    </row>
    <row r="89" spans="1:91" s="1" customFormat="1" ht="15.2" customHeight="1" x14ac:dyDescent="0.2">
      <c r="B89" s="26"/>
      <c r="C89" s="23" t="s">
        <v>21</v>
      </c>
      <c r="L89" s="3" t="str">
        <f>IF(E11= "","",E11)</f>
        <v>BBSK</v>
      </c>
      <c r="AI89" s="23" t="s">
        <v>27</v>
      </c>
      <c r="AM89" s="191" t="str">
        <f>IF(E17="","",E17)</f>
        <v>Ing. Arch. Tomáš Tornyos</v>
      </c>
      <c r="AN89" s="192"/>
      <c r="AO89" s="192"/>
      <c r="AP89" s="192"/>
      <c r="AR89" s="26"/>
      <c r="AS89" s="193" t="s">
        <v>52</v>
      </c>
      <c r="AT89" s="194"/>
      <c r="AU89" s="48"/>
      <c r="AV89" s="48"/>
      <c r="AW89" s="48"/>
      <c r="AX89" s="48"/>
      <c r="AY89" s="48"/>
      <c r="AZ89" s="48"/>
      <c r="BA89" s="48"/>
      <c r="BB89" s="48"/>
      <c r="BC89" s="48"/>
      <c r="BD89" s="49"/>
    </row>
    <row r="90" spans="1:91" s="1" customFormat="1" ht="15.2" customHeight="1" x14ac:dyDescent="0.2">
      <c r="B90" s="26"/>
      <c r="C90" s="23" t="s">
        <v>25</v>
      </c>
      <c r="L90" s="3" t="str">
        <f>IF(E14="","",E14)</f>
        <v xml:space="preserve"> </v>
      </c>
      <c r="AI90" s="23" t="s">
        <v>30</v>
      </c>
      <c r="AM90" s="191" t="str">
        <f>IF(E20="","",E20)</f>
        <v xml:space="preserve"> </v>
      </c>
      <c r="AN90" s="192"/>
      <c r="AO90" s="192"/>
      <c r="AP90" s="192"/>
      <c r="AR90" s="26"/>
      <c r="AS90" s="195"/>
      <c r="AT90" s="196"/>
      <c r="BD90" s="50"/>
    </row>
    <row r="91" spans="1:91" s="1" customFormat="1" ht="10.9" customHeight="1" x14ac:dyDescent="0.2">
      <c r="B91" s="26"/>
      <c r="AR91" s="26"/>
      <c r="AS91" s="195"/>
      <c r="AT91" s="196"/>
      <c r="BD91" s="50"/>
    </row>
    <row r="92" spans="1:91" s="1" customFormat="1" ht="29.25" customHeight="1" x14ac:dyDescent="0.2">
      <c r="B92" s="26"/>
      <c r="C92" s="183" t="s">
        <v>53</v>
      </c>
      <c r="D92" s="184"/>
      <c r="E92" s="184"/>
      <c r="F92" s="184"/>
      <c r="G92" s="184"/>
      <c r="H92" s="51"/>
      <c r="I92" s="185" t="s">
        <v>54</v>
      </c>
      <c r="J92" s="184"/>
      <c r="K92" s="184"/>
      <c r="L92" s="184"/>
      <c r="M92" s="184"/>
      <c r="N92" s="184"/>
      <c r="O92" s="184"/>
      <c r="P92" s="184"/>
      <c r="Q92" s="184"/>
      <c r="R92" s="184"/>
      <c r="S92" s="184"/>
      <c r="T92" s="184"/>
      <c r="U92" s="184"/>
      <c r="V92" s="184"/>
      <c r="W92" s="184"/>
      <c r="X92" s="184"/>
      <c r="Y92" s="184"/>
      <c r="Z92" s="184"/>
      <c r="AA92" s="184"/>
      <c r="AB92" s="184"/>
      <c r="AC92" s="184"/>
      <c r="AD92" s="184"/>
      <c r="AE92" s="184"/>
      <c r="AF92" s="184"/>
      <c r="AG92" s="186" t="s">
        <v>55</v>
      </c>
      <c r="AH92" s="184"/>
      <c r="AI92" s="184"/>
      <c r="AJ92" s="184"/>
      <c r="AK92" s="184"/>
      <c r="AL92" s="184"/>
      <c r="AM92" s="184"/>
      <c r="AN92" s="185" t="s">
        <v>56</v>
      </c>
      <c r="AO92" s="184"/>
      <c r="AP92" s="187"/>
      <c r="AQ92" s="52" t="s">
        <v>57</v>
      </c>
      <c r="AR92" s="26"/>
      <c r="AS92" s="53" t="s">
        <v>58</v>
      </c>
      <c r="AT92" s="54" t="s">
        <v>59</v>
      </c>
      <c r="AU92" s="54" t="s">
        <v>60</v>
      </c>
      <c r="AV92" s="54" t="s">
        <v>61</v>
      </c>
      <c r="AW92" s="54" t="s">
        <v>62</v>
      </c>
      <c r="AX92" s="54" t="s">
        <v>63</v>
      </c>
      <c r="AY92" s="54" t="s">
        <v>64</v>
      </c>
      <c r="AZ92" s="54" t="s">
        <v>65</v>
      </c>
      <c r="BA92" s="54" t="s">
        <v>66</v>
      </c>
      <c r="BB92" s="54" t="s">
        <v>67</v>
      </c>
      <c r="BC92" s="54" t="s">
        <v>68</v>
      </c>
      <c r="BD92" s="55" t="s">
        <v>69</v>
      </c>
    </row>
    <row r="93" spans="1:91" s="1" customFormat="1" ht="10.9" customHeight="1" x14ac:dyDescent="0.2">
      <c r="B93" s="26"/>
      <c r="AR93" s="26"/>
      <c r="AS93" s="56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9"/>
    </row>
    <row r="94" spans="1:91" s="5" customFormat="1" ht="32.450000000000003" customHeight="1" x14ac:dyDescent="0.2">
      <c r="B94" s="57"/>
      <c r="C94" s="58" t="s">
        <v>70</v>
      </c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180">
        <f>ROUND(AG95,2)</f>
        <v>0</v>
      </c>
      <c r="AH94" s="180"/>
      <c r="AI94" s="180"/>
      <c r="AJ94" s="180"/>
      <c r="AK94" s="180"/>
      <c r="AL94" s="180"/>
      <c r="AM94" s="180"/>
      <c r="AN94" s="181">
        <f>SUM(AG94,AT94)</f>
        <v>0</v>
      </c>
      <c r="AO94" s="181"/>
      <c r="AP94" s="181"/>
      <c r="AQ94" s="61" t="s">
        <v>1</v>
      </c>
      <c r="AR94" s="57"/>
      <c r="AS94" s="62">
        <f>ROUND(AS95,2)</f>
        <v>0</v>
      </c>
      <c r="AT94" s="63">
        <f>ROUND(SUM(AV94:AW94),2)</f>
        <v>0</v>
      </c>
      <c r="AU94" s="64">
        <f>ROUND(AU95,5)</f>
        <v>2624.8210300000001</v>
      </c>
      <c r="AV94" s="63">
        <f>ROUND(AZ94*L29,2)</f>
        <v>0</v>
      </c>
      <c r="AW94" s="63">
        <f>ROUND(BA94*L30,2)</f>
        <v>0</v>
      </c>
      <c r="AX94" s="63">
        <f>ROUND(BB94*L29,2)</f>
        <v>0</v>
      </c>
      <c r="AY94" s="63">
        <f>ROUND(BC94*L30,2)</f>
        <v>0</v>
      </c>
      <c r="AZ94" s="63">
        <f>ROUND(AZ95,2)</f>
        <v>0</v>
      </c>
      <c r="BA94" s="63">
        <f>ROUND(BA95,2)</f>
        <v>0</v>
      </c>
      <c r="BB94" s="63">
        <f>ROUND(BB95,2)</f>
        <v>0</v>
      </c>
      <c r="BC94" s="63">
        <f>ROUND(BC95,2)</f>
        <v>0</v>
      </c>
      <c r="BD94" s="65">
        <f>ROUND(BD95,2)</f>
        <v>0</v>
      </c>
      <c r="BS94" s="66" t="s">
        <v>71</v>
      </c>
      <c r="BT94" s="66" t="s">
        <v>72</v>
      </c>
      <c r="BU94" s="67" t="s">
        <v>73</v>
      </c>
      <c r="BV94" s="66" t="s">
        <v>74</v>
      </c>
      <c r="BW94" s="66" t="s">
        <v>4</v>
      </c>
      <c r="BX94" s="66" t="s">
        <v>75</v>
      </c>
      <c r="CL94" s="66" t="s">
        <v>1</v>
      </c>
    </row>
    <row r="95" spans="1:91" s="6" customFormat="1" ht="24.75" customHeight="1" x14ac:dyDescent="0.2">
      <c r="A95" s="68" t="s">
        <v>76</v>
      </c>
      <c r="B95" s="69"/>
      <c r="C95" s="70"/>
      <c r="D95" s="179" t="s">
        <v>77</v>
      </c>
      <c r="E95" s="179"/>
      <c r="F95" s="179"/>
      <c r="G95" s="179"/>
      <c r="H95" s="179"/>
      <c r="I95" s="71"/>
      <c r="J95" s="179" t="s">
        <v>78</v>
      </c>
      <c r="K95" s="179"/>
      <c r="L95" s="179"/>
      <c r="M95" s="179"/>
      <c r="N95" s="179"/>
      <c r="O95" s="179"/>
      <c r="P95" s="179"/>
      <c r="Q95" s="179"/>
      <c r="R95" s="179"/>
      <c r="S95" s="179"/>
      <c r="T95" s="179"/>
      <c r="U95" s="179"/>
      <c r="V95" s="179"/>
      <c r="W95" s="179"/>
      <c r="X95" s="179"/>
      <c r="Y95" s="179"/>
      <c r="Z95" s="179"/>
      <c r="AA95" s="179"/>
      <c r="AB95" s="179"/>
      <c r="AC95" s="179"/>
      <c r="AD95" s="179"/>
      <c r="AE95" s="179"/>
      <c r="AF95" s="179"/>
      <c r="AG95" s="177">
        <f>'72-240025 - Rekonštrukcia...'!J30</f>
        <v>0</v>
      </c>
      <c r="AH95" s="178"/>
      <c r="AI95" s="178"/>
      <c r="AJ95" s="178"/>
      <c r="AK95" s="178"/>
      <c r="AL95" s="178"/>
      <c r="AM95" s="178"/>
      <c r="AN95" s="177">
        <f>SUM(AG95,AT95)</f>
        <v>0</v>
      </c>
      <c r="AO95" s="178"/>
      <c r="AP95" s="178"/>
      <c r="AQ95" s="72" t="s">
        <v>79</v>
      </c>
      <c r="AR95" s="69"/>
      <c r="AS95" s="73">
        <v>0</v>
      </c>
      <c r="AT95" s="74">
        <f>ROUND(SUM(AV95:AW95),2)</f>
        <v>0</v>
      </c>
      <c r="AU95" s="75">
        <f>'72-240025 - Rekonštrukcia...'!P128</f>
        <v>2624.8210288999999</v>
      </c>
      <c r="AV95" s="74">
        <f>'72-240025 - Rekonštrukcia...'!J33</f>
        <v>0</v>
      </c>
      <c r="AW95" s="74">
        <f>'72-240025 - Rekonštrukcia...'!J34</f>
        <v>0</v>
      </c>
      <c r="AX95" s="74">
        <f>'72-240025 - Rekonštrukcia...'!J35</f>
        <v>0</v>
      </c>
      <c r="AY95" s="74">
        <f>'72-240025 - Rekonštrukcia...'!J36</f>
        <v>0</v>
      </c>
      <c r="AZ95" s="74">
        <f>'72-240025 - Rekonštrukcia...'!F33</f>
        <v>0</v>
      </c>
      <c r="BA95" s="74">
        <f>'72-240025 - Rekonštrukcia...'!F34</f>
        <v>0</v>
      </c>
      <c r="BB95" s="74">
        <f>'72-240025 - Rekonštrukcia...'!F35</f>
        <v>0</v>
      </c>
      <c r="BC95" s="74">
        <f>'72-240025 - Rekonštrukcia...'!F36</f>
        <v>0</v>
      </c>
      <c r="BD95" s="76">
        <f>'72-240025 - Rekonštrukcia...'!F37</f>
        <v>0</v>
      </c>
      <c r="BT95" s="77" t="s">
        <v>80</v>
      </c>
      <c r="BV95" s="77" t="s">
        <v>74</v>
      </c>
      <c r="BW95" s="77" t="s">
        <v>81</v>
      </c>
      <c r="BX95" s="77" t="s">
        <v>4</v>
      </c>
      <c r="CL95" s="77" t="s">
        <v>1</v>
      </c>
      <c r="CM95" s="77" t="s">
        <v>72</v>
      </c>
    </row>
    <row r="96" spans="1:91" s="1" customFormat="1" ht="30" customHeight="1" x14ac:dyDescent="0.2">
      <c r="B96" s="26"/>
      <c r="AR96" s="26"/>
    </row>
    <row r="97" spans="2:44" s="1" customFormat="1" ht="6.95" customHeight="1" x14ac:dyDescent="0.2"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26"/>
    </row>
  </sheetData>
  <mergeCells count="40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72-240025 - Rekonštrukcia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43"/>
  <sheetViews>
    <sheetView showGridLines="0" tabSelected="1" topLeftCell="A229" workbookViewId="0">
      <selection activeCell="F231" sqref="F231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82" t="s">
        <v>5</v>
      </c>
      <c r="M2" s="168"/>
      <c r="N2" s="168"/>
      <c r="O2" s="168"/>
      <c r="P2" s="168"/>
      <c r="Q2" s="168"/>
      <c r="R2" s="168"/>
      <c r="S2" s="168"/>
      <c r="T2" s="168"/>
      <c r="U2" s="168"/>
      <c r="V2" s="168"/>
      <c r="AT2" s="14" t="s">
        <v>81</v>
      </c>
    </row>
    <row r="3" spans="2:46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2:46" ht="24.95" customHeight="1" x14ac:dyDescent="0.2">
      <c r="B4" s="17"/>
      <c r="D4" s="18" t="s">
        <v>82</v>
      </c>
      <c r="L4" s="17"/>
      <c r="M4" s="78" t="s">
        <v>9</v>
      </c>
      <c r="AT4" s="14" t="s">
        <v>3</v>
      </c>
    </row>
    <row r="5" spans="2:46" ht="6.95" customHeight="1" x14ac:dyDescent="0.2">
      <c r="B5" s="17"/>
      <c r="L5" s="17"/>
    </row>
    <row r="6" spans="2:46" ht="12" customHeight="1" x14ac:dyDescent="0.2">
      <c r="B6" s="17"/>
      <c r="D6" s="23" t="s">
        <v>13</v>
      </c>
      <c r="L6" s="17"/>
    </row>
    <row r="7" spans="2:46" ht="16.5" customHeight="1" x14ac:dyDescent="0.2">
      <c r="B7" s="17"/>
      <c r="E7" s="202" t="str">
        <f>'Rekapitulácia stavby'!K6</f>
        <v>SPŠ J. Murgaša</v>
      </c>
      <c r="F7" s="203"/>
      <c r="G7" s="203"/>
      <c r="H7" s="203"/>
      <c r="L7" s="17"/>
    </row>
    <row r="8" spans="2:46" s="1" customFormat="1" ht="12" customHeight="1" x14ac:dyDescent="0.2">
      <c r="B8" s="26"/>
      <c r="D8" s="23" t="s">
        <v>83</v>
      </c>
      <c r="L8" s="26"/>
    </row>
    <row r="9" spans="2:46" s="1" customFormat="1" ht="16.5" customHeight="1" x14ac:dyDescent="0.2">
      <c r="B9" s="26"/>
      <c r="E9" s="188" t="s">
        <v>84</v>
      </c>
      <c r="F9" s="201"/>
      <c r="G9" s="201"/>
      <c r="H9" s="201"/>
      <c r="L9" s="26"/>
    </row>
    <row r="10" spans="2:46" s="1" customFormat="1" x14ac:dyDescent="0.2">
      <c r="B10" s="26"/>
      <c r="L10" s="26"/>
    </row>
    <row r="11" spans="2:46" s="1" customFormat="1" ht="12" customHeight="1" x14ac:dyDescent="0.2">
      <c r="B11" s="26"/>
      <c r="D11" s="23" t="s">
        <v>15</v>
      </c>
      <c r="F11" s="21" t="s">
        <v>1</v>
      </c>
      <c r="I11" s="23" t="s">
        <v>16</v>
      </c>
      <c r="J11" s="21" t="s">
        <v>1</v>
      </c>
      <c r="L11" s="26"/>
    </row>
    <row r="12" spans="2:46" s="1" customFormat="1" ht="12" customHeight="1" x14ac:dyDescent="0.2">
      <c r="B12" s="26"/>
      <c r="D12" s="23" t="s">
        <v>17</v>
      </c>
      <c r="F12" s="21" t="s">
        <v>18</v>
      </c>
      <c r="I12" s="23" t="s">
        <v>19</v>
      </c>
      <c r="J12" s="47" t="str">
        <f>'Rekapitulácia stavby'!AN8</f>
        <v>30. 4. 2024</v>
      </c>
      <c r="L12" s="26"/>
    </row>
    <row r="13" spans="2:46" s="1" customFormat="1" ht="10.9" customHeight="1" x14ac:dyDescent="0.2">
      <c r="B13" s="26"/>
      <c r="L13" s="26"/>
    </row>
    <row r="14" spans="2:46" s="1" customFormat="1" ht="12" customHeight="1" x14ac:dyDescent="0.2">
      <c r="B14" s="26"/>
      <c r="D14" s="23" t="s">
        <v>21</v>
      </c>
      <c r="I14" s="23" t="s">
        <v>22</v>
      </c>
      <c r="J14" s="21" t="s">
        <v>1</v>
      </c>
      <c r="L14" s="26"/>
    </row>
    <row r="15" spans="2:46" s="1" customFormat="1" ht="18" customHeight="1" x14ac:dyDescent="0.2">
      <c r="B15" s="26"/>
      <c r="E15" s="21" t="s">
        <v>23</v>
      </c>
      <c r="I15" s="23" t="s">
        <v>24</v>
      </c>
      <c r="J15" s="21" t="s">
        <v>1</v>
      </c>
      <c r="L15" s="26"/>
    </row>
    <row r="16" spans="2:46" s="1" customFormat="1" ht="6.95" customHeight="1" x14ac:dyDescent="0.2">
      <c r="B16" s="26"/>
      <c r="L16" s="26"/>
    </row>
    <row r="17" spans="2:52" s="1" customFormat="1" ht="12" customHeight="1" x14ac:dyDescent="0.2">
      <c r="B17" s="26"/>
      <c r="D17" s="23" t="s">
        <v>25</v>
      </c>
      <c r="I17" s="23" t="s">
        <v>22</v>
      </c>
      <c r="J17" s="21" t="str">
        <f>'Rekapitulácia stavby'!AN13</f>
        <v/>
      </c>
      <c r="L17" s="26"/>
    </row>
    <row r="18" spans="2:52" s="1" customFormat="1" ht="18" customHeight="1" x14ac:dyDescent="0.2">
      <c r="B18" s="26"/>
      <c r="E18" s="167" t="str">
        <f>'Rekapitulácia stavby'!E14</f>
        <v xml:space="preserve"> </v>
      </c>
      <c r="F18" s="167"/>
      <c r="G18" s="167"/>
      <c r="H18" s="167"/>
      <c r="I18" s="23" t="s">
        <v>24</v>
      </c>
      <c r="J18" s="21" t="str">
        <f>'Rekapitulácia stavby'!AN14</f>
        <v/>
      </c>
      <c r="L18" s="26"/>
    </row>
    <row r="19" spans="2:52" s="1" customFormat="1" ht="6.95" customHeight="1" x14ac:dyDescent="0.2">
      <c r="B19" s="26"/>
      <c r="L19" s="26"/>
    </row>
    <row r="20" spans="2:52" s="1" customFormat="1" ht="12" customHeight="1" x14ac:dyDescent="0.2">
      <c r="B20" s="26"/>
      <c r="D20" s="23" t="s">
        <v>27</v>
      </c>
      <c r="I20" s="23" t="s">
        <v>22</v>
      </c>
      <c r="J20" s="21" t="s">
        <v>1</v>
      </c>
      <c r="L20" s="26"/>
    </row>
    <row r="21" spans="2:52" s="1" customFormat="1" ht="18" customHeight="1" x14ac:dyDescent="0.2">
      <c r="B21" s="26"/>
      <c r="E21" s="21" t="s">
        <v>28</v>
      </c>
      <c r="I21" s="23" t="s">
        <v>24</v>
      </c>
      <c r="J21" s="21" t="s">
        <v>1</v>
      </c>
      <c r="L21" s="26"/>
    </row>
    <row r="22" spans="2:52" s="1" customFormat="1" ht="6.95" customHeight="1" x14ac:dyDescent="0.2">
      <c r="B22" s="26"/>
      <c r="L22" s="26"/>
    </row>
    <row r="23" spans="2:52" s="1" customFormat="1" ht="12" customHeight="1" x14ac:dyDescent="0.2">
      <c r="B23" s="26"/>
      <c r="D23" s="23" t="s">
        <v>30</v>
      </c>
      <c r="I23" s="23" t="s">
        <v>22</v>
      </c>
      <c r="J23" s="21" t="str">
        <f>IF('Rekapitulácia stavby'!AN19="","",'Rekapitulácia stavby'!AN19)</f>
        <v/>
      </c>
      <c r="L23" s="26"/>
    </row>
    <row r="24" spans="2:52" s="1" customFormat="1" ht="18" customHeight="1" x14ac:dyDescent="0.2">
      <c r="B24" s="26"/>
      <c r="E24" s="21" t="str">
        <f>IF('Rekapitulácia stavby'!E20="","",'Rekapitulácia stavby'!E20)</f>
        <v xml:space="preserve"> </v>
      </c>
      <c r="I24" s="23" t="s">
        <v>24</v>
      </c>
      <c r="J24" s="21" t="str">
        <f>IF('Rekapitulácia stavby'!AN20="","",'Rekapitulácia stavby'!AN20)</f>
        <v/>
      </c>
      <c r="L24" s="26"/>
    </row>
    <row r="25" spans="2:52" s="1" customFormat="1" ht="6.95" customHeight="1" x14ac:dyDescent="0.2">
      <c r="B25" s="26"/>
      <c r="L25" s="26"/>
    </row>
    <row r="26" spans="2:52" s="1" customFormat="1" ht="12" customHeight="1" x14ac:dyDescent="0.2">
      <c r="B26" s="26"/>
      <c r="D26" s="23" t="s">
        <v>31</v>
      </c>
      <c r="L26" s="26"/>
    </row>
    <row r="27" spans="2:52" s="7" customFormat="1" ht="16.5" customHeight="1" x14ac:dyDescent="0.2">
      <c r="B27" s="79"/>
      <c r="E27" s="170" t="s">
        <v>1</v>
      </c>
      <c r="F27" s="170"/>
      <c r="G27" s="170"/>
      <c r="H27" s="170"/>
      <c r="L27" s="79"/>
    </row>
    <row r="28" spans="2:52" s="1" customFormat="1" ht="6.95" customHeight="1" x14ac:dyDescent="0.2">
      <c r="B28" s="26"/>
      <c r="L28" s="26"/>
    </row>
    <row r="29" spans="2:52" s="1" customFormat="1" ht="6.95" customHeight="1" x14ac:dyDescent="0.2">
      <c r="B29" s="26"/>
      <c r="D29" s="48"/>
      <c r="E29" s="48"/>
      <c r="F29" s="48"/>
      <c r="G29" s="48"/>
      <c r="H29" s="48"/>
      <c r="I29" s="48"/>
      <c r="J29" s="48"/>
      <c r="K29" s="48"/>
      <c r="L29" s="80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</row>
    <row r="30" spans="2:52" s="1" customFormat="1" ht="25.35" customHeight="1" x14ac:dyDescent="0.2">
      <c r="B30" s="26"/>
      <c r="D30" s="82" t="s">
        <v>32</v>
      </c>
      <c r="J30" s="60">
        <f>ROUND(J128, 2)</f>
        <v>0</v>
      </c>
      <c r="L30" s="80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</row>
    <row r="31" spans="2:52" s="1" customFormat="1" ht="6.95" customHeight="1" x14ac:dyDescent="0.2">
      <c r="B31" s="26"/>
      <c r="D31" s="48"/>
      <c r="E31" s="48"/>
      <c r="F31" s="48"/>
      <c r="G31" s="48"/>
      <c r="H31" s="48"/>
      <c r="I31" s="48"/>
      <c r="J31" s="48"/>
      <c r="K31" s="48"/>
      <c r="L31" s="26"/>
    </row>
    <row r="32" spans="2:52" s="1" customFormat="1" ht="14.45" customHeight="1" x14ac:dyDescent="0.2">
      <c r="B32" s="26"/>
      <c r="F32" s="29" t="s">
        <v>34</v>
      </c>
      <c r="I32" s="29" t="s">
        <v>33</v>
      </c>
      <c r="J32" s="29" t="s">
        <v>35</v>
      </c>
      <c r="L32" s="26"/>
    </row>
    <row r="33" spans="2:52" s="1" customFormat="1" ht="14.45" customHeight="1" x14ac:dyDescent="0.2">
      <c r="B33" s="26"/>
      <c r="D33" s="83" t="s">
        <v>36</v>
      </c>
      <c r="E33" s="31" t="s">
        <v>37</v>
      </c>
      <c r="F33" s="84">
        <f>ROUND((SUM(BE128:BE242)),  2)</f>
        <v>0</v>
      </c>
      <c r="G33" s="81"/>
      <c r="H33" s="81"/>
      <c r="I33" s="85">
        <v>0.2</v>
      </c>
      <c r="J33" s="84">
        <f>ROUND(((SUM(BE128:BE242))*I33),  2)</f>
        <v>0</v>
      </c>
      <c r="L33" s="80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</row>
    <row r="34" spans="2:52" s="1" customFormat="1" ht="14.45" customHeight="1" x14ac:dyDescent="0.2">
      <c r="B34" s="26"/>
      <c r="E34" s="31" t="s">
        <v>38</v>
      </c>
      <c r="F34" s="86">
        <f>ROUND((SUM(BF128:BF242)),  2)</f>
        <v>0</v>
      </c>
      <c r="I34" s="87">
        <v>0.2</v>
      </c>
      <c r="J34" s="86">
        <f>ROUND(((SUM(BF128:BF242))*I34),  2)</f>
        <v>0</v>
      </c>
      <c r="L34" s="26"/>
    </row>
    <row r="35" spans="2:52" s="1" customFormat="1" ht="14.45" hidden="1" customHeight="1" x14ac:dyDescent="0.2">
      <c r="B35" s="26"/>
      <c r="E35" s="23" t="s">
        <v>39</v>
      </c>
      <c r="F35" s="86">
        <f>ROUND((SUM(BG128:BG242)),  2)</f>
        <v>0</v>
      </c>
      <c r="I35" s="87">
        <v>0.2</v>
      </c>
      <c r="J35" s="86">
        <f>0</f>
        <v>0</v>
      </c>
      <c r="L35" s="26"/>
    </row>
    <row r="36" spans="2:52" s="1" customFormat="1" ht="14.45" hidden="1" customHeight="1" x14ac:dyDescent="0.2">
      <c r="B36" s="26"/>
      <c r="E36" s="23" t="s">
        <v>40</v>
      </c>
      <c r="F36" s="86">
        <f>ROUND((SUM(BH128:BH242)),  2)</f>
        <v>0</v>
      </c>
      <c r="I36" s="87">
        <v>0.2</v>
      </c>
      <c r="J36" s="86">
        <f>0</f>
        <v>0</v>
      </c>
      <c r="L36" s="26"/>
    </row>
    <row r="37" spans="2:52" s="1" customFormat="1" ht="14.45" hidden="1" customHeight="1" x14ac:dyDescent="0.2">
      <c r="B37" s="26"/>
      <c r="E37" s="31" t="s">
        <v>41</v>
      </c>
      <c r="F37" s="84">
        <f>ROUND((SUM(BI128:BI242)),  2)</f>
        <v>0</v>
      </c>
      <c r="G37" s="81"/>
      <c r="H37" s="81"/>
      <c r="I37" s="85">
        <v>0</v>
      </c>
      <c r="J37" s="84">
        <f>0</f>
        <v>0</v>
      </c>
      <c r="L37" s="26"/>
    </row>
    <row r="38" spans="2:52" s="1" customFormat="1" ht="6.95" customHeight="1" x14ac:dyDescent="0.2">
      <c r="B38" s="26"/>
      <c r="L38" s="26"/>
    </row>
    <row r="39" spans="2:52" s="1" customFormat="1" ht="25.35" customHeight="1" x14ac:dyDescent="0.2">
      <c r="B39" s="26"/>
      <c r="C39" s="88"/>
      <c r="D39" s="89" t="s">
        <v>42</v>
      </c>
      <c r="E39" s="51"/>
      <c r="F39" s="51"/>
      <c r="G39" s="90" t="s">
        <v>43</v>
      </c>
      <c r="H39" s="91" t="s">
        <v>44</v>
      </c>
      <c r="I39" s="51"/>
      <c r="J39" s="92">
        <f>SUM(J30:J37)</f>
        <v>0</v>
      </c>
      <c r="K39" s="93"/>
      <c r="L39" s="26"/>
    </row>
    <row r="40" spans="2:52" s="1" customFormat="1" ht="14.45" customHeight="1" x14ac:dyDescent="0.2">
      <c r="B40" s="26"/>
      <c r="L40" s="26"/>
    </row>
    <row r="41" spans="2:52" ht="14.45" customHeight="1" x14ac:dyDescent="0.2">
      <c r="B41" s="17"/>
      <c r="L41" s="17"/>
    </row>
    <row r="42" spans="2:52" ht="14.45" customHeight="1" x14ac:dyDescent="0.2">
      <c r="B42" s="17"/>
      <c r="L42" s="17"/>
    </row>
    <row r="43" spans="2:52" ht="14.45" customHeight="1" x14ac:dyDescent="0.2">
      <c r="B43" s="17"/>
      <c r="L43" s="17"/>
    </row>
    <row r="44" spans="2:52" ht="14.45" customHeight="1" x14ac:dyDescent="0.2">
      <c r="B44" s="17"/>
      <c r="L44" s="17"/>
    </row>
    <row r="45" spans="2:52" ht="14.45" customHeight="1" x14ac:dyDescent="0.2">
      <c r="B45" s="17"/>
      <c r="L45" s="17"/>
    </row>
    <row r="46" spans="2:52" ht="14.45" customHeight="1" x14ac:dyDescent="0.2">
      <c r="B46" s="17"/>
      <c r="L46" s="17"/>
    </row>
    <row r="47" spans="2:52" ht="14.45" customHeight="1" x14ac:dyDescent="0.2">
      <c r="B47" s="17"/>
      <c r="L47" s="17"/>
    </row>
    <row r="48" spans="2:52" ht="14.45" customHeight="1" x14ac:dyDescent="0.2">
      <c r="B48" s="17"/>
      <c r="L48" s="17"/>
    </row>
    <row r="49" spans="2:12" ht="14.45" customHeight="1" x14ac:dyDescent="0.2">
      <c r="B49" s="17"/>
      <c r="L49" s="17"/>
    </row>
    <row r="50" spans="2:12" s="1" customFormat="1" ht="14.45" customHeight="1" x14ac:dyDescent="0.2">
      <c r="B50" s="26"/>
      <c r="D50" s="36" t="s">
        <v>45</v>
      </c>
      <c r="E50" s="37"/>
      <c r="F50" s="37"/>
      <c r="G50" s="36" t="s">
        <v>46</v>
      </c>
      <c r="H50" s="37"/>
      <c r="I50" s="37"/>
      <c r="J50" s="37"/>
      <c r="K50" s="37"/>
      <c r="L50" s="26"/>
    </row>
    <row r="51" spans="2:12" x14ac:dyDescent="0.2">
      <c r="B51" s="17"/>
      <c r="L51" s="17"/>
    </row>
    <row r="52" spans="2:12" x14ac:dyDescent="0.2">
      <c r="B52" s="17"/>
      <c r="L52" s="17"/>
    </row>
    <row r="53" spans="2:12" x14ac:dyDescent="0.2">
      <c r="B53" s="17"/>
      <c r="L53" s="17"/>
    </row>
    <row r="54" spans="2:12" x14ac:dyDescent="0.2">
      <c r="B54" s="17"/>
      <c r="L54" s="17"/>
    </row>
    <row r="55" spans="2:12" x14ac:dyDescent="0.2">
      <c r="B55" s="17"/>
      <c r="L55" s="17"/>
    </row>
    <row r="56" spans="2:12" x14ac:dyDescent="0.2">
      <c r="B56" s="17"/>
      <c r="L56" s="17"/>
    </row>
    <row r="57" spans="2:12" x14ac:dyDescent="0.2">
      <c r="B57" s="17"/>
      <c r="L57" s="17"/>
    </row>
    <row r="58" spans="2:12" x14ac:dyDescent="0.2">
      <c r="B58" s="17"/>
      <c r="L58" s="17"/>
    </row>
    <row r="59" spans="2:12" x14ac:dyDescent="0.2">
      <c r="B59" s="17"/>
      <c r="L59" s="17"/>
    </row>
    <row r="60" spans="2:12" x14ac:dyDescent="0.2">
      <c r="B60" s="17"/>
      <c r="L60" s="17"/>
    </row>
    <row r="61" spans="2:12" s="1" customFormat="1" ht="12.75" x14ac:dyDescent="0.2">
      <c r="B61" s="26"/>
      <c r="D61" s="38" t="s">
        <v>47</v>
      </c>
      <c r="E61" s="28"/>
      <c r="F61" s="94" t="s">
        <v>48</v>
      </c>
      <c r="G61" s="38" t="s">
        <v>47</v>
      </c>
      <c r="H61" s="28"/>
      <c r="I61" s="28"/>
      <c r="J61" s="95" t="s">
        <v>48</v>
      </c>
      <c r="K61" s="28"/>
      <c r="L61" s="26"/>
    </row>
    <row r="62" spans="2:12" x14ac:dyDescent="0.2">
      <c r="B62" s="17"/>
      <c r="L62" s="17"/>
    </row>
    <row r="63" spans="2:12" x14ac:dyDescent="0.2">
      <c r="B63" s="17"/>
      <c r="L63" s="17"/>
    </row>
    <row r="64" spans="2:12" x14ac:dyDescent="0.2">
      <c r="B64" s="17"/>
      <c r="L64" s="17"/>
    </row>
    <row r="65" spans="2:12" s="1" customFormat="1" ht="12.75" x14ac:dyDescent="0.2">
      <c r="B65" s="26"/>
      <c r="D65" s="36" t="s">
        <v>49</v>
      </c>
      <c r="E65" s="37"/>
      <c r="F65" s="37"/>
      <c r="G65" s="36" t="s">
        <v>50</v>
      </c>
      <c r="H65" s="37"/>
      <c r="I65" s="37"/>
      <c r="J65" s="37"/>
      <c r="K65" s="37"/>
      <c r="L65" s="26"/>
    </row>
    <row r="66" spans="2:12" x14ac:dyDescent="0.2">
      <c r="B66" s="17"/>
      <c r="L66" s="17"/>
    </row>
    <row r="67" spans="2:12" x14ac:dyDescent="0.2">
      <c r="B67" s="17"/>
      <c r="L67" s="17"/>
    </row>
    <row r="68" spans="2:12" x14ac:dyDescent="0.2">
      <c r="B68" s="17"/>
      <c r="L68" s="17"/>
    </row>
    <row r="69" spans="2:12" x14ac:dyDescent="0.2">
      <c r="B69" s="17"/>
      <c r="L69" s="17"/>
    </row>
    <row r="70" spans="2:12" x14ac:dyDescent="0.2">
      <c r="B70" s="17"/>
      <c r="L70" s="17"/>
    </row>
    <row r="71" spans="2:12" x14ac:dyDescent="0.2">
      <c r="B71" s="17"/>
      <c r="L71" s="17"/>
    </row>
    <row r="72" spans="2:12" x14ac:dyDescent="0.2">
      <c r="B72" s="17"/>
      <c r="L72" s="17"/>
    </row>
    <row r="73" spans="2:12" x14ac:dyDescent="0.2">
      <c r="B73" s="17"/>
      <c r="L73" s="17"/>
    </row>
    <row r="74" spans="2:12" x14ac:dyDescent="0.2">
      <c r="B74" s="17"/>
      <c r="L74" s="17"/>
    </row>
    <row r="75" spans="2:12" x14ac:dyDescent="0.2">
      <c r="B75" s="17"/>
      <c r="L75" s="17"/>
    </row>
    <row r="76" spans="2:12" s="1" customFormat="1" ht="12.75" x14ac:dyDescent="0.2">
      <c r="B76" s="26"/>
      <c r="D76" s="38" t="s">
        <v>47</v>
      </c>
      <c r="E76" s="28"/>
      <c r="F76" s="94" t="s">
        <v>48</v>
      </c>
      <c r="G76" s="38" t="s">
        <v>47</v>
      </c>
      <c r="H76" s="28"/>
      <c r="I76" s="28"/>
      <c r="J76" s="95" t="s">
        <v>48</v>
      </c>
      <c r="K76" s="28"/>
      <c r="L76" s="26"/>
    </row>
    <row r="77" spans="2:12" s="1" customFormat="1" ht="14.45" customHeight="1" x14ac:dyDescent="0.2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6"/>
    </row>
    <row r="81" spans="2:47" s="1" customFormat="1" ht="6.95" hidden="1" customHeight="1" x14ac:dyDescent="0.2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6"/>
    </row>
    <row r="82" spans="2:47" s="1" customFormat="1" ht="24.95" hidden="1" customHeight="1" x14ac:dyDescent="0.2">
      <c r="B82" s="26"/>
      <c r="C82" s="18" t="s">
        <v>85</v>
      </c>
      <c r="L82" s="26"/>
    </row>
    <row r="83" spans="2:47" s="1" customFormat="1" ht="6.95" hidden="1" customHeight="1" x14ac:dyDescent="0.2">
      <c r="B83" s="26"/>
      <c r="L83" s="26"/>
    </row>
    <row r="84" spans="2:47" s="1" customFormat="1" ht="12" hidden="1" customHeight="1" x14ac:dyDescent="0.2">
      <c r="B84" s="26"/>
      <c r="C84" s="23" t="s">
        <v>13</v>
      </c>
      <c r="L84" s="26"/>
    </row>
    <row r="85" spans="2:47" s="1" customFormat="1" ht="16.5" hidden="1" customHeight="1" x14ac:dyDescent="0.2">
      <c r="B85" s="26"/>
      <c r="E85" s="202" t="str">
        <f>E7</f>
        <v>SPŠ J. Murgaša</v>
      </c>
      <c r="F85" s="203"/>
      <c r="G85" s="203"/>
      <c r="H85" s="203"/>
      <c r="L85" s="26"/>
    </row>
    <row r="86" spans="2:47" s="1" customFormat="1" ht="12" hidden="1" customHeight="1" x14ac:dyDescent="0.2">
      <c r="B86" s="26"/>
      <c r="C86" s="23" t="s">
        <v>83</v>
      </c>
      <c r="L86" s="26"/>
    </row>
    <row r="87" spans="2:47" s="1" customFormat="1" ht="16.5" hidden="1" customHeight="1" x14ac:dyDescent="0.2">
      <c r="B87" s="26"/>
      <c r="E87" s="188" t="str">
        <f>E9</f>
        <v>72-240025 - Rekonštrukcia strechy pavilónu A</v>
      </c>
      <c r="F87" s="201"/>
      <c r="G87" s="201"/>
      <c r="H87" s="201"/>
      <c r="L87" s="26"/>
    </row>
    <row r="88" spans="2:47" s="1" customFormat="1" ht="6.95" hidden="1" customHeight="1" x14ac:dyDescent="0.2">
      <c r="B88" s="26"/>
      <c r="L88" s="26"/>
    </row>
    <row r="89" spans="2:47" s="1" customFormat="1" ht="12" hidden="1" customHeight="1" x14ac:dyDescent="0.2">
      <c r="B89" s="26"/>
      <c r="C89" s="23" t="s">
        <v>17</v>
      </c>
      <c r="F89" s="21" t="str">
        <f>F12</f>
        <v>J.M.Hurbana 6, 974 01, Banská Bystrica</v>
      </c>
      <c r="I89" s="23" t="s">
        <v>19</v>
      </c>
      <c r="J89" s="47" t="str">
        <f>IF(J12="","",J12)</f>
        <v>30. 4. 2024</v>
      </c>
      <c r="L89" s="26"/>
    </row>
    <row r="90" spans="2:47" s="1" customFormat="1" ht="6.95" hidden="1" customHeight="1" x14ac:dyDescent="0.2">
      <c r="B90" s="26"/>
      <c r="L90" s="26"/>
    </row>
    <row r="91" spans="2:47" s="1" customFormat="1" ht="25.7" hidden="1" customHeight="1" x14ac:dyDescent="0.2">
      <c r="B91" s="26"/>
      <c r="C91" s="23" t="s">
        <v>21</v>
      </c>
      <c r="F91" s="21" t="str">
        <f>E15</f>
        <v>BBSK</v>
      </c>
      <c r="I91" s="23" t="s">
        <v>27</v>
      </c>
      <c r="J91" s="24" t="str">
        <f>E21</f>
        <v>Ing. Arch. Tomáš Tornyos</v>
      </c>
      <c r="L91" s="26"/>
    </row>
    <row r="92" spans="2:47" s="1" customFormat="1" ht="15.2" hidden="1" customHeight="1" x14ac:dyDescent="0.2">
      <c r="B92" s="26"/>
      <c r="C92" s="23" t="s">
        <v>25</v>
      </c>
      <c r="F92" s="21" t="str">
        <f>IF(E18="","",E18)</f>
        <v xml:space="preserve"> </v>
      </c>
      <c r="I92" s="23" t="s">
        <v>30</v>
      </c>
      <c r="J92" s="24" t="str">
        <f>E24</f>
        <v xml:space="preserve"> </v>
      </c>
      <c r="L92" s="26"/>
    </row>
    <row r="93" spans="2:47" s="1" customFormat="1" ht="10.35" hidden="1" customHeight="1" x14ac:dyDescent="0.2">
      <c r="B93" s="26"/>
      <c r="L93" s="26"/>
    </row>
    <row r="94" spans="2:47" s="1" customFormat="1" ht="29.25" hidden="1" customHeight="1" x14ac:dyDescent="0.2">
      <c r="B94" s="26"/>
      <c r="C94" s="96" t="s">
        <v>86</v>
      </c>
      <c r="D94" s="88"/>
      <c r="E94" s="88"/>
      <c r="F94" s="88"/>
      <c r="G94" s="88"/>
      <c r="H94" s="88"/>
      <c r="I94" s="88"/>
      <c r="J94" s="97" t="s">
        <v>87</v>
      </c>
      <c r="K94" s="88"/>
      <c r="L94" s="26"/>
    </row>
    <row r="95" spans="2:47" s="1" customFormat="1" ht="10.35" hidden="1" customHeight="1" x14ac:dyDescent="0.2">
      <c r="B95" s="26"/>
      <c r="L95" s="26"/>
    </row>
    <row r="96" spans="2:47" s="1" customFormat="1" ht="22.9" hidden="1" customHeight="1" x14ac:dyDescent="0.2">
      <c r="B96" s="26"/>
      <c r="C96" s="98" t="s">
        <v>88</v>
      </c>
      <c r="J96" s="60">
        <f>J128</f>
        <v>0</v>
      </c>
      <c r="L96" s="26"/>
      <c r="AU96" s="14" t="s">
        <v>89</v>
      </c>
    </row>
    <row r="97" spans="2:12" s="8" customFormat="1" ht="24.95" hidden="1" customHeight="1" x14ac:dyDescent="0.2">
      <c r="B97" s="99"/>
      <c r="D97" s="100" t="s">
        <v>90</v>
      </c>
      <c r="E97" s="101"/>
      <c r="F97" s="101"/>
      <c r="G97" s="101"/>
      <c r="H97" s="101"/>
      <c r="I97" s="101"/>
      <c r="J97" s="102">
        <f>J129</f>
        <v>0</v>
      </c>
      <c r="L97" s="99"/>
    </row>
    <row r="98" spans="2:12" s="9" customFormat="1" ht="19.899999999999999" hidden="1" customHeight="1" x14ac:dyDescent="0.2">
      <c r="B98" s="103"/>
      <c r="D98" s="104" t="s">
        <v>91</v>
      </c>
      <c r="E98" s="105"/>
      <c r="F98" s="105"/>
      <c r="G98" s="105"/>
      <c r="H98" s="105"/>
      <c r="I98" s="105"/>
      <c r="J98" s="106">
        <f>J130</f>
        <v>0</v>
      </c>
      <c r="L98" s="103"/>
    </row>
    <row r="99" spans="2:12" s="8" customFormat="1" ht="24.95" hidden="1" customHeight="1" x14ac:dyDescent="0.2">
      <c r="B99" s="99"/>
      <c r="D99" s="100" t="s">
        <v>92</v>
      </c>
      <c r="E99" s="101"/>
      <c r="F99" s="101"/>
      <c r="G99" s="101"/>
      <c r="H99" s="101"/>
      <c r="I99" s="101"/>
      <c r="J99" s="102">
        <f>J141</f>
        <v>0</v>
      </c>
      <c r="L99" s="99"/>
    </row>
    <row r="100" spans="2:12" s="9" customFormat="1" ht="19.899999999999999" hidden="1" customHeight="1" x14ac:dyDescent="0.2">
      <c r="B100" s="103"/>
      <c r="D100" s="104" t="s">
        <v>93</v>
      </c>
      <c r="E100" s="105"/>
      <c r="F100" s="105"/>
      <c r="G100" s="105"/>
      <c r="H100" s="105"/>
      <c r="I100" s="105"/>
      <c r="J100" s="106">
        <f>J142</f>
        <v>0</v>
      </c>
      <c r="L100" s="103"/>
    </row>
    <row r="101" spans="2:12" s="9" customFormat="1" ht="19.899999999999999" hidden="1" customHeight="1" x14ac:dyDescent="0.2">
      <c r="B101" s="103"/>
      <c r="D101" s="104" t="s">
        <v>94</v>
      </c>
      <c r="E101" s="105"/>
      <c r="F101" s="105"/>
      <c r="G101" s="105"/>
      <c r="H101" s="105"/>
      <c r="I101" s="105"/>
      <c r="J101" s="106">
        <f>J163</f>
        <v>0</v>
      </c>
      <c r="L101" s="103"/>
    </row>
    <row r="102" spans="2:12" s="9" customFormat="1" ht="19.899999999999999" hidden="1" customHeight="1" x14ac:dyDescent="0.2">
      <c r="B102" s="103"/>
      <c r="D102" s="104" t="s">
        <v>95</v>
      </c>
      <c r="E102" s="105"/>
      <c r="F102" s="105"/>
      <c r="G102" s="105"/>
      <c r="H102" s="105"/>
      <c r="I102" s="105"/>
      <c r="J102" s="106">
        <f>J178</f>
        <v>0</v>
      </c>
      <c r="L102" s="103"/>
    </row>
    <row r="103" spans="2:12" s="9" customFormat="1" ht="19.899999999999999" hidden="1" customHeight="1" x14ac:dyDescent="0.2">
      <c r="B103" s="103"/>
      <c r="D103" s="104" t="s">
        <v>96</v>
      </c>
      <c r="E103" s="105"/>
      <c r="F103" s="105"/>
      <c r="G103" s="105"/>
      <c r="H103" s="105"/>
      <c r="I103" s="105"/>
      <c r="J103" s="106">
        <f>J181</f>
        <v>0</v>
      </c>
      <c r="L103" s="103"/>
    </row>
    <row r="104" spans="2:12" s="9" customFormat="1" ht="19.899999999999999" hidden="1" customHeight="1" x14ac:dyDescent="0.2">
      <c r="B104" s="103"/>
      <c r="D104" s="104" t="s">
        <v>97</v>
      </c>
      <c r="E104" s="105"/>
      <c r="F104" s="105"/>
      <c r="G104" s="105"/>
      <c r="H104" s="105"/>
      <c r="I104" s="105"/>
      <c r="J104" s="106">
        <f>J185</f>
        <v>0</v>
      </c>
      <c r="L104" s="103"/>
    </row>
    <row r="105" spans="2:12" s="8" customFormat="1" ht="24.95" hidden="1" customHeight="1" x14ac:dyDescent="0.2">
      <c r="B105" s="99"/>
      <c r="D105" s="100" t="s">
        <v>98</v>
      </c>
      <c r="E105" s="101"/>
      <c r="F105" s="101"/>
      <c r="G105" s="101"/>
      <c r="H105" s="101"/>
      <c r="I105" s="101"/>
      <c r="J105" s="102">
        <f>J201</f>
        <v>0</v>
      </c>
      <c r="L105" s="99"/>
    </row>
    <row r="106" spans="2:12" s="9" customFormat="1" ht="19.899999999999999" hidden="1" customHeight="1" x14ac:dyDescent="0.2">
      <c r="B106" s="103"/>
      <c r="D106" s="104" t="s">
        <v>99</v>
      </c>
      <c r="E106" s="105"/>
      <c r="F106" s="105"/>
      <c r="G106" s="105"/>
      <c r="H106" s="105"/>
      <c r="I106" s="105"/>
      <c r="J106" s="106">
        <f>J202</f>
        <v>0</v>
      </c>
      <c r="L106" s="103"/>
    </row>
    <row r="107" spans="2:12" s="9" customFormat="1" ht="19.899999999999999" hidden="1" customHeight="1" x14ac:dyDescent="0.2">
      <c r="B107" s="103"/>
      <c r="D107" s="104" t="s">
        <v>100</v>
      </c>
      <c r="E107" s="105"/>
      <c r="F107" s="105"/>
      <c r="G107" s="105"/>
      <c r="H107" s="105"/>
      <c r="I107" s="105"/>
      <c r="J107" s="106">
        <f>J231</f>
        <v>0</v>
      </c>
      <c r="L107" s="103"/>
    </row>
    <row r="108" spans="2:12" s="8" customFormat="1" ht="24.95" hidden="1" customHeight="1" x14ac:dyDescent="0.2">
      <c r="B108" s="99"/>
      <c r="D108" s="100" t="s">
        <v>101</v>
      </c>
      <c r="E108" s="101"/>
      <c r="F108" s="101"/>
      <c r="G108" s="101"/>
      <c r="H108" s="101"/>
      <c r="I108" s="101"/>
      <c r="J108" s="102">
        <f>J234</f>
        <v>0</v>
      </c>
      <c r="L108" s="99"/>
    </row>
    <row r="109" spans="2:12" s="1" customFormat="1" ht="21.75" hidden="1" customHeight="1" x14ac:dyDescent="0.2">
      <c r="B109" s="26"/>
      <c r="L109" s="26"/>
    </row>
    <row r="110" spans="2:12" s="1" customFormat="1" ht="6.95" hidden="1" customHeight="1" x14ac:dyDescent="0.2"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26"/>
    </row>
    <row r="111" spans="2:12" hidden="1" x14ac:dyDescent="0.2"/>
    <row r="112" spans="2:12" hidden="1" x14ac:dyDescent="0.2"/>
    <row r="113" spans="2:63" hidden="1" x14ac:dyDescent="0.2"/>
    <row r="114" spans="2:63" s="1" customFormat="1" ht="6.95" customHeight="1" x14ac:dyDescent="0.2">
      <c r="B114" s="41"/>
      <c r="C114" s="42"/>
      <c r="D114" s="42"/>
      <c r="E114" s="42"/>
      <c r="F114" s="42"/>
      <c r="G114" s="42"/>
      <c r="H114" s="42"/>
      <c r="I114" s="42"/>
      <c r="J114" s="42"/>
      <c r="K114" s="42"/>
      <c r="L114" s="26"/>
    </row>
    <row r="115" spans="2:63" s="1" customFormat="1" ht="24.95" customHeight="1" x14ac:dyDescent="0.2">
      <c r="B115" s="26"/>
      <c r="C115" s="18" t="s">
        <v>102</v>
      </c>
      <c r="L115" s="26"/>
    </row>
    <row r="116" spans="2:63" s="1" customFormat="1" ht="6.95" customHeight="1" x14ac:dyDescent="0.2">
      <c r="B116" s="26"/>
      <c r="L116" s="26"/>
    </row>
    <row r="117" spans="2:63" s="1" customFormat="1" ht="12" customHeight="1" x14ac:dyDescent="0.2">
      <c r="B117" s="26"/>
      <c r="C117" s="23" t="s">
        <v>13</v>
      </c>
      <c r="L117" s="26"/>
    </row>
    <row r="118" spans="2:63" s="1" customFormat="1" ht="16.5" customHeight="1" x14ac:dyDescent="0.2">
      <c r="B118" s="26"/>
      <c r="E118" s="202" t="str">
        <f>E7</f>
        <v>SPŠ J. Murgaša</v>
      </c>
      <c r="F118" s="203"/>
      <c r="G118" s="203"/>
      <c r="H118" s="203"/>
      <c r="L118" s="26"/>
    </row>
    <row r="119" spans="2:63" s="1" customFormat="1" ht="12" customHeight="1" x14ac:dyDescent="0.2">
      <c r="B119" s="26"/>
      <c r="C119" s="23" t="s">
        <v>83</v>
      </c>
      <c r="L119" s="26"/>
    </row>
    <row r="120" spans="2:63" s="1" customFormat="1" ht="16.5" customHeight="1" x14ac:dyDescent="0.2">
      <c r="B120" s="26"/>
      <c r="E120" s="188" t="str">
        <f>E9</f>
        <v>72-240025 - Rekonštrukcia strechy pavilónu A</v>
      </c>
      <c r="F120" s="201"/>
      <c r="G120" s="201"/>
      <c r="H120" s="201"/>
      <c r="L120" s="26"/>
    </row>
    <row r="121" spans="2:63" s="1" customFormat="1" ht="6.95" customHeight="1" x14ac:dyDescent="0.2">
      <c r="B121" s="26"/>
      <c r="L121" s="26"/>
    </row>
    <row r="122" spans="2:63" s="1" customFormat="1" ht="12" customHeight="1" x14ac:dyDescent="0.2">
      <c r="B122" s="26"/>
      <c r="C122" s="23" t="s">
        <v>17</v>
      </c>
      <c r="F122" s="21" t="str">
        <f>F12</f>
        <v>J.M.Hurbana 6, 974 01, Banská Bystrica</v>
      </c>
      <c r="I122" s="23" t="s">
        <v>19</v>
      </c>
      <c r="J122" s="47" t="str">
        <f>IF(J12="","",J12)</f>
        <v>30. 4. 2024</v>
      </c>
      <c r="L122" s="26"/>
    </row>
    <row r="123" spans="2:63" s="1" customFormat="1" ht="6.95" customHeight="1" x14ac:dyDescent="0.2">
      <c r="B123" s="26"/>
      <c r="L123" s="26"/>
    </row>
    <row r="124" spans="2:63" s="1" customFormat="1" ht="25.7" customHeight="1" x14ac:dyDescent="0.2">
      <c r="B124" s="26"/>
      <c r="C124" s="23" t="s">
        <v>21</v>
      </c>
      <c r="F124" s="21" t="str">
        <f>E15</f>
        <v>BBSK</v>
      </c>
      <c r="I124" s="23" t="s">
        <v>27</v>
      </c>
      <c r="J124" s="24" t="str">
        <f>E21</f>
        <v>Ing. Arch. Tomáš Tornyos</v>
      </c>
      <c r="L124" s="26"/>
    </row>
    <row r="125" spans="2:63" s="1" customFormat="1" ht="15.2" customHeight="1" x14ac:dyDescent="0.2">
      <c r="B125" s="26"/>
      <c r="C125" s="23" t="s">
        <v>25</v>
      </c>
      <c r="F125" s="21" t="str">
        <f>IF(E18="","",E18)</f>
        <v xml:space="preserve"> </v>
      </c>
      <c r="I125" s="23" t="s">
        <v>30</v>
      </c>
      <c r="J125" s="24" t="str">
        <f>E24</f>
        <v xml:space="preserve"> </v>
      </c>
      <c r="L125" s="26"/>
    </row>
    <row r="126" spans="2:63" s="1" customFormat="1" ht="10.35" customHeight="1" x14ac:dyDescent="0.2">
      <c r="B126" s="26"/>
      <c r="L126" s="26"/>
    </row>
    <row r="127" spans="2:63" s="10" customFormat="1" ht="29.25" customHeight="1" x14ac:dyDescent="0.2">
      <c r="B127" s="107"/>
      <c r="C127" s="108" t="s">
        <v>103</v>
      </c>
      <c r="D127" s="109" t="s">
        <v>57</v>
      </c>
      <c r="E127" s="109" t="s">
        <v>53</v>
      </c>
      <c r="F127" s="109" t="s">
        <v>54</v>
      </c>
      <c r="G127" s="109" t="s">
        <v>104</v>
      </c>
      <c r="H127" s="109" t="s">
        <v>105</v>
      </c>
      <c r="I127" s="109" t="s">
        <v>106</v>
      </c>
      <c r="J127" s="110" t="s">
        <v>87</v>
      </c>
      <c r="K127" s="111" t="s">
        <v>107</v>
      </c>
      <c r="L127" s="107"/>
      <c r="M127" s="53" t="s">
        <v>1</v>
      </c>
      <c r="N127" s="54" t="s">
        <v>36</v>
      </c>
      <c r="O127" s="54" t="s">
        <v>108</v>
      </c>
      <c r="P127" s="54" t="s">
        <v>109</v>
      </c>
      <c r="Q127" s="54" t="s">
        <v>110</v>
      </c>
      <c r="R127" s="54" t="s">
        <v>111</v>
      </c>
      <c r="S127" s="54" t="s">
        <v>112</v>
      </c>
      <c r="T127" s="55" t="s">
        <v>113</v>
      </c>
    </row>
    <row r="128" spans="2:63" s="1" customFormat="1" ht="22.9" customHeight="1" x14ac:dyDescent="0.25">
      <c r="B128" s="26"/>
      <c r="C128" s="58" t="s">
        <v>88</v>
      </c>
      <c r="J128" s="112">
        <f>BK128</f>
        <v>0</v>
      </c>
      <c r="L128" s="26"/>
      <c r="M128" s="56"/>
      <c r="N128" s="48"/>
      <c r="O128" s="48"/>
      <c r="P128" s="113">
        <f>P129+P141+P201+P234</f>
        <v>2624.8210288999999</v>
      </c>
      <c r="Q128" s="48"/>
      <c r="R128" s="113">
        <f>R129+R141+R201+R234</f>
        <v>34.903292568099999</v>
      </c>
      <c r="S128" s="48"/>
      <c r="T128" s="114">
        <f>T129+T141+T201+T234</f>
        <v>27.922910000000002</v>
      </c>
      <c r="AT128" s="14" t="s">
        <v>71</v>
      </c>
      <c r="AU128" s="14" t="s">
        <v>89</v>
      </c>
      <c r="BK128" s="115">
        <f>BK129+BK141+BK201+BK234</f>
        <v>0</v>
      </c>
    </row>
    <row r="129" spans="2:65" s="11" customFormat="1" ht="25.9" customHeight="1" x14ac:dyDescent="0.2">
      <c r="B129" s="116"/>
      <c r="D129" s="117" t="s">
        <v>71</v>
      </c>
      <c r="E129" s="118" t="s">
        <v>114</v>
      </c>
      <c r="F129" s="118" t="s">
        <v>115</v>
      </c>
      <c r="J129" s="119">
        <f>BK129</f>
        <v>0</v>
      </c>
      <c r="L129" s="116"/>
      <c r="M129" s="120"/>
      <c r="P129" s="121">
        <f>P130</f>
        <v>311.53431899999998</v>
      </c>
      <c r="R129" s="121">
        <f>R130</f>
        <v>0</v>
      </c>
      <c r="T129" s="122">
        <f>T130</f>
        <v>0</v>
      </c>
      <c r="AR129" s="117" t="s">
        <v>80</v>
      </c>
      <c r="AT129" s="123" t="s">
        <v>71</v>
      </c>
      <c r="AU129" s="123" t="s">
        <v>72</v>
      </c>
      <c r="AY129" s="117" t="s">
        <v>116</v>
      </c>
      <c r="BK129" s="124">
        <f>BK130</f>
        <v>0</v>
      </c>
    </row>
    <row r="130" spans="2:65" s="11" customFormat="1" ht="22.9" customHeight="1" x14ac:dyDescent="0.2">
      <c r="B130" s="116"/>
      <c r="D130" s="117" t="s">
        <v>71</v>
      </c>
      <c r="E130" s="125" t="s">
        <v>117</v>
      </c>
      <c r="F130" s="125" t="s">
        <v>118</v>
      </c>
      <c r="J130" s="126">
        <f>BK130</f>
        <v>0</v>
      </c>
      <c r="L130" s="116"/>
      <c r="M130" s="120"/>
      <c r="P130" s="121">
        <f>SUM(P131:P140)</f>
        <v>311.53431899999998</v>
      </c>
      <c r="R130" s="121">
        <f>SUM(R131:R140)</f>
        <v>0</v>
      </c>
      <c r="T130" s="122">
        <f>SUM(T131:T140)</f>
        <v>0</v>
      </c>
      <c r="AR130" s="117" t="s">
        <v>80</v>
      </c>
      <c r="AT130" s="123" t="s">
        <v>71</v>
      </c>
      <c r="AU130" s="123" t="s">
        <v>80</v>
      </c>
      <c r="AY130" s="117" t="s">
        <v>116</v>
      </c>
      <c r="BK130" s="124">
        <f>SUM(BK131:BK140)</f>
        <v>0</v>
      </c>
    </row>
    <row r="131" spans="2:65" s="1" customFormat="1" ht="24.2" customHeight="1" x14ac:dyDescent="0.2">
      <c r="B131" s="127"/>
      <c r="C131" s="128" t="s">
        <v>80</v>
      </c>
      <c r="D131" s="128" t="s">
        <v>119</v>
      </c>
      <c r="E131" s="129" t="s">
        <v>120</v>
      </c>
      <c r="F131" s="130" t="s">
        <v>121</v>
      </c>
      <c r="G131" s="131" t="s">
        <v>122</v>
      </c>
      <c r="H131" s="132">
        <v>27.529</v>
      </c>
      <c r="I131" s="133"/>
      <c r="J131" s="133">
        <f>ROUND(I131*H131,2)</f>
        <v>0</v>
      </c>
      <c r="K131" s="134"/>
      <c r="L131" s="26"/>
      <c r="M131" s="135" t="s">
        <v>1</v>
      </c>
      <c r="N131" s="136" t="s">
        <v>38</v>
      </c>
      <c r="O131" s="137">
        <v>0.88200000000000001</v>
      </c>
      <c r="P131" s="137">
        <f>O131*H131</f>
        <v>24.280577999999998</v>
      </c>
      <c r="Q131" s="137">
        <v>0</v>
      </c>
      <c r="R131" s="137">
        <f>Q131*H131</f>
        <v>0</v>
      </c>
      <c r="S131" s="137">
        <v>0</v>
      </c>
      <c r="T131" s="138">
        <f>S131*H131</f>
        <v>0</v>
      </c>
      <c r="AR131" s="139" t="s">
        <v>123</v>
      </c>
      <c r="AT131" s="139" t="s">
        <v>119</v>
      </c>
      <c r="AU131" s="139" t="s">
        <v>124</v>
      </c>
      <c r="AY131" s="14" t="s">
        <v>116</v>
      </c>
      <c r="BE131" s="140">
        <f>IF(N131="základná",J131,0)</f>
        <v>0</v>
      </c>
      <c r="BF131" s="140">
        <f>IF(N131="znížená",J131,0)</f>
        <v>0</v>
      </c>
      <c r="BG131" s="140">
        <f>IF(N131="zákl. prenesená",J131,0)</f>
        <v>0</v>
      </c>
      <c r="BH131" s="140">
        <f>IF(N131="zníž. prenesená",J131,0)</f>
        <v>0</v>
      </c>
      <c r="BI131" s="140">
        <f>IF(N131="nulová",J131,0)</f>
        <v>0</v>
      </c>
      <c r="BJ131" s="14" t="s">
        <v>124</v>
      </c>
      <c r="BK131" s="140">
        <f>ROUND(I131*H131,2)</f>
        <v>0</v>
      </c>
      <c r="BL131" s="14" t="s">
        <v>123</v>
      </c>
      <c r="BM131" s="139" t="s">
        <v>125</v>
      </c>
    </row>
    <row r="132" spans="2:65" s="1" customFormat="1" ht="24.2" customHeight="1" x14ac:dyDescent="0.2">
      <c r="B132" s="127"/>
      <c r="C132" s="128" t="s">
        <v>124</v>
      </c>
      <c r="D132" s="128" t="s">
        <v>119</v>
      </c>
      <c r="E132" s="129" t="s">
        <v>126</v>
      </c>
      <c r="F132" s="130" t="s">
        <v>127</v>
      </c>
      <c r="G132" s="131" t="s">
        <v>122</v>
      </c>
      <c r="H132" s="132">
        <v>110.116</v>
      </c>
      <c r="I132" s="133"/>
      <c r="J132" s="133">
        <f>ROUND(I132*H132,2)</f>
        <v>0</v>
      </c>
      <c r="K132" s="134"/>
      <c r="L132" s="26"/>
      <c r="M132" s="135" t="s">
        <v>1</v>
      </c>
      <c r="N132" s="136" t="s">
        <v>38</v>
      </c>
      <c r="O132" s="137">
        <v>0.61799999999999999</v>
      </c>
      <c r="P132" s="137">
        <f>O132*H132</f>
        <v>68.051687999999999</v>
      </c>
      <c r="Q132" s="137">
        <v>0</v>
      </c>
      <c r="R132" s="137">
        <f>Q132*H132</f>
        <v>0</v>
      </c>
      <c r="S132" s="137">
        <v>0</v>
      </c>
      <c r="T132" s="138">
        <f>S132*H132</f>
        <v>0</v>
      </c>
      <c r="AR132" s="139" t="s">
        <v>123</v>
      </c>
      <c r="AT132" s="139" t="s">
        <v>119</v>
      </c>
      <c r="AU132" s="139" t="s">
        <v>124</v>
      </c>
      <c r="AY132" s="14" t="s">
        <v>116</v>
      </c>
      <c r="BE132" s="140">
        <f>IF(N132="základná",J132,0)</f>
        <v>0</v>
      </c>
      <c r="BF132" s="140">
        <f>IF(N132="znížená",J132,0)</f>
        <v>0</v>
      </c>
      <c r="BG132" s="140">
        <f>IF(N132="zákl. prenesená",J132,0)</f>
        <v>0</v>
      </c>
      <c r="BH132" s="140">
        <f>IF(N132="zníž. prenesená",J132,0)</f>
        <v>0</v>
      </c>
      <c r="BI132" s="140">
        <f>IF(N132="nulová",J132,0)</f>
        <v>0</v>
      </c>
      <c r="BJ132" s="14" t="s">
        <v>124</v>
      </c>
      <c r="BK132" s="140">
        <f>ROUND(I132*H132,2)</f>
        <v>0</v>
      </c>
      <c r="BL132" s="14" t="s">
        <v>123</v>
      </c>
      <c r="BM132" s="139" t="s">
        <v>128</v>
      </c>
    </row>
    <row r="133" spans="2:65" s="12" customFormat="1" x14ac:dyDescent="0.2">
      <c r="B133" s="141"/>
      <c r="D133" s="142" t="s">
        <v>129</v>
      </c>
      <c r="F133" s="143" t="s">
        <v>130</v>
      </c>
      <c r="H133" s="144">
        <v>110.116</v>
      </c>
      <c r="L133" s="141"/>
      <c r="M133" s="145"/>
      <c r="T133" s="146"/>
      <c r="AT133" s="147" t="s">
        <v>129</v>
      </c>
      <c r="AU133" s="147" t="s">
        <v>124</v>
      </c>
      <c r="AV133" s="12" t="s">
        <v>124</v>
      </c>
      <c r="AW133" s="12" t="s">
        <v>3</v>
      </c>
      <c r="AX133" s="12" t="s">
        <v>80</v>
      </c>
      <c r="AY133" s="147" t="s">
        <v>116</v>
      </c>
    </row>
    <row r="134" spans="2:65" s="1" customFormat="1" ht="24.2" customHeight="1" x14ac:dyDescent="0.2">
      <c r="B134" s="127"/>
      <c r="C134" s="128" t="s">
        <v>131</v>
      </c>
      <c r="D134" s="128" t="s">
        <v>119</v>
      </c>
      <c r="E134" s="129" t="s">
        <v>132</v>
      </c>
      <c r="F134" s="130" t="s">
        <v>133</v>
      </c>
      <c r="G134" s="131" t="s">
        <v>122</v>
      </c>
      <c r="H134" s="132">
        <v>27.529</v>
      </c>
      <c r="I134" s="133"/>
      <c r="J134" s="133">
        <f>ROUND(I134*H134,2)</f>
        <v>0</v>
      </c>
      <c r="K134" s="134"/>
      <c r="L134" s="26"/>
      <c r="M134" s="135" t="s">
        <v>1</v>
      </c>
      <c r="N134" s="136" t="s">
        <v>38</v>
      </c>
      <c r="O134" s="137">
        <v>7.0000000000000001E-3</v>
      </c>
      <c r="P134" s="137">
        <f>O134*H134</f>
        <v>0.19270300000000001</v>
      </c>
      <c r="Q134" s="137">
        <v>0</v>
      </c>
      <c r="R134" s="137">
        <f>Q134*H134</f>
        <v>0</v>
      </c>
      <c r="S134" s="137">
        <v>0</v>
      </c>
      <c r="T134" s="138">
        <f>S134*H134</f>
        <v>0</v>
      </c>
      <c r="AR134" s="139" t="s">
        <v>123</v>
      </c>
      <c r="AT134" s="139" t="s">
        <v>119</v>
      </c>
      <c r="AU134" s="139" t="s">
        <v>124</v>
      </c>
      <c r="AY134" s="14" t="s">
        <v>116</v>
      </c>
      <c r="BE134" s="140">
        <f>IF(N134="základná",J134,0)</f>
        <v>0</v>
      </c>
      <c r="BF134" s="140">
        <f>IF(N134="znížená",J134,0)</f>
        <v>0</v>
      </c>
      <c r="BG134" s="140">
        <f>IF(N134="zákl. prenesená",J134,0)</f>
        <v>0</v>
      </c>
      <c r="BH134" s="140">
        <f>IF(N134="zníž. prenesená",J134,0)</f>
        <v>0</v>
      </c>
      <c r="BI134" s="140">
        <f>IF(N134="nulová",J134,0)</f>
        <v>0</v>
      </c>
      <c r="BJ134" s="14" t="s">
        <v>124</v>
      </c>
      <c r="BK134" s="140">
        <f>ROUND(I134*H134,2)</f>
        <v>0</v>
      </c>
      <c r="BL134" s="14" t="s">
        <v>123</v>
      </c>
      <c r="BM134" s="139" t="s">
        <v>134</v>
      </c>
    </row>
    <row r="135" spans="2:65" s="1" customFormat="1" ht="21.75" customHeight="1" x14ac:dyDescent="0.2">
      <c r="B135" s="127"/>
      <c r="C135" s="128" t="s">
        <v>123</v>
      </c>
      <c r="D135" s="128" t="s">
        <v>119</v>
      </c>
      <c r="E135" s="129" t="s">
        <v>135</v>
      </c>
      <c r="F135" s="130" t="s">
        <v>136</v>
      </c>
      <c r="G135" s="131" t="s">
        <v>122</v>
      </c>
      <c r="H135" s="132">
        <v>279.23</v>
      </c>
      <c r="I135" s="133"/>
      <c r="J135" s="133">
        <f>ROUND(I135*H135,2)</f>
        <v>0</v>
      </c>
      <c r="K135" s="134"/>
      <c r="L135" s="26"/>
      <c r="M135" s="135" t="s">
        <v>1</v>
      </c>
      <c r="N135" s="136" t="s">
        <v>38</v>
      </c>
      <c r="O135" s="137">
        <v>0.59799999999999998</v>
      </c>
      <c r="P135" s="137">
        <f>O135*H135</f>
        <v>166.97954000000001</v>
      </c>
      <c r="Q135" s="137">
        <v>0</v>
      </c>
      <c r="R135" s="137">
        <f>Q135*H135</f>
        <v>0</v>
      </c>
      <c r="S135" s="137">
        <v>0</v>
      </c>
      <c r="T135" s="138">
        <f>S135*H135</f>
        <v>0</v>
      </c>
      <c r="AR135" s="139" t="s">
        <v>123</v>
      </c>
      <c r="AT135" s="139" t="s">
        <v>119</v>
      </c>
      <c r="AU135" s="139" t="s">
        <v>124</v>
      </c>
      <c r="AY135" s="14" t="s">
        <v>116</v>
      </c>
      <c r="BE135" s="140">
        <f>IF(N135="základná",J135,0)</f>
        <v>0</v>
      </c>
      <c r="BF135" s="140">
        <f>IF(N135="znížená",J135,0)</f>
        <v>0</v>
      </c>
      <c r="BG135" s="140">
        <f>IF(N135="zákl. prenesená",J135,0)</f>
        <v>0</v>
      </c>
      <c r="BH135" s="140">
        <f>IF(N135="zníž. prenesená",J135,0)</f>
        <v>0</v>
      </c>
      <c r="BI135" s="140">
        <f>IF(N135="nulová",J135,0)</f>
        <v>0</v>
      </c>
      <c r="BJ135" s="14" t="s">
        <v>124</v>
      </c>
      <c r="BK135" s="140">
        <f>ROUND(I135*H135,2)</f>
        <v>0</v>
      </c>
      <c r="BL135" s="14" t="s">
        <v>123</v>
      </c>
      <c r="BM135" s="139" t="s">
        <v>137</v>
      </c>
    </row>
    <row r="136" spans="2:65" s="12" customFormat="1" x14ac:dyDescent="0.2">
      <c r="B136" s="141"/>
      <c r="D136" s="142" t="s">
        <v>129</v>
      </c>
      <c r="F136" s="143" t="s">
        <v>138</v>
      </c>
      <c r="H136" s="144">
        <v>279.23</v>
      </c>
      <c r="L136" s="141"/>
      <c r="M136" s="145"/>
      <c r="T136" s="146"/>
      <c r="AT136" s="147" t="s">
        <v>129</v>
      </c>
      <c r="AU136" s="147" t="s">
        <v>124</v>
      </c>
      <c r="AV136" s="12" t="s">
        <v>124</v>
      </c>
      <c r="AW136" s="12" t="s">
        <v>3</v>
      </c>
      <c r="AX136" s="12" t="s">
        <v>80</v>
      </c>
      <c r="AY136" s="147" t="s">
        <v>116</v>
      </c>
    </row>
    <row r="137" spans="2:65" s="1" customFormat="1" ht="24.2" customHeight="1" x14ac:dyDescent="0.2">
      <c r="B137" s="127"/>
      <c r="C137" s="128" t="s">
        <v>139</v>
      </c>
      <c r="D137" s="128" t="s">
        <v>119</v>
      </c>
      <c r="E137" s="129" t="s">
        <v>140</v>
      </c>
      <c r="F137" s="130" t="s">
        <v>141</v>
      </c>
      <c r="G137" s="131" t="s">
        <v>122</v>
      </c>
      <c r="H137" s="132">
        <v>27.529</v>
      </c>
      <c r="I137" s="133"/>
      <c r="J137" s="133">
        <f>ROUND(I137*H137,2)</f>
        <v>0</v>
      </c>
      <c r="K137" s="134"/>
      <c r="L137" s="26"/>
      <c r="M137" s="135" t="s">
        <v>1</v>
      </c>
      <c r="N137" s="136" t="s">
        <v>38</v>
      </c>
      <c r="O137" s="137">
        <v>0.89</v>
      </c>
      <c r="P137" s="137">
        <f>O137*H137</f>
        <v>24.500810000000001</v>
      </c>
      <c r="Q137" s="137">
        <v>0</v>
      </c>
      <c r="R137" s="137">
        <f>Q137*H137</f>
        <v>0</v>
      </c>
      <c r="S137" s="137">
        <v>0</v>
      </c>
      <c r="T137" s="138">
        <f>S137*H137</f>
        <v>0</v>
      </c>
      <c r="AR137" s="139" t="s">
        <v>123</v>
      </c>
      <c r="AT137" s="139" t="s">
        <v>119</v>
      </c>
      <c r="AU137" s="139" t="s">
        <v>124</v>
      </c>
      <c r="AY137" s="14" t="s">
        <v>116</v>
      </c>
      <c r="BE137" s="140">
        <f>IF(N137="základná",J137,0)</f>
        <v>0</v>
      </c>
      <c r="BF137" s="140">
        <f>IF(N137="znížená",J137,0)</f>
        <v>0</v>
      </c>
      <c r="BG137" s="140">
        <f>IF(N137="zákl. prenesená",J137,0)</f>
        <v>0</v>
      </c>
      <c r="BH137" s="140">
        <f>IF(N137="zníž. prenesená",J137,0)</f>
        <v>0</v>
      </c>
      <c r="BI137" s="140">
        <f>IF(N137="nulová",J137,0)</f>
        <v>0</v>
      </c>
      <c r="BJ137" s="14" t="s">
        <v>124</v>
      </c>
      <c r="BK137" s="140">
        <f>ROUND(I137*H137,2)</f>
        <v>0</v>
      </c>
      <c r="BL137" s="14" t="s">
        <v>123</v>
      </c>
      <c r="BM137" s="139" t="s">
        <v>142</v>
      </c>
    </row>
    <row r="138" spans="2:65" s="1" customFormat="1" ht="24.2" customHeight="1" x14ac:dyDescent="0.2">
      <c r="B138" s="127"/>
      <c r="C138" s="128" t="s">
        <v>143</v>
      </c>
      <c r="D138" s="128" t="s">
        <v>119</v>
      </c>
      <c r="E138" s="129" t="s">
        <v>144</v>
      </c>
      <c r="F138" s="130" t="s">
        <v>145</v>
      </c>
      <c r="G138" s="131" t="s">
        <v>122</v>
      </c>
      <c r="H138" s="132">
        <v>275.29000000000002</v>
      </c>
      <c r="I138" s="133"/>
      <c r="J138" s="133">
        <f>ROUND(I138*H138,2)</f>
        <v>0</v>
      </c>
      <c r="K138" s="134"/>
      <c r="L138" s="26"/>
      <c r="M138" s="135" t="s">
        <v>1</v>
      </c>
      <c r="N138" s="136" t="s">
        <v>38</v>
      </c>
      <c r="O138" s="137">
        <v>0.1</v>
      </c>
      <c r="P138" s="137">
        <f>O138*H138</f>
        <v>27.529000000000003</v>
      </c>
      <c r="Q138" s="137">
        <v>0</v>
      </c>
      <c r="R138" s="137">
        <f>Q138*H138</f>
        <v>0</v>
      </c>
      <c r="S138" s="137">
        <v>0</v>
      </c>
      <c r="T138" s="138">
        <f>S138*H138</f>
        <v>0</v>
      </c>
      <c r="AR138" s="139" t="s">
        <v>123</v>
      </c>
      <c r="AT138" s="139" t="s">
        <v>119</v>
      </c>
      <c r="AU138" s="139" t="s">
        <v>124</v>
      </c>
      <c r="AY138" s="14" t="s">
        <v>116</v>
      </c>
      <c r="BE138" s="140">
        <f>IF(N138="základná",J138,0)</f>
        <v>0</v>
      </c>
      <c r="BF138" s="140">
        <f>IF(N138="znížená",J138,0)</f>
        <v>0</v>
      </c>
      <c r="BG138" s="140">
        <f>IF(N138="zákl. prenesená",J138,0)</f>
        <v>0</v>
      </c>
      <c r="BH138" s="140">
        <f>IF(N138="zníž. prenesená",J138,0)</f>
        <v>0</v>
      </c>
      <c r="BI138" s="140">
        <f>IF(N138="nulová",J138,0)</f>
        <v>0</v>
      </c>
      <c r="BJ138" s="14" t="s">
        <v>124</v>
      </c>
      <c r="BK138" s="140">
        <f>ROUND(I138*H138,2)</f>
        <v>0</v>
      </c>
      <c r="BL138" s="14" t="s">
        <v>123</v>
      </c>
      <c r="BM138" s="139" t="s">
        <v>146</v>
      </c>
    </row>
    <row r="139" spans="2:65" s="12" customFormat="1" x14ac:dyDescent="0.2">
      <c r="B139" s="141"/>
      <c r="D139" s="142" t="s">
        <v>129</v>
      </c>
      <c r="F139" s="143" t="s">
        <v>147</v>
      </c>
      <c r="H139" s="144">
        <v>275.29000000000002</v>
      </c>
      <c r="L139" s="141"/>
      <c r="M139" s="145"/>
      <c r="T139" s="146"/>
      <c r="AT139" s="147" t="s">
        <v>129</v>
      </c>
      <c r="AU139" s="147" t="s">
        <v>124</v>
      </c>
      <c r="AV139" s="12" t="s">
        <v>124</v>
      </c>
      <c r="AW139" s="12" t="s">
        <v>3</v>
      </c>
      <c r="AX139" s="12" t="s">
        <v>80</v>
      </c>
      <c r="AY139" s="147" t="s">
        <v>116</v>
      </c>
    </row>
    <row r="140" spans="2:65" s="1" customFormat="1" ht="24.2" customHeight="1" x14ac:dyDescent="0.2">
      <c r="B140" s="127"/>
      <c r="C140" s="128" t="s">
        <v>148</v>
      </c>
      <c r="D140" s="128" t="s">
        <v>119</v>
      </c>
      <c r="E140" s="129" t="s">
        <v>149</v>
      </c>
      <c r="F140" s="130" t="s">
        <v>150</v>
      </c>
      <c r="G140" s="131" t="s">
        <v>122</v>
      </c>
      <c r="H140" s="132">
        <v>27.922999999999998</v>
      </c>
      <c r="I140" s="133"/>
      <c r="J140" s="133">
        <f>ROUND(I140*H140,2)</f>
        <v>0</v>
      </c>
      <c r="K140" s="134"/>
      <c r="L140" s="26"/>
      <c r="M140" s="135" t="s">
        <v>1</v>
      </c>
      <c r="N140" s="136" t="s">
        <v>38</v>
      </c>
      <c r="O140" s="137">
        <v>0</v>
      </c>
      <c r="P140" s="137">
        <f>O140*H140</f>
        <v>0</v>
      </c>
      <c r="Q140" s="137">
        <v>0</v>
      </c>
      <c r="R140" s="137">
        <f>Q140*H140</f>
        <v>0</v>
      </c>
      <c r="S140" s="137">
        <v>0</v>
      </c>
      <c r="T140" s="138">
        <f>S140*H140</f>
        <v>0</v>
      </c>
      <c r="AR140" s="139" t="s">
        <v>123</v>
      </c>
      <c r="AT140" s="139" t="s">
        <v>119</v>
      </c>
      <c r="AU140" s="139" t="s">
        <v>124</v>
      </c>
      <c r="AY140" s="14" t="s">
        <v>116</v>
      </c>
      <c r="BE140" s="140">
        <f>IF(N140="základná",J140,0)</f>
        <v>0</v>
      </c>
      <c r="BF140" s="140">
        <f>IF(N140="znížená",J140,0)</f>
        <v>0</v>
      </c>
      <c r="BG140" s="140">
        <f>IF(N140="zákl. prenesená",J140,0)</f>
        <v>0</v>
      </c>
      <c r="BH140" s="140">
        <f>IF(N140="zníž. prenesená",J140,0)</f>
        <v>0</v>
      </c>
      <c r="BI140" s="140">
        <f>IF(N140="nulová",J140,0)</f>
        <v>0</v>
      </c>
      <c r="BJ140" s="14" t="s">
        <v>124</v>
      </c>
      <c r="BK140" s="140">
        <f>ROUND(I140*H140,2)</f>
        <v>0</v>
      </c>
      <c r="BL140" s="14" t="s">
        <v>123</v>
      </c>
      <c r="BM140" s="139" t="s">
        <v>151</v>
      </c>
    </row>
    <row r="141" spans="2:65" s="11" customFormat="1" ht="25.9" customHeight="1" x14ac:dyDescent="0.2">
      <c r="B141" s="116"/>
      <c r="D141" s="117" t="s">
        <v>71</v>
      </c>
      <c r="E141" s="118" t="s">
        <v>152</v>
      </c>
      <c r="F141" s="118" t="s">
        <v>153</v>
      </c>
      <c r="J141" s="119">
        <f>BK141</f>
        <v>0</v>
      </c>
      <c r="L141" s="116"/>
      <c r="M141" s="120"/>
      <c r="P141" s="121">
        <f>P142+P163+P178+P181+P185</f>
        <v>2094.1127099</v>
      </c>
      <c r="R141" s="121">
        <f>R142+R163+R178+R181+R185</f>
        <v>34.588832568100003</v>
      </c>
      <c r="T141" s="122">
        <f>T142+T163+T178+T181+T185</f>
        <v>27.324520000000003</v>
      </c>
      <c r="AR141" s="117" t="s">
        <v>124</v>
      </c>
      <c r="AT141" s="123" t="s">
        <v>71</v>
      </c>
      <c r="AU141" s="123" t="s">
        <v>72</v>
      </c>
      <c r="AY141" s="117" t="s">
        <v>116</v>
      </c>
      <c r="BK141" s="124">
        <f>BK142+BK163+BK178+BK181+BK185</f>
        <v>0</v>
      </c>
    </row>
    <row r="142" spans="2:65" s="11" customFormat="1" ht="22.9" customHeight="1" x14ac:dyDescent="0.2">
      <c r="B142" s="116"/>
      <c r="D142" s="117" t="s">
        <v>71</v>
      </c>
      <c r="E142" s="125" t="s">
        <v>154</v>
      </c>
      <c r="F142" s="125" t="s">
        <v>155</v>
      </c>
      <c r="J142" s="126">
        <f>BK142</f>
        <v>0</v>
      </c>
      <c r="L142" s="116"/>
      <c r="M142" s="120"/>
      <c r="P142" s="121">
        <f>SUM(P143:P162)</f>
        <v>862.95177899999999</v>
      </c>
      <c r="R142" s="121">
        <f>SUM(R143:R162)</f>
        <v>18.464878198100003</v>
      </c>
      <c r="T142" s="122">
        <f>SUM(T143:T162)</f>
        <v>16.044</v>
      </c>
      <c r="AR142" s="117" t="s">
        <v>124</v>
      </c>
      <c r="AT142" s="123" t="s">
        <v>71</v>
      </c>
      <c r="AU142" s="123" t="s">
        <v>80</v>
      </c>
      <c r="AY142" s="117" t="s">
        <v>116</v>
      </c>
      <c r="BK142" s="124">
        <f>SUM(BK143:BK162)</f>
        <v>0</v>
      </c>
    </row>
    <row r="143" spans="2:65" s="1" customFormat="1" ht="24.2" customHeight="1" x14ac:dyDescent="0.2">
      <c r="B143" s="127"/>
      <c r="C143" s="128" t="s">
        <v>156</v>
      </c>
      <c r="D143" s="128" t="s">
        <v>119</v>
      </c>
      <c r="E143" s="129" t="s">
        <v>157</v>
      </c>
      <c r="F143" s="130" t="s">
        <v>158</v>
      </c>
      <c r="G143" s="131" t="s">
        <v>159</v>
      </c>
      <c r="H143" s="132">
        <v>1146</v>
      </c>
      <c r="I143" s="133"/>
      <c r="J143" s="133">
        <f t="shared" ref="J143:J162" si="0">ROUND(I143*H143,2)</f>
        <v>0</v>
      </c>
      <c r="K143" s="134"/>
      <c r="L143" s="26"/>
      <c r="M143" s="135" t="s">
        <v>1</v>
      </c>
      <c r="N143" s="136" t="s">
        <v>38</v>
      </c>
      <c r="O143" s="137">
        <v>6.3E-2</v>
      </c>
      <c r="P143" s="137">
        <f t="shared" ref="P143:P162" si="1">O143*H143</f>
        <v>72.198000000000008</v>
      </c>
      <c r="Q143" s="137">
        <v>0</v>
      </c>
      <c r="R143" s="137">
        <f t="shared" ref="R143:R162" si="2">Q143*H143</f>
        <v>0</v>
      </c>
      <c r="S143" s="137">
        <v>1.4E-2</v>
      </c>
      <c r="T143" s="138">
        <f t="shared" ref="T143:T162" si="3">S143*H143</f>
        <v>16.044</v>
      </c>
      <c r="AR143" s="139" t="s">
        <v>123</v>
      </c>
      <c r="AT143" s="139" t="s">
        <v>119</v>
      </c>
      <c r="AU143" s="139" t="s">
        <v>124</v>
      </c>
      <c r="AY143" s="14" t="s">
        <v>116</v>
      </c>
      <c r="BE143" s="140">
        <f t="shared" ref="BE143:BE162" si="4">IF(N143="základná",J143,0)</f>
        <v>0</v>
      </c>
      <c r="BF143" s="140">
        <f t="shared" ref="BF143:BF162" si="5">IF(N143="znížená",J143,0)</f>
        <v>0</v>
      </c>
      <c r="BG143" s="140">
        <f t="shared" ref="BG143:BG162" si="6">IF(N143="zákl. prenesená",J143,0)</f>
        <v>0</v>
      </c>
      <c r="BH143" s="140">
        <f t="shared" ref="BH143:BH162" si="7">IF(N143="zníž. prenesená",J143,0)</f>
        <v>0</v>
      </c>
      <c r="BI143" s="140">
        <f t="shared" ref="BI143:BI162" si="8">IF(N143="nulová",J143,0)</f>
        <v>0</v>
      </c>
      <c r="BJ143" s="14" t="s">
        <v>124</v>
      </c>
      <c r="BK143" s="140">
        <f t="shared" ref="BK143:BK162" si="9">ROUND(I143*H143,2)</f>
        <v>0</v>
      </c>
      <c r="BL143" s="14" t="s">
        <v>123</v>
      </c>
      <c r="BM143" s="139" t="s">
        <v>160</v>
      </c>
    </row>
    <row r="144" spans="2:65" s="1" customFormat="1" ht="24.2" customHeight="1" x14ac:dyDescent="0.2">
      <c r="B144" s="127"/>
      <c r="C144" s="128" t="s">
        <v>117</v>
      </c>
      <c r="D144" s="128" t="s">
        <v>119</v>
      </c>
      <c r="E144" s="129" t="s">
        <v>161</v>
      </c>
      <c r="F144" s="130" t="s">
        <v>162</v>
      </c>
      <c r="G144" s="131" t="s">
        <v>159</v>
      </c>
      <c r="H144" s="132">
        <v>1146.5999999999999</v>
      </c>
      <c r="I144" s="133"/>
      <c r="J144" s="133">
        <f t="shared" si="0"/>
        <v>0</v>
      </c>
      <c r="K144" s="134"/>
      <c r="L144" s="26"/>
      <c r="M144" s="135" t="s">
        <v>1</v>
      </c>
      <c r="N144" s="136" t="s">
        <v>38</v>
      </c>
      <c r="O144" s="137">
        <v>4.3020000000000003E-2</v>
      </c>
      <c r="P144" s="137">
        <f t="shared" si="1"/>
        <v>49.326732</v>
      </c>
      <c r="Q144" s="137">
        <v>0</v>
      </c>
      <c r="R144" s="137">
        <f t="shared" si="2"/>
        <v>0</v>
      </c>
      <c r="S144" s="137">
        <v>0</v>
      </c>
      <c r="T144" s="138">
        <f t="shared" si="3"/>
        <v>0</v>
      </c>
      <c r="AR144" s="139" t="s">
        <v>123</v>
      </c>
      <c r="AT144" s="139" t="s">
        <v>119</v>
      </c>
      <c r="AU144" s="139" t="s">
        <v>124</v>
      </c>
      <c r="AY144" s="14" t="s">
        <v>116</v>
      </c>
      <c r="BE144" s="140">
        <f t="shared" si="4"/>
        <v>0</v>
      </c>
      <c r="BF144" s="140">
        <f t="shared" si="5"/>
        <v>0</v>
      </c>
      <c r="BG144" s="140">
        <f t="shared" si="6"/>
        <v>0</v>
      </c>
      <c r="BH144" s="140">
        <f t="shared" si="7"/>
        <v>0</v>
      </c>
      <c r="BI144" s="140">
        <f t="shared" si="8"/>
        <v>0</v>
      </c>
      <c r="BJ144" s="14" t="s">
        <v>124</v>
      </c>
      <c r="BK144" s="140">
        <f t="shared" si="9"/>
        <v>0</v>
      </c>
      <c r="BL144" s="14" t="s">
        <v>123</v>
      </c>
      <c r="BM144" s="139" t="s">
        <v>124</v>
      </c>
    </row>
    <row r="145" spans="2:65" s="1" customFormat="1" ht="37.9" customHeight="1" x14ac:dyDescent="0.2">
      <c r="B145" s="127"/>
      <c r="C145" s="148" t="s">
        <v>163</v>
      </c>
      <c r="D145" s="148" t="s">
        <v>164</v>
      </c>
      <c r="E145" s="149" t="s">
        <v>165</v>
      </c>
      <c r="F145" s="150" t="s">
        <v>166</v>
      </c>
      <c r="G145" s="151" t="s">
        <v>167</v>
      </c>
      <c r="H145" s="152">
        <v>343.98</v>
      </c>
      <c r="I145" s="153"/>
      <c r="J145" s="153">
        <f t="shared" si="0"/>
        <v>0</v>
      </c>
      <c r="K145" s="154"/>
      <c r="L145" s="155"/>
      <c r="M145" s="156" t="s">
        <v>1</v>
      </c>
      <c r="N145" s="157" t="s">
        <v>38</v>
      </c>
      <c r="O145" s="137">
        <v>0</v>
      </c>
      <c r="P145" s="137">
        <f t="shared" si="1"/>
        <v>0</v>
      </c>
      <c r="Q145" s="137">
        <v>1E-3</v>
      </c>
      <c r="R145" s="137">
        <f t="shared" si="2"/>
        <v>0.34398000000000001</v>
      </c>
      <c r="S145" s="137">
        <v>0</v>
      </c>
      <c r="T145" s="138">
        <f t="shared" si="3"/>
        <v>0</v>
      </c>
      <c r="AR145" s="139" t="s">
        <v>151</v>
      </c>
      <c r="AT145" s="139" t="s">
        <v>164</v>
      </c>
      <c r="AU145" s="139" t="s">
        <v>124</v>
      </c>
      <c r="AY145" s="14" t="s">
        <v>116</v>
      </c>
      <c r="BE145" s="140">
        <f t="shared" si="4"/>
        <v>0</v>
      </c>
      <c r="BF145" s="140">
        <f t="shared" si="5"/>
        <v>0</v>
      </c>
      <c r="BG145" s="140">
        <f t="shared" si="6"/>
        <v>0</v>
      </c>
      <c r="BH145" s="140">
        <f t="shared" si="7"/>
        <v>0</v>
      </c>
      <c r="BI145" s="140">
        <f t="shared" si="8"/>
        <v>0</v>
      </c>
      <c r="BJ145" s="14" t="s">
        <v>124</v>
      </c>
      <c r="BK145" s="140">
        <f t="shared" si="9"/>
        <v>0</v>
      </c>
      <c r="BL145" s="14" t="s">
        <v>151</v>
      </c>
      <c r="BM145" s="139" t="s">
        <v>123</v>
      </c>
    </row>
    <row r="146" spans="2:65" s="1" customFormat="1" ht="21.75" customHeight="1" x14ac:dyDescent="0.2">
      <c r="B146" s="127"/>
      <c r="C146" s="128" t="s">
        <v>168</v>
      </c>
      <c r="D146" s="128" t="s">
        <v>119</v>
      </c>
      <c r="E146" s="129" t="s">
        <v>169</v>
      </c>
      <c r="F146" s="130" t="s">
        <v>170</v>
      </c>
      <c r="G146" s="131" t="s">
        <v>159</v>
      </c>
      <c r="H146" s="132">
        <v>920.7</v>
      </c>
      <c r="I146" s="133"/>
      <c r="J146" s="133">
        <f t="shared" si="0"/>
        <v>0</v>
      </c>
      <c r="K146" s="134"/>
      <c r="L146" s="26"/>
      <c r="M146" s="135" t="s">
        <v>1</v>
      </c>
      <c r="N146" s="136" t="s">
        <v>38</v>
      </c>
      <c r="O146" s="137">
        <v>4.002E-2</v>
      </c>
      <c r="P146" s="137">
        <f t="shared" si="1"/>
        <v>36.846414000000003</v>
      </c>
      <c r="Q146" s="137">
        <v>3.2499999999999998E-6</v>
      </c>
      <c r="R146" s="137">
        <f t="shared" si="2"/>
        <v>2.992275E-3</v>
      </c>
      <c r="S146" s="137">
        <v>0</v>
      </c>
      <c r="T146" s="138">
        <f t="shared" si="3"/>
        <v>0</v>
      </c>
      <c r="AR146" s="139" t="s">
        <v>171</v>
      </c>
      <c r="AT146" s="139" t="s">
        <v>119</v>
      </c>
      <c r="AU146" s="139" t="s">
        <v>124</v>
      </c>
      <c r="AY146" s="14" t="s">
        <v>116</v>
      </c>
      <c r="BE146" s="140">
        <f t="shared" si="4"/>
        <v>0</v>
      </c>
      <c r="BF146" s="140">
        <f t="shared" si="5"/>
        <v>0</v>
      </c>
      <c r="BG146" s="140">
        <f t="shared" si="6"/>
        <v>0</v>
      </c>
      <c r="BH146" s="140">
        <f t="shared" si="7"/>
        <v>0</v>
      </c>
      <c r="BI146" s="140">
        <f t="shared" si="8"/>
        <v>0</v>
      </c>
      <c r="BJ146" s="14" t="s">
        <v>124</v>
      </c>
      <c r="BK146" s="140">
        <f t="shared" si="9"/>
        <v>0</v>
      </c>
      <c r="BL146" s="14" t="s">
        <v>171</v>
      </c>
      <c r="BM146" s="139" t="s">
        <v>172</v>
      </c>
    </row>
    <row r="147" spans="2:65" s="1" customFormat="1" ht="37.9" customHeight="1" x14ac:dyDescent="0.2">
      <c r="B147" s="127"/>
      <c r="C147" s="148" t="s">
        <v>173</v>
      </c>
      <c r="D147" s="148" t="s">
        <v>164</v>
      </c>
      <c r="E147" s="149" t="s">
        <v>174</v>
      </c>
      <c r="F147" s="150" t="s">
        <v>175</v>
      </c>
      <c r="G147" s="151" t="s">
        <v>159</v>
      </c>
      <c r="H147" s="152">
        <v>1086.43</v>
      </c>
      <c r="I147" s="153"/>
      <c r="J147" s="153">
        <f t="shared" si="0"/>
        <v>0</v>
      </c>
      <c r="K147" s="154"/>
      <c r="L147" s="155"/>
      <c r="M147" s="156" t="s">
        <v>1</v>
      </c>
      <c r="N147" s="157" t="s">
        <v>38</v>
      </c>
      <c r="O147" s="137">
        <v>0</v>
      </c>
      <c r="P147" s="137">
        <f t="shared" si="1"/>
        <v>0</v>
      </c>
      <c r="Q147" s="137">
        <v>5.13E-3</v>
      </c>
      <c r="R147" s="137">
        <f t="shared" si="2"/>
        <v>5.5733859000000008</v>
      </c>
      <c r="S147" s="137">
        <v>0</v>
      </c>
      <c r="T147" s="138">
        <f t="shared" si="3"/>
        <v>0</v>
      </c>
      <c r="AR147" s="139" t="s">
        <v>151</v>
      </c>
      <c r="AT147" s="139" t="s">
        <v>164</v>
      </c>
      <c r="AU147" s="139" t="s">
        <v>124</v>
      </c>
      <c r="AY147" s="14" t="s">
        <v>116</v>
      </c>
      <c r="BE147" s="140">
        <f t="shared" si="4"/>
        <v>0</v>
      </c>
      <c r="BF147" s="140">
        <f t="shared" si="5"/>
        <v>0</v>
      </c>
      <c r="BG147" s="140">
        <f t="shared" si="6"/>
        <v>0</v>
      </c>
      <c r="BH147" s="140">
        <f t="shared" si="7"/>
        <v>0</v>
      </c>
      <c r="BI147" s="140">
        <f t="shared" si="8"/>
        <v>0</v>
      </c>
      <c r="BJ147" s="14" t="s">
        <v>124</v>
      </c>
      <c r="BK147" s="140">
        <f t="shared" si="9"/>
        <v>0</v>
      </c>
      <c r="BL147" s="14" t="s">
        <v>151</v>
      </c>
      <c r="BM147" s="139" t="s">
        <v>176</v>
      </c>
    </row>
    <row r="148" spans="2:65" s="1" customFormat="1" ht="24.2" customHeight="1" x14ac:dyDescent="0.2">
      <c r="B148" s="127"/>
      <c r="C148" s="128" t="s">
        <v>177</v>
      </c>
      <c r="D148" s="128" t="s">
        <v>119</v>
      </c>
      <c r="E148" s="129" t="s">
        <v>178</v>
      </c>
      <c r="F148" s="130" t="s">
        <v>179</v>
      </c>
      <c r="G148" s="131" t="s">
        <v>159</v>
      </c>
      <c r="H148" s="132">
        <v>225.9</v>
      </c>
      <c r="I148" s="133"/>
      <c r="J148" s="133">
        <f t="shared" si="0"/>
        <v>0</v>
      </c>
      <c r="K148" s="134"/>
      <c r="L148" s="26"/>
      <c r="M148" s="135" t="s">
        <v>1</v>
      </c>
      <c r="N148" s="136" t="s">
        <v>38</v>
      </c>
      <c r="O148" s="137">
        <v>0.04</v>
      </c>
      <c r="P148" s="137">
        <f t="shared" si="1"/>
        <v>9.0359999999999996</v>
      </c>
      <c r="Q148" s="137">
        <v>0</v>
      </c>
      <c r="R148" s="137">
        <f t="shared" si="2"/>
        <v>0</v>
      </c>
      <c r="S148" s="137">
        <v>0</v>
      </c>
      <c r="T148" s="138">
        <f t="shared" si="3"/>
        <v>0</v>
      </c>
      <c r="AR148" s="139" t="s">
        <v>171</v>
      </c>
      <c r="AT148" s="139" t="s">
        <v>119</v>
      </c>
      <c r="AU148" s="139" t="s">
        <v>124</v>
      </c>
      <c r="AY148" s="14" t="s">
        <v>116</v>
      </c>
      <c r="BE148" s="140">
        <f t="shared" si="4"/>
        <v>0</v>
      </c>
      <c r="BF148" s="140">
        <f t="shared" si="5"/>
        <v>0</v>
      </c>
      <c r="BG148" s="140">
        <f t="shared" si="6"/>
        <v>0</v>
      </c>
      <c r="BH148" s="140">
        <f t="shared" si="7"/>
        <v>0</v>
      </c>
      <c r="BI148" s="140">
        <f t="shared" si="8"/>
        <v>0</v>
      </c>
      <c r="BJ148" s="14" t="s">
        <v>124</v>
      </c>
      <c r="BK148" s="140">
        <f t="shared" si="9"/>
        <v>0</v>
      </c>
      <c r="BL148" s="14" t="s">
        <v>171</v>
      </c>
      <c r="BM148" s="139" t="s">
        <v>180</v>
      </c>
    </row>
    <row r="149" spans="2:65" s="1" customFormat="1" ht="37.9" customHeight="1" x14ac:dyDescent="0.2">
      <c r="B149" s="127"/>
      <c r="C149" s="148" t="s">
        <v>181</v>
      </c>
      <c r="D149" s="148" t="s">
        <v>164</v>
      </c>
      <c r="E149" s="149" t="s">
        <v>174</v>
      </c>
      <c r="F149" s="150" t="s">
        <v>175</v>
      </c>
      <c r="G149" s="151" t="s">
        <v>159</v>
      </c>
      <c r="H149" s="152">
        <v>271.08</v>
      </c>
      <c r="I149" s="153"/>
      <c r="J149" s="153">
        <f t="shared" si="0"/>
        <v>0</v>
      </c>
      <c r="K149" s="154"/>
      <c r="L149" s="155"/>
      <c r="M149" s="156" t="s">
        <v>1</v>
      </c>
      <c r="N149" s="157" t="s">
        <v>38</v>
      </c>
      <c r="O149" s="137">
        <v>0</v>
      </c>
      <c r="P149" s="137">
        <f t="shared" si="1"/>
        <v>0</v>
      </c>
      <c r="Q149" s="137">
        <v>5.13E-3</v>
      </c>
      <c r="R149" s="137">
        <f t="shared" si="2"/>
        <v>1.3906403999999999</v>
      </c>
      <c r="S149" s="137">
        <v>0</v>
      </c>
      <c r="T149" s="138">
        <f t="shared" si="3"/>
        <v>0</v>
      </c>
      <c r="AR149" s="139" t="s">
        <v>151</v>
      </c>
      <c r="AT149" s="139" t="s">
        <v>164</v>
      </c>
      <c r="AU149" s="139" t="s">
        <v>124</v>
      </c>
      <c r="AY149" s="14" t="s">
        <v>116</v>
      </c>
      <c r="BE149" s="140">
        <f t="shared" si="4"/>
        <v>0</v>
      </c>
      <c r="BF149" s="140">
        <f t="shared" si="5"/>
        <v>0</v>
      </c>
      <c r="BG149" s="140">
        <f t="shared" si="6"/>
        <v>0</v>
      </c>
      <c r="BH149" s="140">
        <f t="shared" si="7"/>
        <v>0</v>
      </c>
      <c r="BI149" s="140">
        <f t="shared" si="8"/>
        <v>0</v>
      </c>
      <c r="BJ149" s="14" t="s">
        <v>124</v>
      </c>
      <c r="BK149" s="140">
        <f t="shared" si="9"/>
        <v>0</v>
      </c>
      <c r="BL149" s="14" t="s">
        <v>151</v>
      </c>
      <c r="BM149" s="139" t="s">
        <v>182</v>
      </c>
    </row>
    <row r="150" spans="2:65" s="1" customFormat="1" ht="37.9" customHeight="1" x14ac:dyDescent="0.2">
      <c r="B150" s="127"/>
      <c r="C150" s="128" t="s">
        <v>183</v>
      </c>
      <c r="D150" s="128" t="s">
        <v>119</v>
      </c>
      <c r="E150" s="129" t="s">
        <v>184</v>
      </c>
      <c r="F150" s="130" t="s">
        <v>185</v>
      </c>
      <c r="G150" s="131" t="s">
        <v>159</v>
      </c>
      <c r="H150" s="132">
        <v>920.7</v>
      </c>
      <c r="I150" s="133"/>
      <c r="J150" s="133">
        <f t="shared" si="0"/>
        <v>0</v>
      </c>
      <c r="K150" s="134"/>
      <c r="L150" s="26"/>
      <c r="M150" s="135" t="s">
        <v>1</v>
      </c>
      <c r="N150" s="136" t="s">
        <v>38</v>
      </c>
      <c r="O150" s="137">
        <v>0.43145</v>
      </c>
      <c r="P150" s="137">
        <f t="shared" si="1"/>
        <v>397.23601500000001</v>
      </c>
      <c r="Q150" s="137">
        <v>9.8700000000000003E-4</v>
      </c>
      <c r="R150" s="137">
        <f t="shared" si="2"/>
        <v>0.90873090000000012</v>
      </c>
      <c r="S150" s="137">
        <v>0</v>
      </c>
      <c r="T150" s="138">
        <f t="shared" si="3"/>
        <v>0</v>
      </c>
      <c r="AR150" s="139" t="s">
        <v>171</v>
      </c>
      <c r="AT150" s="139" t="s">
        <v>119</v>
      </c>
      <c r="AU150" s="139" t="s">
        <v>124</v>
      </c>
      <c r="AY150" s="14" t="s">
        <v>116</v>
      </c>
      <c r="BE150" s="140">
        <f t="shared" si="4"/>
        <v>0</v>
      </c>
      <c r="BF150" s="140">
        <f t="shared" si="5"/>
        <v>0</v>
      </c>
      <c r="BG150" s="140">
        <f t="shared" si="6"/>
        <v>0</v>
      </c>
      <c r="BH150" s="140">
        <f t="shared" si="7"/>
        <v>0</v>
      </c>
      <c r="BI150" s="140">
        <f t="shared" si="8"/>
        <v>0</v>
      </c>
      <c r="BJ150" s="14" t="s">
        <v>124</v>
      </c>
      <c r="BK150" s="140">
        <f t="shared" si="9"/>
        <v>0</v>
      </c>
      <c r="BL150" s="14" t="s">
        <v>171</v>
      </c>
      <c r="BM150" s="139" t="s">
        <v>186</v>
      </c>
    </row>
    <row r="151" spans="2:65" s="1" customFormat="1" ht="37.9" customHeight="1" x14ac:dyDescent="0.2">
      <c r="B151" s="127"/>
      <c r="C151" s="148" t="s">
        <v>171</v>
      </c>
      <c r="D151" s="148" t="s">
        <v>164</v>
      </c>
      <c r="E151" s="149" t="s">
        <v>187</v>
      </c>
      <c r="F151" s="150" t="s">
        <v>188</v>
      </c>
      <c r="G151" s="151" t="s">
        <v>159</v>
      </c>
      <c r="H151" s="152">
        <v>1086.43</v>
      </c>
      <c r="I151" s="153"/>
      <c r="J151" s="153">
        <f t="shared" si="0"/>
        <v>0</v>
      </c>
      <c r="K151" s="154"/>
      <c r="L151" s="155"/>
      <c r="M151" s="156" t="s">
        <v>1</v>
      </c>
      <c r="N151" s="157" t="s">
        <v>38</v>
      </c>
      <c r="O151" s="137">
        <v>0</v>
      </c>
      <c r="P151" s="137">
        <f t="shared" si="1"/>
        <v>0</v>
      </c>
      <c r="Q151" s="137">
        <v>2.8E-3</v>
      </c>
      <c r="R151" s="137">
        <f t="shared" si="2"/>
        <v>3.0420039999999999</v>
      </c>
      <c r="S151" s="137">
        <v>0</v>
      </c>
      <c r="T151" s="138">
        <f t="shared" si="3"/>
        <v>0</v>
      </c>
      <c r="AR151" s="139" t="s">
        <v>151</v>
      </c>
      <c r="AT151" s="139" t="s">
        <v>164</v>
      </c>
      <c r="AU151" s="139" t="s">
        <v>124</v>
      </c>
      <c r="AY151" s="14" t="s">
        <v>116</v>
      </c>
      <c r="BE151" s="140">
        <f t="shared" si="4"/>
        <v>0</v>
      </c>
      <c r="BF151" s="140">
        <f t="shared" si="5"/>
        <v>0</v>
      </c>
      <c r="BG151" s="140">
        <f t="shared" si="6"/>
        <v>0</v>
      </c>
      <c r="BH151" s="140">
        <f t="shared" si="7"/>
        <v>0</v>
      </c>
      <c r="BI151" s="140">
        <f t="shared" si="8"/>
        <v>0</v>
      </c>
      <c r="BJ151" s="14" t="s">
        <v>124</v>
      </c>
      <c r="BK151" s="140">
        <f t="shared" si="9"/>
        <v>0</v>
      </c>
      <c r="BL151" s="14" t="s">
        <v>151</v>
      </c>
      <c r="BM151" s="139" t="s">
        <v>189</v>
      </c>
    </row>
    <row r="152" spans="2:65" s="1" customFormat="1" ht="49.15" customHeight="1" x14ac:dyDescent="0.2">
      <c r="B152" s="127"/>
      <c r="C152" s="148" t="s">
        <v>190</v>
      </c>
      <c r="D152" s="148" t="s">
        <v>164</v>
      </c>
      <c r="E152" s="149" t="s">
        <v>191</v>
      </c>
      <c r="F152" s="150" t="s">
        <v>192</v>
      </c>
      <c r="G152" s="151" t="s">
        <v>159</v>
      </c>
      <c r="H152" s="152">
        <v>1086.43</v>
      </c>
      <c r="I152" s="153"/>
      <c r="J152" s="153">
        <f t="shared" si="0"/>
        <v>0</v>
      </c>
      <c r="K152" s="154"/>
      <c r="L152" s="155"/>
      <c r="M152" s="156" t="s">
        <v>1</v>
      </c>
      <c r="N152" s="157" t="s">
        <v>38</v>
      </c>
      <c r="O152" s="137">
        <v>0</v>
      </c>
      <c r="P152" s="137">
        <f t="shared" si="1"/>
        <v>0</v>
      </c>
      <c r="Q152" s="137">
        <v>2.8E-3</v>
      </c>
      <c r="R152" s="137">
        <f t="shared" si="2"/>
        <v>3.0420039999999999</v>
      </c>
      <c r="S152" s="137">
        <v>0</v>
      </c>
      <c r="T152" s="138">
        <f t="shared" si="3"/>
        <v>0</v>
      </c>
      <c r="AR152" s="139" t="s">
        <v>151</v>
      </c>
      <c r="AT152" s="139" t="s">
        <v>164</v>
      </c>
      <c r="AU152" s="139" t="s">
        <v>124</v>
      </c>
      <c r="AY152" s="14" t="s">
        <v>116</v>
      </c>
      <c r="BE152" s="140">
        <f t="shared" si="4"/>
        <v>0</v>
      </c>
      <c r="BF152" s="140">
        <f t="shared" si="5"/>
        <v>0</v>
      </c>
      <c r="BG152" s="140">
        <f t="shared" si="6"/>
        <v>0</v>
      </c>
      <c r="BH152" s="140">
        <f t="shared" si="7"/>
        <v>0</v>
      </c>
      <c r="BI152" s="140">
        <f t="shared" si="8"/>
        <v>0</v>
      </c>
      <c r="BJ152" s="14" t="s">
        <v>124</v>
      </c>
      <c r="BK152" s="140">
        <f t="shared" si="9"/>
        <v>0</v>
      </c>
      <c r="BL152" s="14" t="s">
        <v>151</v>
      </c>
      <c r="BM152" s="139" t="s">
        <v>173</v>
      </c>
    </row>
    <row r="153" spans="2:65" s="1" customFormat="1" ht="37.9" customHeight="1" x14ac:dyDescent="0.2">
      <c r="B153" s="127"/>
      <c r="C153" s="128" t="s">
        <v>193</v>
      </c>
      <c r="D153" s="128" t="s">
        <v>119</v>
      </c>
      <c r="E153" s="129" t="s">
        <v>194</v>
      </c>
      <c r="F153" s="130" t="s">
        <v>195</v>
      </c>
      <c r="G153" s="131" t="s">
        <v>159</v>
      </c>
      <c r="H153" s="132">
        <v>225.9</v>
      </c>
      <c r="I153" s="133"/>
      <c r="J153" s="133">
        <f t="shared" si="0"/>
        <v>0</v>
      </c>
      <c r="K153" s="134"/>
      <c r="L153" s="26"/>
      <c r="M153" s="135" t="s">
        <v>1</v>
      </c>
      <c r="N153" s="136" t="s">
        <v>38</v>
      </c>
      <c r="O153" s="137">
        <v>0.61634999999999995</v>
      </c>
      <c r="P153" s="137">
        <f t="shared" si="1"/>
        <v>139.233465</v>
      </c>
      <c r="Q153" s="137">
        <v>9.8700000000000003E-4</v>
      </c>
      <c r="R153" s="137">
        <f t="shared" si="2"/>
        <v>0.2229633</v>
      </c>
      <c r="S153" s="137">
        <v>0</v>
      </c>
      <c r="T153" s="138">
        <f t="shared" si="3"/>
        <v>0</v>
      </c>
      <c r="AR153" s="139" t="s">
        <v>171</v>
      </c>
      <c r="AT153" s="139" t="s">
        <v>119</v>
      </c>
      <c r="AU153" s="139" t="s">
        <v>124</v>
      </c>
      <c r="AY153" s="14" t="s">
        <v>116</v>
      </c>
      <c r="BE153" s="140">
        <f t="shared" si="4"/>
        <v>0</v>
      </c>
      <c r="BF153" s="140">
        <f t="shared" si="5"/>
        <v>0</v>
      </c>
      <c r="BG153" s="140">
        <f t="shared" si="6"/>
        <v>0</v>
      </c>
      <c r="BH153" s="140">
        <f t="shared" si="7"/>
        <v>0</v>
      </c>
      <c r="BI153" s="140">
        <f t="shared" si="8"/>
        <v>0</v>
      </c>
      <c r="BJ153" s="14" t="s">
        <v>124</v>
      </c>
      <c r="BK153" s="140">
        <f t="shared" si="9"/>
        <v>0</v>
      </c>
      <c r="BL153" s="14" t="s">
        <v>171</v>
      </c>
      <c r="BM153" s="139" t="s">
        <v>196</v>
      </c>
    </row>
    <row r="154" spans="2:65" s="1" customFormat="1" ht="37.9" customHeight="1" x14ac:dyDescent="0.2">
      <c r="B154" s="127"/>
      <c r="C154" s="148" t="s">
        <v>197</v>
      </c>
      <c r="D154" s="148" t="s">
        <v>164</v>
      </c>
      <c r="E154" s="149" t="s">
        <v>187</v>
      </c>
      <c r="F154" s="150" t="s">
        <v>188</v>
      </c>
      <c r="G154" s="151" t="s">
        <v>159</v>
      </c>
      <c r="H154" s="152">
        <v>271.08</v>
      </c>
      <c r="I154" s="153"/>
      <c r="J154" s="153">
        <f t="shared" si="0"/>
        <v>0</v>
      </c>
      <c r="K154" s="154"/>
      <c r="L154" s="155"/>
      <c r="M154" s="156" t="s">
        <v>1</v>
      </c>
      <c r="N154" s="157" t="s">
        <v>38</v>
      </c>
      <c r="O154" s="137">
        <v>0</v>
      </c>
      <c r="P154" s="137">
        <f t="shared" si="1"/>
        <v>0</v>
      </c>
      <c r="Q154" s="137">
        <v>2.8E-3</v>
      </c>
      <c r="R154" s="137">
        <f t="shared" si="2"/>
        <v>0.75902399999999992</v>
      </c>
      <c r="S154" s="137">
        <v>0</v>
      </c>
      <c r="T154" s="138">
        <f t="shared" si="3"/>
        <v>0</v>
      </c>
      <c r="AR154" s="139" t="s">
        <v>151</v>
      </c>
      <c r="AT154" s="139" t="s">
        <v>164</v>
      </c>
      <c r="AU154" s="139" t="s">
        <v>124</v>
      </c>
      <c r="AY154" s="14" t="s">
        <v>116</v>
      </c>
      <c r="BE154" s="140">
        <f t="shared" si="4"/>
        <v>0</v>
      </c>
      <c r="BF154" s="140">
        <f t="shared" si="5"/>
        <v>0</v>
      </c>
      <c r="BG154" s="140">
        <f t="shared" si="6"/>
        <v>0</v>
      </c>
      <c r="BH154" s="140">
        <f t="shared" si="7"/>
        <v>0</v>
      </c>
      <c r="BI154" s="140">
        <f t="shared" si="8"/>
        <v>0</v>
      </c>
      <c r="BJ154" s="14" t="s">
        <v>124</v>
      </c>
      <c r="BK154" s="140">
        <f t="shared" si="9"/>
        <v>0</v>
      </c>
      <c r="BL154" s="14" t="s">
        <v>151</v>
      </c>
      <c r="BM154" s="139" t="s">
        <v>198</v>
      </c>
    </row>
    <row r="155" spans="2:65" s="1" customFormat="1" ht="49.15" customHeight="1" x14ac:dyDescent="0.2">
      <c r="B155" s="127"/>
      <c r="C155" s="148" t="s">
        <v>7</v>
      </c>
      <c r="D155" s="148" t="s">
        <v>164</v>
      </c>
      <c r="E155" s="149" t="s">
        <v>191</v>
      </c>
      <c r="F155" s="150" t="s">
        <v>192</v>
      </c>
      <c r="G155" s="151" t="s">
        <v>159</v>
      </c>
      <c r="H155" s="152">
        <v>271.08</v>
      </c>
      <c r="I155" s="153"/>
      <c r="J155" s="153">
        <f t="shared" si="0"/>
        <v>0</v>
      </c>
      <c r="K155" s="154"/>
      <c r="L155" s="155"/>
      <c r="M155" s="156" t="s">
        <v>1</v>
      </c>
      <c r="N155" s="157" t="s">
        <v>38</v>
      </c>
      <c r="O155" s="137">
        <v>0</v>
      </c>
      <c r="P155" s="137">
        <f t="shared" si="1"/>
        <v>0</v>
      </c>
      <c r="Q155" s="137">
        <v>2.8E-3</v>
      </c>
      <c r="R155" s="137">
        <f t="shared" si="2"/>
        <v>0.75902399999999992</v>
      </c>
      <c r="S155" s="137">
        <v>0</v>
      </c>
      <c r="T155" s="138">
        <f t="shared" si="3"/>
        <v>0</v>
      </c>
      <c r="AR155" s="139" t="s">
        <v>151</v>
      </c>
      <c r="AT155" s="139" t="s">
        <v>164</v>
      </c>
      <c r="AU155" s="139" t="s">
        <v>124</v>
      </c>
      <c r="AY155" s="14" t="s">
        <v>116</v>
      </c>
      <c r="BE155" s="140">
        <f t="shared" si="4"/>
        <v>0</v>
      </c>
      <c r="BF155" s="140">
        <f t="shared" si="5"/>
        <v>0</v>
      </c>
      <c r="BG155" s="140">
        <f t="shared" si="6"/>
        <v>0</v>
      </c>
      <c r="BH155" s="140">
        <f t="shared" si="7"/>
        <v>0</v>
      </c>
      <c r="BI155" s="140">
        <f t="shared" si="8"/>
        <v>0</v>
      </c>
      <c r="BJ155" s="14" t="s">
        <v>124</v>
      </c>
      <c r="BK155" s="140">
        <f t="shared" si="9"/>
        <v>0</v>
      </c>
      <c r="BL155" s="14" t="s">
        <v>151</v>
      </c>
      <c r="BM155" s="139" t="s">
        <v>199</v>
      </c>
    </row>
    <row r="156" spans="2:65" s="1" customFormat="1" ht="16.5" customHeight="1" x14ac:dyDescent="0.2">
      <c r="B156" s="127"/>
      <c r="C156" s="128" t="s">
        <v>200</v>
      </c>
      <c r="D156" s="128" t="s">
        <v>119</v>
      </c>
      <c r="E156" s="129" t="s">
        <v>201</v>
      </c>
      <c r="F156" s="130" t="s">
        <v>202</v>
      </c>
      <c r="G156" s="131" t="s">
        <v>203</v>
      </c>
      <c r="H156" s="132">
        <v>8</v>
      </c>
      <c r="I156" s="133"/>
      <c r="J156" s="133">
        <f t="shared" si="0"/>
        <v>0</v>
      </c>
      <c r="K156" s="134"/>
      <c r="L156" s="26"/>
      <c r="M156" s="135" t="s">
        <v>1</v>
      </c>
      <c r="N156" s="136" t="s">
        <v>38</v>
      </c>
      <c r="O156" s="137">
        <v>0.23888000000000001</v>
      </c>
      <c r="P156" s="137">
        <f t="shared" si="1"/>
        <v>1.9110400000000001</v>
      </c>
      <c r="Q156" s="137">
        <v>6.7000000000000002E-5</v>
      </c>
      <c r="R156" s="137">
        <f t="shared" si="2"/>
        <v>5.3600000000000002E-4</v>
      </c>
      <c r="S156" s="137">
        <v>0</v>
      </c>
      <c r="T156" s="138">
        <f t="shared" si="3"/>
        <v>0</v>
      </c>
      <c r="AR156" s="139" t="s">
        <v>123</v>
      </c>
      <c r="AT156" s="139" t="s">
        <v>119</v>
      </c>
      <c r="AU156" s="139" t="s">
        <v>124</v>
      </c>
      <c r="AY156" s="14" t="s">
        <v>116</v>
      </c>
      <c r="BE156" s="140">
        <f t="shared" si="4"/>
        <v>0</v>
      </c>
      <c r="BF156" s="140">
        <f t="shared" si="5"/>
        <v>0</v>
      </c>
      <c r="BG156" s="140">
        <f t="shared" si="6"/>
        <v>0</v>
      </c>
      <c r="BH156" s="140">
        <f t="shared" si="7"/>
        <v>0</v>
      </c>
      <c r="BI156" s="140">
        <f t="shared" si="8"/>
        <v>0</v>
      </c>
      <c r="BJ156" s="14" t="s">
        <v>124</v>
      </c>
      <c r="BK156" s="140">
        <f t="shared" si="9"/>
        <v>0</v>
      </c>
      <c r="BL156" s="14" t="s">
        <v>123</v>
      </c>
      <c r="BM156" s="139" t="s">
        <v>204</v>
      </c>
    </row>
    <row r="157" spans="2:65" s="1" customFormat="1" ht="24.2" customHeight="1" x14ac:dyDescent="0.2">
      <c r="B157" s="127"/>
      <c r="C157" s="148" t="s">
        <v>205</v>
      </c>
      <c r="D157" s="148" t="s">
        <v>164</v>
      </c>
      <c r="E157" s="149" t="s">
        <v>206</v>
      </c>
      <c r="F157" s="150" t="s">
        <v>207</v>
      </c>
      <c r="G157" s="151" t="s">
        <v>203</v>
      </c>
      <c r="H157" s="152">
        <v>8</v>
      </c>
      <c r="I157" s="153"/>
      <c r="J157" s="153">
        <f t="shared" si="0"/>
        <v>0</v>
      </c>
      <c r="K157" s="154"/>
      <c r="L157" s="155"/>
      <c r="M157" s="156" t="s">
        <v>1</v>
      </c>
      <c r="N157" s="157" t="s">
        <v>38</v>
      </c>
      <c r="O157" s="137">
        <v>0</v>
      </c>
      <c r="P157" s="137">
        <f t="shared" si="1"/>
        <v>0</v>
      </c>
      <c r="Q157" s="137">
        <v>2.5999999999999999E-3</v>
      </c>
      <c r="R157" s="137">
        <f t="shared" si="2"/>
        <v>2.0799999999999999E-2</v>
      </c>
      <c r="S157" s="137">
        <v>0</v>
      </c>
      <c r="T157" s="138">
        <f t="shared" si="3"/>
        <v>0</v>
      </c>
      <c r="AR157" s="139" t="s">
        <v>151</v>
      </c>
      <c r="AT157" s="139" t="s">
        <v>164</v>
      </c>
      <c r="AU157" s="139" t="s">
        <v>124</v>
      </c>
      <c r="AY157" s="14" t="s">
        <v>116</v>
      </c>
      <c r="BE157" s="140">
        <f t="shared" si="4"/>
        <v>0</v>
      </c>
      <c r="BF157" s="140">
        <f t="shared" si="5"/>
        <v>0</v>
      </c>
      <c r="BG157" s="140">
        <f t="shared" si="6"/>
        <v>0</v>
      </c>
      <c r="BH157" s="140">
        <f t="shared" si="7"/>
        <v>0</v>
      </c>
      <c r="BI157" s="140">
        <f t="shared" si="8"/>
        <v>0</v>
      </c>
      <c r="BJ157" s="14" t="s">
        <v>124</v>
      </c>
      <c r="BK157" s="140">
        <f t="shared" si="9"/>
        <v>0</v>
      </c>
      <c r="BL157" s="14" t="s">
        <v>151</v>
      </c>
      <c r="BM157" s="139" t="s">
        <v>208</v>
      </c>
    </row>
    <row r="158" spans="2:65" s="1" customFormat="1" ht="24.2" customHeight="1" x14ac:dyDescent="0.2">
      <c r="B158" s="127"/>
      <c r="C158" s="128" t="s">
        <v>209</v>
      </c>
      <c r="D158" s="128" t="s">
        <v>119</v>
      </c>
      <c r="E158" s="129" t="s">
        <v>210</v>
      </c>
      <c r="F158" s="130" t="s">
        <v>211</v>
      </c>
      <c r="G158" s="131" t="s">
        <v>203</v>
      </c>
      <c r="H158" s="132">
        <v>12</v>
      </c>
      <c r="I158" s="133"/>
      <c r="J158" s="133">
        <f t="shared" si="0"/>
        <v>0</v>
      </c>
      <c r="K158" s="134"/>
      <c r="L158" s="26"/>
      <c r="M158" s="135" t="s">
        <v>1</v>
      </c>
      <c r="N158" s="136" t="s">
        <v>38</v>
      </c>
      <c r="O158" s="137">
        <v>0.23899999999999999</v>
      </c>
      <c r="P158" s="137">
        <f t="shared" si="1"/>
        <v>2.8679999999999999</v>
      </c>
      <c r="Q158" s="137">
        <v>6.9999999999999994E-5</v>
      </c>
      <c r="R158" s="137">
        <f t="shared" si="2"/>
        <v>8.3999999999999993E-4</v>
      </c>
      <c r="S158" s="137">
        <v>0</v>
      </c>
      <c r="T158" s="138">
        <f t="shared" si="3"/>
        <v>0</v>
      </c>
      <c r="AR158" s="139" t="s">
        <v>123</v>
      </c>
      <c r="AT158" s="139" t="s">
        <v>119</v>
      </c>
      <c r="AU158" s="139" t="s">
        <v>124</v>
      </c>
      <c r="AY158" s="14" t="s">
        <v>116</v>
      </c>
      <c r="BE158" s="140">
        <f t="shared" si="4"/>
        <v>0</v>
      </c>
      <c r="BF158" s="140">
        <f t="shared" si="5"/>
        <v>0</v>
      </c>
      <c r="BG158" s="140">
        <f t="shared" si="6"/>
        <v>0</v>
      </c>
      <c r="BH158" s="140">
        <f t="shared" si="7"/>
        <v>0</v>
      </c>
      <c r="BI158" s="140">
        <f t="shared" si="8"/>
        <v>0</v>
      </c>
      <c r="BJ158" s="14" t="s">
        <v>124</v>
      </c>
      <c r="BK158" s="140">
        <f t="shared" si="9"/>
        <v>0</v>
      </c>
      <c r="BL158" s="14" t="s">
        <v>123</v>
      </c>
      <c r="BM158" s="139" t="s">
        <v>212</v>
      </c>
    </row>
    <row r="159" spans="2:65" s="1" customFormat="1" ht="24.2" customHeight="1" x14ac:dyDescent="0.2">
      <c r="B159" s="127"/>
      <c r="C159" s="148" t="s">
        <v>213</v>
      </c>
      <c r="D159" s="148" t="s">
        <v>164</v>
      </c>
      <c r="E159" s="149" t="s">
        <v>214</v>
      </c>
      <c r="F159" s="150" t="s">
        <v>215</v>
      </c>
      <c r="G159" s="151" t="s">
        <v>203</v>
      </c>
      <c r="H159" s="152">
        <v>12</v>
      </c>
      <c r="I159" s="153"/>
      <c r="J159" s="153">
        <f t="shared" si="0"/>
        <v>0</v>
      </c>
      <c r="K159" s="154"/>
      <c r="L159" s="155"/>
      <c r="M159" s="156" t="s">
        <v>1</v>
      </c>
      <c r="N159" s="157" t="s">
        <v>38</v>
      </c>
      <c r="O159" s="137">
        <v>0</v>
      </c>
      <c r="P159" s="137">
        <f t="shared" si="1"/>
        <v>0</v>
      </c>
      <c r="Q159" s="137">
        <v>2.5999999999999999E-3</v>
      </c>
      <c r="R159" s="137">
        <f t="shared" si="2"/>
        <v>3.1199999999999999E-2</v>
      </c>
      <c r="S159" s="137">
        <v>0</v>
      </c>
      <c r="T159" s="138">
        <f t="shared" si="3"/>
        <v>0</v>
      </c>
      <c r="AR159" s="139" t="s">
        <v>151</v>
      </c>
      <c r="AT159" s="139" t="s">
        <v>164</v>
      </c>
      <c r="AU159" s="139" t="s">
        <v>124</v>
      </c>
      <c r="AY159" s="14" t="s">
        <v>116</v>
      </c>
      <c r="BE159" s="140">
        <f t="shared" si="4"/>
        <v>0</v>
      </c>
      <c r="BF159" s="140">
        <f t="shared" si="5"/>
        <v>0</v>
      </c>
      <c r="BG159" s="140">
        <f t="shared" si="6"/>
        <v>0</v>
      </c>
      <c r="BH159" s="140">
        <f t="shared" si="7"/>
        <v>0</v>
      </c>
      <c r="BI159" s="140">
        <f t="shared" si="8"/>
        <v>0</v>
      </c>
      <c r="BJ159" s="14" t="s">
        <v>124</v>
      </c>
      <c r="BK159" s="140">
        <f t="shared" si="9"/>
        <v>0</v>
      </c>
      <c r="BL159" s="14" t="s">
        <v>151</v>
      </c>
      <c r="BM159" s="139" t="s">
        <v>216</v>
      </c>
    </row>
    <row r="160" spans="2:65" s="1" customFormat="1" ht="33" customHeight="1" x14ac:dyDescent="0.2">
      <c r="B160" s="127"/>
      <c r="C160" s="128" t="s">
        <v>217</v>
      </c>
      <c r="D160" s="128" t="s">
        <v>119</v>
      </c>
      <c r="E160" s="129" t="s">
        <v>218</v>
      </c>
      <c r="F160" s="130" t="s">
        <v>219</v>
      </c>
      <c r="G160" s="131" t="s">
        <v>220</v>
      </c>
      <c r="H160" s="132">
        <v>225.9</v>
      </c>
      <c r="I160" s="133"/>
      <c r="J160" s="133">
        <f t="shared" si="0"/>
        <v>0</v>
      </c>
      <c r="K160" s="134"/>
      <c r="L160" s="26"/>
      <c r="M160" s="135" t="s">
        <v>1</v>
      </c>
      <c r="N160" s="136" t="s">
        <v>38</v>
      </c>
      <c r="O160" s="137">
        <v>0.46819</v>
      </c>
      <c r="P160" s="137">
        <f t="shared" si="1"/>
        <v>105.764121</v>
      </c>
      <c r="Q160" s="137">
        <v>3.2109E-5</v>
      </c>
      <c r="R160" s="137">
        <f t="shared" si="2"/>
        <v>7.2534231000000006E-3</v>
      </c>
      <c r="S160" s="137">
        <v>0</v>
      </c>
      <c r="T160" s="138">
        <f t="shared" si="3"/>
        <v>0</v>
      </c>
      <c r="AR160" s="139" t="s">
        <v>123</v>
      </c>
      <c r="AT160" s="139" t="s">
        <v>119</v>
      </c>
      <c r="AU160" s="139" t="s">
        <v>124</v>
      </c>
      <c r="AY160" s="14" t="s">
        <v>116</v>
      </c>
      <c r="BE160" s="140">
        <f t="shared" si="4"/>
        <v>0</v>
      </c>
      <c r="BF160" s="140">
        <f t="shared" si="5"/>
        <v>0</v>
      </c>
      <c r="BG160" s="140">
        <f t="shared" si="6"/>
        <v>0</v>
      </c>
      <c r="BH160" s="140">
        <f t="shared" si="7"/>
        <v>0</v>
      </c>
      <c r="BI160" s="140">
        <f t="shared" si="8"/>
        <v>0</v>
      </c>
      <c r="BJ160" s="14" t="s">
        <v>124</v>
      </c>
      <c r="BK160" s="140">
        <f t="shared" si="9"/>
        <v>0</v>
      </c>
      <c r="BL160" s="14" t="s">
        <v>123</v>
      </c>
      <c r="BM160" s="139" t="s">
        <v>221</v>
      </c>
    </row>
    <row r="161" spans="2:65" s="1" customFormat="1" ht="16.5" customHeight="1" x14ac:dyDescent="0.2">
      <c r="B161" s="127"/>
      <c r="C161" s="148" t="s">
        <v>222</v>
      </c>
      <c r="D161" s="148" t="s">
        <v>164</v>
      </c>
      <c r="E161" s="149" t="s">
        <v>223</v>
      </c>
      <c r="F161" s="150" t="s">
        <v>224</v>
      </c>
      <c r="G161" s="151" t="s">
        <v>159</v>
      </c>
      <c r="H161" s="152">
        <v>243.75</v>
      </c>
      <c r="I161" s="153"/>
      <c r="J161" s="153">
        <f t="shared" si="0"/>
        <v>0</v>
      </c>
      <c r="K161" s="154"/>
      <c r="L161" s="155"/>
      <c r="M161" s="156" t="s">
        <v>1</v>
      </c>
      <c r="N161" s="157" t="s">
        <v>38</v>
      </c>
      <c r="O161" s="137">
        <v>0</v>
      </c>
      <c r="P161" s="137">
        <f t="shared" si="1"/>
        <v>0</v>
      </c>
      <c r="Q161" s="137">
        <v>9.6799999999999994E-3</v>
      </c>
      <c r="R161" s="137">
        <f t="shared" si="2"/>
        <v>2.3594999999999997</v>
      </c>
      <c r="S161" s="137">
        <v>0</v>
      </c>
      <c r="T161" s="138">
        <f t="shared" si="3"/>
        <v>0</v>
      </c>
      <c r="AR161" s="139" t="s">
        <v>151</v>
      </c>
      <c r="AT161" s="139" t="s">
        <v>164</v>
      </c>
      <c r="AU161" s="139" t="s">
        <v>124</v>
      </c>
      <c r="AY161" s="14" t="s">
        <v>116</v>
      </c>
      <c r="BE161" s="140">
        <f t="shared" si="4"/>
        <v>0</v>
      </c>
      <c r="BF161" s="140">
        <f t="shared" si="5"/>
        <v>0</v>
      </c>
      <c r="BG161" s="140">
        <f t="shared" si="6"/>
        <v>0</v>
      </c>
      <c r="BH161" s="140">
        <f t="shared" si="7"/>
        <v>0</v>
      </c>
      <c r="BI161" s="140">
        <f t="shared" si="8"/>
        <v>0</v>
      </c>
      <c r="BJ161" s="14" t="s">
        <v>124</v>
      </c>
      <c r="BK161" s="140">
        <f t="shared" si="9"/>
        <v>0</v>
      </c>
      <c r="BL161" s="14" t="s">
        <v>151</v>
      </c>
      <c r="BM161" s="139" t="s">
        <v>225</v>
      </c>
    </row>
    <row r="162" spans="2:65" s="1" customFormat="1" ht="24.2" customHeight="1" x14ac:dyDescent="0.2">
      <c r="B162" s="127"/>
      <c r="C162" s="128" t="s">
        <v>226</v>
      </c>
      <c r="D162" s="128" t="s">
        <v>119</v>
      </c>
      <c r="E162" s="129" t="s">
        <v>227</v>
      </c>
      <c r="F162" s="130" t="s">
        <v>228</v>
      </c>
      <c r="G162" s="131" t="s">
        <v>122</v>
      </c>
      <c r="H162" s="132">
        <v>27.128</v>
      </c>
      <c r="I162" s="133"/>
      <c r="J162" s="133">
        <f t="shared" si="0"/>
        <v>0</v>
      </c>
      <c r="K162" s="134"/>
      <c r="L162" s="26"/>
      <c r="M162" s="135" t="s">
        <v>1</v>
      </c>
      <c r="N162" s="136" t="s">
        <v>38</v>
      </c>
      <c r="O162" s="137">
        <v>1.7889999999999999</v>
      </c>
      <c r="P162" s="137">
        <f t="shared" si="1"/>
        <v>48.531991999999995</v>
      </c>
      <c r="Q162" s="137">
        <v>0</v>
      </c>
      <c r="R162" s="137">
        <f t="shared" si="2"/>
        <v>0</v>
      </c>
      <c r="S162" s="137">
        <v>0</v>
      </c>
      <c r="T162" s="138">
        <f t="shared" si="3"/>
        <v>0</v>
      </c>
      <c r="AR162" s="139" t="s">
        <v>123</v>
      </c>
      <c r="AT162" s="139" t="s">
        <v>119</v>
      </c>
      <c r="AU162" s="139" t="s">
        <v>124</v>
      </c>
      <c r="AY162" s="14" t="s">
        <v>116</v>
      </c>
      <c r="BE162" s="140">
        <f t="shared" si="4"/>
        <v>0</v>
      </c>
      <c r="BF162" s="140">
        <f t="shared" si="5"/>
        <v>0</v>
      </c>
      <c r="BG162" s="140">
        <f t="shared" si="6"/>
        <v>0</v>
      </c>
      <c r="BH162" s="140">
        <f t="shared" si="7"/>
        <v>0</v>
      </c>
      <c r="BI162" s="140">
        <f t="shared" si="8"/>
        <v>0</v>
      </c>
      <c r="BJ162" s="14" t="s">
        <v>124</v>
      </c>
      <c r="BK162" s="140">
        <f t="shared" si="9"/>
        <v>0</v>
      </c>
      <c r="BL162" s="14" t="s">
        <v>123</v>
      </c>
      <c r="BM162" s="139" t="s">
        <v>229</v>
      </c>
    </row>
    <row r="163" spans="2:65" s="11" customFormat="1" ht="22.9" customHeight="1" x14ac:dyDescent="0.2">
      <c r="B163" s="116"/>
      <c r="D163" s="117" t="s">
        <v>71</v>
      </c>
      <c r="E163" s="125" t="s">
        <v>230</v>
      </c>
      <c r="F163" s="125" t="s">
        <v>231</v>
      </c>
      <c r="J163" s="126">
        <f>BK163</f>
        <v>0</v>
      </c>
      <c r="L163" s="116"/>
      <c r="M163" s="120"/>
      <c r="P163" s="121">
        <f>SUM(P164:P177)</f>
        <v>586.60446890000003</v>
      </c>
      <c r="R163" s="121">
        <f>SUM(R164:R177)</f>
        <v>10.477743749999998</v>
      </c>
      <c r="T163" s="122">
        <f>SUM(T164:T177)</f>
        <v>10.028</v>
      </c>
      <c r="AR163" s="117" t="s">
        <v>124</v>
      </c>
      <c r="AT163" s="123" t="s">
        <v>71</v>
      </c>
      <c r="AU163" s="123" t="s">
        <v>80</v>
      </c>
      <c r="AY163" s="117" t="s">
        <v>116</v>
      </c>
      <c r="BK163" s="124">
        <f>SUM(BK164:BK177)</f>
        <v>0</v>
      </c>
    </row>
    <row r="164" spans="2:65" s="1" customFormat="1" ht="33" customHeight="1" x14ac:dyDescent="0.2">
      <c r="B164" s="127"/>
      <c r="C164" s="128" t="s">
        <v>232</v>
      </c>
      <c r="D164" s="128" t="s">
        <v>119</v>
      </c>
      <c r="E164" s="129" t="s">
        <v>233</v>
      </c>
      <c r="F164" s="130" t="s">
        <v>234</v>
      </c>
      <c r="G164" s="131" t="s">
        <v>159</v>
      </c>
      <c r="H164" s="132">
        <v>920</v>
      </c>
      <c r="I164" s="133"/>
      <c r="J164" s="133">
        <f t="shared" ref="J164:J177" si="10">ROUND(I164*H164,2)</f>
        <v>0</v>
      </c>
      <c r="K164" s="134"/>
      <c r="L164" s="26"/>
      <c r="M164" s="135" t="s">
        <v>1</v>
      </c>
      <c r="N164" s="136" t="s">
        <v>38</v>
      </c>
      <c r="O164" s="137">
        <v>6.6000000000000003E-2</v>
      </c>
      <c r="P164" s="137">
        <f t="shared" ref="P164:P177" si="11">O164*H164</f>
        <v>60.720000000000006</v>
      </c>
      <c r="Q164" s="137">
        <v>0</v>
      </c>
      <c r="R164" s="137">
        <f t="shared" ref="R164:R177" si="12">Q164*H164</f>
        <v>0</v>
      </c>
      <c r="S164" s="137">
        <v>1.09E-2</v>
      </c>
      <c r="T164" s="138">
        <f t="shared" ref="T164:T177" si="13">S164*H164</f>
        <v>10.028</v>
      </c>
      <c r="AR164" s="139" t="s">
        <v>123</v>
      </c>
      <c r="AT164" s="139" t="s">
        <v>119</v>
      </c>
      <c r="AU164" s="139" t="s">
        <v>124</v>
      </c>
      <c r="AY164" s="14" t="s">
        <v>116</v>
      </c>
      <c r="BE164" s="140">
        <f t="shared" ref="BE164:BE177" si="14">IF(N164="základná",J164,0)</f>
        <v>0</v>
      </c>
      <c r="BF164" s="140">
        <f t="shared" ref="BF164:BF177" si="15">IF(N164="znížená",J164,0)</f>
        <v>0</v>
      </c>
      <c r="BG164" s="140">
        <f t="shared" ref="BG164:BG177" si="16">IF(N164="zákl. prenesená",J164,0)</f>
        <v>0</v>
      </c>
      <c r="BH164" s="140">
        <f t="shared" ref="BH164:BH177" si="17">IF(N164="zníž. prenesená",J164,0)</f>
        <v>0</v>
      </c>
      <c r="BI164" s="140">
        <f t="shared" ref="BI164:BI177" si="18">IF(N164="nulová",J164,0)</f>
        <v>0</v>
      </c>
      <c r="BJ164" s="14" t="s">
        <v>124</v>
      </c>
      <c r="BK164" s="140">
        <f t="shared" ref="BK164:BK177" si="19">ROUND(I164*H164,2)</f>
        <v>0</v>
      </c>
      <c r="BL164" s="14" t="s">
        <v>123</v>
      </c>
      <c r="BM164" s="139" t="s">
        <v>235</v>
      </c>
    </row>
    <row r="165" spans="2:65" s="1" customFormat="1" ht="24.2" customHeight="1" x14ac:dyDescent="0.2">
      <c r="B165" s="127"/>
      <c r="C165" s="128" t="s">
        <v>236</v>
      </c>
      <c r="D165" s="128" t="s">
        <v>119</v>
      </c>
      <c r="E165" s="129" t="s">
        <v>237</v>
      </c>
      <c r="F165" s="130" t="s">
        <v>238</v>
      </c>
      <c r="G165" s="131" t="s">
        <v>159</v>
      </c>
      <c r="H165" s="132">
        <v>920</v>
      </c>
      <c r="I165" s="133"/>
      <c r="J165" s="133">
        <f t="shared" si="10"/>
        <v>0</v>
      </c>
      <c r="K165" s="134"/>
      <c r="L165" s="26"/>
      <c r="M165" s="135" t="s">
        <v>1</v>
      </c>
      <c r="N165" s="136" t="s">
        <v>38</v>
      </c>
      <c r="O165" s="137">
        <v>0.30048599999999998</v>
      </c>
      <c r="P165" s="137">
        <f t="shared" si="11"/>
        <v>276.44711999999998</v>
      </c>
      <c r="Q165" s="137">
        <v>1.1590000000000001E-3</v>
      </c>
      <c r="R165" s="137">
        <f t="shared" si="12"/>
        <v>1.0662800000000001</v>
      </c>
      <c r="S165" s="137">
        <v>0</v>
      </c>
      <c r="T165" s="138">
        <f t="shared" si="13"/>
        <v>0</v>
      </c>
      <c r="AR165" s="139" t="s">
        <v>123</v>
      </c>
      <c r="AT165" s="139" t="s">
        <v>119</v>
      </c>
      <c r="AU165" s="139" t="s">
        <v>124</v>
      </c>
      <c r="AY165" s="14" t="s">
        <v>116</v>
      </c>
      <c r="BE165" s="140">
        <f t="shared" si="14"/>
        <v>0</v>
      </c>
      <c r="BF165" s="140">
        <f t="shared" si="15"/>
        <v>0</v>
      </c>
      <c r="BG165" s="140">
        <f t="shared" si="16"/>
        <v>0</v>
      </c>
      <c r="BH165" s="140">
        <f t="shared" si="17"/>
        <v>0</v>
      </c>
      <c r="BI165" s="140">
        <f t="shared" si="18"/>
        <v>0</v>
      </c>
      <c r="BJ165" s="14" t="s">
        <v>124</v>
      </c>
      <c r="BK165" s="140">
        <f t="shared" si="19"/>
        <v>0</v>
      </c>
      <c r="BL165" s="14" t="s">
        <v>123</v>
      </c>
      <c r="BM165" s="139" t="s">
        <v>239</v>
      </c>
    </row>
    <row r="166" spans="2:65" s="1" customFormat="1" ht="24.2" customHeight="1" x14ac:dyDescent="0.2">
      <c r="B166" s="127"/>
      <c r="C166" s="148" t="s">
        <v>204</v>
      </c>
      <c r="D166" s="148" t="s">
        <v>164</v>
      </c>
      <c r="E166" s="149" t="s">
        <v>240</v>
      </c>
      <c r="F166" s="150" t="s">
        <v>241</v>
      </c>
      <c r="G166" s="151" t="s">
        <v>159</v>
      </c>
      <c r="H166" s="152">
        <v>1840</v>
      </c>
      <c r="I166" s="153"/>
      <c r="J166" s="153">
        <f t="shared" si="10"/>
        <v>0</v>
      </c>
      <c r="K166" s="154"/>
      <c r="L166" s="155"/>
      <c r="M166" s="156" t="s">
        <v>1</v>
      </c>
      <c r="N166" s="157" t="s">
        <v>38</v>
      </c>
      <c r="O166" s="137">
        <v>0</v>
      </c>
      <c r="P166" s="137">
        <f t="shared" si="11"/>
        <v>0</v>
      </c>
      <c r="Q166" s="137">
        <v>2.9399999999999999E-3</v>
      </c>
      <c r="R166" s="137">
        <f t="shared" si="12"/>
        <v>5.4096000000000002</v>
      </c>
      <c r="S166" s="137">
        <v>0</v>
      </c>
      <c r="T166" s="138">
        <f t="shared" si="13"/>
        <v>0</v>
      </c>
      <c r="AR166" s="139" t="s">
        <v>151</v>
      </c>
      <c r="AT166" s="139" t="s">
        <v>164</v>
      </c>
      <c r="AU166" s="139" t="s">
        <v>124</v>
      </c>
      <c r="AY166" s="14" t="s">
        <v>116</v>
      </c>
      <c r="BE166" s="140">
        <f t="shared" si="14"/>
        <v>0</v>
      </c>
      <c r="BF166" s="140">
        <f t="shared" si="15"/>
        <v>0</v>
      </c>
      <c r="BG166" s="140">
        <f t="shared" si="16"/>
        <v>0</v>
      </c>
      <c r="BH166" s="140">
        <f t="shared" si="17"/>
        <v>0</v>
      </c>
      <c r="BI166" s="140">
        <f t="shared" si="18"/>
        <v>0</v>
      </c>
      <c r="BJ166" s="14" t="s">
        <v>124</v>
      </c>
      <c r="BK166" s="140">
        <f t="shared" si="19"/>
        <v>0</v>
      </c>
      <c r="BL166" s="14" t="s">
        <v>151</v>
      </c>
      <c r="BM166" s="139" t="s">
        <v>242</v>
      </c>
    </row>
    <row r="167" spans="2:65" s="1" customFormat="1" ht="24.2" customHeight="1" x14ac:dyDescent="0.2">
      <c r="B167" s="127"/>
      <c r="C167" s="128" t="s">
        <v>243</v>
      </c>
      <c r="D167" s="128" t="s">
        <v>119</v>
      </c>
      <c r="E167" s="129" t="s">
        <v>244</v>
      </c>
      <c r="F167" s="130" t="s">
        <v>245</v>
      </c>
      <c r="G167" s="131" t="s">
        <v>159</v>
      </c>
      <c r="H167" s="132">
        <v>203.31</v>
      </c>
      <c r="I167" s="133"/>
      <c r="J167" s="133">
        <f t="shared" si="10"/>
        <v>0</v>
      </c>
      <c r="K167" s="134"/>
      <c r="L167" s="26"/>
      <c r="M167" s="135" t="s">
        <v>1</v>
      </c>
      <c r="N167" s="136" t="s">
        <v>38</v>
      </c>
      <c r="O167" s="137">
        <v>0.50988999999999995</v>
      </c>
      <c r="P167" s="137">
        <f t="shared" si="11"/>
        <v>103.66573589999999</v>
      </c>
      <c r="Q167" s="137">
        <v>4.0000000000000001E-3</v>
      </c>
      <c r="R167" s="137">
        <f t="shared" si="12"/>
        <v>0.81324000000000007</v>
      </c>
      <c r="S167" s="137">
        <v>0</v>
      </c>
      <c r="T167" s="138">
        <f t="shared" si="13"/>
        <v>0</v>
      </c>
      <c r="AR167" s="139" t="s">
        <v>123</v>
      </c>
      <c r="AT167" s="139" t="s">
        <v>119</v>
      </c>
      <c r="AU167" s="139" t="s">
        <v>124</v>
      </c>
      <c r="AY167" s="14" t="s">
        <v>116</v>
      </c>
      <c r="BE167" s="140">
        <f t="shared" si="14"/>
        <v>0</v>
      </c>
      <c r="BF167" s="140">
        <f t="shared" si="15"/>
        <v>0</v>
      </c>
      <c r="BG167" s="140">
        <f t="shared" si="16"/>
        <v>0</v>
      </c>
      <c r="BH167" s="140">
        <f t="shared" si="17"/>
        <v>0</v>
      </c>
      <c r="BI167" s="140">
        <f t="shared" si="18"/>
        <v>0</v>
      </c>
      <c r="BJ167" s="14" t="s">
        <v>124</v>
      </c>
      <c r="BK167" s="140">
        <f t="shared" si="19"/>
        <v>0</v>
      </c>
      <c r="BL167" s="14" t="s">
        <v>123</v>
      </c>
      <c r="BM167" s="139" t="s">
        <v>246</v>
      </c>
    </row>
    <row r="168" spans="2:65" s="1" customFormat="1" ht="24.2" customHeight="1" x14ac:dyDescent="0.2">
      <c r="B168" s="127"/>
      <c r="C168" s="148" t="s">
        <v>247</v>
      </c>
      <c r="D168" s="148" t="s">
        <v>164</v>
      </c>
      <c r="E168" s="149" t="s">
        <v>248</v>
      </c>
      <c r="F168" s="150" t="s">
        <v>249</v>
      </c>
      <c r="G168" s="151" t="s">
        <v>159</v>
      </c>
      <c r="H168" s="152">
        <v>90.4</v>
      </c>
      <c r="I168" s="153"/>
      <c r="J168" s="153">
        <f t="shared" si="10"/>
        <v>0</v>
      </c>
      <c r="K168" s="154"/>
      <c r="L168" s="155"/>
      <c r="M168" s="156" t="s">
        <v>1</v>
      </c>
      <c r="N168" s="157" t="s">
        <v>38</v>
      </c>
      <c r="O168" s="137">
        <v>0</v>
      </c>
      <c r="P168" s="137">
        <f t="shared" si="11"/>
        <v>0</v>
      </c>
      <c r="Q168" s="137">
        <v>1.8600000000000001E-3</v>
      </c>
      <c r="R168" s="137">
        <f t="shared" si="12"/>
        <v>0.16814400000000002</v>
      </c>
      <c r="S168" s="137">
        <v>0</v>
      </c>
      <c r="T168" s="138">
        <f t="shared" si="13"/>
        <v>0</v>
      </c>
      <c r="AR168" s="139" t="s">
        <v>151</v>
      </c>
      <c r="AT168" s="139" t="s">
        <v>164</v>
      </c>
      <c r="AU168" s="139" t="s">
        <v>124</v>
      </c>
      <c r="AY168" s="14" t="s">
        <v>116</v>
      </c>
      <c r="BE168" s="140">
        <f t="shared" si="14"/>
        <v>0</v>
      </c>
      <c r="BF168" s="140">
        <f t="shared" si="15"/>
        <v>0</v>
      </c>
      <c r="BG168" s="140">
        <f t="shared" si="16"/>
        <v>0</v>
      </c>
      <c r="BH168" s="140">
        <f t="shared" si="17"/>
        <v>0</v>
      </c>
      <c r="BI168" s="140">
        <f t="shared" si="18"/>
        <v>0</v>
      </c>
      <c r="BJ168" s="14" t="s">
        <v>124</v>
      </c>
      <c r="BK168" s="140">
        <f t="shared" si="19"/>
        <v>0</v>
      </c>
      <c r="BL168" s="14" t="s">
        <v>151</v>
      </c>
      <c r="BM168" s="139" t="s">
        <v>250</v>
      </c>
    </row>
    <row r="169" spans="2:65" s="1" customFormat="1" ht="24.2" customHeight="1" x14ac:dyDescent="0.2">
      <c r="B169" s="127"/>
      <c r="C169" s="148" t="s">
        <v>251</v>
      </c>
      <c r="D169" s="148" t="s">
        <v>164</v>
      </c>
      <c r="E169" s="149" t="s">
        <v>252</v>
      </c>
      <c r="F169" s="150" t="s">
        <v>253</v>
      </c>
      <c r="G169" s="151" t="s">
        <v>159</v>
      </c>
      <c r="H169" s="152">
        <v>113</v>
      </c>
      <c r="I169" s="153"/>
      <c r="J169" s="153">
        <f t="shared" si="10"/>
        <v>0</v>
      </c>
      <c r="K169" s="154"/>
      <c r="L169" s="155"/>
      <c r="M169" s="156" t="s">
        <v>1</v>
      </c>
      <c r="N169" s="157" t="s">
        <v>38</v>
      </c>
      <c r="O169" s="137">
        <v>0</v>
      </c>
      <c r="P169" s="137">
        <f t="shared" si="11"/>
        <v>0</v>
      </c>
      <c r="Q169" s="137">
        <v>3.0999999999999999E-3</v>
      </c>
      <c r="R169" s="137">
        <f t="shared" si="12"/>
        <v>0.3503</v>
      </c>
      <c r="S169" s="137">
        <v>0</v>
      </c>
      <c r="T169" s="138">
        <f t="shared" si="13"/>
        <v>0</v>
      </c>
      <c r="AR169" s="139" t="s">
        <v>151</v>
      </c>
      <c r="AT169" s="139" t="s">
        <v>164</v>
      </c>
      <c r="AU169" s="139" t="s">
        <v>124</v>
      </c>
      <c r="AY169" s="14" t="s">
        <v>116</v>
      </c>
      <c r="BE169" s="140">
        <f t="shared" si="14"/>
        <v>0</v>
      </c>
      <c r="BF169" s="140">
        <f t="shared" si="15"/>
        <v>0</v>
      </c>
      <c r="BG169" s="140">
        <f t="shared" si="16"/>
        <v>0</v>
      </c>
      <c r="BH169" s="140">
        <f t="shared" si="17"/>
        <v>0</v>
      </c>
      <c r="BI169" s="140">
        <f t="shared" si="18"/>
        <v>0</v>
      </c>
      <c r="BJ169" s="14" t="s">
        <v>124</v>
      </c>
      <c r="BK169" s="140">
        <f t="shared" si="19"/>
        <v>0</v>
      </c>
      <c r="BL169" s="14" t="s">
        <v>151</v>
      </c>
      <c r="BM169" s="139" t="s">
        <v>254</v>
      </c>
    </row>
    <row r="170" spans="2:65" s="1" customFormat="1" ht="33" customHeight="1" x14ac:dyDescent="0.2">
      <c r="B170" s="127"/>
      <c r="C170" s="128" t="s">
        <v>255</v>
      </c>
      <c r="D170" s="128" t="s">
        <v>119</v>
      </c>
      <c r="E170" s="129" t="s">
        <v>256</v>
      </c>
      <c r="F170" s="130" t="s">
        <v>257</v>
      </c>
      <c r="G170" s="131" t="s">
        <v>159</v>
      </c>
      <c r="H170" s="132">
        <v>920.7</v>
      </c>
      <c r="I170" s="133"/>
      <c r="J170" s="133">
        <f t="shared" si="10"/>
        <v>0</v>
      </c>
      <c r="K170" s="134"/>
      <c r="L170" s="26"/>
      <c r="M170" s="135" t="s">
        <v>1</v>
      </c>
      <c r="N170" s="136" t="s">
        <v>38</v>
      </c>
      <c r="O170" s="137">
        <v>8.6190000000000003E-2</v>
      </c>
      <c r="P170" s="137">
        <f t="shared" si="11"/>
        <v>79.355133000000009</v>
      </c>
      <c r="Q170" s="137">
        <v>0</v>
      </c>
      <c r="R170" s="137">
        <f t="shared" si="12"/>
        <v>0</v>
      </c>
      <c r="S170" s="137">
        <v>0</v>
      </c>
      <c r="T170" s="138">
        <f t="shared" si="13"/>
        <v>0</v>
      </c>
      <c r="AR170" s="139" t="s">
        <v>123</v>
      </c>
      <c r="AT170" s="139" t="s">
        <v>119</v>
      </c>
      <c r="AU170" s="139" t="s">
        <v>124</v>
      </c>
      <c r="AY170" s="14" t="s">
        <v>116</v>
      </c>
      <c r="BE170" s="140">
        <f t="shared" si="14"/>
        <v>0</v>
      </c>
      <c r="BF170" s="140">
        <f t="shared" si="15"/>
        <v>0</v>
      </c>
      <c r="BG170" s="140">
        <f t="shared" si="16"/>
        <v>0</v>
      </c>
      <c r="BH170" s="140">
        <f t="shared" si="17"/>
        <v>0</v>
      </c>
      <c r="BI170" s="140">
        <f t="shared" si="18"/>
        <v>0</v>
      </c>
      <c r="BJ170" s="14" t="s">
        <v>124</v>
      </c>
      <c r="BK170" s="140">
        <f t="shared" si="19"/>
        <v>0</v>
      </c>
      <c r="BL170" s="14" t="s">
        <v>123</v>
      </c>
      <c r="BM170" s="139" t="s">
        <v>258</v>
      </c>
    </row>
    <row r="171" spans="2:65" s="1" customFormat="1" ht="33" customHeight="1" x14ac:dyDescent="0.2">
      <c r="B171" s="127"/>
      <c r="C171" s="148" t="s">
        <v>259</v>
      </c>
      <c r="D171" s="148" t="s">
        <v>164</v>
      </c>
      <c r="E171" s="149" t="s">
        <v>260</v>
      </c>
      <c r="F171" s="150" t="s">
        <v>261</v>
      </c>
      <c r="G171" s="151" t="s">
        <v>262</v>
      </c>
      <c r="H171" s="152">
        <v>92</v>
      </c>
      <c r="I171" s="153"/>
      <c r="J171" s="153">
        <f t="shared" si="10"/>
        <v>0</v>
      </c>
      <c r="K171" s="154"/>
      <c r="L171" s="155"/>
      <c r="M171" s="156" t="s">
        <v>1</v>
      </c>
      <c r="N171" s="157" t="s">
        <v>38</v>
      </c>
      <c r="O171" s="137">
        <v>0</v>
      </c>
      <c r="P171" s="137">
        <f t="shared" si="11"/>
        <v>0</v>
      </c>
      <c r="Q171" s="137">
        <v>2.5000000000000001E-2</v>
      </c>
      <c r="R171" s="137">
        <f t="shared" si="12"/>
        <v>2.3000000000000003</v>
      </c>
      <c r="S171" s="137">
        <v>0</v>
      </c>
      <c r="T171" s="138">
        <f t="shared" si="13"/>
        <v>0</v>
      </c>
      <c r="AR171" s="139" t="s">
        <v>151</v>
      </c>
      <c r="AT171" s="139" t="s">
        <v>164</v>
      </c>
      <c r="AU171" s="139" t="s">
        <v>124</v>
      </c>
      <c r="AY171" s="14" t="s">
        <v>116</v>
      </c>
      <c r="BE171" s="140">
        <f t="shared" si="14"/>
        <v>0</v>
      </c>
      <c r="BF171" s="140">
        <f t="shared" si="15"/>
        <v>0</v>
      </c>
      <c r="BG171" s="140">
        <f t="shared" si="16"/>
        <v>0</v>
      </c>
      <c r="BH171" s="140">
        <f t="shared" si="17"/>
        <v>0</v>
      </c>
      <c r="BI171" s="140">
        <f t="shared" si="18"/>
        <v>0</v>
      </c>
      <c r="BJ171" s="14" t="s">
        <v>124</v>
      </c>
      <c r="BK171" s="140">
        <f t="shared" si="19"/>
        <v>0</v>
      </c>
      <c r="BL171" s="14" t="s">
        <v>151</v>
      </c>
      <c r="BM171" s="139" t="s">
        <v>263</v>
      </c>
    </row>
    <row r="172" spans="2:65" s="1" customFormat="1" ht="21.75" customHeight="1" x14ac:dyDescent="0.2">
      <c r="B172" s="127"/>
      <c r="C172" s="128" t="s">
        <v>216</v>
      </c>
      <c r="D172" s="128" t="s">
        <v>119</v>
      </c>
      <c r="E172" s="129" t="s">
        <v>264</v>
      </c>
      <c r="F172" s="130" t="s">
        <v>265</v>
      </c>
      <c r="G172" s="131" t="s">
        <v>220</v>
      </c>
      <c r="H172" s="132">
        <v>99</v>
      </c>
      <c r="I172" s="133"/>
      <c r="J172" s="133">
        <f t="shared" si="10"/>
        <v>0</v>
      </c>
      <c r="K172" s="134"/>
      <c r="L172" s="26"/>
      <c r="M172" s="135" t="s">
        <v>1</v>
      </c>
      <c r="N172" s="136" t="s">
        <v>38</v>
      </c>
      <c r="O172" s="137">
        <v>8.0360000000000001E-2</v>
      </c>
      <c r="P172" s="137">
        <f t="shared" si="11"/>
        <v>7.9556399999999998</v>
      </c>
      <c r="Q172" s="137">
        <v>3.4525000000000002E-4</v>
      </c>
      <c r="R172" s="137">
        <f t="shared" si="12"/>
        <v>3.4179750000000002E-2</v>
      </c>
      <c r="S172" s="137">
        <v>0</v>
      </c>
      <c r="T172" s="138">
        <f t="shared" si="13"/>
        <v>0</v>
      </c>
      <c r="AR172" s="139" t="s">
        <v>123</v>
      </c>
      <c r="AT172" s="139" t="s">
        <v>119</v>
      </c>
      <c r="AU172" s="139" t="s">
        <v>124</v>
      </c>
      <c r="AY172" s="14" t="s">
        <v>116</v>
      </c>
      <c r="BE172" s="140">
        <f t="shared" si="14"/>
        <v>0</v>
      </c>
      <c r="BF172" s="140">
        <f t="shared" si="15"/>
        <v>0</v>
      </c>
      <c r="BG172" s="140">
        <f t="shared" si="16"/>
        <v>0</v>
      </c>
      <c r="BH172" s="140">
        <f t="shared" si="17"/>
        <v>0</v>
      </c>
      <c r="BI172" s="140">
        <f t="shared" si="18"/>
        <v>0</v>
      </c>
      <c r="BJ172" s="14" t="s">
        <v>124</v>
      </c>
      <c r="BK172" s="140">
        <f t="shared" si="19"/>
        <v>0</v>
      </c>
      <c r="BL172" s="14" t="s">
        <v>123</v>
      </c>
      <c r="BM172" s="139" t="s">
        <v>266</v>
      </c>
    </row>
    <row r="173" spans="2:65" s="1" customFormat="1" ht="16.5" customHeight="1" x14ac:dyDescent="0.2">
      <c r="B173" s="127"/>
      <c r="C173" s="148" t="s">
        <v>267</v>
      </c>
      <c r="D173" s="148" t="s">
        <v>164</v>
      </c>
      <c r="E173" s="149" t="s">
        <v>268</v>
      </c>
      <c r="F173" s="150" t="s">
        <v>269</v>
      </c>
      <c r="G173" s="151" t="s">
        <v>203</v>
      </c>
      <c r="H173" s="152">
        <v>12</v>
      </c>
      <c r="I173" s="153"/>
      <c r="J173" s="153">
        <f t="shared" si="10"/>
        <v>0</v>
      </c>
      <c r="K173" s="154"/>
      <c r="L173" s="155"/>
      <c r="M173" s="156" t="s">
        <v>1</v>
      </c>
      <c r="N173" s="157" t="s">
        <v>38</v>
      </c>
      <c r="O173" s="137">
        <v>0</v>
      </c>
      <c r="P173" s="137">
        <f t="shared" si="11"/>
        <v>0</v>
      </c>
      <c r="Q173" s="137">
        <v>7.0000000000000001E-3</v>
      </c>
      <c r="R173" s="137">
        <f t="shared" si="12"/>
        <v>8.4000000000000005E-2</v>
      </c>
      <c r="S173" s="137">
        <v>0</v>
      </c>
      <c r="T173" s="138">
        <f t="shared" si="13"/>
        <v>0</v>
      </c>
      <c r="AR173" s="139" t="s">
        <v>151</v>
      </c>
      <c r="AT173" s="139" t="s">
        <v>164</v>
      </c>
      <c r="AU173" s="139" t="s">
        <v>124</v>
      </c>
      <c r="AY173" s="14" t="s">
        <v>116</v>
      </c>
      <c r="BE173" s="140">
        <f t="shared" si="14"/>
        <v>0</v>
      </c>
      <c r="BF173" s="140">
        <f t="shared" si="15"/>
        <v>0</v>
      </c>
      <c r="BG173" s="140">
        <f t="shared" si="16"/>
        <v>0</v>
      </c>
      <c r="BH173" s="140">
        <f t="shared" si="17"/>
        <v>0</v>
      </c>
      <c r="BI173" s="140">
        <f t="shared" si="18"/>
        <v>0</v>
      </c>
      <c r="BJ173" s="14" t="s">
        <v>124</v>
      </c>
      <c r="BK173" s="140">
        <f t="shared" si="19"/>
        <v>0</v>
      </c>
      <c r="BL173" s="14" t="s">
        <v>151</v>
      </c>
      <c r="BM173" s="139" t="s">
        <v>270</v>
      </c>
    </row>
    <row r="174" spans="2:65" s="1" customFormat="1" ht="16.5" customHeight="1" x14ac:dyDescent="0.2">
      <c r="B174" s="127"/>
      <c r="C174" s="148" t="s">
        <v>229</v>
      </c>
      <c r="D174" s="148" t="s">
        <v>164</v>
      </c>
      <c r="E174" s="149" t="s">
        <v>271</v>
      </c>
      <c r="F174" s="150" t="s">
        <v>272</v>
      </c>
      <c r="G174" s="151" t="s">
        <v>203</v>
      </c>
      <c r="H174" s="152">
        <v>12</v>
      </c>
      <c r="I174" s="153"/>
      <c r="J174" s="153">
        <f t="shared" si="10"/>
        <v>0</v>
      </c>
      <c r="K174" s="154"/>
      <c r="L174" s="155"/>
      <c r="M174" s="156" t="s">
        <v>1</v>
      </c>
      <c r="N174" s="157" t="s">
        <v>38</v>
      </c>
      <c r="O174" s="137">
        <v>0</v>
      </c>
      <c r="P174" s="137">
        <f t="shared" si="11"/>
        <v>0</v>
      </c>
      <c r="Q174" s="137">
        <v>7.0000000000000001E-3</v>
      </c>
      <c r="R174" s="137">
        <f t="shared" si="12"/>
        <v>8.4000000000000005E-2</v>
      </c>
      <c r="S174" s="137">
        <v>0</v>
      </c>
      <c r="T174" s="138">
        <f t="shared" si="13"/>
        <v>0</v>
      </c>
      <c r="AR174" s="139" t="s">
        <v>151</v>
      </c>
      <c r="AT174" s="139" t="s">
        <v>164</v>
      </c>
      <c r="AU174" s="139" t="s">
        <v>124</v>
      </c>
      <c r="AY174" s="14" t="s">
        <v>116</v>
      </c>
      <c r="BE174" s="140">
        <f t="shared" si="14"/>
        <v>0</v>
      </c>
      <c r="BF174" s="140">
        <f t="shared" si="15"/>
        <v>0</v>
      </c>
      <c r="BG174" s="140">
        <f t="shared" si="16"/>
        <v>0</v>
      </c>
      <c r="BH174" s="140">
        <f t="shared" si="17"/>
        <v>0</v>
      </c>
      <c r="BI174" s="140">
        <f t="shared" si="18"/>
        <v>0</v>
      </c>
      <c r="BJ174" s="14" t="s">
        <v>124</v>
      </c>
      <c r="BK174" s="140">
        <f t="shared" si="19"/>
        <v>0</v>
      </c>
      <c r="BL174" s="14" t="s">
        <v>151</v>
      </c>
      <c r="BM174" s="139" t="s">
        <v>273</v>
      </c>
    </row>
    <row r="175" spans="2:65" s="1" customFormat="1" ht="16.5" customHeight="1" x14ac:dyDescent="0.2">
      <c r="B175" s="127"/>
      <c r="C175" s="148" t="s">
        <v>274</v>
      </c>
      <c r="D175" s="148" t="s">
        <v>164</v>
      </c>
      <c r="E175" s="149" t="s">
        <v>275</v>
      </c>
      <c r="F175" s="150" t="s">
        <v>276</v>
      </c>
      <c r="G175" s="151" t="s">
        <v>203</v>
      </c>
      <c r="H175" s="152">
        <v>12</v>
      </c>
      <c r="I175" s="153"/>
      <c r="J175" s="153">
        <f t="shared" si="10"/>
        <v>0</v>
      </c>
      <c r="K175" s="154"/>
      <c r="L175" s="155"/>
      <c r="M175" s="156" t="s">
        <v>1</v>
      </c>
      <c r="N175" s="157" t="s">
        <v>38</v>
      </c>
      <c r="O175" s="137">
        <v>0</v>
      </c>
      <c r="P175" s="137">
        <f t="shared" si="11"/>
        <v>0</v>
      </c>
      <c r="Q175" s="137">
        <v>7.0000000000000001E-3</v>
      </c>
      <c r="R175" s="137">
        <f t="shared" si="12"/>
        <v>8.4000000000000005E-2</v>
      </c>
      <c r="S175" s="137">
        <v>0</v>
      </c>
      <c r="T175" s="138">
        <f t="shared" si="13"/>
        <v>0</v>
      </c>
      <c r="AR175" s="139" t="s">
        <v>151</v>
      </c>
      <c r="AT175" s="139" t="s">
        <v>164</v>
      </c>
      <c r="AU175" s="139" t="s">
        <v>124</v>
      </c>
      <c r="AY175" s="14" t="s">
        <v>116</v>
      </c>
      <c r="BE175" s="140">
        <f t="shared" si="14"/>
        <v>0</v>
      </c>
      <c r="BF175" s="140">
        <f t="shared" si="15"/>
        <v>0</v>
      </c>
      <c r="BG175" s="140">
        <f t="shared" si="16"/>
        <v>0</v>
      </c>
      <c r="BH175" s="140">
        <f t="shared" si="17"/>
        <v>0</v>
      </c>
      <c r="BI175" s="140">
        <f t="shared" si="18"/>
        <v>0</v>
      </c>
      <c r="BJ175" s="14" t="s">
        <v>124</v>
      </c>
      <c r="BK175" s="140">
        <f t="shared" si="19"/>
        <v>0</v>
      </c>
      <c r="BL175" s="14" t="s">
        <v>151</v>
      </c>
      <c r="BM175" s="139" t="s">
        <v>277</v>
      </c>
    </row>
    <row r="176" spans="2:65" s="1" customFormat="1" ht="16.5" customHeight="1" x14ac:dyDescent="0.2">
      <c r="B176" s="127"/>
      <c r="C176" s="148" t="s">
        <v>239</v>
      </c>
      <c r="D176" s="148" t="s">
        <v>164</v>
      </c>
      <c r="E176" s="149" t="s">
        <v>278</v>
      </c>
      <c r="F176" s="150" t="s">
        <v>279</v>
      </c>
      <c r="G176" s="151" t="s">
        <v>203</v>
      </c>
      <c r="H176" s="152">
        <v>12</v>
      </c>
      <c r="I176" s="153"/>
      <c r="J176" s="153">
        <f t="shared" si="10"/>
        <v>0</v>
      </c>
      <c r="K176" s="154"/>
      <c r="L176" s="155"/>
      <c r="M176" s="156" t="s">
        <v>1</v>
      </c>
      <c r="N176" s="157" t="s">
        <v>38</v>
      </c>
      <c r="O176" s="137">
        <v>0</v>
      </c>
      <c r="P176" s="137">
        <f t="shared" si="11"/>
        <v>0</v>
      </c>
      <c r="Q176" s="137">
        <v>7.0000000000000001E-3</v>
      </c>
      <c r="R176" s="137">
        <f t="shared" si="12"/>
        <v>8.4000000000000005E-2</v>
      </c>
      <c r="S176" s="137">
        <v>0</v>
      </c>
      <c r="T176" s="138">
        <f t="shared" si="13"/>
        <v>0</v>
      </c>
      <c r="AR176" s="139" t="s">
        <v>151</v>
      </c>
      <c r="AT176" s="139" t="s">
        <v>164</v>
      </c>
      <c r="AU176" s="139" t="s">
        <v>124</v>
      </c>
      <c r="AY176" s="14" t="s">
        <v>116</v>
      </c>
      <c r="BE176" s="140">
        <f t="shared" si="14"/>
        <v>0</v>
      </c>
      <c r="BF176" s="140">
        <f t="shared" si="15"/>
        <v>0</v>
      </c>
      <c r="BG176" s="140">
        <f t="shared" si="16"/>
        <v>0</v>
      </c>
      <c r="BH176" s="140">
        <f t="shared" si="17"/>
        <v>0</v>
      </c>
      <c r="BI176" s="140">
        <f t="shared" si="18"/>
        <v>0</v>
      </c>
      <c r="BJ176" s="14" t="s">
        <v>124</v>
      </c>
      <c r="BK176" s="140">
        <f t="shared" si="19"/>
        <v>0</v>
      </c>
      <c r="BL176" s="14" t="s">
        <v>151</v>
      </c>
      <c r="BM176" s="139" t="s">
        <v>280</v>
      </c>
    </row>
    <row r="177" spans="2:65" s="1" customFormat="1" ht="24.2" customHeight="1" x14ac:dyDescent="0.2">
      <c r="B177" s="127"/>
      <c r="C177" s="128" t="s">
        <v>281</v>
      </c>
      <c r="D177" s="128" t="s">
        <v>119</v>
      </c>
      <c r="E177" s="129" t="s">
        <v>282</v>
      </c>
      <c r="F177" s="130" t="s">
        <v>283</v>
      </c>
      <c r="G177" s="131" t="s">
        <v>122</v>
      </c>
      <c r="H177" s="132">
        <v>27.128</v>
      </c>
      <c r="I177" s="133"/>
      <c r="J177" s="133">
        <f t="shared" si="10"/>
        <v>0</v>
      </c>
      <c r="K177" s="134"/>
      <c r="L177" s="26"/>
      <c r="M177" s="135" t="s">
        <v>1</v>
      </c>
      <c r="N177" s="136" t="s">
        <v>38</v>
      </c>
      <c r="O177" s="137">
        <v>2.1549999999999998</v>
      </c>
      <c r="P177" s="137">
        <f t="shared" si="11"/>
        <v>58.460839999999997</v>
      </c>
      <c r="Q177" s="137">
        <v>0</v>
      </c>
      <c r="R177" s="137">
        <f t="shared" si="12"/>
        <v>0</v>
      </c>
      <c r="S177" s="137">
        <v>0</v>
      </c>
      <c r="T177" s="138">
        <f t="shared" si="13"/>
        <v>0</v>
      </c>
      <c r="AR177" s="139" t="s">
        <v>123</v>
      </c>
      <c r="AT177" s="139" t="s">
        <v>119</v>
      </c>
      <c r="AU177" s="139" t="s">
        <v>124</v>
      </c>
      <c r="AY177" s="14" t="s">
        <v>116</v>
      </c>
      <c r="BE177" s="140">
        <f t="shared" si="14"/>
        <v>0</v>
      </c>
      <c r="BF177" s="140">
        <f t="shared" si="15"/>
        <v>0</v>
      </c>
      <c r="BG177" s="140">
        <f t="shared" si="16"/>
        <v>0</v>
      </c>
      <c r="BH177" s="140">
        <f t="shared" si="17"/>
        <v>0</v>
      </c>
      <c r="BI177" s="140">
        <f t="shared" si="18"/>
        <v>0</v>
      </c>
      <c r="BJ177" s="14" t="s">
        <v>124</v>
      </c>
      <c r="BK177" s="140">
        <f t="shared" si="19"/>
        <v>0</v>
      </c>
      <c r="BL177" s="14" t="s">
        <v>123</v>
      </c>
      <c r="BM177" s="139" t="s">
        <v>284</v>
      </c>
    </row>
    <row r="178" spans="2:65" s="11" customFormat="1" ht="22.9" customHeight="1" x14ac:dyDescent="0.2">
      <c r="B178" s="116"/>
      <c r="D178" s="117" t="s">
        <v>71</v>
      </c>
      <c r="E178" s="125" t="s">
        <v>285</v>
      </c>
      <c r="F178" s="125" t="s">
        <v>286</v>
      </c>
      <c r="J178" s="126">
        <f>BK178</f>
        <v>0</v>
      </c>
      <c r="L178" s="116"/>
      <c r="M178" s="120"/>
      <c r="P178" s="121">
        <f>SUM(P179:P180)</f>
        <v>6.6720000000000006</v>
      </c>
      <c r="R178" s="121">
        <f>SUM(R179:R180)</f>
        <v>0</v>
      </c>
      <c r="T178" s="122">
        <f>SUM(T179:T180)</f>
        <v>0.51785999999999999</v>
      </c>
      <c r="AR178" s="117" t="s">
        <v>124</v>
      </c>
      <c r="AT178" s="123" t="s">
        <v>71</v>
      </c>
      <c r="AU178" s="123" t="s">
        <v>80</v>
      </c>
      <c r="AY178" s="117" t="s">
        <v>116</v>
      </c>
      <c r="BK178" s="124">
        <f>SUM(BK179:BK180)</f>
        <v>0</v>
      </c>
    </row>
    <row r="179" spans="2:65" s="1" customFormat="1" ht="16.5" customHeight="1" x14ac:dyDescent="0.2">
      <c r="B179" s="127"/>
      <c r="C179" s="128" t="s">
        <v>242</v>
      </c>
      <c r="D179" s="128" t="s">
        <v>119</v>
      </c>
      <c r="E179" s="129" t="s">
        <v>287</v>
      </c>
      <c r="F179" s="130" t="s">
        <v>288</v>
      </c>
      <c r="G179" s="131" t="s">
        <v>220</v>
      </c>
      <c r="H179" s="132">
        <v>12</v>
      </c>
      <c r="I179" s="133"/>
      <c r="J179" s="133">
        <f>ROUND(I179*H179,2)</f>
        <v>0</v>
      </c>
      <c r="K179" s="134"/>
      <c r="L179" s="26"/>
      <c r="M179" s="135" t="s">
        <v>1</v>
      </c>
      <c r="N179" s="136" t="s">
        <v>38</v>
      </c>
      <c r="O179" s="137">
        <v>0.52800000000000002</v>
      </c>
      <c r="P179" s="137">
        <f>O179*H179</f>
        <v>6.3360000000000003</v>
      </c>
      <c r="Q179" s="137">
        <v>0</v>
      </c>
      <c r="R179" s="137">
        <f>Q179*H179</f>
        <v>0</v>
      </c>
      <c r="S179" s="137">
        <v>4.2849999999999999E-2</v>
      </c>
      <c r="T179" s="138">
        <f>S179*H179</f>
        <v>0.51419999999999999</v>
      </c>
      <c r="AR179" s="139" t="s">
        <v>123</v>
      </c>
      <c r="AT179" s="139" t="s">
        <v>119</v>
      </c>
      <c r="AU179" s="139" t="s">
        <v>124</v>
      </c>
      <c r="AY179" s="14" t="s">
        <v>116</v>
      </c>
      <c r="BE179" s="140">
        <f>IF(N179="základná",J179,0)</f>
        <v>0</v>
      </c>
      <c r="BF179" s="140">
        <f>IF(N179="znížená",J179,0)</f>
        <v>0</v>
      </c>
      <c r="BG179" s="140">
        <f>IF(N179="zákl. prenesená",J179,0)</f>
        <v>0</v>
      </c>
      <c r="BH179" s="140">
        <f>IF(N179="zníž. prenesená",J179,0)</f>
        <v>0</v>
      </c>
      <c r="BI179" s="140">
        <f>IF(N179="nulová",J179,0)</f>
        <v>0</v>
      </c>
      <c r="BJ179" s="14" t="s">
        <v>124</v>
      </c>
      <c r="BK179" s="140">
        <f>ROUND(I179*H179,2)</f>
        <v>0</v>
      </c>
      <c r="BL179" s="14" t="s">
        <v>123</v>
      </c>
      <c r="BM179" s="139" t="s">
        <v>289</v>
      </c>
    </row>
    <row r="180" spans="2:65" s="1" customFormat="1" ht="24.2" customHeight="1" x14ac:dyDescent="0.2">
      <c r="B180" s="127"/>
      <c r="C180" s="128" t="s">
        <v>290</v>
      </c>
      <c r="D180" s="128" t="s">
        <v>119</v>
      </c>
      <c r="E180" s="129" t="s">
        <v>291</v>
      </c>
      <c r="F180" s="130" t="s">
        <v>292</v>
      </c>
      <c r="G180" s="131" t="s">
        <v>203</v>
      </c>
      <c r="H180" s="132">
        <v>6</v>
      </c>
      <c r="I180" s="133"/>
      <c r="J180" s="133">
        <f>ROUND(I180*H180,2)</f>
        <v>0</v>
      </c>
      <c r="K180" s="134"/>
      <c r="L180" s="26"/>
      <c r="M180" s="135" t="s">
        <v>1</v>
      </c>
      <c r="N180" s="136" t="s">
        <v>38</v>
      </c>
      <c r="O180" s="137">
        <v>5.6000000000000001E-2</v>
      </c>
      <c r="P180" s="137">
        <f>O180*H180</f>
        <v>0.33600000000000002</v>
      </c>
      <c r="Q180" s="137">
        <v>0</v>
      </c>
      <c r="R180" s="137">
        <f>Q180*H180</f>
        <v>0</v>
      </c>
      <c r="S180" s="137">
        <v>6.0999999999999997E-4</v>
      </c>
      <c r="T180" s="138">
        <f>S180*H180</f>
        <v>3.6600000000000001E-3</v>
      </c>
      <c r="AR180" s="139" t="s">
        <v>123</v>
      </c>
      <c r="AT180" s="139" t="s">
        <v>119</v>
      </c>
      <c r="AU180" s="139" t="s">
        <v>124</v>
      </c>
      <c r="AY180" s="14" t="s">
        <v>116</v>
      </c>
      <c r="BE180" s="140">
        <f>IF(N180="základná",J180,0)</f>
        <v>0</v>
      </c>
      <c r="BF180" s="140">
        <f>IF(N180="znížená",J180,0)</f>
        <v>0</v>
      </c>
      <c r="BG180" s="140">
        <f>IF(N180="zákl. prenesená",J180,0)</f>
        <v>0</v>
      </c>
      <c r="BH180" s="140">
        <f>IF(N180="zníž. prenesená",J180,0)</f>
        <v>0</v>
      </c>
      <c r="BI180" s="140">
        <f>IF(N180="nulová",J180,0)</f>
        <v>0</v>
      </c>
      <c r="BJ180" s="14" t="s">
        <v>124</v>
      </c>
      <c r="BK180" s="140">
        <f>ROUND(I180*H180,2)</f>
        <v>0</v>
      </c>
      <c r="BL180" s="14" t="s">
        <v>123</v>
      </c>
      <c r="BM180" s="139" t="s">
        <v>293</v>
      </c>
    </row>
    <row r="181" spans="2:65" s="11" customFormat="1" ht="22.9" customHeight="1" x14ac:dyDescent="0.2">
      <c r="B181" s="116"/>
      <c r="D181" s="117" t="s">
        <v>71</v>
      </c>
      <c r="E181" s="125" t="s">
        <v>294</v>
      </c>
      <c r="F181" s="125" t="s">
        <v>295</v>
      </c>
      <c r="J181" s="126">
        <f>BK181</f>
        <v>0</v>
      </c>
      <c r="L181" s="116"/>
      <c r="M181" s="120"/>
      <c r="P181" s="121">
        <f>SUM(P182:P184)</f>
        <v>222.059957</v>
      </c>
      <c r="R181" s="121">
        <f>SUM(R182:R184)</f>
        <v>1.2424500000000001</v>
      </c>
      <c r="T181" s="122">
        <f>SUM(T182:T184)</f>
        <v>0</v>
      </c>
      <c r="AR181" s="117" t="s">
        <v>124</v>
      </c>
      <c r="AT181" s="123" t="s">
        <v>71</v>
      </c>
      <c r="AU181" s="123" t="s">
        <v>80</v>
      </c>
      <c r="AY181" s="117" t="s">
        <v>116</v>
      </c>
      <c r="BK181" s="124">
        <f>SUM(BK182:BK184)</f>
        <v>0</v>
      </c>
    </row>
    <row r="182" spans="2:65" s="1" customFormat="1" ht="24.2" customHeight="1" x14ac:dyDescent="0.2">
      <c r="B182" s="127"/>
      <c r="C182" s="128" t="s">
        <v>246</v>
      </c>
      <c r="D182" s="128" t="s">
        <v>119</v>
      </c>
      <c r="E182" s="129" t="s">
        <v>296</v>
      </c>
      <c r="F182" s="130" t="s">
        <v>297</v>
      </c>
      <c r="G182" s="131" t="s">
        <v>220</v>
      </c>
      <c r="H182" s="132">
        <v>225.9</v>
      </c>
      <c r="I182" s="133"/>
      <c r="J182" s="133">
        <f>ROUND(I182*H182,2)</f>
        <v>0</v>
      </c>
      <c r="K182" s="134"/>
      <c r="L182" s="26"/>
      <c r="M182" s="135" t="s">
        <v>1</v>
      </c>
      <c r="N182" s="136" t="s">
        <v>38</v>
      </c>
      <c r="O182" s="137">
        <v>0.75087000000000004</v>
      </c>
      <c r="P182" s="137">
        <f>O182*H182</f>
        <v>169.621533</v>
      </c>
      <c r="Q182" s="137">
        <v>0</v>
      </c>
      <c r="R182" s="137">
        <f>Q182*H182</f>
        <v>0</v>
      </c>
      <c r="S182" s="137">
        <v>0</v>
      </c>
      <c r="T182" s="138">
        <f>S182*H182</f>
        <v>0</v>
      </c>
      <c r="AR182" s="139" t="s">
        <v>123</v>
      </c>
      <c r="AT182" s="139" t="s">
        <v>119</v>
      </c>
      <c r="AU182" s="139" t="s">
        <v>124</v>
      </c>
      <c r="AY182" s="14" t="s">
        <v>116</v>
      </c>
      <c r="BE182" s="140">
        <f>IF(N182="základná",J182,0)</f>
        <v>0</v>
      </c>
      <c r="BF182" s="140">
        <f>IF(N182="znížená",J182,0)</f>
        <v>0</v>
      </c>
      <c r="BG182" s="140">
        <f>IF(N182="zákl. prenesená",J182,0)</f>
        <v>0</v>
      </c>
      <c r="BH182" s="140">
        <f>IF(N182="zníž. prenesená",J182,0)</f>
        <v>0</v>
      </c>
      <c r="BI182" s="140">
        <f>IF(N182="nulová",J182,0)</f>
        <v>0</v>
      </c>
      <c r="BJ182" s="14" t="s">
        <v>124</v>
      </c>
      <c r="BK182" s="140">
        <f>ROUND(I182*H182,2)</f>
        <v>0</v>
      </c>
      <c r="BL182" s="14" t="s">
        <v>123</v>
      </c>
      <c r="BM182" s="139" t="s">
        <v>298</v>
      </c>
    </row>
    <row r="183" spans="2:65" s="1" customFormat="1" ht="24.2" customHeight="1" x14ac:dyDescent="0.2">
      <c r="B183" s="127"/>
      <c r="C183" s="148" t="s">
        <v>299</v>
      </c>
      <c r="D183" s="148" t="s">
        <v>164</v>
      </c>
      <c r="E183" s="149" t="s">
        <v>300</v>
      </c>
      <c r="F183" s="150" t="s">
        <v>301</v>
      </c>
      <c r="G183" s="151" t="s">
        <v>262</v>
      </c>
      <c r="H183" s="152">
        <v>2.2589999999999999</v>
      </c>
      <c r="I183" s="153"/>
      <c r="J183" s="153">
        <f>ROUND(I183*H183,2)</f>
        <v>0</v>
      </c>
      <c r="K183" s="154"/>
      <c r="L183" s="155"/>
      <c r="M183" s="156" t="s">
        <v>1</v>
      </c>
      <c r="N183" s="157" t="s">
        <v>38</v>
      </c>
      <c r="O183" s="137">
        <v>0</v>
      </c>
      <c r="P183" s="137">
        <f>O183*H183</f>
        <v>0</v>
      </c>
      <c r="Q183" s="137">
        <v>0.55000000000000004</v>
      </c>
      <c r="R183" s="137">
        <f>Q183*H183</f>
        <v>1.2424500000000001</v>
      </c>
      <c r="S183" s="137">
        <v>0</v>
      </c>
      <c r="T183" s="138">
        <f>S183*H183</f>
        <v>0</v>
      </c>
      <c r="AR183" s="139" t="s">
        <v>151</v>
      </c>
      <c r="AT183" s="139" t="s">
        <v>164</v>
      </c>
      <c r="AU183" s="139" t="s">
        <v>124</v>
      </c>
      <c r="AY183" s="14" t="s">
        <v>116</v>
      </c>
      <c r="BE183" s="140">
        <f>IF(N183="základná",J183,0)</f>
        <v>0</v>
      </c>
      <c r="BF183" s="140">
        <f>IF(N183="znížená",J183,0)</f>
        <v>0</v>
      </c>
      <c r="BG183" s="140">
        <f>IF(N183="zákl. prenesená",J183,0)</f>
        <v>0</v>
      </c>
      <c r="BH183" s="140">
        <f>IF(N183="zníž. prenesená",J183,0)</f>
        <v>0</v>
      </c>
      <c r="BI183" s="140">
        <f>IF(N183="nulová",J183,0)</f>
        <v>0</v>
      </c>
      <c r="BJ183" s="14" t="s">
        <v>124</v>
      </c>
      <c r="BK183" s="140">
        <f>ROUND(I183*H183,2)</f>
        <v>0</v>
      </c>
      <c r="BL183" s="14" t="s">
        <v>151</v>
      </c>
      <c r="BM183" s="139" t="s">
        <v>302</v>
      </c>
    </row>
    <row r="184" spans="2:65" s="1" customFormat="1" ht="24.2" customHeight="1" x14ac:dyDescent="0.2">
      <c r="B184" s="127"/>
      <c r="C184" s="128" t="s">
        <v>250</v>
      </c>
      <c r="D184" s="128" t="s">
        <v>119</v>
      </c>
      <c r="E184" s="129" t="s">
        <v>303</v>
      </c>
      <c r="F184" s="130" t="s">
        <v>304</v>
      </c>
      <c r="G184" s="131" t="s">
        <v>122</v>
      </c>
      <c r="H184" s="132">
        <v>27.128</v>
      </c>
      <c r="I184" s="133"/>
      <c r="J184" s="133">
        <f>ROUND(I184*H184,2)</f>
        <v>0</v>
      </c>
      <c r="K184" s="134"/>
      <c r="L184" s="26"/>
      <c r="M184" s="135" t="s">
        <v>1</v>
      </c>
      <c r="N184" s="136" t="s">
        <v>38</v>
      </c>
      <c r="O184" s="137">
        <v>1.9330000000000001</v>
      </c>
      <c r="P184" s="137">
        <f>O184*H184</f>
        <v>52.438424000000005</v>
      </c>
      <c r="Q184" s="137">
        <v>0</v>
      </c>
      <c r="R184" s="137">
        <f>Q184*H184</f>
        <v>0</v>
      </c>
      <c r="S184" s="137">
        <v>0</v>
      </c>
      <c r="T184" s="138">
        <f>S184*H184</f>
        <v>0</v>
      </c>
      <c r="AR184" s="139" t="s">
        <v>123</v>
      </c>
      <c r="AT184" s="139" t="s">
        <v>119</v>
      </c>
      <c r="AU184" s="139" t="s">
        <v>124</v>
      </c>
      <c r="AY184" s="14" t="s">
        <v>116</v>
      </c>
      <c r="BE184" s="140">
        <f>IF(N184="základná",J184,0)</f>
        <v>0</v>
      </c>
      <c r="BF184" s="140">
        <f>IF(N184="znížená",J184,0)</f>
        <v>0</v>
      </c>
      <c r="BG184" s="140">
        <f>IF(N184="zákl. prenesená",J184,0)</f>
        <v>0</v>
      </c>
      <c r="BH184" s="140">
        <f>IF(N184="zníž. prenesená",J184,0)</f>
        <v>0</v>
      </c>
      <c r="BI184" s="140">
        <f>IF(N184="nulová",J184,0)</f>
        <v>0</v>
      </c>
      <c r="BJ184" s="14" t="s">
        <v>124</v>
      </c>
      <c r="BK184" s="140">
        <f>ROUND(I184*H184,2)</f>
        <v>0</v>
      </c>
      <c r="BL184" s="14" t="s">
        <v>123</v>
      </c>
      <c r="BM184" s="139" t="s">
        <v>305</v>
      </c>
    </row>
    <row r="185" spans="2:65" s="11" customFormat="1" ht="22.9" customHeight="1" x14ac:dyDescent="0.2">
      <c r="B185" s="116"/>
      <c r="D185" s="117" t="s">
        <v>71</v>
      </c>
      <c r="E185" s="125" t="s">
        <v>306</v>
      </c>
      <c r="F185" s="125" t="s">
        <v>307</v>
      </c>
      <c r="J185" s="126">
        <f>BK185</f>
        <v>0</v>
      </c>
      <c r="L185" s="116"/>
      <c r="M185" s="120"/>
      <c r="P185" s="121">
        <f>SUM(P186:P200)</f>
        <v>415.82450499999999</v>
      </c>
      <c r="R185" s="121">
        <f>SUM(R186:R200)</f>
        <v>4.4037606199999999</v>
      </c>
      <c r="T185" s="122">
        <f>SUM(T186:T200)</f>
        <v>0.73466000000000009</v>
      </c>
      <c r="AR185" s="117" t="s">
        <v>124</v>
      </c>
      <c r="AT185" s="123" t="s">
        <v>71</v>
      </c>
      <c r="AU185" s="123" t="s">
        <v>80</v>
      </c>
      <c r="AY185" s="117" t="s">
        <v>116</v>
      </c>
      <c r="BK185" s="124">
        <f>SUM(BK186:BK200)</f>
        <v>0</v>
      </c>
    </row>
    <row r="186" spans="2:65" s="1" customFormat="1" ht="24.2" customHeight="1" x14ac:dyDescent="0.2">
      <c r="B186" s="127"/>
      <c r="C186" s="128" t="s">
        <v>308</v>
      </c>
      <c r="D186" s="128" t="s">
        <v>119</v>
      </c>
      <c r="E186" s="129" t="s">
        <v>309</v>
      </c>
      <c r="F186" s="130" t="s">
        <v>310</v>
      </c>
      <c r="G186" s="131" t="s">
        <v>220</v>
      </c>
      <c r="H186" s="132">
        <v>218</v>
      </c>
      <c r="I186" s="133"/>
      <c r="J186" s="133">
        <f t="shared" ref="J186:J200" si="20">ROUND(I186*H186,2)</f>
        <v>0</v>
      </c>
      <c r="K186" s="134"/>
      <c r="L186" s="26"/>
      <c r="M186" s="135" t="s">
        <v>1</v>
      </c>
      <c r="N186" s="136" t="s">
        <v>38</v>
      </c>
      <c r="O186" s="137">
        <v>9.5000000000000001E-2</v>
      </c>
      <c r="P186" s="137">
        <f t="shared" ref="P186:P200" si="21">O186*H186</f>
        <v>20.71</v>
      </c>
      <c r="Q186" s="137">
        <v>0</v>
      </c>
      <c r="R186" s="137">
        <f t="shared" ref="R186:R200" si="22">Q186*H186</f>
        <v>0</v>
      </c>
      <c r="S186" s="137">
        <v>3.3700000000000002E-3</v>
      </c>
      <c r="T186" s="138">
        <f t="shared" ref="T186:T200" si="23">S186*H186</f>
        <v>0.73466000000000009</v>
      </c>
      <c r="AR186" s="139" t="s">
        <v>123</v>
      </c>
      <c r="AT186" s="139" t="s">
        <v>119</v>
      </c>
      <c r="AU186" s="139" t="s">
        <v>124</v>
      </c>
      <c r="AY186" s="14" t="s">
        <v>116</v>
      </c>
      <c r="BE186" s="140">
        <f t="shared" ref="BE186:BE200" si="24">IF(N186="základná",J186,0)</f>
        <v>0</v>
      </c>
      <c r="BF186" s="140">
        <f t="shared" ref="BF186:BF200" si="25">IF(N186="znížená",J186,0)</f>
        <v>0</v>
      </c>
      <c r="BG186" s="140">
        <f t="shared" ref="BG186:BG200" si="26">IF(N186="zákl. prenesená",J186,0)</f>
        <v>0</v>
      </c>
      <c r="BH186" s="140">
        <f t="shared" ref="BH186:BH200" si="27">IF(N186="zníž. prenesená",J186,0)</f>
        <v>0</v>
      </c>
      <c r="BI186" s="140">
        <f t="shared" ref="BI186:BI200" si="28">IF(N186="nulová",J186,0)</f>
        <v>0</v>
      </c>
      <c r="BJ186" s="14" t="s">
        <v>124</v>
      </c>
      <c r="BK186" s="140">
        <f t="shared" ref="BK186:BK200" si="29">ROUND(I186*H186,2)</f>
        <v>0</v>
      </c>
      <c r="BL186" s="14" t="s">
        <v>123</v>
      </c>
      <c r="BM186" s="139" t="s">
        <v>311</v>
      </c>
    </row>
    <row r="187" spans="2:65" s="1" customFormat="1" ht="37.9" customHeight="1" x14ac:dyDescent="0.2">
      <c r="B187" s="127"/>
      <c r="C187" s="128" t="s">
        <v>254</v>
      </c>
      <c r="D187" s="128" t="s">
        <v>119</v>
      </c>
      <c r="E187" s="129" t="s">
        <v>312</v>
      </c>
      <c r="F187" s="130" t="s">
        <v>313</v>
      </c>
      <c r="G187" s="131" t="s">
        <v>220</v>
      </c>
      <c r="H187" s="132">
        <v>218</v>
      </c>
      <c r="I187" s="133"/>
      <c r="J187" s="133">
        <f t="shared" si="20"/>
        <v>0</v>
      </c>
      <c r="K187" s="134"/>
      <c r="L187" s="26"/>
      <c r="M187" s="135" t="s">
        <v>1</v>
      </c>
      <c r="N187" s="136" t="s">
        <v>38</v>
      </c>
      <c r="O187" s="137">
        <v>1.1618999999999999</v>
      </c>
      <c r="P187" s="137">
        <f t="shared" si="21"/>
        <v>253.29419999999999</v>
      </c>
      <c r="Q187" s="137">
        <v>2.2447E-4</v>
      </c>
      <c r="R187" s="137">
        <f t="shared" si="22"/>
        <v>4.8934459999999999E-2</v>
      </c>
      <c r="S187" s="137">
        <v>0</v>
      </c>
      <c r="T187" s="138">
        <f t="shared" si="23"/>
        <v>0</v>
      </c>
      <c r="AR187" s="139" t="s">
        <v>123</v>
      </c>
      <c r="AT187" s="139" t="s">
        <v>119</v>
      </c>
      <c r="AU187" s="139" t="s">
        <v>124</v>
      </c>
      <c r="AY187" s="14" t="s">
        <v>116</v>
      </c>
      <c r="BE187" s="140">
        <f t="shared" si="24"/>
        <v>0</v>
      </c>
      <c r="BF187" s="140">
        <f t="shared" si="25"/>
        <v>0</v>
      </c>
      <c r="BG187" s="140">
        <f t="shared" si="26"/>
        <v>0</v>
      </c>
      <c r="BH187" s="140">
        <f t="shared" si="27"/>
        <v>0</v>
      </c>
      <c r="BI187" s="140">
        <f t="shared" si="28"/>
        <v>0</v>
      </c>
      <c r="BJ187" s="14" t="s">
        <v>124</v>
      </c>
      <c r="BK187" s="140">
        <f t="shared" si="29"/>
        <v>0</v>
      </c>
      <c r="BL187" s="14" t="s">
        <v>123</v>
      </c>
      <c r="BM187" s="139" t="s">
        <v>314</v>
      </c>
    </row>
    <row r="188" spans="2:65" s="1" customFormat="1" ht="21.75" customHeight="1" x14ac:dyDescent="0.2">
      <c r="B188" s="127"/>
      <c r="C188" s="148" t="s">
        <v>315</v>
      </c>
      <c r="D188" s="148" t="s">
        <v>164</v>
      </c>
      <c r="E188" s="149" t="s">
        <v>316</v>
      </c>
      <c r="F188" s="150" t="s">
        <v>317</v>
      </c>
      <c r="G188" s="151" t="s">
        <v>159</v>
      </c>
      <c r="H188" s="152">
        <v>190</v>
      </c>
      <c r="I188" s="153"/>
      <c r="J188" s="153">
        <f t="shared" si="20"/>
        <v>0</v>
      </c>
      <c r="K188" s="154"/>
      <c r="L188" s="155"/>
      <c r="M188" s="156" t="s">
        <v>1</v>
      </c>
      <c r="N188" s="157" t="s">
        <v>38</v>
      </c>
      <c r="O188" s="137">
        <v>0</v>
      </c>
      <c r="P188" s="137">
        <f t="shared" si="21"/>
        <v>0</v>
      </c>
      <c r="Q188" s="137">
        <v>7.4999999999999997E-3</v>
      </c>
      <c r="R188" s="137">
        <f t="shared" si="22"/>
        <v>1.425</v>
      </c>
      <c r="S188" s="137">
        <v>0</v>
      </c>
      <c r="T188" s="138">
        <f t="shared" si="23"/>
        <v>0</v>
      </c>
      <c r="AR188" s="139" t="s">
        <v>156</v>
      </c>
      <c r="AT188" s="139" t="s">
        <v>164</v>
      </c>
      <c r="AU188" s="139" t="s">
        <v>124</v>
      </c>
      <c r="AY188" s="14" t="s">
        <v>116</v>
      </c>
      <c r="BE188" s="140">
        <f t="shared" si="24"/>
        <v>0</v>
      </c>
      <c r="BF188" s="140">
        <f t="shared" si="25"/>
        <v>0</v>
      </c>
      <c r="BG188" s="140">
        <f t="shared" si="26"/>
        <v>0</v>
      </c>
      <c r="BH188" s="140">
        <f t="shared" si="27"/>
        <v>0</v>
      </c>
      <c r="BI188" s="140">
        <f t="shared" si="28"/>
        <v>0</v>
      </c>
      <c r="BJ188" s="14" t="s">
        <v>124</v>
      </c>
      <c r="BK188" s="140">
        <f t="shared" si="29"/>
        <v>0</v>
      </c>
      <c r="BL188" s="14" t="s">
        <v>123</v>
      </c>
      <c r="BM188" s="139" t="s">
        <v>318</v>
      </c>
    </row>
    <row r="189" spans="2:65" s="1" customFormat="1" ht="33" customHeight="1" x14ac:dyDescent="0.2">
      <c r="B189" s="127"/>
      <c r="C189" s="128" t="s">
        <v>266</v>
      </c>
      <c r="D189" s="128" t="s">
        <v>119</v>
      </c>
      <c r="E189" s="129" t="s">
        <v>319</v>
      </c>
      <c r="F189" s="130" t="s">
        <v>320</v>
      </c>
      <c r="G189" s="131" t="s">
        <v>220</v>
      </c>
      <c r="H189" s="132">
        <v>218</v>
      </c>
      <c r="I189" s="133"/>
      <c r="J189" s="133">
        <f t="shared" si="20"/>
        <v>0</v>
      </c>
      <c r="K189" s="134"/>
      <c r="L189" s="26"/>
      <c r="M189" s="135" t="s">
        <v>1</v>
      </c>
      <c r="N189" s="136" t="s">
        <v>38</v>
      </c>
      <c r="O189" s="137">
        <v>0.60697999999999996</v>
      </c>
      <c r="P189" s="137">
        <f t="shared" si="21"/>
        <v>132.32164</v>
      </c>
      <c r="Q189" s="137">
        <v>1.6337E-4</v>
      </c>
      <c r="R189" s="137">
        <f t="shared" si="22"/>
        <v>3.5614659999999999E-2</v>
      </c>
      <c r="S189" s="137">
        <v>0</v>
      </c>
      <c r="T189" s="138">
        <f t="shared" si="23"/>
        <v>0</v>
      </c>
      <c r="AR189" s="139" t="s">
        <v>123</v>
      </c>
      <c r="AT189" s="139" t="s">
        <v>119</v>
      </c>
      <c r="AU189" s="139" t="s">
        <v>124</v>
      </c>
      <c r="AY189" s="14" t="s">
        <v>116</v>
      </c>
      <c r="BE189" s="140">
        <f t="shared" si="24"/>
        <v>0</v>
      </c>
      <c r="BF189" s="140">
        <f t="shared" si="25"/>
        <v>0</v>
      </c>
      <c r="BG189" s="140">
        <f t="shared" si="26"/>
        <v>0</v>
      </c>
      <c r="BH189" s="140">
        <f t="shared" si="27"/>
        <v>0</v>
      </c>
      <c r="BI189" s="140">
        <f t="shared" si="28"/>
        <v>0</v>
      </c>
      <c r="BJ189" s="14" t="s">
        <v>124</v>
      </c>
      <c r="BK189" s="140">
        <f t="shared" si="29"/>
        <v>0</v>
      </c>
      <c r="BL189" s="14" t="s">
        <v>123</v>
      </c>
      <c r="BM189" s="139" t="s">
        <v>321</v>
      </c>
    </row>
    <row r="190" spans="2:65" s="1" customFormat="1" ht="21.75" customHeight="1" x14ac:dyDescent="0.2">
      <c r="B190" s="127"/>
      <c r="C190" s="148" t="s">
        <v>322</v>
      </c>
      <c r="D190" s="148" t="s">
        <v>164</v>
      </c>
      <c r="E190" s="149" t="s">
        <v>316</v>
      </c>
      <c r="F190" s="150" t="s">
        <v>317</v>
      </c>
      <c r="G190" s="151" t="s">
        <v>159</v>
      </c>
      <c r="H190" s="152">
        <v>82</v>
      </c>
      <c r="I190" s="153"/>
      <c r="J190" s="153">
        <f t="shared" si="20"/>
        <v>0</v>
      </c>
      <c r="K190" s="154"/>
      <c r="L190" s="155"/>
      <c r="M190" s="156" t="s">
        <v>1</v>
      </c>
      <c r="N190" s="157" t="s">
        <v>38</v>
      </c>
      <c r="O190" s="137">
        <v>0</v>
      </c>
      <c r="P190" s="137">
        <f t="shared" si="21"/>
        <v>0</v>
      </c>
      <c r="Q190" s="137">
        <v>7.4999999999999997E-3</v>
      </c>
      <c r="R190" s="137">
        <f t="shared" si="22"/>
        <v>0.61499999999999999</v>
      </c>
      <c r="S190" s="137">
        <v>0</v>
      </c>
      <c r="T190" s="138">
        <f t="shared" si="23"/>
        <v>0</v>
      </c>
      <c r="AR190" s="139" t="s">
        <v>156</v>
      </c>
      <c r="AT190" s="139" t="s">
        <v>164</v>
      </c>
      <c r="AU190" s="139" t="s">
        <v>124</v>
      </c>
      <c r="AY190" s="14" t="s">
        <v>116</v>
      </c>
      <c r="BE190" s="140">
        <f t="shared" si="24"/>
        <v>0</v>
      </c>
      <c r="BF190" s="140">
        <f t="shared" si="25"/>
        <v>0</v>
      </c>
      <c r="BG190" s="140">
        <f t="shared" si="26"/>
        <v>0</v>
      </c>
      <c r="BH190" s="140">
        <f t="shared" si="27"/>
        <v>0</v>
      </c>
      <c r="BI190" s="140">
        <f t="shared" si="28"/>
        <v>0</v>
      </c>
      <c r="BJ190" s="14" t="s">
        <v>124</v>
      </c>
      <c r="BK190" s="140">
        <f t="shared" si="29"/>
        <v>0</v>
      </c>
      <c r="BL190" s="14" t="s">
        <v>123</v>
      </c>
      <c r="BM190" s="139" t="s">
        <v>323</v>
      </c>
    </row>
    <row r="191" spans="2:65" s="1" customFormat="1" ht="24.2" customHeight="1" x14ac:dyDescent="0.2">
      <c r="B191" s="127"/>
      <c r="C191" s="128" t="s">
        <v>263</v>
      </c>
      <c r="D191" s="128" t="s">
        <v>119</v>
      </c>
      <c r="E191" s="129" t="s">
        <v>324</v>
      </c>
      <c r="F191" s="130" t="s">
        <v>325</v>
      </c>
      <c r="G191" s="131" t="s">
        <v>203</v>
      </c>
      <c r="H191" s="132">
        <v>9</v>
      </c>
      <c r="I191" s="133"/>
      <c r="J191" s="133">
        <f t="shared" si="20"/>
        <v>0</v>
      </c>
      <c r="K191" s="134"/>
      <c r="L191" s="26"/>
      <c r="M191" s="135" t="s">
        <v>1</v>
      </c>
      <c r="N191" s="136" t="s">
        <v>38</v>
      </c>
      <c r="O191" s="137">
        <v>0.45019999999999999</v>
      </c>
      <c r="P191" s="137">
        <f t="shared" si="21"/>
        <v>4.0518000000000001</v>
      </c>
      <c r="Q191" s="137">
        <v>4.6E-5</v>
      </c>
      <c r="R191" s="137">
        <f t="shared" si="22"/>
        <v>4.1399999999999998E-4</v>
      </c>
      <c r="S191" s="137">
        <v>0</v>
      </c>
      <c r="T191" s="138">
        <f t="shared" si="23"/>
        <v>0</v>
      </c>
      <c r="AR191" s="139" t="s">
        <v>123</v>
      </c>
      <c r="AT191" s="139" t="s">
        <v>119</v>
      </c>
      <c r="AU191" s="139" t="s">
        <v>124</v>
      </c>
      <c r="AY191" s="14" t="s">
        <v>116</v>
      </c>
      <c r="BE191" s="140">
        <f t="shared" si="24"/>
        <v>0</v>
      </c>
      <c r="BF191" s="140">
        <f t="shared" si="25"/>
        <v>0</v>
      </c>
      <c r="BG191" s="140">
        <f t="shared" si="26"/>
        <v>0</v>
      </c>
      <c r="BH191" s="140">
        <f t="shared" si="27"/>
        <v>0</v>
      </c>
      <c r="BI191" s="140">
        <f t="shared" si="28"/>
        <v>0</v>
      </c>
      <c r="BJ191" s="14" t="s">
        <v>124</v>
      </c>
      <c r="BK191" s="140">
        <f t="shared" si="29"/>
        <v>0</v>
      </c>
      <c r="BL191" s="14" t="s">
        <v>123</v>
      </c>
      <c r="BM191" s="139" t="s">
        <v>326</v>
      </c>
    </row>
    <row r="192" spans="2:65" s="1" customFormat="1" ht="21.75" customHeight="1" x14ac:dyDescent="0.2">
      <c r="B192" s="127"/>
      <c r="C192" s="148" t="s">
        <v>327</v>
      </c>
      <c r="D192" s="148" t="s">
        <v>164</v>
      </c>
      <c r="E192" s="149" t="s">
        <v>328</v>
      </c>
      <c r="F192" s="150" t="s">
        <v>329</v>
      </c>
      <c r="G192" s="151" t="s">
        <v>220</v>
      </c>
      <c r="H192" s="152">
        <v>26</v>
      </c>
      <c r="I192" s="153"/>
      <c r="J192" s="153">
        <f t="shared" si="20"/>
        <v>0</v>
      </c>
      <c r="K192" s="154"/>
      <c r="L192" s="155"/>
      <c r="M192" s="156" t="s">
        <v>1</v>
      </c>
      <c r="N192" s="157" t="s">
        <v>38</v>
      </c>
      <c r="O192" s="137">
        <v>0</v>
      </c>
      <c r="P192" s="137">
        <f t="shared" si="21"/>
        <v>0</v>
      </c>
      <c r="Q192" s="137">
        <v>1.4999999999999999E-4</v>
      </c>
      <c r="R192" s="137">
        <f t="shared" si="22"/>
        <v>3.8999999999999998E-3</v>
      </c>
      <c r="S192" s="137">
        <v>0</v>
      </c>
      <c r="T192" s="138">
        <f t="shared" si="23"/>
        <v>0</v>
      </c>
      <c r="AR192" s="139" t="s">
        <v>156</v>
      </c>
      <c r="AT192" s="139" t="s">
        <v>164</v>
      </c>
      <c r="AU192" s="139" t="s">
        <v>124</v>
      </c>
      <c r="AY192" s="14" t="s">
        <v>116</v>
      </c>
      <c r="BE192" s="140">
        <f t="shared" si="24"/>
        <v>0</v>
      </c>
      <c r="BF192" s="140">
        <f t="shared" si="25"/>
        <v>0</v>
      </c>
      <c r="BG192" s="140">
        <f t="shared" si="26"/>
        <v>0</v>
      </c>
      <c r="BH192" s="140">
        <f t="shared" si="27"/>
        <v>0</v>
      </c>
      <c r="BI192" s="140">
        <f t="shared" si="28"/>
        <v>0</v>
      </c>
      <c r="BJ192" s="14" t="s">
        <v>124</v>
      </c>
      <c r="BK192" s="140">
        <f t="shared" si="29"/>
        <v>0</v>
      </c>
      <c r="BL192" s="14" t="s">
        <v>123</v>
      </c>
      <c r="BM192" s="139" t="s">
        <v>330</v>
      </c>
    </row>
    <row r="193" spans="2:65" s="1" customFormat="1" ht="16.5" customHeight="1" x14ac:dyDescent="0.2">
      <c r="B193" s="127"/>
      <c r="C193" s="148" t="s">
        <v>258</v>
      </c>
      <c r="D193" s="148" t="s">
        <v>164</v>
      </c>
      <c r="E193" s="149" t="s">
        <v>331</v>
      </c>
      <c r="F193" s="150" t="s">
        <v>332</v>
      </c>
      <c r="G193" s="151" t="s">
        <v>333</v>
      </c>
      <c r="H193" s="152">
        <v>2.25</v>
      </c>
      <c r="I193" s="153"/>
      <c r="J193" s="153">
        <f t="shared" si="20"/>
        <v>0</v>
      </c>
      <c r="K193" s="154"/>
      <c r="L193" s="155"/>
      <c r="M193" s="156" t="s">
        <v>1</v>
      </c>
      <c r="N193" s="157" t="s">
        <v>38</v>
      </c>
      <c r="O193" s="137">
        <v>0</v>
      </c>
      <c r="P193" s="137">
        <f t="shared" si="21"/>
        <v>0</v>
      </c>
      <c r="Q193" s="137">
        <v>4.1000000000000003E-3</v>
      </c>
      <c r="R193" s="137">
        <f t="shared" si="22"/>
        <v>9.2250000000000006E-3</v>
      </c>
      <c r="S193" s="137">
        <v>0</v>
      </c>
      <c r="T193" s="138">
        <f t="shared" si="23"/>
        <v>0</v>
      </c>
      <c r="AR193" s="139" t="s">
        <v>156</v>
      </c>
      <c r="AT193" s="139" t="s">
        <v>164</v>
      </c>
      <c r="AU193" s="139" t="s">
        <v>124</v>
      </c>
      <c r="AY193" s="14" t="s">
        <v>116</v>
      </c>
      <c r="BE193" s="140">
        <f t="shared" si="24"/>
        <v>0</v>
      </c>
      <c r="BF193" s="140">
        <f t="shared" si="25"/>
        <v>0</v>
      </c>
      <c r="BG193" s="140">
        <f t="shared" si="26"/>
        <v>0</v>
      </c>
      <c r="BH193" s="140">
        <f t="shared" si="27"/>
        <v>0</v>
      </c>
      <c r="BI193" s="140">
        <f t="shared" si="28"/>
        <v>0</v>
      </c>
      <c r="BJ193" s="14" t="s">
        <v>124</v>
      </c>
      <c r="BK193" s="140">
        <f t="shared" si="29"/>
        <v>0</v>
      </c>
      <c r="BL193" s="14" t="s">
        <v>123</v>
      </c>
      <c r="BM193" s="139" t="s">
        <v>334</v>
      </c>
    </row>
    <row r="194" spans="2:65" s="1" customFormat="1" ht="16.5" customHeight="1" x14ac:dyDescent="0.2">
      <c r="B194" s="127"/>
      <c r="C194" s="148" t="s">
        <v>335</v>
      </c>
      <c r="D194" s="148" t="s">
        <v>164</v>
      </c>
      <c r="E194" s="149" t="s">
        <v>336</v>
      </c>
      <c r="F194" s="150" t="s">
        <v>337</v>
      </c>
      <c r="G194" s="151" t="s">
        <v>333</v>
      </c>
      <c r="H194" s="152">
        <v>1.125</v>
      </c>
      <c r="I194" s="153"/>
      <c r="J194" s="153">
        <f t="shared" si="20"/>
        <v>0</v>
      </c>
      <c r="K194" s="154"/>
      <c r="L194" s="155"/>
      <c r="M194" s="156" t="s">
        <v>1</v>
      </c>
      <c r="N194" s="157" t="s">
        <v>38</v>
      </c>
      <c r="O194" s="137">
        <v>0</v>
      </c>
      <c r="P194" s="137">
        <f t="shared" si="21"/>
        <v>0</v>
      </c>
      <c r="Q194" s="137">
        <v>6.4200000000000004E-3</v>
      </c>
      <c r="R194" s="137">
        <f t="shared" si="22"/>
        <v>7.2225000000000006E-3</v>
      </c>
      <c r="S194" s="137">
        <v>0</v>
      </c>
      <c r="T194" s="138">
        <f t="shared" si="23"/>
        <v>0</v>
      </c>
      <c r="AR194" s="139" t="s">
        <v>156</v>
      </c>
      <c r="AT194" s="139" t="s">
        <v>164</v>
      </c>
      <c r="AU194" s="139" t="s">
        <v>124</v>
      </c>
      <c r="AY194" s="14" t="s">
        <v>116</v>
      </c>
      <c r="BE194" s="140">
        <f t="shared" si="24"/>
        <v>0</v>
      </c>
      <c r="BF194" s="140">
        <f t="shared" si="25"/>
        <v>0</v>
      </c>
      <c r="BG194" s="140">
        <f t="shared" si="26"/>
        <v>0</v>
      </c>
      <c r="BH194" s="140">
        <f t="shared" si="27"/>
        <v>0</v>
      </c>
      <c r="BI194" s="140">
        <f t="shared" si="28"/>
        <v>0</v>
      </c>
      <c r="BJ194" s="14" t="s">
        <v>124</v>
      </c>
      <c r="BK194" s="140">
        <f t="shared" si="29"/>
        <v>0</v>
      </c>
      <c r="BL194" s="14" t="s">
        <v>123</v>
      </c>
      <c r="BM194" s="139" t="s">
        <v>338</v>
      </c>
    </row>
    <row r="195" spans="2:65" s="1" customFormat="1" ht="24.2" customHeight="1" x14ac:dyDescent="0.2">
      <c r="B195" s="127"/>
      <c r="C195" s="148" t="s">
        <v>339</v>
      </c>
      <c r="D195" s="148" t="s">
        <v>164</v>
      </c>
      <c r="E195" s="149" t="s">
        <v>340</v>
      </c>
      <c r="F195" s="150" t="s">
        <v>341</v>
      </c>
      <c r="G195" s="151" t="s">
        <v>203</v>
      </c>
      <c r="H195" s="152">
        <v>900</v>
      </c>
      <c r="I195" s="153"/>
      <c r="J195" s="153">
        <f t="shared" si="20"/>
        <v>0</v>
      </c>
      <c r="K195" s="154"/>
      <c r="L195" s="155"/>
      <c r="M195" s="156" t="s">
        <v>1</v>
      </c>
      <c r="N195" s="157" t="s">
        <v>38</v>
      </c>
      <c r="O195" s="137">
        <v>0</v>
      </c>
      <c r="P195" s="137">
        <f t="shared" si="21"/>
        <v>0</v>
      </c>
      <c r="Q195" s="137">
        <v>6.0000000000000002E-5</v>
      </c>
      <c r="R195" s="137">
        <f t="shared" si="22"/>
        <v>5.3999999999999999E-2</v>
      </c>
      <c r="S195" s="137">
        <v>0</v>
      </c>
      <c r="T195" s="138">
        <f t="shared" si="23"/>
        <v>0</v>
      </c>
      <c r="AR195" s="139" t="s">
        <v>156</v>
      </c>
      <c r="AT195" s="139" t="s">
        <v>164</v>
      </c>
      <c r="AU195" s="139" t="s">
        <v>124</v>
      </c>
      <c r="AY195" s="14" t="s">
        <v>116</v>
      </c>
      <c r="BE195" s="140">
        <f t="shared" si="24"/>
        <v>0</v>
      </c>
      <c r="BF195" s="140">
        <f t="shared" si="25"/>
        <v>0</v>
      </c>
      <c r="BG195" s="140">
        <f t="shared" si="26"/>
        <v>0</v>
      </c>
      <c r="BH195" s="140">
        <f t="shared" si="27"/>
        <v>0</v>
      </c>
      <c r="BI195" s="140">
        <f t="shared" si="28"/>
        <v>0</v>
      </c>
      <c r="BJ195" s="14" t="s">
        <v>124</v>
      </c>
      <c r="BK195" s="140">
        <f t="shared" si="29"/>
        <v>0</v>
      </c>
      <c r="BL195" s="14" t="s">
        <v>123</v>
      </c>
      <c r="BM195" s="139" t="s">
        <v>342</v>
      </c>
    </row>
    <row r="196" spans="2:65" s="1" customFormat="1" ht="24.2" customHeight="1" x14ac:dyDescent="0.2">
      <c r="B196" s="127"/>
      <c r="C196" s="148" t="s">
        <v>343</v>
      </c>
      <c r="D196" s="148" t="s">
        <v>164</v>
      </c>
      <c r="E196" s="149" t="s">
        <v>344</v>
      </c>
      <c r="F196" s="150" t="s">
        <v>345</v>
      </c>
      <c r="G196" s="151" t="s">
        <v>346</v>
      </c>
      <c r="H196" s="152">
        <v>2</v>
      </c>
      <c r="I196" s="153"/>
      <c r="J196" s="153">
        <f t="shared" si="20"/>
        <v>0</v>
      </c>
      <c r="K196" s="154"/>
      <c r="L196" s="155"/>
      <c r="M196" s="156" t="s">
        <v>1</v>
      </c>
      <c r="N196" s="157" t="s">
        <v>38</v>
      </c>
      <c r="O196" s="137">
        <v>0</v>
      </c>
      <c r="P196" s="137">
        <f t="shared" si="21"/>
        <v>0</v>
      </c>
      <c r="Q196" s="137">
        <v>5.9999999999999995E-4</v>
      </c>
      <c r="R196" s="137">
        <f t="shared" si="22"/>
        <v>1.1999999999999999E-3</v>
      </c>
      <c r="S196" s="137">
        <v>0</v>
      </c>
      <c r="T196" s="138">
        <f t="shared" si="23"/>
        <v>0</v>
      </c>
      <c r="AR196" s="139" t="s">
        <v>156</v>
      </c>
      <c r="AT196" s="139" t="s">
        <v>164</v>
      </c>
      <c r="AU196" s="139" t="s">
        <v>124</v>
      </c>
      <c r="AY196" s="14" t="s">
        <v>116</v>
      </c>
      <c r="BE196" s="140">
        <f t="shared" si="24"/>
        <v>0</v>
      </c>
      <c r="BF196" s="140">
        <f t="shared" si="25"/>
        <v>0</v>
      </c>
      <c r="BG196" s="140">
        <f t="shared" si="26"/>
        <v>0</v>
      </c>
      <c r="BH196" s="140">
        <f t="shared" si="27"/>
        <v>0</v>
      </c>
      <c r="BI196" s="140">
        <f t="shared" si="28"/>
        <v>0</v>
      </c>
      <c r="BJ196" s="14" t="s">
        <v>124</v>
      </c>
      <c r="BK196" s="140">
        <f t="shared" si="29"/>
        <v>0</v>
      </c>
      <c r="BL196" s="14" t="s">
        <v>123</v>
      </c>
      <c r="BM196" s="139" t="s">
        <v>347</v>
      </c>
    </row>
    <row r="197" spans="2:65" s="1" customFormat="1" ht="16.5" customHeight="1" x14ac:dyDescent="0.2">
      <c r="B197" s="127"/>
      <c r="C197" s="148" t="s">
        <v>348</v>
      </c>
      <c r="D197" s="148" t="s">
        <v>164</v>
      </c>
      <c r="E197" s="149" t="s">
        <v>349</v>
      </c>
      <c r="F197" s="150" t="s">
        <v>350</v>
      </c>
      <c r="G197" s="151" t="s">
        <v>203</v>
      </c>
      <c r="H197" s="152">
        <v>48</v>
      </c>
      <c r="I197" s="153"/>
      <c r="J197" s="153">
        <f t="shared" si="20"/>
        <v>0</v>
      </c>
      <c r="K197" s="154"/>
      <c r="L197" s="155"/>
      <c r="M197" s="156" t="s">
        <v>1</v>
      </c>
      <c r="N197" s="157" t="s">
        <v>38</v>
      </c>
      <c r="O197" s="137">
        <v>0</v>
      </c>
      <c r="P197" s="137">
        <f t="shared" si="21"/>
        <v>0</v>
      </c>
      <c r="Q197" s="137">
        <v>7.5000000000000002E-4</v>
      </c>
      <c r="R197" s="137">
        <f t="shared" si="22"/>
        <v>3.6000000000000004E-2</v>
      </c>
      <c r="S197" s="137">
        <v>0</v>
      </c>
      <c r="T197" s="138">
        <f t="shared" si="23"/>
        <v>0</v>
      </c>
      <c r="AR197" s="139" t="s">
        <v>156</v>
      </c>
      <c r="AT197" s="139" t="s">
        <v>164</v>
      </c>
      <c r="AU197" s="139" t="s">
        <v>124</v>
      </c>
      <c r="AY197" s="14" t="s">
        <v>116</v>
      </c>
      <c r="BE197" s="140">
        <f t="shared" si="24"/>
        <v>0</v>
      </c>
      <c r="BF197" s="140">
        <f t="shared" si="25"/>
        <v>0</v>
      </c>
      <c r="BG197" s="140">
        <f t="shared" si="26"/>
        <v>0</v>
      </c>
      <c r="BH197" s="140">
        <f t="shared" si="27"/>
        <v>0</v>
      </c>
      <c r="BI197" s="140">
        <f t="shared" si="28"/>
        <v>0</v>
      </c>
      <c r="BJ197" s="14" t="s">
        <v>124</v>
      </c>
      <c r="BK197" s="140">
        <f t="shared" si="29"/>
        <v>0</v>
      </c>
      <c r="BL197" s="14" t="s">
        <v>123</v>
      </c>
      <c r="BM197" s="139" t="s">
        <v>351</v>
      </c>
    </row>
    <row r="198" spans="2:65" s="1" customFormat="1" ht="16.5" customHeight="1" x14ac:dyDescent="0.2">
      <c r="B198" s="127"/>
      <c r="C198" s="148" t="s">
        <v>352</v>
      </c>
      <c r="D198" s="148" t="s">
        <v>164</v>
      </c>
      <c r="E198" s="149" t="s">
        <v>353</v>
      </c>
      <c r="F198" s="150" t="s">
        <v>354</v>
      </c>
      <c r="G198" s="151" t="s">
        <v>203</v>
      </c>
      <c r="H198" s="152">
        <v>3680</v>
      </c>
      <c r="I198" s="153"/>
      <c r="J198" s="153">
        <f t="shared" si="20"/>
        <v>0</v>
      </c>
      <c r="K198" s="154"/>
      <c r="L198" s="155"/>
      <c r="M198" s="156" t="s">
        <v>1</v>
      </c>
      <c r="N198" s="157" t="s">
        <v>38</v>
      </c>
      <c r="O198" s="137">
        <v>0</v>
      </c>
      <c r="P198" s="137">
        <f t="shared" si="21"/>
        <v>0</v>
      </c>
      <c r="Q198" s="137">
        <v>2.0000000000000001E-4</v>
      </c>
      <c r="R198" s="137">
        <f t="shared" si="22"/>
        <v>0.73599999999999999</v>
      </c>
      <c r="S198" s="137">
        <v>0</v>
      </c>
      <c r="T198" s="138">
        <f t="shared" si="23"/>
        <v>0</v>
      </c>
      <c r="AR198" s="139" t="s">
        <v>156</v>
      </c>
      <c r="AT198" s="139" t="s">
        <v>164</v>
      </c>
      <c r="AU198" s="139" t="s">
        <v>124</v>
      </c>
      <c r="AY198" s="14" t="s">
        <v>116</v>
      </c>
      <c r="BE198" s="140">
        <f t="shared" si="24"/>
        <v>0</v>
      </c>
      <c r="BF198" s="140">
        <f t="shared" si="25"/>
        <v>0</v>
      </c>
      <c r="BG198" s="140">
        <f t="shared" si="26"/>
        <v>0</v>
      </c>
      <c r="BH198" s="140">
        <f t="shared" si="27"/>
        <v>0</v>
      </c>
      <c r="BI198" s="140">
        <f t="shared" si="28"/>
        <v>0</v>
      </c>
      <c r="BJ198" s="14" t="s">
        <v>124</v>
      </c>
      <c r="BK198" s="140">
        <f t="shared" si="29"/>
        <v>0</v>
      </c>
      <c r="BL198" s="14" t="s">
        <v>123</v>
      </c>
      <c r="BM198" s="139" t="s">
        <v>355</v>
      </c>
    </row>
    <row r="199" spans="2:65" s="1" customFormat="1" ht="16.5" customHeight="1" x14ac:dyDescent="0.2">
      <c r="B199" s="127"/>
      <c r="C199" s="148" t="s">
        <v>356</v>
      </c>
      <c r="D199" s="148" t="s">
        <v>164</v>
      </c>
      <c r="E199" s="149" t="s">
        <v>357</v>
      </c>
      <c r="F199" s="150" t="s">
        <v>358</v>
      </c>
      <c r="G199" s="151" t="s">
        <v>203</v>
      </c>
      <c r="H199" s="152">
        <v>57.25</v>
      </c>
      <c r="I199" s="153"/>
      <c r="J199" s="153">
        <f t="shared" si="20"/>
        <v>0</v>
      </c>
      <c r="K199" s="154"/>
      <c r="L199" s="155"/>
      <c r="M199" s="156" t="s">
        <v>1</v>
      </c>
      <c r="N199" s="157" t="s">
        <v>38</v>
      </c>
      <c r="O199" s="137">
        <v>0</v>
      </c>
      <c r="P199" s="137">
        <f t="shared" si="21"/>
        <v>0</v>
      </c>
      <c r="Q199" s="137">
        <v>2.5000000000000001E-2</v>
      </c>
      <c r="R199" s="137">
        <f t="shared" si="22"/>
        <v>1.4312500000000001</v>
      </c>
      <c r="S199" s="137">
        <v>0</v>
      </c>
      <c r="T199" s="138">
        <f t="shared" si="23"/>
        <v>0</v>
      </c>
      <c r="AR199" s="139" t="s">
        <v>156</v>
      </c>
      <c r="AT199" s="139" t="s">
        <v>164</v>
      </c>
      <c r="AU199" s="139" t="s">
        <v>124</v>
      </c>
      <c r="AY199" s="14" t="s">
        <v>116</v>
      </c>
      <c r="BE199" s="140">
        <f t="shared" si="24"/>
        <v>0</v>
      </c>
      <c r="BF199" s="140">
        <f t="shared" si="25"/>
        <v>0</v>
      </c>
      <c r="BG199" s="140">
        <f t="shared" si="26"/>
        <v>0</v>
      </c>
      <c r="BH199" s="140">
        <f t="shared" si="27"/>
        <v>0</v>
      </c>
      <c r="BI199" s="140">
        <f t="shared" si="28"/>
        <v>0</v>
      </c>
      <c r="BJ199" s="14" t="s">
        <v>124</v>
      </c>
      <c r="BK199" s="140">
        <f t="shared" si="29"/>
        <v>0</v>
      </c>
      <c r="BL199" s="14" t="s">
        <v>123</v>
      </c>
      <c r="BM199" s="139" t="s">
        <v>359</v>
      </c>
    </row>
    <row r="200" spans="2:65" s="1" customFormat="1" ht="24.2" customHeight="1" x14ac:dyDescent="0.2">
      <c r="B200" s="127"/>
      <c r="C200" s="128" t="s">
        <v>360</v>
      </c>
      <c r="D200" s="128" t="s">
        <v>119</v>
      </c>
      <c r="E200" s="129" t="s">
        <v>361</v>
      </c>
      <c r="F200" s="130" t="s">
        <v>362</v>
      </c>
      <c r="G200" s="131" t="s">
        <v>122</v>
      </c>
      <c r="H200" s="132">
        <v>1.135</v>
      </c>
      <c r="I200" s="133"/>
      <c r="J200" s="133">
        <f t="shared" si="20"/>
        <v>0</v>
      </c>
      <c r="K200" s="134"/>
      <c r="L200" s="26"/>
      <c r="M200" s="135" t="s">
        <v>1</v>
      </c>
      <c r="N200" s="136" t="s">
        <v>38</v>
      </c>
      <c r="O200" s="137">
        <v>4.7990000000000004</v>
      </c>
      <c r="P200" s="137">
        <f t="shared" si="21"/>
        <v>5.4468650000000007</v>
      </c>
      <c r="Q200" s="137">
        <v>0</v>
      </c>
      <c r="R200" s="137">
        <f t="shared" si="22"/>
        <v>0</v>
      </c>
      <c r="S200" s="137">
        <v>0</v>
      </c>
      <c r="T200" s="138">
        <f t="shared" si="23"/>
        <v>0</v>
      </c>
      <c r="AR200" s="139" t="s">
        <v>123</v>
      </c>
      <c r="AT200" s="139" t="s">
        <v>119</v>
      </c>
      <c r="AU200" s="139" t="s">
        <v>124</v>
      </c>
      <c r="AY200" s="14" t="s">
        <v>116</v>
      </c>
      <c r="BE200" s="140">
        <f t="shared" si="24"/>
        <v>0</v>
      </c>
      <c r="BF200" s="140">
        <f t="shared" si="25"/>
        <v>0</v>
      </c>
      <c r="BG200" s="140">
        <f t="shared" si="26"/>
        <v>0</v>
      </c>
      <c r="BH200" s="140">
        <f t="shared" si="27"/>
        <v>0</v>
      </c>
      <c r="BI200" s="140">
        <f t="shared" si="28"/>
        <v>0</v>
      </c>
      <c r="BJ200" s="14" t="s">
        <v>124</v>
      </c>
      <c r="BK200" s="140">
        <f t="shared" si="29"/>
        <v>0</v>
      </c>
      <c r="BL200" s="14" t="s">
        <v>123</v>
      </c>
      <c r="BM200" s="139" t="s">
        <v>363</v>
      </c>
    </row>
    <row r="201" spans="2:65" s="11" customFormat="1" ht="25.9" customHeight="1" x14ac:dyDescent="0.2">
      <c r="B201" s="116"/>
      <c r="D201" s="117" t="s">
        <v>71</v>
      </c>
      <c r="E201" s="118" t="s">
        <v>164</v>
      </c>
      <c r="F201" s="118" t="s">
        <v>364</v>
      </c>
      <c r="J201" s="119">
        <f>BK201</f>
        <v>0</v>
      </c>
      <c r="L201" s="116"/>
      <c r="M201" s="120"/>
      <c r="P201" s="121">
        <f>P202+P231</f>
        <v>219.17400000000001</v>
      </c>
      <c r="R201" s="121">
        <f>R202+R231</f>
        <v>0.31446000000000002</v>
      </c>
      <c r="T201" s="122">
        <f>T202+T231</f>
        <v>0.59839000000000009</v>
      </c>
      <c r="AR201" s="117" t="s">
        <v>131</v>
      </c>
      <c r="AT201" s="123" t="s">
        <v>71</v>
      </c>
      <c r="AU201" s="123" t="s">
        <v>72</v>
      </c>
      <c r="AY201" s="117" t="s">
        <v>116</v>
      </c>
      <c r="BK201" s="124">
        <f>BK202+BK231</f>
        <v>0</v>
      </c>
    </row>
    <row r="202" spans="2:65" s="11" customFormat="1" ht="22.9" customHeight="1" x14ac:dyDescent="0.2">
      <c r="B202" s="116"/>
      <c r="D202" s="117" t="s">
        <v>71</v>
      </c>
      <c r="E202" s="125" t="s">
        <v>365</v>
      </c>
      <c r="F202" s="125" t="s">
        <v>366</v>
      </c>
      <c r="J202" s="126">
        <f>BK202</f>
        <v>0</v>
      </c>
      <c r="L202" s="116"/>
      <c r="M202" s="120"/>
      <c r="P202" s="121">
        <f>SUM(P203:P230)</f>
        <v>177.82400000000001</v>
      </c>
      <c r="R202" s="121">
        <f>SUM(R203:R230)</f>
        <v>0.31446000000000002</v>
      </c>
      <c r="T202" s="122">
        <f>SUM(T203:T230)</f>
        <v>0.59839000000000009</v>
      </c>
      <c r="AR202" s="117" t="s">
        <v>131</v>
      </c>
      <c r="AT202" s="123" t="s">
        <v>71</v>
      </c>
      <c r="AU202" s="123" t="s">
        <v>80</v>
      </c>
      <c r="AY202" s="117" t="s">
        <v>116</v>
      </c>
      <c r="BK202" s="124">
        <f>SUM(BK203:BK230)</f>
        <v>0</v>
      </c>
    </row>
    <row r="203" spans="2:65" s="1" customFormat="1" ht="16.5" customHeight="1" x14ac:dyDescent="0.2">
      <c r="B203" s="127"/>
      <c r="C203" s="128" t="s">
        <v>367</v>
      </c>
      <c r="D203" s="128" t="s">
        <v>119</v>
      </c>
      <c r="E203" s="129" t="s">
        <v>368</v>
      </c>
      <c r="F203" s="130" t="s">
        <v>369</v>
      </c>
      <c r="G203" s="131" t="s">
        <v>203</v>
      </c>
      <c r="H203" s="132">
        <v>325</v>
      </c>
      <c r="I203" s="133"/>
      <c r="J203" s="133">
        <f t="shared" ref="J203:J230" si="30">ROUND(I203*H203,2)</f>
        <v>0</v>
      </c>
      <c r="K203" s="134"/>
      <c r="L203" s="26"/>
      <c r="M203" s="135" t="s">
        <v>1</v>
      </c>
      <c r="N203" s="136" t="s">
        <v>38</v>
      </c>
      <c r="O203" s="137">
        <v>7.2999999999999995E-2</v>
      </c>
      <c r="P203" s="137">
        <f t="shared" ref="P203:P230" si="31">O203*H203</f>
        <v>23.724999999999998</v>
      </c>
      <c r="Q203" s="137">
        <v>0</v>
      </c>
      <c r="R203" s="137">
        <f t="shared" ref="R203:R230" si="32">Q203*H203</f>
        <v>0</v>
      </c>
      <c r="S203" s="137">
        <v>0</v>
      </c>
      <c r="T203" s="138">
        <f t="shared" ref="T203:T230" si="33">S203*H203</f>
        <v>0</v>
      </c>
      <c r="AR203" s="139" t="s">
        <v>123</v>
      </c>
      <c r="AT203" s="139" t="s">
        <v>119</v>
      </c>
      <c r="AU203" s="139" t="s">
        <v>124</v>
      </c>
      <c r="AY203" s="14" t="s">
        <v>116</v>
      </c>
      <c r="BE203" s="140">
        <f t="shared" ref="BE203:BE230" si="34">IF(N203="základná",J203,0)</f>
        <v>0</v>
      </c>
      <c r="BF203" s="140">
        <f t="shared" ref="BF203:BF230" si="35">IF(N203="znížená",J203,0)</f>
        <v>0</v>
      </c>
      <c r="BG203" s="140">
        <f t="shared" ref="BG203:BG230" si="36">IF(N203="zákl. prenesená",J203,0)</f>
        <v>0</v>
      </c>
      <c r="BH203" s="140">
        <f t="shared" ref="BH203:BH230" si="37">IF(N203="zníž. prenesená",J203,0)</f>
        <v>0</v>
      </c>
      <c r="BI203" s="140">
        <f t="shared" ref="BI203:BI230" si="38">IF(N203="nulová",J203,0)</f>
        <v>0</v>
      </c>
      <c r="BJ203" s="14" t="s">
        <v>124</v>
      </c>
      <c r="BK203" s="140">
        <f t="shared" ref="BK203:BK230" si="39">ROUND(I203*H203,2)</f>
        <v>0</v>
      </c>
      <c r="BL203" s="14" t="s">
        <v>123</v>
      </c>
      <c r="BM203" s="139" t="s">
        <v>370</v>
      </c>
    </row>
    <row r="204" spans="2:65" s="1" customFormat="1" ht="16.5" customHeight="1" x14ac:dyDescent="0.2">
      <c r="B204" s="127"/>
      <c r="C204" s="148" t="s">
        <v>371</v>
      </c>
      <c r="D204" s="148" t="s">
        <v>164</v>
      </c>
      <c r="E204" s="149" t="s">
        <v>372</v>
      </c>
      <c r="F204" s="150" t="s">
        <v>373</v>
      </c>
      <c r="G204" s="151" t="s">
        <v>203</v>
      </c>
      <c r="H204" s="152">
        <v>325</v>
      </c>
      <c r="I204" s="153"/>
      <c r="J204" s="153">
        <f t="shared" si="30"/>
        <v>0</v>
      </c>
      <c r="K204" s="154"/>
      <c r="L204" s="155"/>
      <c r="M204" s="156" t="s">
        <v>1</v>
      </c>
      <c r="N204" s="157" t="s">
        <v>38</v>
      </c>
      <c r="O204" s="137">
        <v>0</v>
      </c>
      <c r="P204" s="137">
        <f t="shared" si="31"/>
        <v>0</v>
      </c>
      <c r="Q204" s="137">
        <v>2.9999999999999997E-4</v>
      </c>
      <c r="R204" s="137">
        <f t="shared" si="32"/>
        <v>9.7499999999999989E-2</v>
      </c>
      <c r="S204" s="137">
        <v>0</v>
      </c>
      <c r="T204" s="138">
        <f t="shared" si="33"/>
        <v>0</v>
      </c>
      <c r="AR204" s="139" t="s">
        <v>151</v>
      </c>
      <c r="AT204" s="139" t="s">
        <v>164</v>
      </c>
      <c r="AU204" s="139" t="s">
        <v>124</v>
      </c>
      <c r="AY204" s="14" t="s">
        <v>116</v>
      </c>
      <c r="BE204" s="140">
        <f t="shared" si="34"/>
        <v>0</v>
      </c>
      <c r="BF204" s="140">
        <f t="shared" si="35"/>
        <v>0</v>
      </c>
      <c r="BG204" s="140">
        <f t="shared" si="36"/>
        <v>0</v>
      </c>
      <c r="BH204" s="140">
        <f t="shared" si="37"/>
        <v>0</v>
      </c>
      <c r="BI204" s="140">
        <f t="shared" si="38"/>
        <v>0</v>
      </c>
      <c r="BJ204" s="14" t="s">
        <v>124</v>
      </c>
      <c r="BK204" s="140">
        <f t="shared" si="39"/>
        <v>0</v>
      </c>
      <c r="BL204" s="14" t="s">
        <v>151</v>
      </c>
      <c r="BM204" s="139" t="s">
        <v>374</v>
      </c>
    </row>
    <row r="205" spans="2:65" s="1" customFormat="1" ht="24.2" customHeight="1" x14ac:dyDescent="0.2">
      <c r="B205" s="127"/>
      <c r="C205" s="128" t="s">
        <v>284</v>
      </c>
      <c r="D205" s="128" t="s">
        <v>119</v>
      </c>
      <c r="E205" s="129" t="s">
        <v>375</v>
      </c>
      <c r="F205" s="130" t="s">
        <v>376</v>
      </c>
      <c r="G205" s="131" t="s">
        <v>220</v>
      </c>
      <c r="H205" s="132">
        <v>325</v>
      </c>
      <c r="I205" s="133"/>
      <c r="J205" s="133">
        <f t="shared" si="30"/>
        <v>0</v>
      </c>
      <c r="K205" s="134"/>
      <c r="L205" s="26"/>
      <c r="M205" s="135" t="s">
        <v>1</v>
      </c>
      <c r="N205" s="136" t="s">
        <v>38</v>
      </c>
      <c r="O205" s="137">
        <v>0.13</v>
      </c>
      <c r="P205" s="137">
        <f t="shared" si="31"/>
        <v>42.25</v>
      </c>
      <c r="Q205" s="137">
        <v>0</v>
      </c>
      <c r="R205" s="137">
        <f t="shared" si="32"/>
        <v>0</v>
      </c>
      <c r="S205" s="137">
        <v>0</v>
      </c>
      <c r="T205" s="138">
        <f t="shared" si="33"/>
        <v>0</v>
      </c>
      <c r="AR205" s="139" t="s">
        <v>123</v>
      </c>
      <c r="AT205" s="139" t="s">
        <v>119</v>
      </c>
      <c r="AU205" s="139" t="s">
        <v>124</v>
      </c>
      <c r="AY205" s="14" t="s">
        <v>116</v>
      </c>
      <c r="BE205" s="140">
        <f t="shared" si="34"/>
        <v>0</v>
      </c>
      <c r="BF205" s="140">
        <f t="shared" si="35"/>
        <v>0</v>
      </c>
      <c r="BG205" s="140">
        <f t="shared" si="36"/>
        <v>0</v>
      </c>
      <c r="BH205" s="140">
        <f t="shared" si="37"/>
        <v>0</v>
      </c>
      <c r="BI205" s="140">
        <f t="shared" si="38"/>
        <v>0</v>
      </c>
      <c r="BJ205" s="14" t="s">
        <v>124</v>
      </c>
      <c r="BK205" s="140">
        <f t="shared" si="39"/>
        <v>0</v>
      </c>
      <c r="BL205" s="14" t="s">
        <v>123</v>
      </c>
      <c r="BM205" s="139" t="s">
        <v>377</v>
      </c>
    </row>
    <row r="206" spans="2:65" s="1" customFormat="1" ht="16.5" customHeight="1" x14ac:dyDescent="0.2">
      <c r="B206" s="127"/>
      <c r="C206" s="148" t="s">
        <v>378</v>
      </c>
      <c r="D206" s="148" t="s">
        <v>164</v>
      </c>
      <c r="E206" s="149" t="s">
        <v>379</v>
      </c>
      <c r="F206" s="150" t="s">
        <v>380</v>
      </c>
      <c r="G206" s="151" t="s">
        <v>167</v>
      </c>
      <c r="H206" s="152">
        <v>53.48</v>
      </c>
      <c r="I206" s="153"/>
      <c r="J206" s="153">
        <f t="shared" si="30"/>
        <v>0</v>
      </c>
      <c r="K206" s="154"/>
      <c r="L206" s="155"/>
      <c r="M206" s="156" t="s">
        <v>1</v>
      </c>
      <c r="N206" s="157" t="s">
        <v>38</v>
      </c>
      <c r="O206" s="137">
        <v>0</v>
      </c>
      <c r="P206" s="137">
        <f t="shared" si="31"/>
        <v>0</v>
      </c>
      <c r="Q206" s="137">
        <v>1E-3</v>
      </c>
      <c r="R206" s="137">
        <f t="shared" si="32"/>
        <v>5.348E-2</v>
      </c>
      <c r="S206" s="137">
        <v>0</v>
      </c>
      <c r="T206" s="138">
        <f t="shared" si="33"/>
        <v>0</v>
      </c>
      <c r="AR206" s="139" t="s">
        <v>151</v>
      </c>
      <c r="AT206" s="139" t="s">
        <v>164</v>
      </c>
      <c r="AU206" s="139" t="s">
        <v>124</v>
      </c>
      <c r="AY206" s="14" t="s">
        <v>116</v>
      </c>
      <c r="BE206" s="140">
        <f t="shared" si="34"/>
        <v>0</v>
      </c>
      <c r="BF206" s="140">
        <f t="shared" si="35"/>
        <v>0</v>
      </c>
      <c r="BG206" s="140">
        <f t="shared" si="36"/>
        <v>0</v>
      </c>
      <c r="BH206" s="140">
        <f t="shared" si="37"/>
        <v>0</v>
      </c>
      <c r="BI206" s="140">
        <f t="shared" si="38"/>
        <v>0</v>
      </c>
      <c r="BJ206" s="14" t="s">
        <v>124</v>
      </c>
      <c r="BK206" s="140">
        <f t="shared" si="39"/>
        <v>0</v>
      </c>
      <c r="BL206" s="14" t="s">
        <v>151</v>
      </c>
      <c r="BM206" s="139" t="s">
        <v>381</v>
      </c>
    </row>
    <row r="207" spans="2:65" s="1" customFormat="1" ht="24.2" customHeight="1" x14ac:dyDescent="0.2">
      <c r="B207" s="127"/>
      <c r="C207" s="128" t="s">
        <v>314</v>
      </c>
      <c r="D207" s="128" t="s">
        <v>119</v>
      </c>
      <c r="E207" s="129" t="s">
        <v>382</v>
      </c>
      <c r="F207" s="130" t="s">
        <v>383</v>
      </c>
      <c r="G207" s="131" t="s">
        <v>203</v>
      </c>
      <c r="H207" s="132">
        <v>8</v>
      </c>
      <c r="I207" s="133"/>
      <c r="J207" s="133">
        <f t="shared" si="30"/>
        <v>0</v>
      </c>
      <c r="K207" s="134"/>
      <c r="L207" s="26"/>
      <c r="M207" s="135" t="s">
        <v>1</v>
      </c>
      <c r="N207" s="136" t="s">
        <v>38</v>
      </c>
      <c r="O207" s="137">
        <v>0.5</v>
      </c>
      <c r="P207" s="137">
        <f t="shared" si="31"/>
        <v>4</v>
      </c>
      <c r="Q207" s="137">
        <v>0</v>
      </c>
      <c r="R207" s="137">
        <f t="shared" si="32"/>
        <v>0</v>
      </c>
      <c r="S207" s="137">
        <v>0</v>
      </c>
      <c r="T207" s="138">
        <f t="shared" si="33"/>
        <v>0</v>
      </c>
      <c r="AR207" s="139" t="s">
        <v>123</v>
      </c>
      <c r="AT207" s="139" t="s">
        <v>119</v>
      </c>
      <c r="AU207" s="139" t="s">
        <v>124</v>
      </c>
      <c r="AY207" s="14" t="s">
        <v>116</v>
      </c>
      <c r="BE207" s="140">
        <f t="shared" si="34"/>
        <v>0</v>
      </c>
      <c r="BF207" s="140">
        <f t="shared" si="35"/>
        <v>0</v>
      </c>
      <c r="BG207" s="140">
        <f t="shared" si="36"/>
        <v>0</v>
      </c>
      <c r="BH207" s="140">
        <f t="shared" si="37"/>
        <v>0</v>
      </c>
      <c r="BI207" s="140">
        <f t="shared" si="38"/>
        <v>0</v>
      </c>
      <c r="BJ207" s="14" t="s">
        <v>124</v>
      </c>
      <c r="BK207" s="140">
        <f t="shared" si="39"/>
        <v>0</v>
      </c>
      <c r="BL207" s="14" t="s">
        <v>123</v>
      </c>
      <c r="BM207" s="139" t="s">
        <v>384</v>
      </c>
    </row>
    <row r="208" spans="2:65" s="1" customFormat="1" ht="21.75" customHeight="1" x14ac:dyDescent="0.2">
      <c r="B208" s="127"/>
      <c r="C208" s="148" t="s">
        <v>385</v>
      </c>
      <c r="D208" s="148" t="s">
        <v>164</v>
      </c>
      <c r="E208" s="149" t="s">
        <v>386</v>
      </c>
      <c r="F208" s="150" t="s">
        <v>387</v>
      </c>
      <c r="G208" s="151" t="s">
        <v>203</v>
      </c>
      <c r="H208" s="152">
        <v>8</v>
      </c>
      <c r="I208" s="153"/>
      <c r="J208" s="153">
        <f t="shared" si="30"/>
        <v>0</v>
      </c>
      <c r="K208" s="154"/>
      <c r="L208" s="155"/>
      <c r="M208" s="156" t="s">
        <v>1</v>
      </c>
      <c r="N208" s="157" t="s">
        <v>38</v>
      </c>
      <c r="O208" s="137">
        <v>0</v>
      </c>
      <c r="P208" s="137">
        <f t="shared" si="31"/>
        <v>0</v>
      </c>
      <c r="Q208" s="137">
        <v>7.3999999999999999E-4</v>
      </c>
      <c r="R208" s="137">
        <f t="shared" si="32"/>
        <v>5.9199999999999999E-3</v>
      </c>
      <c r="S208" s="137">
        <v>0</v>
      </c>
      <c r="T208" s="138">
        <f t="shared" si="33"/>
        <v>0</v>
      </c>
      <c r="AR208" s="139" t="s">
        <v>151</v>
      </c>
      <c r="AT208" s="139" t="s">
        <v>164</v>
      </c>
      <c r="AU208" s="139" t="s">
        <v>124</v>
      </c>
      <c r="AY208" s="14" t="s">
        <v>116</v>
      </c>
      <c r="BE208" s="140">
        <f t="shared" si="34"/>
        <v>0</v>
      </c>
      <c r="BF208" s="140">
        <f t="shared" si="35"/>
        <v>0</v>
      </c>
      <c r="BG208" s="140">
        <f t="shared" si="36"/>
        <v>0</v>
      </c>
      <c r="BH208" s="140">
        <f t="shared" si="37"/>
        <v>0</v>
      </c>
      <c r="BI208" s="140">
        <f t="shared" si="38"/>
        <v>0</v>
      </c>
      <c r="BJ208" s="14" t="s">
        <v>124</v>
      </c>
      <c r="BK208" s="140">
        <f t="shared" si="39"/>
        <v>0</v>
      </c>
      <c r="BL208" s="14" t="s">
        <v>151</v>
      </c>
      <c r="BM208" s="139" t="s">
        <v>388</v>
      </c>
    </row>
    <row r="209" spans="2:65" s="1" customFormat="1" ht="24.2" customHeight="1" x14ac:dyDescent="0.2">
      <c r="B209" s="127"/>
      <c r="C209" s="128" t="s">
        <v>318</v>
      </c>
      <c r="D209" s="128" t="s">
        <v>119</v>
      </c>
      <c r="E209" s="129" t="s">
        <v>389</v>
      </c>
      <c r="F209" s="130" t="s">
        <v>390</v>
      </c>
      <c r="G209" s="131" t="s">
        <v>203</v>
      </c>
      <c r="H209" s="132">
        <v>8</v>
      </c>
      <c r="I209" s="133"/>
      <c r="J209" s="133">
        <f t="shared" si="30"/>
        <v>0</v>
      </c>
      <c r="K209" s="134"/>
      <c r="L209" s="26"/>
      <c r="M209" s="135" t="s">
        <v>1</v>
      </c>
      <c r="N209" s="136" t="s">
        <v>38</v>
      </c>
      <c r="O209" s="137">
        <v>0.64</v>
      </c>
      <c r="P209" s="137">
        <f t="shared" si="31"/>
        <v>5.12</v>
      </c>
      <c r="Q209" s="137">
        <v>0</v>
      </c>
      <c r="R209" s="137">
        <f t="shared" si="32"/>
        <v>0</v>
      </c>
      <c r="S209" s="137">
        <v>0</v>
      </c>
      <c r="T209" s="138">
        <f t="shared" si="33"/>
        <v>0</v>
      </c>
      <c r="AR209" s="139" t="s">
        <v>123</v>
      </c>
      <c r="AT209" s="139" t="s">
        <v>119</v>
      </c>
      <c r="AU209" s="139" t="s">
        <v>124</v>
      </c>
      <c r="AY209" s="14" t="s">
        <v>116</v>
      </c>
      <c r="BE209" s="140">
        <f t="shared" si="34"/>
        <v>0</v>
      </c>
      <c r="BF209" s="140">
        <f t="shared" si="35"/>
        <v>0</v>
      </c>
      <c r="BG209" s="140">
        <f t="shared" si="36"/>
        <v>0</v>
      </c>
      <c r="BH209" s="140">
        <f t="shared" si="37"/>
        <v>0</v>
      </c>
      <c r="BI209" s="140">
        <f t="shared" si="38"/>
        <v>0</v>
      </c>
      <c r="BJ209" s="14" t="s">
        <v>124</v>
      </c>
      <c r="BK209" s="140">
        <f t="shared" si="39"/>
        <v>0</v>
      </c>
      <c r="BL209" s="14" t="s">
        <v>123</v>
      </c>
      <c r="BM209" s="139" t="s">
        <v>391</v>
      </c>
    </row>
    <row r="210" spans="2:65" s="1" customFormat="1" ht="24.2" customHeight="1" x14ac:dyDescent="0.2">
      <c r="B210" s="127"/>
      <c r="C210" s="148" t="s">
        <v>392</v>
      </c>
      <c r="D210" s="148" t="s">
        <v>164</v>
      </c>
      <c r="E210" s="149" t="s">
        <v>393</v>
      </c>
      <c r="F210" s="150" t="s">
        <v>394</v>
      </c>
      <c r="G210" s="151" t="s">
        <v>203</v>
      </c>
      <c r="H210" s="152">
        <v>8</v>
      </c>
      <c r="I210" s="153"/>
      <c r="J210" s="153">
        <f t="shared" si="30"/>
        <v>0</v>
      </c>
      <c r="K210" s="154"/>
      <c r="L210" s="155"/>
      <c r="M210" s="156" t="s">
        <v>1</v>
      </c>
      <c r="N210" s="157" t="s">
        <v>38</v>
      </c>
      <c r="O210" s="137">
        <v>0</v>
      </c>
      <c r="P210" s="137">
        <f t="shared" si="31"/>
        <v>0</v>
      </c>
      <c r="Q210" s="137">
        <v>1.4E-2</v>
      </c>
      <c r="R210" s="137">
        <f t="shared" si="32"/>
        <v>0.112</v>
      </c>
      <c r="S210" s="137">
        <v>0</v>
      </c>
      <c r="T210" s="138">
        <f t="shared" si="33"/>
        <v>0</v>
      </c>
      <c r="AR210" s="139" t="s">
        <v>151</v>
      </c>
      <c r="AT210" s="139" t="s">
        <v>164</v>
      </c>
      <c r="AU210" s="139" t="s">
        <v>124</v>
      </c>
      <c r="AY210" s="14" t="s">
        <v>116</v>
      </c>
      <c r="BE210" s="140">
        <f t="shared" si="34"/>
        <v>0</v>
      </c>
      <c r="BF210" s="140">
        <f t="shared" si="35"/>
        <v>0</v>
      </c>
      <c r="BG210" s="140">
        <f t="shared" si="36"/>
        <v>0</v>
      </c>
      <c r="BH210" s="140">
        <f t="shared" si="37"/>
        <v>0</v>
      </c>
      <c r="BI210" s="140">
        <f t="shared" si="38"/>
        <v>0</v>
      </c>
      <c r="BJ210" s="14" t="s">
        <v>124</v>
      </c>
      <c r="BK210" s="140">
        <f t="shared" si="39"/>
        <v>0</v>
      </c>
      <c r="BL210" s="14" t="s">
        <v>151</v>
      </c>
      <c r="BM210" s="139" t="s">
        <v>395</v>
      </c>
    </row>
    <row r="211" spans="2:65" s="1" customFormat="1" ht="21.75" customHeight="1" x14ac:dyDescent="0.2">
      <c r="B211" s="127"/>
      <c r="C211" s="128" t="s">
        <v>321</v>
      </c>
      <c r="D211" s="128" t="s">
        <v>119</v>
      </c>
      <c r="E211" s="129" t="s">
        <v>396</v>
      </c>
      <c r="F211" s="130" t="s">
        <v>397</v>
      </c>
      <c r="G211" s="131" t="s">
        <v>203</v>
      </c>
      <c r="H211" s="132">
        <v>20</v>
      </c>
      <c r="I211" s="133"/>
      <c r="J211" s="133">
        <f t="shared" si="30"/>
        <v>0</v>
      </c>
      <c r="K211" s="134"/>
      <c r="L211" s="26"/>
      <c r="M211" s="135" t="s">
        <v>1</v>
      </c>
      <c r="N211" s="136" t="s">
        <v>38</v>
      </c>
      <c r="O211" s="137">
        <v>0.16700000000000001</v>
      </c>
      <c r="P211" s="137">
        <f t="shared" si="31"/>
        <v>3.3400000000000003</v>
      </c>
      <c r="Q211" s="137">
        <v>0</v>
      </c>
      <c r="R211" s="137">
        <f t="shared" si="32"/>
        <v>0</v>
      </c>
      <c r="S211" s="137">
        <v>0</v>
      </c>
      <c r="T211" s="138">
        <f t="shared" si="33"/>
        <v>0</v>
      </c>
      <c r="AR211" s="139" t="s">
        <v>123</v>
      </c>
      <c r="AT211" s="139" t="s">
        <v>119</v>
      </c>
      <c r="AU211" s="139" t="s">
        <v>124</v>
      </c>
      <c r="AY211" s="14" t="s">
        <v>116</v>
      </c>
      <c r="BE211" s="140">
        <f t="shared" si="34"/>
        <v>0</v>
      </c>
      <c r="BF211" s="140">
        <f t="shared" si="35"/>
        <v>0</v>
      </c>
      <c r="BG211" s="140">
        <f t="shared" si="36"/>
        <v>0</v>
      </c>
      <c r="BH211" s="140">
        <f t="shared" si="37"/>
        <v>0</v>
      </c>
      <c r="BI211" s="140">
        <f t="shared" si="38"/>
        <v>0</v>
      </c>
      <c r="BJ211" s="14" t="s">
        <v>124</v>
      </c>
      <c r="BK211" s="140">
        <f t="shared" si="39"/>
        <v>0</v>
      </c>
      <c r="BL211" s="14" t="s">
        <v>123</v>
      </c>
      <c r="BM211" s="139" t="s">
        <v>398</v>
      </c>
    </row>
    <row r="212" spans="2:65" s="1" customFormat="1" ht="16.5" customHeight="1" x14ac:dyDescent="0.2">
      <c r="B212" s="127"/>
      <c r="C212" s="148" t="s">
        <v>399</v>
      </c>
      <c r="D212" s="148" t="s">
        <v>164</v>
      </c>
      <c r="E212" s="149" t="s">
        <v>400</v>
      </c>
      <c r="F212" s="150" t="s">
        <v>401</v>
      </c>
      <c r="G212" s="151" t="s">
        <v>203</v>
      </c>
      <c r="H212" s="152">
        <v>20</v>
      </c>
      <c r="I212" s="153"/>
      <c r="J212" s="153">
        <f t="shared" si="30"/>
        <v>0</v>
      </c>
      <c r="K212" s="154"/>
      <c r="L212" s="155"/>
      <c r="M212" s="156" t="s">
        <v>1</v>
      </c>
      <c r="N212" s="157" t="s">
        <v>38</v>
      </c>
      <c r="O212" s="137">
        <v>0</v>
      </c>
      <c r="P212" s="137">
        <f t="shared" si="31"/>
        <v>0</v>
      </c>
      <c r="Q212" s="137">
        <v>2.2000000000000001E-4</v>
      </c>
      <c r="R212" s="137">
        <f t="shared" si="32"/>
        <v>4.4000000000000003E-3</v>
      </c>
      <c r="S212" s="137">
        <v>0</v>
      </c>
      <c r="T212" s="138">
        <f t="shared" si="33"/>
        <v>0</v>
      </c>
      <c r="AR212" s="139" t="s">
        <v>151</v>
      </c>
      <c r="AT212" s="139" t="s">
        <v>164</v>
      </c>
      <c r="AU212" s="139" t="s">
        <v>124</v>
      </c>
      <c r="AY212" s="14" t="s">
        <v>116</v>
      </c>
      <c r="BE212" s="140">
        <f t="shared" si="34"/>
        <v>0</v>
      </c>
      <c r="BF212" s="140">
        <f t="shared" si="35"/>
        <v>0</v>
      </c>
      <c r="BG212" s="140">
        <f t="shared" si="36"/>
        <v>0</v>
      </c>
      <c r="BH212" s="140">
        <f t="shared" si="37"/>
        <v>0</v>
      </c>
      <c r="BI212" s="140">
        <f t="shared" si="38"/>
        <v>0</v>
      </c>
      <c r="BJ212" s="14" t="s">
        <v>124</v>
      </c>
      <c r="BK212" s="140">
        <f t="shared" si="39"/>
        <v>0</v>
      </c>
      <c r="BL212" s="14" t="s">
        <v>151</v>
      </c>
      <c r="BM212" s="139" t="s">
        <v>402</v>
      </c>
    </row>
    <row r="213" spans="2:65" s="1" customFormat="1" ht="16.5" customHeight="1" x14ac:dyDescent="0.2">
      <c r="B213" s="127"/>
      <c r="C213" s="128" t="s">
        <v>323</v>
      </c>
      <c r="D213" s="128" t="s">
        <v>119</v>
      </c>
      <c r="E213" s="129" t="s">
        <v>403</v>
      </c>
      <c r="F213" s="130" t="s">
        <v>404</v>
      </c>
      <c r="G213" s="131" t="s">
        <v>203</v>
      </c>
      <c r="H213" s="132">
        <v>8</v>
      </c>
      <c r="I213" s="133"/>
      <c r="J213" s="133">
        <f t="shared" si="30"/>
        <v>0</v>
      </c>
      <c r="K213" s="134"/>
      <c r="L213" s="26"/>
      <c r="M213" s="135" t="s">
        <v>1</v>
      </c>
      <c r="N213" s="136" t="s">
        <v>38</v>
      </c>
      <c r="O213" s="137">
        <v>0.28699999999999998</v>
      </c>
      <c r="P213" s="137">
        <f t="shared" si="31"/>
        <v>2.2959999999999998</v>
      </c>
      <c r="Q213" s="137">
        <v>0</v>
      </c>
      <c r="R213" s="137">
        <f t="shared" si="32"/>
        <v>0</v>
      </c>
      <c r="S213" s="137">
        <v>0</v>
      </c>
      <c r="T213" s="138">
        <f t="shared" si="33"/>
        <v>0</v>
      </c>
      <c r="AR213" s="139" t="s">
        <v>123</v>
      </c>
      <c r="AT213" s="139" t="s">
        <v>119</v>
      </c>
      <c r="AU213" s="139" t="s">
        <v>124</v>
      </c>
      <c r="AY213" s="14" t="s">
        <v>116</v>
      </c>
      <c r="BE213" s="140">
        <f t="shared" si="34"/>
        <v>0</v>
      </c>
      <c r="BF213" s="140">
        <f t="shared" si="35"/>
        <v>0</v>
      </c>
      <c r="BG213" s="140">
        <f t="shared" si="36"/>
        <v>0</v>
      </c>
      <c r="BH213" s="140">
        <f t="shared" si="37"/>
        <v>0</v>
      </c>
      <c r="BI213" s="140">
        <f t="shared" si="38"/>
        <v>0</v>
      </c>
      <c r="BJ213" s="14" t="s">
        <v>124</v>
      </c>
      <c r="BK213" s="140">
        <f t="shared" si="39"/>
        <v>0</v>
      </c>
      <c r="BL213" s="14" t="s">
        <v>123</v>
      </c>
      <c r="BM213" s="139" t="s">
        <v>405</v>
      </c>
    </row>
    <row r="214" spans="2:65" s="1" customFormat="1" ht="21.75" customHeight="1" x14ac:dyDescent="0.2">
      <c r="B214" s="127"/>
      <c r="C214" s="148" t="s">
        <v>406</v>
      </c>
      <c r="D214" s="148" t="s">
        <v>164</v>
      </c>
      <c r="E214" s="149" t="s">
        <v>407</v>
      </c>
      <c r="F214" s="150" t="s">
        <v>408</v>
      </c>
      <c r="G214" s="151" t="s">
        <v>203</v>
      </c>
      <c r="H214" s="152">
        <v>8</v>
      </c>
      <c r="I214" s="153"/>
      <c r="J214" s="153">
        <f t="shared" si="30"/>
        <v>0</v>
      </c>
      <c r="K214" s="154"/>
      <c r="L214" s="155"/>
      <c r="M214" s="156" t="s">
        <v>1</v>
      </c>
      <c r="N214" s="157" t="s">
        <v>38</v>
      </c>
      <c r="O214" s="137">
        <v>0</v>
      </c>
      <c r="P214" s="137">
        <f t="shared" si="31"/>
        <v>0</v>
      </c>
      <c r="Q214" s="137">
        <v>4.0999999999999999E-4</v>
      </c>
      <c r="R214" s="137">
        <f t="shared" si="32"/>
        <v>3.2799999999999999E-3</v>
      </c>
      <c r="S214" s="137">
        <v>0</v>
      </c>
      <c r="T214" s="138">
        <f t="shared" si="33"/>
        <v>0</v>
      </c>
      <c r="AR214" s="139" t="s">
        <v>151</v>
      </c>
      <c r="AT214" s="139" t="s">
        <v>164</v>
      </c>
      <c r="AU214" s="139" t="s">
        <v>124</v>
      </c>
      <c r="AY214" s="14" t="s">
        <v>116</v>
      </c>
      <c r="BE214" s="140">
        <f t="shared" si="34"/>
        <v>0</v>
      </c>
      <c r="BF214" s="140">
        <f t="shared" si="35"/>
        <v>0</v>
      </c>
      <c r="BG214" s="140">
        <f t="shared" si="36"/>
        <v>0</v>
      </c>
      <c r="BH214" s="140">
        <f t="shared" si="37"/>
        <v>0</v>
      </c>
      <c r="BI214" s="140">
        <f t="shared" si="38"/>
        <v>0</v>
      </c>
      <c r="BJ214" s="14" t="s">
        <v>124</v>
      </c>
      <c r="BK214" s="140">
        <f t="shared" si="39"/>
        <v>0</v>
      </c>
      <c r="BL214" s="14" t="s">
        <v>151</v>
      </c>
      <c r="BM214" s="139" t="s">
        <v>409</v>
      </c>
    </row>
    <row r="215" spans="2:65" s="1" customFormat="1" ht="21.75" customHeight="1" x14ac:dyDescent="0.2">
      <c r="B215" s="127"/>
      <c r="C215" s="128" t="s">
        <v>326</v>
      </c>
      <c r="D215" s="128" t="s">
        <v>119</v>
      </c>
      <c r="E215" s="129" t="s">
        <v>410</v>
      </c>
      <c r="F215" s="130" t="s">
        <v>411</v>
      </c>
      <c r="G215" s="131" t="s">
        <v>203</v>
      </c>
      <c r="H215" s="132">
        <v>8</v>
      </c>
      <c r="I215" s="133"/>
      <c r="J215" s="133">
        <f t="shared" si="30"/>
        <v>0</v>
      </c>
      <c r="K215" s="134"/>
      <c r="L215" s="26"/>
      <c r="M215" s="135" t="s">
        <v>1</v>
      </c>
      <c r="N215" s="136" t="s">
        <v>38</v>
      </c>
      <c r="O215" s="137">
        <v>0.16700000000000001</v>
      </c>
      <c r="P215" s="137">
        <f t="shared" si="31"/>
        <v>1.3360000000000001</v>
      </c>
      <c r="Q215" s="137">
        <v>0</v>
      </c>
      <c r="R215" s="137">
        <f t="shared" si="32"/>
        <v>0</v>
      </c>
      <c r="S215" s="137">
        <v>0</v>
      </c>
      <c r="T215" s="138">
        <f t="shared" si="33"/>
        <v>0</v>
      </c>
      <c r="AR215" s="139" t="s">
        <v>123</v>
      </c>
      <c r="AT215" s="139" t="s">
        <v>119</v>
      </c>
      <c r="AU215" s="139" t="s">
        <v>124</v>
      </c>
      <c r="AY215" s="14" t="s">
        <v>116</v>
      </c>
      <c r="BE215" s="140">
        <f t="shared" si="34"/>
        <v>0</v>
      </c>
      <c r="BF215" s="140">
        <f t="shared" si="35"/>
        <v>0</v>
      </c>
      <c r="BG215" s="140">
        <f t="shared" si="36"/>
        <v>0</v>
      </c>
      <c r="BH215" s="140">
        <f t="shared" si="37"/>
        <v>0</v>
      </c>
      <c r="BI215" s="140">
        <f t="shared" si="38"/>
        <v>0</v>
      </c>
      <c r="BJ215" s="14" t="s">
        <v>124</v>
      </c>
      <c r="BK215" s="140">
        <f t="shared" si="39"/>
        <v>0</v>
      </c>
      <c r="BL215" s="14" t="s">
        <v>123</v>
      </c>
      <c r="BM215" s="139" t="s">
        <v>412</v>
      </c>
    </row>
    <row r="216" spans="2:65" s="1" customFormat="1" ht="21.75" customHeight="1" x14ac:dyDescent="0.2">
      <c r="B216" s="127"/>
      <c r="C216" s="148" t="s">
        <v>413</v>
      </c>
      <c r="D216" s="148" t="s">
        <v>164</v>
      </c>
      <c r="E216" s="149" t="s">
        <v>414</v>
      </c>
      <c r="F216" s="150" t="s">
        <v>415</v>
      </c>
      <c r="G216" s="151" t="s">
        <v>203</v>
      </c>
      <c r="H216" s="152">
        <v>8</v>
      </c>
      <c r="I216" s="153"/>
      <c r="J216" s="153">
        <f t="shared" si="30"/>
        <v>0</v>
      </c>
      <c r="K216" s="154"/>
      <c r="L216" s="155"/>
      <c r="M216" s="156" t="s">
        <v>1</v>
      </c>
      <c r="N216" s="157" t="s">
        <v>38</v>
      </c>
      <c r="O216" s="137">
        <v>0</v>
      </c>
      <c r="P216" s="137">
        <f t="shared" si="31"/>
        <v>0</v>
      </c>
      <c r="Q216" s="137">
        <v>4.0000000000000002E-4</v>
      </c>
      <c r="R216" s="137">
        <f t="shared" si="32"/>
        <v>3.2000000000000002E-3</v>
      </c>
      <c r="S216" s="137">
        <v>0</v>
      </c>
      <c r="T216" s="138">
        <f t="shared" si="33"/>
        <v>0</v>
      </c>
      <c r="AR216" s="139" t="s">
        <v>151</v>
      </c>
      <c r="AT216" s="139" t="s">
        <v>164</v>
      </c>
      <c r="AU216" s="139" t="s">
        <v>124</v>
      </c>
      <c r="AY216" s="14" t="s">
        <v>116</v>
      </c>
      <c r="BE216" s="140">
        <f t="shared" si="34"/>
        <v>0</v>
      </c>
      <c r="BF216" s="140">
        <f t="shared" si="35"/>
        <v>0</v>
      </c>
      <c r="BG216" s="140">
        <f t="shared" si="36"/>
        <v>0</v>
      </c>
      <c r="BH216" s="140">
        <f t="shared" si="37"/>
        <v>0</v>
      </c>
      <c r="BI216" s="140">
        <f t="shared" si="38"/>
        <v>0</v>
      </c>
      <c r="BJ216" s="14" t="s">
        <v>124</v>
      </c>
      <c r="BK216" s="140">
        <f t="shared" si="39"/>
        <v>0</v>
      </c>
      <c r="BL216" s="14" t="s">
        <v>151</v>
      </c>
      <c r="BM216" s="139" t="s">
        <v>416</v>
      </c>
    </row>
    <row r="217" spans="2:65" s="1" customFormat="1" ht="24.2" customHeight="1" x14ac:dyDescent="0.2">
      <c r="B217" s="127"/>
      <c r="C217" s="128" t="s">
        <v>330</v>
      </c>
      <c r="D217" s="128" t="s">
        <v>119</v>
      </c>
      <c r="E217" s="129" t="s">
        <v>417</v>
      </c>
      <c r="F217" s="130" t="s">
        <v>418</v>
      </c>
      <c r="G217" s="131" t="s">
        <v>203</v>
      </c>
      <c r="H217" s="132">
        <v>4</v>
      </c>
      <c r="I217" s="133"/>
      <c r="J217" s="133">
        <f t="shared" si="30"/>
        <v>0</v>
      </c>
      <c r="K217" s="134"/>
      <c r="L217" s="26"/>
      <c r="M217" s="135" t="s">
        <v>1</v>
      </c>
      <c r="N217" s="136" t="s">
        <v>38</v>
      </c>
      <c r="O217" s="137">
        <v>0.18</v>
      </c>
      <c r="P217" s="137">
        <f t="shared" si="31"/>
        <v>0.72</v>
      </c>
      <c r="Q217" s="137">
        <v>0</v>
      </c>
      <c r="R217" s="137">
        <f t="shared" si="32"/>
        <v>0</v>
      </c>
      <c r="S217" s="137">
        <v>0</v>
      </c>
      <c r="T217" s="138">
        <f t="shared" si="33"/>
        <v>0</v>
      </c>
      <c r="AR217" s="139" t="s">
        <v>123</v>
      </c>
      <c r="AT217" s="139" t="s">
        <v>119</v>
      </c>
      <c r="AU217" s="139" t="s">
        <v>124</v>
      </c>
      <c r="AY217" s="14" t="s">
        <v>116</v>
      </c>
      <c r="BE217" s="140">
        <f t="shared" si="34"/>
        <v>0</v>
      </c>
      <c r="BF217" s="140">
        <f t="shared" si="35"/>
        <v>0</v>
      </c>
      <c r="BG217" s="140">
        <f t="shared" si="36"/>
        <v>0</v>
      </c>
      <c r="BH217" s="140">
        <f t="shared" si="37"/>
        <v>0</v>
      </c>
      <c r="BI217" s="140">
        <f t="shared" si="38"/>
        <v>0</v>
      </c>
      <c r="BJ217" s="14" t="s">
        <v>124</v>
      </c>
      <c r="BK217" s="140">
        <f t="shared" si="39"/>
        <v>0</v>
      </c>
      <c r="BL217" s="14" t="s">
        <v>123</v>
      </c>
      <c r="BM217" s="139" t="s">
        <v>419</v>
      </c>
    </row>
    <row r="218" spans="2:65" s="1" customFormat="1" ht="24.2" customHeight="1" x14ac:dyDescent="0.2">
      <c r="B218" s="127"/>
      <c r="C218" s="148" t="s">
        <v>420</v>
      </c>
      <c r="D218" s="148" t="s">
        <v>164</v>
      </c>
      <c r="E218" s="149" t="s">
        <v>421</v>
      </c>
      <c r="F218" s="150" t="s">
        <v>422</v>
      </c>
      <c r="G218" s="151" t="s">
        <v>203</v>
      </c>
      <c r="H218" s="152">
        <v>4</v>
      </c>
      <c r="I218" s="153"/>
      <c r="J218" s="153">
        <f t="shared" si="30"/>
        <v>0</v>
      </c>
      <c r="K218" s="154"/>
      <c r="L218" s="155"/>
      <c r="M218" s="156" t="s">
        <v>1</v>
      </c>
      <c r="N218" s="157" t="s">
        <v>38</v>
      </c>
      <c r="O218" s="137">
        <v>0</v>
      </c>
      <c r="P218" s="137">
        <f t="shared" si="31"/>
        <v>0</v>
      </c>
      <c r="Q218" s="137">
        <v>1.2E-4</v>
      </c>
      <c r="R218" s="137">
        <f t="shared" si="32"/>
        <v>4.8000000000000001E-4</v>
      </c>
      <c r="S218" s="137">
        <v>0</v>
      </c>
      <c r="T218" s="138">
        <f t="shared" si="33"/>
        <v>0</v>
      </c>
      <c r="AR218" s="139" t="s">
        <v>151</v>
      </c>
      <c r="AT218" s="139" t="s">
        <v>164</v>
      </c>
      <c r="AU218" s="139" t="s">
        <v>124</v>
      </c>
      <c r="AY218" s="14" t="s">
        <v>116</v>
      </c>
      <c r="BE218" s="140">
        <f t="shared" si="34"/>
        <v>0</v>
      </c>
      <c r="BF218" s="140">
        <f t="shared" si="35"/>
        <v>0</v>
      </c>
      <c r="BG218" s="140">
        <f t="shared" si="36"/>
        <v>0</v>
      </c>
      <c r="BH218" s="140">
        <f t="shared" si="37"/>
        <v>0</v>
      </c>
      <c r="BI218" s="140">
        <f t="shared" si="38"/>
        <v>0</v>
      </c>
      <c r="BJ218" s="14" t="s">
        <v>124</v>
      </c>
      <c r="BK218" s="140">
        <f t="shared" si="39"/>
        <v>0</v>
      </c>
      <c r="BL218" s="14" t="s">
        <v>151</v>
      </c>
      <c r="BM218" s="139" t="s">
        <v>423</v>
      </c>
    </row>
    <row r="219" spans="2:65" s="1" customFormat="1" ht="16.5" customHeight="1" x14ac:dyDescent="0.2">
      <c r="B219" s="127"/>
      <c r="C219" s="128" t="s">
        <v>363</v>
      </c>
      <c r="D219" s="128" t="s">
        <v>119</v>
      </c>
      <c r="E219" s="129" t="s">
        <v>424</v>
      </c>
      <c r="F219" s="130" t="s">
        <v>425</v>
      </c>
      <c r="G219" s="131" t="s">
        <v>203</v>
      </c>
      <c r="H219" s="132">
        <v>325</v>
      </c>
      <c r="I219" s="133"/>
      <c r="J219" s="133">
        <f t="shared" si="30"/>
        <v>0</v>
      </c>
      <c r="K219" s="134"/>
      <c r="L219" s="26"/>
      <c r="M219" s="135" t="s">
        <v>1</v>
      </c>
      <c r="N219" s="136" t="s">
        <v>38</v>
      </c>
      <c r="O219" s="137">
        <v>0.11700000000000001</v>
      </c>
      <c r="P219" s="137">
        <f t="shared" si="31"/>
        <v>38.025000000000006</v>
      </c>
      <c r="Q219" s="137">
        <v>0</v>
      </c>
      <c r="R219" s="137">
        <f t="shared" si="32"/>
        <v>0</v>
      </c>
      <c r="S219" s="137">
        <v>0</v>
      </c>
      <c r="T219" s="138">
        <f t="shared" si="33"/>
        <v>0</v>
      </c>
      <c r="AR219" s="139" t="s">
        <v>284</v>
      </c>
      <c r="AT219" s="139" t="s">
        <v>119</v>
      </c>
      <c r="AU219" s="139" t="s">
        <v>124</v>
      </c>
      <c r="AY219" s="14" t="s">
        <v>116</v>
      </c>
      <c r="BE219" s="140">
        <f t="shared" si="34"/>
        <v>0</v>
      </c>
      <c r="BF219" s="140">
        <f t="shared" si="35"/>
        <v>0</v>
      </c>
      <c r="BG219" s="140">
        <f t="shared" si="36"/>
        <v>0</v>
      </c>
      <c r="BH219" s="140">
        <f t="shared" si="37"/>
        <v>0</v>
      </c>
      <c r="BI219" s="140">
        <f t="shared" si="38"/>
        <v>0</v>
      </c>
      <c r="BJ219" s="14" t="s">
        <v>124</v>
      </c>
      <c r="BK219" s="140">
        <f t="shared" si="39"/>
        <v>0</v>
      </c>
      <c r="BL219" s="14" t="s">
        <v>284</v>
      </c>
      <c r="BM219" s="139" t="s">
        <v>426</v>
      </c>
    </row>
    <row r="220" spans="2:65" s="1" customFormat="1" ht="24.2" customHeight="1" x14ac:dyDescent="0.2">
      <c r="B220" s="127"/>
      <c r="C220" s="148" t="s">
        <v>427</v>
      </c>
      <c r="D220" s="148" t="s">
        <v>164</v>
      </c>
      <c r="E220" s="149" t="s">
        <v>428</v>
      </c>
      <c r="F220" s="150" t="s">
        <v>429</v>
      </c>
      <c r="G220" s="151" t="s">
        <v>203</v>
      </c>
      <c r="H220" s="152">
        <v>325</v>
      </c>
      <c r="I220" s="153"/>
      <c r="J220" s="153">
        <f t="shared" si="30"/>
        <v>0</v>
      </c>
      <c r="K220" s="154"/>
      <c r="L220" s="155"/>
      <c r="M220" s="156" t="s">
        <v>1</v>
      </c>
      <c r="N220" s="157" t="s">
        <v>38</v>
      </c>
      <c r="O220" s="137">
        <v>0</v>
      </c>
      <c r="P220" s="137">
        <f t="shared" si="31"/>
        <v>0</v>
      </c>
      <c r="Q220" s="137">
        <v>1E-4</v>
      </c>
      <c r="R220" s="137">
        <f t="shared" si="32"/>
        <v>3.2500000000000001E-2</v>
      </c>
      <c r="S220" s="137">
        <v>0</v>
      </c>
      <c r="T220" s="138">
        <f t="shared" si="33"/>
        <v>0</v>
      </c>
      <c r="AR220" s="139" t="s">
        <v>151</v>
      </c>
      <c r="AT220" s="139" t="s">
        <v>164</v>
      </c>
      <c r="AU220" s="139" t="s">
        <v>124</v>
      </c>
      <c r="AY220" s="14" t="s">
        <v>116</v>
      </c>
      <c r="BE220" s="140">
        <f t="shared" si="34"/>
        <v>0</v>
      </c>
      <c r="BF220" s="140">
        <f t="shared" si="35"/>
        <v>0</v>
      </c>
      <c r="BG220" s="140">
        <f t="shared" si="36"/>
        <v>0</v>
      </c>
      <c r="BH220" s="140">
        <f t="shared" si="37"/>
        <v>0</v>
      </c>
      <c r="BI220" s="140">
        <f t="shared" si="38"/>
        <v>0</v>
      </c>
      <c r="BJ220" s="14" t="s">
        <v>124</v>
      </c>
      <c r="BK220" s="140">
        <f t="shared" si="39"/>
        <v>0</v>
      </c>
      <c r="BL220" s="14" t="s">
        <v>151</v>
      </c>
      <c r="BM220" s="139" t="s">
        <v>430</v>
      </c>
    </row>
    <row r="221" spans="2:65" s="1" customFormat="1" ht="16.5" customHeight="1" x14ac:dyDescent="0.2">
      <c r="B221" s="127"/>
      <c r="C221" s="128" t="s">
        <v>298</v>
      </c>
      <c r="D221" s="128" t="s">
        <v>119</v>
      </c>
      <c r="E221" s="129" t="s">
        <v>431</v>
      </c>
      <c r="F221" s="130" t="s">
        <v>432</v>
      </c>
      <c r="G221" s="131" t="s">
        <v>203</v>
      </c>
      <c r="H221" s="132">
        <v>10</v>
      </c>
      <c r="I221" s="133"/>
      <c r="J221" s="133">
        <f t="shared" si="30"/>
        <v>0</v>
      </c>
      <c r="K221" s="134"/>
      <c r="L221" s="26"/>
      <c r="M221" s="135" t="s">
        <v>1</v>
      </c>
      <c r="N221" s="136" t="s">
        <v>38</v>
      </c>
      <c r="O221" s="137">
        <v>0.16700000000000001</v>
      </c>
      <c r="P221" s="137">
        <f t="shared" si="31"/>
        <v>1.6700000000000002</v>
      </c>
      <c r="Q221" s="137">
        <v>0</v>
      </c>
      <c r="R221" s="137">
        <f t="shared" si="32"/>
        <v>0</v>
      </c>
      <c r="S221" s="137">
        <v>0</v>
      </c>
      <c r="T221" s="138">
        <f t="shared" si="33"/>
        <v>0</v>
      </c>
      <c r="AR221" s="139" t="s">
        <v>284</v>
      </c>
      <c r="AT221" s="139" t="s">
        <v>119</v>
      </c>
      <c r="AU221" s="139" t="s">
        <v>124</v>
      </c>
      <c r="AY221" s="14" t="s">
        <v>116</v>
      </c>
      <c r="BE221" s="140">
        <f t="shared" si="34"/>
        <v>0</v>
      </c>
      <c r="BF221" s="140">
        <f t="shared" si="35"/>
        <v>0</v>
      </c>
      <c r="BG221" s="140">
        <f t="shared" si="36"/>
        <v>0</v>
      </c>
      <c r="BH221" s="140">
        <f t="shared" si="37"/>
        <v>0</v>
      </c>
      <c r="BI221" s="140">
        <f t="shared" si="38"/>
        <v>0</v>
      </c>
      <c r="BJ221" s="14" t="s">
        <v>124</v>
      </c>
      <c r="BK221" s="140">
        <f t="shared" si="39"/>
        <v>0</v>
      </c>
      <c r="BL221" s="14" t="s">
        <v>284</v>
      </c>
      <c r="BM221" s="139" t="s">
        <v>433</v>
      </c>
    </row>
    <row r="222" spans="2:65" s="1" customFormat="1" ht="16.5" customHeight="1" x14ac:dyDescent="0.2">
      <c r="B222" s="127"/>
      <c r="C222" s="148" t="s">
        <v>434</v>
      </c>
      <c r="D222" s="148" t="s">
        <v>164</v>
      </c>
      <c r="E222" s="149" t="s">
        <v>435</v>
      </c>
      <c r="F222" s="150" t="s">
        <v>436</v>
      </c>
      <c r="G222" s="151" t="s">
        <v>203</v>
      </c>
      <c r="H222" s="152">
        <v>10</v>
      </c>
      <c r="I222" s="153"/>
      <c r="J222" s="153">
        <f t="shared" si="30"/>
        <v>0</v>
      </c>
      <c r="K222" s="154"/>
      <c r="L222" s="155"/>
      <c r="M222" s="156" t="s">
        <v>1</v>
      </c>
      <c r="N222" s="157" t="s">
        <v>38</v>
      </c>
      <c r="O222" s="137">
        <v>0</v>
      </c>
      <c r="P222" s="137">
        <f t="shared" si="31"/>
        <v>0</v>
      </c>
      <c r="Q222" s="137">
        <v>1.7000000000000001E-4</v>
      </c>
      <c r="R222" s="137">
        <f t="shared" si="32"/>
        <v>1.7000000000000001E-3</v>
      </c>
      <c r="S222" s="137">
        <v>0</v>
      </c>
      <c r="T222" s="138">
        <f t="shared" si="33"/>
        <v>0</v>
      </c>
      <c r="AR222" s="139" t="s">
        <v>151</v>
      </c>
      <c r="AT222" s="139" t="s">
        <v>164</v>
      </c>
      <c r="AU222" s="139" t="s">
        <v>124</v>
      </c>
      <c r="AY222" s="14" t="s">
        <v>116</v>
      </c>
      <c r="BE222" s="140">
        <f t="shared" si="34"/>
        <v>0</v>
      </c>
      <c r="BF222" s="140">
        <f t="shared" si="35"/>
        <v>0</v>
      </c>
      <c r="BG222" s="140">
        <f t="shared" si="36"/>
        <v>0</v>
      </c>
      <c r="BH222" s="140">
        <f t="shared" si="37"/>
        <v>0</v>
      </c>
      <c r="BI222" s="140">
        <f t="shared" si="38"/>
        <v>0</v>
      </c>
      <c r="BJ222" s="14" t="s">
        <v>124</v>
      </c>
      <c r="BK222" s="140">
        <f t="shared" si="39"/>
        <v>0</v>
      </c>
      <c r="BL222" s="14" t="s">
        <v>151</v>
      </c>
      <c r="BM222" s="139" t="s">
        <v>437</v>
      </c>
    </row>
    <row r="223" spans="2:65" s="1" customFormat="1" ht="24.2" customHeight="1" x14ac:dyDescent="0.2">
      <c r="B223" s="127"/>
      <c r="C223" s="128" t="s">
        <v>302</v>
      </c>
      <c r="D223" s="128" t="s">
        <v>119</v>
      </c>
      <c r="E223" s="129" t="s">
        <v>438</v>
      </c>
      <c r="F223" s="130" t="s">
        <v>439</v>
      </c>
      <c r="G223" s="131" t="s">
        <v>220</v>
      </c>
      <c r="H223" s="132">
        <v>325</v>
      </c>
      <c r="I223" s="133"/>
      <c r="J223" s="133">
        <f t="shared" si="30"/>
        <v>0</v>
      </c>
      <c r="K223" s="134"/>
      <c r="L223" s="26"/>
      <c r="M223" s="135" t="s">
        <v>1</v>
      </c>
      <c r="N223" s="136" t="s">
        <v>38</v>
      </c>
      <c r="O223" s="137">
        <v>7.4999999999999997E-2</v>
      </c>
      <c r="P223" s="137">
        <f t="shared" si="31"/>
        <v>24.375</v>
      </c>
      <c r="Q223" s="137">
        <v>0</v>
      </c>
      <c r="R223" s="137">
        <f t="shared" si="32"/>
        <v>0</v>
      </c>
      <c r="S223" s="137">
        <v>6.3000000000000003E-4</v>
      </c>
      <c r="T223" s="138">
        <f t="shared" si="33"/>
        <v>0.20475000000000002</v>
      </c>
      <c r="AR223" s="139" t="s">
        <v>123</v>
      </c>
      <c r="AT223" s="139" t="s">
        <v>119</v>
      </c>
      <c r="AU223" s="139" t="s">
        <v>124</v>
      </c>
      <c r="AY223" s="14" t="s">
        <v>116</v>
      </c>
      <c r="BE223" s="140">
        <f t="shared" si="34"/>
        <v>0</v>
      </c>
      <c r="BF223" s="140">
        <f t="shared" si="35"/>
        <v>0</v>
      </c>
      <c r="BG223" s="140">
        <f t="shared" si="36"/>
        <v>0</v>
      </c>
      <c r="BH223" s="140">
        <f t="shared" si="37"/>
        <v>0</v>
      </c>
      <c r="BI223" s="140">
        <f t="shared" si="38"/>
        <v>0</v>
      </c>
      <c r="BJ223" s="14" t="s">
        <v>124</v>
      </c>
      <c r="BK223" s="140">
        <f t="shared" si="39"/>
        <v>0</v>
      </c>
      <c r="BL223" s="14" t="s">
        <v>123</v>
      </c>
      <c r="BM223" s="139" t="s">
        <v>440</v>
      </c>
    </row>
    <row r="224" spans="2:65" s="1" customFormat="1" ht="24.2" customHeight="1" x14ac:dyDescent="0.2">
      <c r="B224" s="127"/>
      <c r="C224" s="128" t="s">
        <v>441</v>
      </c>
      <c r="D224" s="128" t="s">
        <v>119</v>
      </c>
      <c r="E224" s="129" t="s">
        <v>442</v>
      </c>
      <c r="F224" s="130" t="s">
        <v>443</v>
      </c>
      <c r="G224" s="131" t="s">
        <v>203</v>
      </c>
      <c r="H224" s="132">
        <v>325</v>
      </c>
      <c r="I224" s="133"/>
      <c r="J224" s="133">
        <f t="shared" si="30"/>
        <v>0</v>
      </c>
      <c r="K224" s="134"/>
      <c r="L224" s="26"/>
      <c r="M224" s="135" t="s">
        <v>1</v>
      </c>
      <c r="N224" s="136" t="s">
        <v>38</v>
      </c>
      <c r="O224" s="137">
        <v>2.5000000000000001E-2</v>
      </c>
      <c r="P224" s="137">
        <f t="shared" si="31"/>
        <v>8.125</v>
      </c>
      <c r="Q224" s="137">
        <v>0</v>
      </c>
      <c r="R224" s="137">
        <f t="shared" si="32"/>
        <v>0</v>
      </c>
      <c r="S224" s="137">
        <v>1E-3</v>
      </c>
      <c r="T224" s="138">
        <f t="shared" si="33"/>
        <v>0.32500000000000001</v>
      </c>
      <c r="AR224" s="139" t="s">
        <v>284</v>
      </c>
      <c r="AT224" s="139" t="s">
        <v>119</v>
      </c>
      <c r="AU224" s="139" t="s">
        <v>124</v>
      </c>
      <c r="AY224" s="14" t="s">
        <v>116</v>
      </c>
      <c r="BE224" s="140">
        <f t="shared" si="34"/>
        <v>0</v>
      </c>
      <c r="BF224" s="140">
        <f t="shared" si="35"/>
        <v>0</v>
      </c>
      <c r="BG224" s="140">
        <f t="shared" si="36"/>
        <v>0</v>
      </c>
      <c r="BH224" s="140">
        <f t="shared" si="37"/>
        <v>0</v>
      </c>
      <c r="BI224" s="140">
        <f t="shared" si="38"/>
        <v>0</v>
      </c>
      <c r="BJ224" s="14" t="s">
        <v>124</v>
      </c>
      <c r="BK224" s="140">
        <f t="shared" si="39"/>
        <v>0</v>
      </c>
      <c r="BL224" s="14" t="s">
        <v>284</v>
      </c>
      <c r="BM224" s="139" t="s">
        <v>444</v>
      </c>
    </row>
    <row r="225" spans="2:65" s="1" customFormat="1" ht="21.75" customHeight="1" x14ac:dyDescent="0.2">
      <c r="B225" s="127"/>
      <c r="C225" s="128" t="s">
        <v>221</v>
      </c>
      <c r="D225" s="128" t="s">
        <v>119</v>
      </c>
      <c r="E225" s="129" t="s">
        <v>445</v>
      </c>
      <c r="F225" s="130" t="s">
        <v>446</v>
      </c>
      <c r="G225" s="131" t="s">
        <v>203</v>
      </c>
      <c r="H225" s="132">
        <v>325</v>
      </c>
      <c r="I225" s="133"/>
      <c r="J225" s="133">
        <f t="shared" si="30"/>
        <v>0</v>
      </c>
      <c r="K225" s="134"/>
      <c r="L225" s="26"/>
      <c r="M225" s="135" t="s">
        <v>1</v>
      </c>
      <c r="N225" s="136" t="s">
        <v>38</v>
      </c>
      <c r="O225" s="137">
        <v>5.8000000000000003E-2</v>
      </c>
      <c r="P225" s="137">
        <f t="shared" si="31"/>
        <v>18.850000000000001</v>
      </c>
      <c r="Q225" s="137">
        <v>0</v>
      </c>
      <c r="R225" s="137">
        <f t="shared" si="32"/>
        <v>0</v>
      </c>
      <c r="S225" s="137">
        <v>1.6000000000000001E-4</v>
      </c>
      <c r="T225" s="138">
        <f t="shared" si="33"/>
        <v>5.2000000000000005E-2</v>
      </c>
      <c r="AR225" s="139" t="s">
        <v>284</v>
      </c>
      <c r="AT225" s="139" t="s">
        <v>119</v>
      </c>
      <c r="AU225" s="139" t="s">
        <v>124</v>
      </c>
      <c r="AY225" s="14" t="s">
        <v>116</v>
      </c>
      <c r="BE225" s="140">
        <f t="shared" si="34"/>
        <v>0</v>
      </c>
      <c r="BF225" s="140">
        <f t="shared" si="35"/>
        <v>0</v>
      </c>
      <c r="BG225" s="140">
        <f t="shared" si="36"/>
        <v>0</v>
      </c>
      <c r="BH225" s="140">
        <f t="shared" si="37"/>
        <v>0</v>
      </c>
      <c r="BI225" s="140">
        <f t="shared" si="38"/>
        <v>0</v>
      </c>
      <c r="BJ225" s="14" t="s">
        <v>124</v>
      </c>
      <c r="BK225" s="140">
        <f t="shared" si="39"/>
        <v>0</v>
      </c>
      <c r="BL225" s="14" t="s">
        <v>284</v>
      </c>
      <c r="BM225" s="139" t="s">
        <v>447</v>
      </c>
    </row>
    <row r="226" spans="2:65" s="1" customFormat="1" ht="24.2" customHeight="1" x14ac:dyDescent="0.2">
      <c r="B226" s="127"/>
      <c r="C226" s="128" t="s">
        <v>448</v>
      </c>
      <c r="D226" s="128" t="s">
        <v>119</v>
      </c>
      <c r="E226" s="129" t="s">
        <v>449</v>
      </c>
      <c r="F226" s="130" t="s">
        <v>450</v>
      </c>
      <c r="G226" s="131" t="s">
        <v>203</v>
      </c>
      <c r="H226" s="132">
        <v>8</v>
      </c>
      <c r="I226" s="133"/>
      <c r="J226" s="133">
        <f t="shared" si="30"/>
        <v>0</v>
      </c>
      <c r="K226" s="134"/>
      <c r="L226" s="26"/>
      <c r="M226" s="135" t="s">
        <v>1</v>
      </c>
      <c r="N226" s="136" t="s">
        <v>38</v>
      </c>
      <c r="O226" s="137">
        <v>0.20899999999999999</v>
      </c>
      <c r="P226" s="137">
        <f t="shared" si="31"/>
        <v>1.6719999999999999</v>
      </c>
      <c r="Q226" s="137">
        <v>0</v>
      </c>
      <c r="R226" s="137">
        <f t="shared" si="32"/>
        <v>0</v>
      </c>
      <c r="S226" s="137">
        <v>1.58E-3</v>
      </c>
      <c r="T226" s="138">
        <f t="shared" si="33"/>
        <v>1.264E-2</v>
      </c>
      <c r="AR226" s="139" t="s">
        <v>284</v>
      </c>
      <c r="AT226" s="139" t="s">
        <v>119</v>
      </c>
      <c r="AU226" s="139" t="s">
        <v>124</v>
      </c>
      <c r="AY226" s="14" t="s">
        <v>116</v>
      </c>
      <c r="BE226" s="140">
        <f t="shared" si="34"/>
        <v>0</v>
      </c>
      <c r="BF226" s="140">
        <f t="shared" si="35"/>
        <v>0</v>
      </c>
      <c r="BG226" s="140">
        <f t="shared" si="36"/>
        <v>0</v>
      </c>
      <c r="BH226" s="140">
        <f t="shared" si="37"/>
        <v>0</v>
      </c>
      <c r="BI226" s="140">
        <f t="shared" si="38"/>
        <v>0</v>
      </c>
      <c r="BJ226" s="14" t="s">
        <v>124</v>
      </c>
      <c r="BK226" s="140">
        <f t="shared" si="39"/>
        <v>0</v>
      </c>
      <c r="BL226" s="14" t="s">
        <v>284</v>
      </c>
      <c r="BM226" s="139" t="s">
        <v>451</v>
      </c>
    </row>
    <row r="227" spans="2:65" s="1" customFormat="1" ht="24.2" customHeight="1" x14ac:dyDescent="0.2">
      <c r="B227" s="127"/>
      <c r="C227" s="128" t="s">
        <v>225</v>
      </c>
      <c r="D227" s="128" t="s">
        <v>119</v>
      </c>
      <c r="E227" s="129" t="s">
        <v>452</v>
      </c>
      <c r="F227" s="130" t="s">
        <v>453</v>
      </c>
      <c r="G227" s="131" t="s">
        <v>203</v>
      </c>
      <c r="H227" s="132">
        <v>40</v>
      </c>
      <c r="I227" s="133"/>
      <c r="J227" s="133">
        <f t="shared" si="30"/>
        <v>0</v>
      </c>
      <c r="K227" s="134"/>
      <c r="L227" s="26"/>
      <c r="M227" s="135" t="s">
        <v>1</v>
      </c>
      <c r="N227" s="136" t="s">
        <v>38</v>
      </c>
      <c r="O227" s="137">
        <v>5.8000000000000003E-2</v>
      </c>
      <c r="P227" s="137">
        <f t="shared" si="31"/>
        <v>2.3200000000000003</v>
      </c>
      <c r="Q227" s="137">
        <v>0</v>
      </c>
      <c r="R227" s="137">
        <f t="shared" si="32"/>
        <v>0</v>
      </c>
      <c r="S227" s="137">
        <v>1E-4</v>
      </c>
      <c r="T227" s="138">
        <f t="shared" si="33"/>
        <v>4.0000000000000001E-3</v>
      </c>
      <c r="AR227" s="139" t="s">
        <v>284</v>
      </c>
      <c r="AT227" s="139" t="s">
        <v>119</v>
      </c>
      <c r="AU227" s="139" t="s">
        <v>124</v>
      </c>
      <c r="AY227" s="14" t="s">
        <v>116</v>
      </c>
      <c r="BE227" s="140">
        <f t="shared" si="34"/>
        <v>0</v>
      </c>
      <c r="BF227" s="140">
        <f t="shared" si="35"/>
        <v>0</v>
      </c>
      <c r="BG227" s="140">
        <f t="shared" si="36"/>
        <v>0</v>
      </c>
      <c r="BH227" s="140">
        <f t="shared" si="37"/>
        <v>0</v>
      </c>
      <c r="BI227" s="140">
        <f t="shared" si="38"/>
        <v>0</v>
      </c>
      <c r="BJ227" s="14" t="s">
        <v>124</v>
      </c>
      <c r="BK227" s="140">
        <f t="shared" si="39"/>
        <v>0</v>
      </c>
      <c r="BL227" s="14" t="s">
        <v>284</v>
      </c>
      <c r="BM227" s="139" t="s">
        <v>454</v>
      </c>
    </row>
    <row r="228" spans="2:65" s="1" customFormat="1" ht="33" customHeight="1" x14ac:dyDescent="0.2">
      <c r="B228" s="127"/>
      <c r="C228" s="128" t="s">
        <v>455</v>
      </c>
      <c r="D228" s="128" t="s">
        <v>119</v>
      </c>
      <c r="E228" s="129" t="s">
        <v>456</v>
      </c>
      <c r="F228" s="130" t="s">
        <v>457</v>
      </c>
      <c r="G228" s="131" t="s">
        <v>458</v>
      </c>
      <c r="H228" s="132">
        <v>0.5</v>
      </c>
      <c r="I228" s="133"/>
      <c r="J228" s="133">
        <f t="shared" si="30"/>
        <v>0</v>
      </c>
      <c r="K228" s="134"/>
      <c r="L228" s="26"/>
      <c r="M228" s="135" t="s">
        <v>1</v>
      </c>
      <c r="N228" s="136" t="s">
        <v>38</v>
      </c>
      <c r="O228" s="137">
        <v>0</v>
      </c>
      <c r="P228" s="137">
        <f t="shared" si="31"/>
        <v>0</v>
      </c>
      <c r="Q228" s="137">
        <v>0</v>
      </c>
      <c r="R228" s="137">
        <f t="shared" si="32"/>
        <v>0</v>
      </c>
      <c r="S228" s="137">
        <v>0</v>
      </c>
      <c r="T228" s="138">
        <f t="shared" si="33"/>
        <v>0</v>
      </c>
      <c r="AR228" s="139" t="s">
        <v>123</v>
      </c>
      <c r="AT228" s="139" t="s">
        <v>119</v>
      </c>
      <c r="AU228" s="139" t="s">
        <v>124</v>
      </c>
      <c r="AY228" s="14" t="s">
        <v>116</v>
      </c>
      <c r="BE228" s="140">
        <f t="shared" si="34"/>
        <v>0</v>
      </c>
      <c r="BF228" s="140">
        <f t="shared" si="35"/>
        <v>0</v>
      </c>
      <c r="BG228" s="140">
        <f t="shared" si="36"/>
        <v>0</v>
      </c>
      <c r="BH228" s="140">
        <f t="shared" si="37"/>
        <v>0</v>
      </c>
      <c r="BI228" s="140">
        <f t="shared" si="38"/>
        <v>0</v>
      </c>
      <c r="BJ228" s="14" t="s">
        <v>124</v>
      </c>
      <c r="BK228" s="140">
        <f t="shared" si="39"/>
        <v>0</v>
      </c>
      <c r="BL228" s="14" t="s">
        <v>123</v>
      </c>
      <c r="BM228" s="139" t="s">
        <v>459</v>
      </c>
    </row>
    <row r="229" spans="2:65" s="1" customFormat="1" ht="37.9" customHeight="1" x14ac:dyDescent="0.2">
      <c r="B229" s="127"/>
      <c r="C229" s="128" t="s">
        <v>305</v>
      </c>
      <c r="D229" s="128" t="s">
        <v>119</v>
      </c>
      <c r="E229" s="129" t="s">
        <v>460</v>
      </c>
      <c r="F229" s="130" t="s">
        <v>461</v>
      </c>
      <c r="G229" s="131" t="s">
        <v>458</v>
      </c>
      <c r="H229" s="132">
        <v>34.314999999999998</v>
      </c>
      <c r="I229" s="133"/>
      <c r="J229" s="133">
        <f t="shared" si="30"/>
        <v>0</v>
      </c>
      <c r="K229" s="134"/>
      <c r="L229" s="26"/>
      <c r="M229" s="135" t="s">
        <v>1</v>
      </c>
      <c r="N229" s="136" t="s">
        <v>38</v>
      </c>
      <c r="O229" s="137">
        <v>0</v>
      </c>
      <c r="P229" s="137">
        <f t="shared" si="31"/>
        <v>0</v>
      </c>
      <c r="Q229" s="137">
        <v>0</v>
      </c>
      <c r="R229" s="137">
        <f t="shared" si="32"/>
        <v>0</v>
      </c>
      <c r="S229" s="137">
        <v>0</v>
      </c>
      <c r="T229" s="138">
        <f t="shared" si="33"/>
        <v>0</v>
      </c>
      <c r="AR229" s="139" t="s">
        <v>284</v>
      </c>
      <c r="AT229" s="139" t="s">
        <v>119</v>
      </c>
      <c r="AU229" s="139" t="s">
        <v>124</v>
      </c>
      <c r="AY229" s="14" t="s">
        <v>116</v>
      </c>
      <c r="BE229" s="140">
        <f t="shared" si="34"/>
        <v>0</v>
      </c>
      <c r="BF229" s="140">
        <f t="shared" si="35"/>
        <v>0</v>
      </c>
      <c r="BG229" s="140">
        <f t="shared" si="36"/>
        <v>0</v>
      </c>
      <c r="BH229" s="140">
        <f t="shared" si="37"/>
        <v>0</v>
      </c>
      <c r="BI229" s="140">
        <f t="shared" si="38"/>
        <v>0</v>
      </c>
      <c r="BJ229" s="14" t="s">
        <v>124</v>
      </c>
      <c r="BK229" s="140">
        <f t="shared" si="39"/>
        <v>0</v>
      </c>
      <c r="BL229" s="14" t="s">
        <v>284</v>
      </c>
      <c r="BM229" s="139" t="s">
        <v>462</v>
      </c>
    </row>
    <row r="230" spans="2:65" s="1" customFormat="1" ht="44.25" customHeight="1" x14ac:dyDescent="0.2">
      <c r="B230" s="127"/>
      <c r="C230" s="128" t="s">
        <v>463</v>
      </c>
      <c r="D230" s="128" t="s">
        <v>119</v>
      </c>
      <c r="E230" s="129" t="s">
        <v>464</v>
      </c>
      <c r="F230" s="130" t="s">
        <v>465</v>
      </c>
      <c r="G230" s="131" t="s">
        <v>458</v>
      </c>
      <c r="H230" s="132">
        <v>34.314999999999998</v>
      </c>
      <c r="I230" s="133"/>
      <c r="J230" s="133">
        <f t="shared" si="30"/>
        <v>0</v>
      </c>
      <c r="K230" s="134"/>
      <c r="L230" s="26"/>
      <c r="M230" s="135" t="s">
        <v>1</v>
      </c>
      <c r="N230" s="136" t="s">
        <v>38</v>
      </c>
      <c r="O230" s="137">
        <v>0</v>
      </c>
      <c r="P230" s="137">
        <f t="shared" si="31"/>
        <v>0</v>
      </c>
      <c r="Q230" s="137">
        <v>0</v>
      </c>
      <c r="R230" s="137">
        <f t="shared" si="32"/>
        <v>0</v>
      </c>
      <c r="S230" s="137">
        <v>0</v>
      </c>
      <c r="T230" s="138">
        <f t="shared" si="33"/>
        <v>0</v>
      </c>
      <c r="AR230" s="139" t="s">
        <v>284</v>
      </c>
      <c r="AT230" s="139" t="s">
        <v>119</v>
      </c>
      <c r="AU230" s="139" t="s">
        <v>124</v>
      </c>
      <c r="AY230" s="14" t="s">
        <v>116</v>
      </c>
      <c r="BE230" s="140">
        <f t="shared" si="34"/>
        <v>0</v>
      </c>
      <c r="BF230" s="140">
        <f t="shared" si="35"/>
        <v>0</v>
      </c>
      <c r="BG230" s="140">
        <f t="shared" si="36"/>
        <v>0</v>
      </c>
      <c r="BH230" s="140">
        <f t="shared" si="37"/>
        <v>0</v>
      </c>
      <c r="BI230" s="140">
        <f t="shared" si="38"/>
        <v>0</v>
      </c>
      <c r="BJ230" s="14" t="s">
        <v>124</v>
      </c>
      <c r="BK230" s="140">
        <f t="shared" si="39"/>
        <v>0</v>
      </c>
      <c r="BL230" s="14" t="s">
        <v>284</v>
      </c>
      <c r="BM230" s="139" t="s">
        <v>466</v>
      </c>
    </row>
    <row r="231" spans="2:65" s="11" customFormat="1" ht="22.9" customHeight="1" x14ac:dyDescent="0.2">
      <c r="B231" s="116"/>
      <c r="D231" s="117" t="s">
        <v>71</v>
      </c>
      <c r="E231" s="125" t="s">
        <v>467</v>
      </c>
      <c r="F231" s="125" t="s">
        <v>468</v>
      </c>
      <c r="J231" s="126">
        <f>BK231</f>
        <v>0</v>
      </c>
      <c r="L231" s="116"/>
      <c r="M231" s="120"/>
      <c r="P231" s="121">
        <f>SUM(P232:P233)</f>
        <v>41.35</v>
      </c>
      <c r="R231" s="121">
        <f>SUM(R232:R233)</f>
        <v>0</v>
      </c>
      <c r="T231" s="122">
        <f>SUM(T232:T233)</f>
        <v>0</v>
      </c>
      <c r="AR231" s="117" t="s">
        <v>131</v>
      </c>
      <c r="AT231" s="123" t="s">
        <v>71</v>
      </c>
      <c r="AU231" s="123" t="s">
        <v>80</v>
      </c>
      <c r="AY231" s="117" t="s">
        <v>116</v>
      </c>
      <c r="BK231" s="124">
        <f>SUM(BK232:BK233)</f>
        <v>0</v>
      </c>
    </row>
    <row r="232" spans="2:65" s="1" customFormat="1" ht="21.75" customHeight="1" x14ac:dyDescent="0.2">
      <c r="B232" s="127"/>
      <c r="C232" s="128" t="s">
        <v>334</v>
      </c>
      <c r="D232" s="128" t="s">
        <v>119</v>
      </c>
      <c r="E232" s="129" t="s">
        <v>469</v>
      </c>
      <c r="F232" s="130" t="s">
        <v>470</v>
      </c>
      <c r="G232" s="131" t="s">
        <v>471</v>
      </c>
      <c r="H232" s="132">
        <v>15</v>
      </c>
      <c r="I232" s="133"/>
      <c r="J232" s="133">
        <f>ROUND(I232*H232,2)</f>
        <v>0</v>
      </c>
      <c r="K232" s="134"/>
      <c r="L232" s="26"/>
      <c r="M232" s="135" t="s">
        <v>1</v>
      </c>
      <c r="N232" s="136" t="s">
        <v>38</v>
      </c>
      <c r="O232" s="137">
        <v>2.65</v>
      </c>
      <c r="P232" s="137">
        <f>O232*H232</f>
        <v>39.75</v>
      </c>
      <c r="Q232" s="137">
        <v>0</v>
      </c>
      <c r="R232" s="137">
        <f>Q232*H232</f>
        <v>0</v>
      </c>
      <c r="S232" s="137">
        <v>0</v>
      </c>
      <c r="T232" s="138">
        <f>S232*H232</f>
        <v>0</v>
      </c>
      <c r="AR232" s="139" t="s">
        <v>284</v>
      </c>
      <c r="AT232" s="139" t="s">
        <v>119</v>
      </c>
      <c r="AU232" s="139" t="s">
        <v>124</v>
      </c>
      <c r="AY232" s="14" t="s">
        <v>116</v>
      </c>
      <c r="BE232" s="140">
        <f>IF(N232="základná",J232,0)</f>
        <v>0</v>
      </c>
      <c r="BF232" s="140">
        <f>IF(N232="znížená",J232,0)</f>
        <v>0</v>
      </c>
      <c r="BG232" s="140">
        <f>IF(N232="zákl. prenesená",J232,0)</f>
        <v>0</v>
      </c>
      <c r="BH232" s="140">
        <f>IF(N232="zníž. prenesená",J232,0)</f>
        <v>0</v>
      </c>
      <c r="BI232" s="140">
        <f>IF(N232="nulová",J232,0)</f>
        <v>0</v>
      </c>
      <c r="BJ232" s="14" t="s">
        <v>124</v>
      </c>
      <c r="BK232" s="140">
        <f>ROUND(I232*H232,2)</f>
        <v>0</v>
      </c>
      <c r="BL232" s="14" t="s">
        <v>284</v>
      </c>
      <c r="BM232" s="139" t="s">
        <v>472</v>
      </c>
    </row>
    <row r="233" spans="2:65" s="1" customFormat="1" ht="24.2" customHeight="1" x14ac:dyDescent="0.2">
      <c r="B233" s="127"/>
      <c r="C233" s="128" t="s">
        <v>473</v>
      </c>
      <c r="D233" s="128" t="s">
        <v>119</v>
      </c>
      <c r="E233" s="129" t="s">
        <v>474</v>
      </c>
      <c r="F233" s="130" t="s">
        <v>475</v>
      </c>
      <c r="G233" s="131" t="s">
        <v>203</v>
      </c>
      <c r="H233" s="132">
        <v>8</v>
      </c>
      <c r="I233" s="133"/>
      <c r="J233" s="133">
        <f>ROUND(I233*H233,2)</f>
        <v>0</v>
      </c>
      <c r="K233" s="134"/>
      <c r="L233" s="26"/>
      <c r="M233" s="135" t="s">
        <v>1</v>
      </c>
      <c r="N233" s="136" t="s">
        <v>38</v>
      </c>
      <c r="O233" s="137">
        <v>0.2</v>
      </c>
      <c r="P233" s="137">
        <f>O233*H233</f>
        <v>1.6</v>
      </c>
      <c r="Q233" s="137">
        <v>0</v>
      </c>
      <c r="R233" s="137">
        <f>Q233*H233</f>
        <v>0</v>
      </c>
      <c r="S233" s="137">
        <v>0</v>
      </c>
      <c r="T233" s="138">
        <f>S233*H233</f>
        <v>0</v>
      </c>
      <c r="AR233" s="139" t="s">
        <v>284</v>
      </c>
      <c r="AT233" s="139" t="s">
        <v>119</v>
      </c>
      <c r="AU233" s="139" t="s">
        <v>124</v>
      </c>
      <c r="AY233" s="14" t="s">
        <v>116</v>
      </c>
      <c r="BE233" s="140">
        <f>IF(N233="základná",J233,0)</f>
        <v>0</v>
      </c>
      <c r="BF233" s="140">
        <f>IF(N233="znížená",J233,0)</f>
        <v>0</v>
      </c>
      <c r="BG233" s="140">
        <f>IF(N233="zákl. prenesená",J233,0)</f>
        <v>0</v>
      </c>
      <c r="BH233" s="140">
        <f>IF(N233="zníž. prenesená",J233,0)</f>
        <v>0</v>
      </c>
      <c r="BI233" s="140">
        <f>IF(N233="nulová",J233,0)</f>
        <v>0</v>
      </c>
      <c r="BJ233" s="14" t="s">
        <v>124</v>
      </c>
      <c r="BK233" s="140">
        <f>ROUND(I233*H233,2)</f>
        <v>0</v>
      </c>
      <c r="BL233" s="14" t="s">
        <v>284</v>
      </c>
      <c r="BM233" s="139" t="s">
        <v>476</v>
      </c>
    </row>
    <row r="234" spans="2:65" s="11" customFormat="1" ht="25.9" customHeight="1" x14ac:dyDescent="0.2">
      <c r="B234" s="116"/>
      <c r="D234" s="117" t="s">
        <v>71</v>
      </c>
      <c r="E234" s="118" t="s">
        <v>477</v>
      </c>
      <c r="F234" s="118" t="s">
        <v>478</v>
      </c>
      <c r="J234" s="119">
        <f>BK234</f>
        <v>0</v>
      </c>
      <c r="L234" s="116"/>
      <c r="M234" s="120"/>
      <c r="P234" s="121">
        <f>SUM(P235:P242)</f>
        <v>0</v>
      </c>
      <c r="R234" s="121">
        <f>SUM(R235:R242)</f>
        <v>0</v>
      </c>
      <c r="T234" s="122">
        <f>SUM(T235:T242)</f>
        <v>0</v>
      </c>
      <c r="AR234" s="117" t="s">
        <v>139</v>
      </c>
      <c r="AT234" s="123" t="s">
        <v>71</v>
      </c>
      <c r="AU234" s="123" t="s">
        <v>72</v>
      </c>
      <c r="AY234" s="117" t="s">
        <v>116</v>
      </c>
      <c r="BK234" s="124">
        <f>SUM(BK235:BK242)</f>
        <v>0</v>
      </c>
    </row>
    <row r="235" spans="2:65" s="1" customFormat="1" ht="37.9" customHeight="1" x14ac:dyDescent="0.2">
      <c r="B235" s="127"/>
      <c r="C235" s="128" t="s">
        <v>338</v>
      </c>
      <c r="D235" s="128" t="s">
        <v>119</v>
      </c>
      <c r="E235" s="129" t="s">
        <v>479</v>
      </c>
      <c r="F235" s="130" t="s">
        <v>480</v>
      </c>
      <c r="G235" s="131" t="s">
        <v>481</v>
      </c>
      <c r="H235" s="132">
        <v>5</v>
      </c>
      <c r="I235" s="133"/>
      <c r="J235" s="133">
        <f t="shared" ref="J235:J242" si="40">ROUND(I235*H235,2)</f>
        <v>0</v>
      </c>
      <c r="K235" s="134"/>
      <c r="L235" s="26"/>
      <c r="M235" s="135" t="s">
        <v>1</v>
      </c>
      <c r="N235" s="136" t="s">
        <v>38</v>
      </c>
      <c r="O235" s="137">
        <v>0</v>
      </c>
      <c r="P235" s="137">
        <f t="shared" ref="P235:P242" si="41">O235*H235</f>
        <v>0</v>
      </c>
      <c r="Q235" s="137">
        <v>0</v>
      </c>
      <c r="R235" s="137">
        <f t="shared" ref="R235:R242" si="42">Q235*H235</f>
        <v>0</v>
      </c>
      <c r="S235" s="137">
        <v>0</v>
      </c>
      <c r="T235" s="138">
        <f t="shared" ref="T235:T242" si="43">S235*H235</f>
        <v>0</v>
      </c>
      <c r="AR235" s="139" t="s">
        <v>482</v>
      </c>
      <c r="AT235" s="139" t="s">
        <v>119</v>
      </c>
      <c r="AU235" s="139" t="s">
        <v>80</v>
      </c>
      <c r="AY235" s="14" t="s">
        <v>116</v>
      </c>
      <c r="BE235" s="140">
        <f t="shared" ref="BE235:BE242" si="44">IF(N235="základná",J235,0)</f>
        <v>0</v>
      </c>
      <c r="BF235" s="140">
        <f t="shared" ref="BF235:BF242" si="45">IF(N235="znížená",J235,0)</f>
        <v>0</v>
      </c>
      <c r="BG235" s="140">
        <f t="shared" ref="BG235:BG242" si="46">IF(N235="zákl. prenesená",J235,0)</f>
        <v>0</v>
      </c>
      <c r="BH235" s="140">
        <f t="shared" ref="BH235:BH242" si="47">IF(N235="zníž. prenesená",J235,0)</f>
        <v>0</v>
      </c>
      <c r="BI235" s="140">
        <f t="shared" ref="BI235:BI242" si="48">IF(N235="nulová",J235,0)</f>
        <v>0</v>
      </c>
      <c r="BJ235" s="14" t="s">
        <v>124</v>
      </c>
      <c r="BK235" s="140">
        <f t="shared" ref="BK235:BK242" si="49">ROUND(I235*H235,2)</f>
        <v>0</v>
      </c>
      <c r="BL235" s="14" t="s">
        <v>482</v>
      </c>
      <c r="BM235" s="139" t="s">
        <v>483</v>
      </c>
    </row>
    <row r="236" spans="2:65" s="1" customFormat="1" ht="44.25" customHeight="1" x14ac:dyDescent="0.2">
      <c r="B236" s="127"/>
      <c r="C236" s="128" t="s">
        <v>484</v>
      </c>
      <c r="D236" s="128" t="s">
        <v>119</v>
      </c>
      <c r="E236" s="129" t="s">
        <v>485</v>
      </c>
      <c r="F236" s="130" t="s">
        <v>486</v>
      </c>
      <c r="G236" s="131" t="s">
        <v>481</v>
      </c>
      <c r="H236" s="132">
        <v>3</v>
      </c>
      <c r="I236" s="133"/>
      <c r="J236" s="133">
        <f t="shared" si="40"/>
        <v>0</v>
      </c>
      <c r="K236" s="134"/>
      <c r="L236" s="26"/>
      <c r="M236" s="135" t="s">
        <v>1</v>
      </c>
      <c r="N236" s="136" t="s">
        <v>38</v>
      </c>
      <c r="O236" s="137">
        <v>0</v>
      </c>
      <c r="P236" s="137">
        <f t="shared" si="41"/>
        <v>0</v>
      </c>
      <c r="Q236" s="137">
        <v>0</v>
      </c>
      <c r="R236" s="137">
        <f t="shared" si="42"/>
        <v>0</v>
      </c>
      <c r="S236" s="137">
        <v>0</v>
      </c>
      <c r="T236" s="138">
        <f t="shared" si="43"/>
        <v>0</v>
      </c>
      <c r="AR236" s="139" t="s">
        <v>482</v>
      </c>
      <c r="AT236" s="139" t="s">
        <v>119</v>
      </c>
      <c r="AU236" s="139" t="s">
        <v>80</v>
      </c>
      <c r="AY236" s="14" t="s">
        <v>116</v>
      </c>
      <c r="BE236" s="140">
        <f t="shared" si="44"/>
        <v>0</v>
      </c>
      <c r="BF236" s="140">
        <f t="shared" si="45"/>
        <v>0</v>
      </c>
      <c r="BG236" s="140">
        <f t="shared" si="46"/>
        <v>0</v>
      </c>
      <c r="BH236" s="140">
        <f t="shared" si="47"/>
        <v>0</v>
      </c>
      <c r="BI236" s="140">
        <f t="shared" si="48"/>
        <v>0</v>
      </c>
      <c r="BJ236" s="14" t="s">
        <v>124</v>
      </c>
      <c r="BK236" s="140">
        <f t="shared" si="49"/>
        <v>0</v>
      </c>
      <c r="BL236" s="14" t="s">
        <v>482</v>
      </c>
      <c r="BM236" s="139" t="s">
        <v>487</v>
      </c>
    </row>
    <row r="237" spans="2:65" s="1" customFormat="1" ht="24.2" customHeight="1" x14ac:dyDescent="0.2">
      <c r="B237" s="127"/>
      <c r="C237" s="128" t="s">
        <v>342</v>
      </c>
      <c r="D237" s="128" t="s">
        <v>119</v>
      </c>
      <c r="E237" s="129" t="s">
        <v>488</v>
      </c>
      <c r="F237" s="130" t="s">
        <v>489</v>
      </c>
      <c r="G237" s="131" t="s">
        <v>481</v>
      </c>
      <c r="H237" s="132">
        <v>1</v>
      </c>
      <c r="I237" s="133"/>
      <c r="J237" s="133">
        <f t="shared" si="40"/>
        <v>0</v>
      </c>
      <c r="K237" s="134"/>
      <c r="L237" s="26"/>
      <c r="M237" s="135" t="s">
        <v>1</v>
      </c>
      <c r="N237" s="136" t="s">
        <v>38</v>
      </c>
      <c r="O237" s="137">
        <v>0</v>
      </c>
      <c r="P237" s="137">
        <f t="shared" si="41"/>
        <v>0</v>
      </c>
      <c r="Q237" s="137">
        <v>0</v>
      </c>
      <c r="R237" s="137">
        <f t="shared" si="42"/>
        <v>0</v>
      </c>
      <c r="S237" s="137">
        <v>0</v>
      </c>
      <c r="T237" s="138">
        <f t="shared" si="43"/>
        <v>0</v>
      </c>
      <c r="AR237" s="139" t="s">
        <v>482</v>
      </c>
      <c r="AT237" s="139" t="s">
        <v>119</v>
      </c>
      <c r="AU237" s="139" t="s">
        <v>80</v>
      </c>
      <c r="AY237" s="14" t="s">
        <v>116</v>
      </c>
      <c r="BE237" s="140">
        <f t="shared" si="44"/>
        <v>0</v>
      </c>
      <c r="BF237" s="140">
        <f t="shared" si="45"/>
        <v>0</v>
      </c>
      <c r="BG237" s="140">
        <f t="shared" si="46"/>
        <v>0</v>
      </c>
      <c r="BH237" s="140">
        <f t="shared" si="47"/>
        <v>0</v>
      </c>
      <c r="BI237" s="140">
        <f t="shared" si="48"/>
        <v>0</v>
      </c>
      <c r="BJ237" s="14" t="s">
        <v>124</v>
      </c>
      <c r="BK237" s="140">
        <f t="shared" si="49"/>
        <v>0</v>
      </c>
      <c r="BL237" s="14" t="s">
        <v>482</v>
      </c>
      <c r="BM237" s="139" t="s">
        <v>490</v>
      </c>
    </row>
    <row r="238" spans="2:65" s="1" customFormat="1" ht="21.75" customHeight="1" x14ac:dyDescent="0.2">
      <c r="B238" s="127"/>
      <c r="C238" s="128" t="s">
        <v>491</v>
      </c>
      <c r="D238" s="128" t="s">
        <v>119</v>
      </c>
      <c r="E238" s="129" t="s">
        <v>492</v>
      </c>
      <c r="F238" s="130" t="s">
        <v>493</v>
      </c>
      <c r="G238" s="131" t="s">
        <v>481</v>
      </c>
      <c r="H238" s="132">
        <v>1</v>
      </c>
      <c r="I238" s="133"/>
      <c r="J238" s="133">
        <f t="shared" si="40"/>
        <v>0</v>
      </c>
      <c r="K238" s="134"/>
      <c r="L238" s="26"/>
      <c r="M238" s="135" t="s">
        <v>1</v>
      </c>
      <c r="N238" s="136" t="s">
        <v>38</v>
      </c>
      <c r="O238" s="137">
        <v>0</v>
      </c>
      <c r="P238" s="137">
        <f t="shared" si="41"/>
        <v>0</v>
      </c>
      <c r="Q238" s="137">
        <v>0</v>
      </c>
      <c r="R238" s="137">
        <f t="shared" si="42"/>
        <v>0</v>
      </c>
      <c r="S238" s="137">
        <v>0</v>
      </c>
      <c r="T238" s="138">
        <f t="shared" si="43"/>
        <v>0</v>
      </c>
      <c r="AR238" s="139" t="s">
        <v>482</v>
      </c>
      <c r="AT238" s="139" t="s">
        <v>119</v>
      </c>
      <c r="AU238" s="139" t="s">
        <v>80</v>
      </c>
      <c r="AY238" s="14" t="s">
        <v>116</v>
      </c>
      <c r="BE238" s="140">
        <f t="shared" si="44"/>
        <v>0</v>
      </c>
      <c r="BF238" s="140">
        <f t="shared" si="45"/>
        <v>0</v>
      </c>
      <c r="BG238" s="140">
        <f t="shared" si="46"/>
        <v>0</v>
      </c>
      <c r="BH238" s="140">
        <f t="shared" si="47"/>
        <v>0</v>
      </c>
      <c r="BI238" s="140">
        <f t="shared" si="48"/>
        <v>0</v>
      </c>
      <c r="BJ238" s="14" t="s">
        <v>124</v>
      </c>
      <c r="BK238" s="140">
        <f t="shared" si="49"/>
        <v>0</v>
      </c>
      <c r="BL238" s="14" t="s">
        <v>482</v>
      </c>
      <c r="BM238" s="139" t="s">
        <v>494</v>
      </c>
    </row>
    <row r="239" spans="2:65" s="1" customFormat="1" ht="24.2" customHeight="1" x14ac:dyDescent="0.2">
      <c r="B239" s="127"/>
      <c r="C239" s="128" t="s">
        <v>495</v>
      </c>
      <c r="D239" s="128" t="s">
        <v>119</v>
      </c>
      <c r="E239" s="129" t="s">
        <v>496</v>
      </c>
      <c r="F239" s="130" t="s">
        <v>497</v>
      </c>
      <c r="G239" s="131" t="s">
        <v>481</v>
      </c>
      <c r="H239" s="132">
        <v>1</v>
      </c>
      <c r="I239" s="133"/>
      <c r="J239" s="133">
        <f t="shared" si="40"/>
        <v>0</v>
      </c>
      <c r="K239" s="134"/>
      <c r="L239" s="26"/>
      <c r="M239" s="135" t="s">
        <v>1</v>
      </c>
      <c r="N239" s="136" t="s">
        <v>38</v>
      </c>
      <c r="O239" s="137">
        <v>0</v>
      </c>
      <c r="P239" s="137">
        <f t="shared" si="41"/>
        <v>0</v>
      </c>
      <c r="Q239" s="137">
        <v>0</v>
      </c>
      <c r="R239" s="137">
        <f t="shared" si="42"/>
        <v>0</v>
      </c>
      <c r="S239" s="137">
        <v>0</v>
      </c>
      <c r="T239" s="138">
        <f t="shared" si="43"/>
        <v>0</v>
      </c>
      <c r="AR239" s="139" t="s">
        <v>482</v>
      </c>
      <c r="AT239" s="139" t="s">
        <v>119</v>
      </c>
      <c r="AU239" s="139" t="s">
        <v>80</v>
      </c>
      <c r="AY239" s="14" t="s">
        <v>116</v>
      </c>
      <c r="BE239" s="140">
        <f t="shared" si="44"/>
        <v>0</v>
      </c>
      <c r="BF239" s="140">
        <f t="shared" si="45"/>
        <v>0</v>
      </c>
      <c r="BG239" s="140">
        <f t="shared" si="46"/>
        <v>0</v>
      </c>
      <c r="BH239" s="140">
        <f t="shared" si="47"/>
        <v>0</v>
      </c>
      <c r="BI239" s="140">
        <f t="shared" si="48"/>
        <v>0</v>
      </c>
      <c r="BJ239" s="14" t="s">
        <v>124</v>
      </c>
      <c r="BK239" s="140">
        <f t="shared" si="49"/>
        <v>0</v>
      </c>
      <c r="BL239" s="14" t="s">
        <v>482</v>
      </c>
      <c r="BM239" s="139" t="s">
        <v>498</v>
      </c>
    </row>
    <row r="240" spans="2:65" s="1" customFormat="1" ht="26.25" customHeight="1" x14ac:dyDescent="0.2">
      <c r="B240" s="127"/>
      <c r="C240" s="162" t="s">
        <v>499</v>
      </c>
      <c r="D240" s="162" t="s">
        <v>119</v>
      </c>
      <c r="E240" s="163" t="s">
        <v>500</v>
      </c>
      <c r="F240" s="204" t="s">
        <v>507</v>
      </c>
      <c r="G240" s="164" t="s">
        <v>481</v>
      </c>
      <c r="H240" s="165">
        <v>1</v>
      </c>
      <c r="I240" s="166"/>
      <c r="J240" s="166">
        <f t="shared" si="40"/>
        <v>0</v>
      </c>
      <c r="K240" s="134"/>
      <c r="L240" s="26"/>
      <c r="M240" s="135" t="s">
        <v>1</v>
      </c>
      <c r="N240" s="136" t="s">
        <v>38</v>
      </c>
      <c r="O240" s="137">
        <v>0</v>
      </c>
      <c r="P240" s="137">
        <f t="shared" si="41"/>
        <v>0</v>
      </c>
      <c r="Q240" s="137">
        <v>0</v>
      </c>
      <c r="R240" s="137">
        <f t="shared" si="42"/>
        <v>0</v>
      </c>
      <c r="S240" s="137">
        <v>0</v>
      </c>
      <c r="T240" s="138">
        <f t="shared" si="43"/>
        <v>0</v>
      </c>
      <c r="AR240" s="139" t="s">
        <v>482</v>
      </c>
      <c r="AT240" s="139" t="s">
        <v>119</v>
      </c>
      <c r="AU240" s="139" t="s">
        <v>80</v>
      </c>
      <c r="AY240" s="14" t="s">
        <v>116</v>
      </c>
      <c r="BE240" s="140">
        <f t="shared" si="44"/>
        <v>0</v>
      </c>
      <c r="BF240" s="140">
        <f t="shared" si="45"/>
        <v>0</v>
      </c>
      <c r="BG240" s="140">
        <f t="shared" si="46"/>
        <v>0</v>
      </c>
      <c r="BH240" s="140">
        <f t="shared" si="47"/>
        <v>0</v>
      </c>
      <c r="BI240" s="140">
        <f t="shared" si="48"/>
        <v>0</v>
      </c>
      <c r="BJ240" s="14" t="s">
        <v>124</v>
      </c>
      <c r="BK240" s="140">
        <f t="shared" si="49"/>
        <v>0</v>
      </c>
      <c r="BL240" s="14" t="s">
        <v>482</v>
      </c>
      <c r="BM240" s="139" t="s">
        <v>501</v>
      </c>
    </row>
    <row r="241" spans="2:65" s="1" customFormat="1" ht="21.75" customHeight="1" x14ac:dyDescent="0.2">
      <c r="B241" s="127"/>
      <c r="C241" s="162" t="s">
        <v>347</v>
      </c>
      <c r="D241" s="162" t="s">
        <v>119</v>
      </c>
      <c r="E241" s="163" t="s">
        <v>502</v>
      </c>
      <c r="F241" s="204" t="s">
        <v>508</v>
      </c>
      <c r="G241" s="164" t="s">
        <v>481</v>
      </c>
      <c r="H241" s="165">
        <v>1</v>
      </c>
      <c r="I241" s="166"/>
      <c r="J241" s="166">
        <f t="shared" si="40"/>
        <v>0</v>
      </c>
      <c r="K241" s="134"/>
      <c r="L241" s="26"/>
      <c r="M241" s="135" t="s">
        <v>1</v>
      </c>
      <c r="N241" s="136" t="s">
        <v>38</v>
      </c>
      <c r="O241" s="137">
        <v>0</v>
      </c>
      <c r="P241" s="137">
        <f t="shared" si="41"/>
        <v>0</v>
      </c>
      <c r="Q241" s="137">
        <v>0</v>
      </c>
      <c r="R241" s="137">
        <f t="shared" si="42"/>
        <v>0</v>
      </c>
      <c r="S241" s="137">
        <v>0</v>
      </c>
      <c r="T241" s="138">
        <f t="shared" si="43"/>
        <v>0</v>
      </c>
      <c r="AR241" s="139" t="s">
        <v>482</v>
      </c>
      <c r="AT241" s="139" t="s">
        <v>119</v>
      </c>
      <c r="AU241" s="139" t="s">
        <v>80</v>
      </c>
      <c r="AY241" s="14" t="s">
        <v>116</v>
      </c>
      <c r="BE241" s="140">
        <f t="shared" si="44"/>
        <v>0</v>
      </c>
      <c r="BF241" s="140">
        <f t="shared" si="45"/>
        <v>0</v>
      </c>
      <c r="BG241" s="140">
        <f t="shared" si="46"/>
        <v>0</v>
      </c>
      <c r="BH241" s="140">
        <f t="shared" si="47"/>
        <v>0</v>
      </c>
      <c r="BI241" s="140">
        <f t="shared" si="48"/>
        <v>0</v>
      </c>
      <c r="BJ241" s="14" t="s">
        <v>124</v>
      </c>
      <c r="BK241" s="140">
        <f t="shared" si="49"/>
        <v>0</v>
      </c>
      <c r="BL241" s="14" t="s">
        <v>482</v>
      </c>
      <c r="BM241" s="139" t="s">
        <v>503</v>
      </c>
    </row>
    <row r="242" spans="2:65" s="1" customFormat="1" ht="21.75" customHeight="1" x14ac:dyDescent="0.2">
      <c r="B242" s="127"/>
      <c r="C242" s="162" t="s">
        <v>504</v>
      </c>
      <c r="D242" s="162" t="s">
        <v>119</v>
      </c>
      <c r="E242" s="163" t="s">
        <v>505</v>
      </c>
      <c r="F242" s="204" t="s">
        <v>509</v>
      </c>
      <c r="G242" s="164" t="s">
        <v>481</v>
      </c>
      <c r="H242" s="165">
        <v>1</v>
      </c>
      <c r="I242" s="166"/>
      <c r="J242" s="166">
        <f t="shared" si="40"/>
        <v>0</v>
      </c>
      <c r="K242" s="134"/>
      <c r="L242" s="26"/>
      <c r="M242" s="158" t="s">
        <v>1</v>
      </c>
      <c r="N242" s="159" t="s">
        <v>38</v>
      </c>
      <c r="O242" s="160">
        <v>0</v>
      </c>
      <c r="P242" s="160">
        <f t="shared" si="41"/>
        <v>0</v>
      </c>
      <c r="Q242" s="160">
        <v>0</v>
      </c>
      <c r="R242" s="160">
        <f t="shared" si="42"/>
        <v>0</v>
      </c>
      <c r="S242" s="160">
        <v>0</v>
      </c>
      <c r="T242" s="161">
        <f t="shared" si="43"/>
        <v>0</v>
      </c>
      <c r="AR242" s="139" t="s">
        <v>482</v>
      </c>
      <c r="AT242" s="139" t="s">
        <v>119</v>
      </c>
      <c r="AU242" s="139" t="s">
        <v>80</v>
      </c>
      <c r="AY242" s="14" t="s">
        <v>116</v>
      </c>
      <c r="BE242" s="140">
        <f t="shared" si="44"/>
        <v>0</v>
      </c>
      <c r="BF242" s="140">
        <f t="shared" si="45"/>
        <v>0</v>
      </c>
      <c r="BG242" s="140">
        <f t="shared" si="46"/>
        <v>0</v>
      </c>
      <c r="BH242" s="140">
        <f t="shared" si="47"/>
        <v>0</v>
      </c>
      <c r="BI242" s="140">
        <f t="shared" si="48"/>
        <v>0</v>
      </c>
      <c r="BJ242" s="14" t="s">
        <v>124</v>
      </c>
      <c r="BK242" s="140">
        <f t="shared" si="49"/>
        <v>0</v>
      </c>
      <c r="BL242" s="14" t="s">
        <v>482</v>
      </c>
      <c r="BM242" s="139" t="s">
        <v>506</v>
      </c>
    </row>
    <row r="243" spans="2:65" s="1" customFormat="1" ht="6.95" customHeight="1" x14ac:dyDescent="0.2">
      <c r="B243" s="39"/>
      <c r="C243" s="40"/>
      <c r="D243" s="40"/>
      <c r="E243" s="40"/>
      <c r="F243" s="40"/>
      <c r="G243" s="40"/>
      <c r="H243" s="40"/>
      <c r="I243" s="40"/>
      <c r="J243" s="40"/>
      <c r="K243" s="40"/>
      <c r="L243" s="26"/>
    </row>
  </sheetData>
  <autoFilter ref="C127:K242" xr:uid="{00000000-0009-0000-0000-000001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70FCE0-23B1-4F48-997C-6E29B29906F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D8132A8-3C68-440E-A121-2ECB34961B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8AF0B8-9448-495A-9107-83C8187C9F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72-240025 - Rekonštrukcia...</vt:lpstr>
      <vt:lpstr>'72-240025 - Rekonštrukcia...'!Názvy_tlače</vt:lpstr>
      <vt:lpstr>'Rekapitulácia stavby'!Názvy_tlače</vt:lpstr>
      <vt:lpstr>'72-240025 - Rekonštrukcia...'!Oblasť_tlače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LAPTOP-EN24DSMJ\Pripravar</dc:creator>
  <cp:lastModifiedBy>Oravcová Nora</cp:lastModifiedBy>
  <dcterms:created xsi:type="dcterms:W3CDTF">2024-05-08T15:33:51Z</dcterms:created>
  <dcterms:modified xsi:type="dcterms:W3CDTF">2024-08-08T06:06:53Z</dcterms:modified>
</cp:coreProperties>
</file>