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vucbb-my.sharepoint.com/personal/marek_gero_bbsk_sk/Documents/Pracovná plocha/Projekty príprava/Mini výzva/GaS BB/PD podklady 6.5.24/"/>
    </mc:Choice>
  </mc:AlternateContent>
  <xr:revisionPtr revIDLastSave="36" documentId="13_ncr:1_{F45EF659-27CA-44BA-BDFE-3EF7E7226C5A}" xr6:coauthVersionLast="47" xr6:coauthVersionMax="47" xr10:uidLastSave="{FD29A1E6-7512-4012-96A1-D0B271DA4041}"/>
  <bookViews>
    <workbookView xWindow="-120" yWindow="-120" windowWidth="29040" windowHeight="15720" xr2:uid="{00000000-000D-0000-FFFF-FFFF00000000}"/>
  </bookViews>
  <sheets>
    <sheet name="Rekapitulácia stavby" sheetId="1" r:id="rId1"/>
    <sheet name="02 - Výmena zasklených st..." sheetId="3" r:id="rId2"/>
  </sheets>
  <definedNames>
    <definedName name="_xlnm._FilterDatabase" localSheetId="1" hidden="1">'02 - Výmena zasklených st...'!$C$129:$K$173</definedName>
    <definedName name="_xlnm.Print_Titles" localSheetId="1">'02 - Výmena zasklených st...'!$129:$129</definedName>
    <definedName name="_xlnm.Print_Titles" localSheetId="0">'Rekapitulácia stavby'!$91:$91</definedName>
    <definedName name="_xlnm.Print_Area" localSheetId="1">'02 - Výmena zasklených st...'!$C$4:$J$76,'02 - Výmena zasklených st...'!$C$82:$J$109,'02 - Výmena zasklených st...'!$C$115:$J$173</definedName>
    <definedName name="_xlnm.Print_Area" localSheetId="0">'Rekapitulácia stavby'!$D$3:$AO$75,'Rekapitulácia stavby'!$C$81:$AQ$96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3" l="1"/>
  <c r="J38" i="3"/>
  <c r="AY95" i="1"/>
  <c r="J37" i="3"/>
  <c r="AX95" i="1" s="1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2" i="3"/>
  <c r="BH152" i="3"/>
  <c r="BG152" i="3"/>
  <c r="BE152" i="3"/>
  <c r="T152" i="3"/>
  <c r="T151" i="3"/>
  <c r="R152" i="3"/>
  <c r="R151" i="3" s="1"/>
  <c r="P152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3" i="3"/>
  <c r="BH133" i="3"/>
  <c r="BG133" i="3"/>
  <c r="BE133" i="3"/>
  <c r="T133" i="3"/>
  <c r="T132" i="3"/>
  <c r="R133" i="3"/>
  <c r="R132" i="3"/>
  <c r="P133" i="3"/>
  <c r="P132" i="3" s="1"/>
  <c r="F124" i="3"/>
  <c r="E122" i="3"/>
  <c r="F91" i="3"/>
  <c r="E89" i="3"/>
  <c r="J26" i="3"/>
  <c r="E26" i="3"/>
  <c r="J127" i="3"/>
  <c r="J25" i="3"/>
  <c r="J23" i="3"/>
  <c r="E23" i="3"/>
  <c r="J126" i="3" s="1"/>
  <c r="J22" i="3"/>
  <c r="J20" i="3"/>
  <c r="E20" i="3"/>
  <c r="F127" i="3" s="1"/>
  <c r="J19" i="3"/>
  <c r="J17" i="3"/>
  <c r="E17" i="3"/>
  <c r="F93" i="3"/>
  <c r="J16" i="3"/>
  <c r="J14" i="3"/>
  <c r="J124" i="3"/>
  <c r="E7" i="3"/>
  <c r="E118" i="3" s="1"/>
  <c r="L89" i="1"/>
  <c r="AM89" i="1"/>
  <c r="AM88" i="1"/>
  <c r="L88" i="1"/>
  <c r="AM86" i="1"/>
  <c r="L86" i="1"/>
  <c r="L84" i="1"/>
  <c r="L83" i="1"/>
  <c r="AS94" i="1"/>
  <c r="J172" i="3"/>
  <c r="BK169" i="3"/>
  <c r="BK167" i="3"/>
  <c r="J165" i="3"/>
  <c r="BK162" i="3"/>
  <c r="BK160" i="3"/>
  <c r="J157" i="3"/>
  <c r="BK155" i="3"/>
  <c r="J150" i="3"/>
  <c r="J148" i="3"/>
  <c r="J146" i="3"/>
  <c r="J144" i="3"/>
  <c r="J142" i="3"/>
  <c r="BK139" i="3"/>
  <c r="J137" i="3"/>
  <c r="J135" i="3"/>
  <c r="BK170" i="3"/>
  <c r="J168" i="3"/>
  <c r="J166" i="3"/>
  <c r="BK163" i="3"/>
  <c r="BK161" i="3"/>
  <c r="BK158" i="3"/>
  <c r="J156" i="3"/>
  <c r="J152" i="3"/>
  <c r="J149" i="3"/>
  <c r="BK147" i="3"/>
  <c r="J145" i="3"/>
  <c r="BK143" i="3"/>
  <c r="BK142" i="3"/>
  <c r="J139" i="3"/>
  <c r="BK137" i="3"/>
  <c r="BK135" i="3"/>
  <c r="BK173" i="3"/>
  <c r="J173" i="3"/>
  <c r="BK172" i="3"/>
  <c r="J170" i="3"/>
  <c r="BK168" i="3"/>
  <c r="BK166" i="3"/>
  <c r="J163" i="3"/>
  <c r="J161" i="3"/>
  <c r="J158" i="3"/>
  <c r="BK156" i="3"/>
  <c r="BK152" i="3"/>
  <c r="BK149" i="3"/>
  <c r="J147" i="3"/>
  <c r="BK145" i="3"/>
  <c r="J143" i="3"/>
  <c r="BK141" i="3"/>
  <c r="J138" i="3"/>
  <c r="BK136" i="3"/>
  <c r="J133" i="3"/>
  <c r="J169" i="3"/>
  <c r="J167" i="3"/>
  <c r="BK165" i="3"/>
  <c r="J162" i="3"/>
  <c r="J160" i="3"/>
  <c r="BK157" i="3"/>
  <c r="J155" i="3"/>
  <c r="BK150" i="3"/>
  <c r="BK148" i="3"/>
  <c r="BK146" i="3"/>
  <c r="BK144" i="3"/>
  <c r="J141" i="3"/>
  <c r="BK138" i="3"/>
  <c r="J136" i="3"/>
  <c r="BK133" i="3"/>
  <c r="P134" i="3" l="1"/>
  <c r="T134" i="3"/>
  <c r="P140" i="3"/>
  <c r="P131" i="3" s="1"/>
  <c r="T140" i="3"/>
  <c r="T131" i="3" s="1"/>
  <c r="BK154" i="3"/>
  <c r="J154" i="3"/>
  <c r="J105" i="3"/>
  <c r="R154" i="3"/>
  <c r="BK159" i="3"/>
  <c r="J159" i="3"/>
  <c r="J106" i="3"/>
  <c r="P159" i="3"/>
  <c r="T159" i="3"/>
  <c r="R164" i="3"/>
  <c r="BK171" i="3"/>
  <c r="J171" i="3" s="1"/>
  <c r="J108" i="3" s="1"/>
  <c r="R171" i="3"/>
  <c r="BK134" i="3"/>
  <c r="J134" i="3"/>
  <c r="J101" i="3"/>
  <c r="R134" i="3"/>
  <c r="BK140" i="3"/>
  <c r="J140" i="3"/>
  <c r="J102" i="3" s="1"/>
  <c r="R140" i="3"/>
  <c r="P154" i="3"/>
  <c r="T154" i="3"/>
  <c r="R159" i="3"/>
  <c r="BK164" i="3"/>
  <c r="J164" i="3"/>
  <c r="J107" i="3" s="1"/>
  <c r="P164" i="3"/>
  <c r="T164" i="3"/>
  <c r="P171" i="3"/>
  <c r="T171" i="3"/>
  <c r="BK132" i="3"/>
  <c r="J132" i="3"/>
  <c r="J100" i="3"/>
  <c r="BK151" i="3"/>
  <c r="J151" i="3"/>
  <c r="J103" i="3" s="1"/>
  <c r="J91" i="3"/>
  <c r="F94" i="3"/>
  <c r="F126" i="3"/>
  <c r="BF133" i="3"/>
  <c r="BF135" i="3"/>
  <c r="BF138" i="3"/>
  <c r="BF143" i="3"/>
  <c r="BF144" i="3"/>
  <c r="BF145" i="3"/>
  <c r="BF148" i="3"/>
  <c r="BF150" i="3"/>
  <c r="BF152" i="3"/>
  <c r="BF158" i="3"/>
  <c r="BF161" i="3"/>
  <c r="BF163" i="3"/>
  <c r="BF166" i="3"/>
  <c r="BF167" i="3"/>
  <c r="BF169" i="3"/>
  <c r="E85" i="3"/>
  <c r="J93" i="3"/>
  <c r="J94" i="3"/>
  <c r="BF136" i="3"/>
  <c r="BF137" i="3"/>
  <c r="BF139" i="3"/>
  <c r="BF141" i="3"/>
  <c r="BF142" i="3"/>
  <c r="BF146" i="3"/>
  <c r="BF147" i="3"/>
  <c r="BF149" i="3"/>
  <c r="BF155" i="3"/>
  <c r="BF156" i="3"/>
  <c r="BF157" i="3"/>
  <c r="BF160" i="3"/>
  <c r="BF162" i="3"/>
  <c r="BF165" i="3"/>
  <c r="BF168" i="3"/>
  <c r="BF170" i="3"/>
  <c r="BF172" i="3"/>
  <c r="BF173" i="3"/>
  <c r="AS93" i="1"/>
  <c r="F35" i="3"/>
  <c r="AZ95" i="1"/>
  <c r="F37" i="3"/>
  <c r="BB95" i="1" s="1"/>
  <c r="F39" i="3"/>
  <c r="BD95" i="1" s="1"/>
  <c r="J35" i="3"/>
  <c r="AV95" i="1" s="1"/>
  <c r="F38" i="3"/>
  <c r="BC95" i="1" s="1"/>
  <c r="R131" i="3" l="1"/>
  <c r="T153" i="3"/>
  <c r="T130" i="3"/>
  <c r="P153" i="3"/>
  <c r="P130" i="3"/>
  <c r="AU95" i="1"/>
  <c r="R153" i="3"/>
  <c r="R130" i="3"/>
  <c r="BK131" i="3"/>
  <c r="J131" i="3" s="1"/>
  <c r="J99" i="3" s="1"/>
  <c r="BK153" i="3"/>
  <c r="J153" i="3" s="1"/>
  <c r="J104" i="3" s="1"/>
  <c r="BC94" i="1"/>
  <c r="BC93" i="1" s="1"/>
  <c r="W31" i="1" s="1"/>
  <c r="AZ94" i="1"/>
  <c r="AV94" i="1" s="1"/>
  <c r="BD94" i="1"/>
  <c r="BD93" i="1" s="1"/>
  <c r="W32" i="1" s="1"/>
  <c r="J36" i="3"/>
  <c r="AW95" i="1" s="1"/>
  <c r="AT95" i="1" s="1"/>
  <c r="BB94" i="1"/>
  <c r="AX94" i="1" s="1"/>
  <c r="F36" i="3"/>
  <c r="BA95" i="1" s="1"/>
  <c r="BK130" i="3" l="1"/>
  <c r="J130" i="3" s="1"/>
  <c r="J98" i="3" s="1"/>
  <c r="AU94" i="1"/>
  <c r="AU93" i="1" s="1"/>
  <c r="BA94" i="1"/>
  <c r="BA93" i="1" s="1"/>
  <c r="AW93" i="1" s="1"/>
  <c r="AK29" i="1" s="1"/>
  <c r="AY93" i="1"/>
  <c r="AY94" i="1"/>
  <c r="AZ93" i="1"/>
  <c r="W28" i="1" s="1"/>
  <c r="BB93" i="1"/>
  <c r="W30" i="1" s="1"/>
  <c r="J32" i="3" l="1"/>
  <c r="AG95" i="1" s="1"/>
  <c r="AV93" i="1"/>
  <c r="AK28" i="1" s="1"/>
  <c r="W29" i="1"/>
  <c r="AX93" i="1"/>
  <c r="AW94" i="1"/>
  <c r="AT94" i="1" s="1"/>
  <c r="J41" i="3" l="1"/>
  <c r="AN95" i="1"/>
  <c r="AG94" i="1"/>
  <c r="AG93" i="1" s="1"/>
  <c r="AT93" i="1"/>
  <c r="AK25" i="1" l="1"/>
  <c r="AK34" i="1" s="1"/>
  <c r="AN93" i="1"/>
  <c r="AN94" i="1"/>
</calcChain>
</file>

<file path=xl/sharedStrings.xml><?xml version="1.0" encoding="utf-8"?>
<sst xmlns="http://schemas.openxmlformats.org/spreadsheetml/2006/main" count="791" uniqueCount="253">
  <si>
    <t>Export Komplet</t>
  </si>
  <si>
    <t/>
  </si>
  <si>
    <t>2.0</t>
  </si>
  <si>
    <t>False</t>
  </si>
  <si>
    <t>{446d6656-34eb-41f5-99f5-e587fcc16418}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</si>
  <si>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</si>
  <si>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</si>
  <si>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</si>
  <si>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</si>
  <si>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</si>
  <si>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</si>
  <si>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Stavba:</t>
  </si>
  <si>
    <t>GAS BB - ZNÍŽENIE ENERGETICKEJ NÁROČNOSTI - ZS</t>
  </si>
  <si>
    <t>JKSO:</t>
  </si>
  <si>
    <t>KS:</t>
  </si>
  <si>
    <t>Miesto:</t>
  </si>
  <si>
    <t xml:space="preserve"> </t>
  </si>
  <si>
    <t>Dátum:</t>
  </si>
  <si>
    <t>29. 4. 2024</t>
  </si>
  <si>
    <t>Objednávateľ:</t>
  </si>
  <si>
    <t>IČO:</t>
  </si>
  <si>
    <t>IČ DPH:</t>
  </si>
  <si>
    <t>Zhotoviteľ:</t>
  </si>
  <si>
    <t>Projektant: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</si>
  <si>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</si>
  <si>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</si>
  <si>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</si>
  <si>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</si>
  <si>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</si>
  <si>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</si>
  <si>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</si>
  <si>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</si>
  <si>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</si>
  <si>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</si>
  <si>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</si>
  <si>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</si>
  <si>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</si>
  <si>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</si>
  <si>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</si>
  <si>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</si>
  <si>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</si>
  <si>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</si>
  <si>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</si>
  <si>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</si>
  <si>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</si>
  <si>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</si>
  <si>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</si>
  <si>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</si>
  <si>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</si>
  <si>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</si>
  <si>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</si>
  <si>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</si>
  <si>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</si>
  <si>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</si>
  <si>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</si>
  <si>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</si>
  <si>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</si>
  <si>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</si>
  <si>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</si>
  <si>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</si>
  <si>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</si>
  <si>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</si>
  <si>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</si>
  <si>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</si>
  <si>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</si>
  <si>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</si>
  <si>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</si>
  <si>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</si>
  <si>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</si>
  <si>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</si>
  <si>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</si>
  <si>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</si>
  <si>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SO 02</t>
  </si>
  <si>
    <t>Výmena zasklených stien</t>
  </si>
  <si>
    <t>STA</t>
  </si>
  <si>
    <t>1</t>
  </si>
  <si>
    <t>{5f039b91-0863-43de-8e96-d1966792a843}</t>
  </si>
  <si>
    <t>/</t>
  </si>
  <si>
    <t>Časť</t>
  </si>
  <si>
    <t>2</t>
  </si>
  <si>
    <t>02</t>
  </si>
  <si>
    <t>Výmena zasklených stien sála</t>
  </si>
  <si>
    <t>{b95e3894-9cb2-4279-bcf9-3885fb74f97e}</t>
  </si>
  <si>
    <t>KRYCÍ LIST ROZPOČTU</t>
  </si>
  <si>
    <t>Objekt:</t>
  </si>
  <si>
    <t>SO 02 - Výmena zasklených stien</t>
  </si>
  <si>
    <t>Časť: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</si>
  <si>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</si>
  <si>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</si>
  <si>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</si>
  <si>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</si>
  <si>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</si>
  <si>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</si>
  <si>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</si>
  <si>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</si>
  <si>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</si>
  <si>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</si>
  <si>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</si>
  <si>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</si>
  <si>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</si>
  <si>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</si>
  <si>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784 - Maľby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</si>
  <si>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</si>
  <si>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</si>
  <si>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</si>
  <si>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</si>
  <si>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</si>
  <si>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</si>
  <si>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</si>
  <si>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</si>
  <si>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</si>
  <si>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</si>
  <si>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</si>
  <si>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</si>
  <si>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</si>
  <si>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</si>
  <si>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</si>
  <si>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3</t>
  </si>
  <si>
    <t>Zvislé a kompletné konštrukcie</t>
  </si>
  <si>
    <t>K</t>
  </si>
  <si>
    <t>342273075</t>
  </si>
  <si>
    <t>Priečky z tvárnic PORFIX hr. 75 mm P2-500 hladkých, na MVC a lepidlo PORFIX (75x250x500)</t>
  </si>
  <si>
    <t>m2</t>
  </si>
  <si>
    <t>4</t>
  </si>
  <si>
    <t>6</t>
  </si>
  <si>
    <t>Úpravy povrchov, podlahy, osadenie</t>
  </si>
  <si>
    <t>612465181</t>
  </si>
  <si>
    <t>Vnútorná omietka stien štuková strojné miešanie, ručné nanášanie,  hr. 3 mm</t>
  </si>
  <si>
    <t>612481119</t>
  </si>
  <si>
    <t>Potiahnutie vnútorných stien sklotextílnou mriežkou s celoplošným prilepením</t>
  </si>
  <si>
    <t>622464221</t>
  </si>
  <si>
    <t>Vonkajšia omietka stien tenkovrstvová BAUMIT, silikátová, Baumit SilikatTop, škrabaná, hr. 1,5 mm</t>
  </si>
  <si>
    <t>8</t>
  </si>
  <si>
    <t>5</t>
  </si>
  <si>
    <t>622466116</t>
  </si>
  <si>
    <t>Príprava vonkajšieho podkladu stien BAUMIT, Univerzálny základ (Baumit UniPrimer)</t>
  </si>
  <si>
    <t>10</t>
  </si>
  <si>
    <t>625251332</t>
  </si>
  <si>
    <t>Kontaktný zatepľovací systém hr. 50 mm  minerálne riešenie, skrutkovacie kotvy</t>
  </si>
  <si>
    <t>12</t>
  </si>
  <si>
    <t>9</t>
  </si>
  <si>
    <t>Ostatné konštrukcie a práce-búranie</t>
  </si>
  <si>
    <t>7</t>
  </si>
  <si>
    <t>941955004</t>
  </si>
  <si>
    <t>Lešenie ľahké pracovné pomocné s výškou lešeňovej podlahy nad 2,50 do 3,5 m</t>
  </si>
  <si>
    <t>14</t>
  </si>
  <si>
    <t>968061115</t>
  </si>
  <si>
    <t>Demontáž okien drevených, 1 bm obvodu - 0,008t</t>
  </si>
  <si>
    <t>m</t>
  </si>
  <si>
    <t>16</t>
  </si>
  <si>
    <t>979011111</t>
  </si>
  <si>
    <t>Zvislá doprava sutiny a vybúraných hmôt za prvé podlažie nad alebo pod základným podlažím</t>
  </si>
  <si>
    <t>t</t>
  </si>
  <si>
    <t>18</t>
  </si>
  <si>
    <t>979011121</t>
  </si>
  <si>
    <t>Zvislá doprava sutiny a vybúraných hmôt za každé ďalšie podlažie</t>
  </si>
  <si>
    <t>11</t>
  </si>
  <si>
    <t>979087113</t>
  </si>
  <si>
    <t>Nakladanie na dopravný prostriedok pre vodorovnú dopravu vybúraných hmôt</t>
  </si>
  <si>
    <t>22</t>
  </si>
  <si>
    <t>979081111</t>
  </si>
  <si>
    <t>Odvoz sutiny a vybúraných hmôt na skládku do 1 km</t>
  </si>
  <si>
    <t>24</t>
  </si>
  <si>
    <t>13</t>
  </si>
  <si>
    <t>979081121</t>
  </si>
  <si>
    <t>Odvoz sutiny a vybúraných hmôt na skládku za každý ďalší 1 km</t>
  </si>
  <si>
    <t>26</t>
  </si>
  <si>
    <t>979082111</t>
  </si>
  <si>
    <t>Vnútrostavenisková doprava sutiny a vybúraných hmôt do 10 m</t>
  </si>
  <si>
    <t>28</t>
  </si>
  <si>
    <t>15</t>
  </si>
  <si>
    <t>979082121</t>
  </si>
  <si>
    <t>Vnútrostavenisková doprava sutiny a vybúraných hmôt za každých ďalších 5 m</t>
  </si>
  <si>
    <t>30</t>
  </si>
  <si>
    <t>979089012</t>
  </si>
  <si>
    <t>Poplatok za skladovanie - betón, tehly, dlaždice (17 01 ), ostatné</t>
  </si>
  <si>
    <t>32</t>
  </si>
  <si>
    <t>99</t>
  </si>
  <si>
    <t>Presun hmôt HSV</t>
  </si>
  <si>
    <t>17</t>
  </si>
  <si>
    <t>999281111</t>
  </si>
  <si>
    <t>Presun hmôt pre opravy a údržbu objektov vrátane vonkajších plášťov výšky do 25 m</t>
  </si>
  <si>
    <t>34</t>
  </si>
  <si>
    <t>PSV</t>
  </si>
  <si>
    <t>Práce a dodávky PSV</t>
  </si>
  <si>
    <t>764</t>
  </si>
  <si>
    <t>Konštrukcie klampiarske</t>
  </si>
  <si>
    <t>764410450</t>
  </si>
  <si>
    <t>Oplechovanie parapetov z pozinkovaného farbeného PZf plechu, vrátane rohov r.š. 330 mm</t>
  </si>
  <si>
    <t>36</t>
  </si>
  <si>
    <t>19</t>
  </si>
  <si>
    <t>764410850</t>
  </si>
  <si>
    <t>Demontáž oplechovania parapetov rš od 100 do 330 mm,  -0,00135t</t>
  </si>
  <si>
    <t>38</t>
  </si>
  <si>
    <t>764421420PC</t>
  </si>
  <si>
    <t>Oplechovanie ostenia okien  z pozinkovaného farbeného PZf plechu, r.š. 150 mm ( profil a krycí plech )</t>
  </si>
  <si>
    <t>40</t>
  </si>
  <si>
    <t>21</t>
  </si>
  <si>
    <t>998764202</t>
  </si>
  <si>
    <t>Presun hmôt pre konštrukcie klampiarske v objektoch výšky nad 6 do 12 m</t>
  </si>
  <si>
    <t>%</t>
  </si>
  <si>
    <t>766</t>
  </si>
  <si>
    <t>Konštrukcie stolárske</t>
  </si>
  <si>
    <t>766694114</t>
  </si>
  <si>
    <t>Montáž parapetnej dosky drevenej šírky do 300 mm, dĺžky nad 2600 mm</t>
  </si>
  <si>
    <t>ks</t>
  </si>
  <si>
    <t>44</t>
  </si>
  <si>
    <t>23</t>
  </si>
  <si>
    <t>M</t>
  </si>
  <si>
    <t>611550000300</t>
  </si>
  <si>
    <t>Parapetná doska Standard vnútorná, šírka 295 mm, z drevotriesky laminovanej, farba biela, vrátane doplnkov</t>
  </si>
  <si>
    <t>46</t>
  </si>
  <si>
    <t>766694981</t>
  </si>
  <si>
    <t>Demontáž parapetnej dosky drevenej šírky do 300 mm, dĺžky nad 1600 mm, -0,006t</t>
  </si>
  <si>
    <t>48</t>
  </si>
  <si>
    <t>25</t>
  </si>
  <si>
    <t>998766202</t>
  </si>
  <si>
    <t>Presun hmot pre konštrukcie stolárske v objektoch výšky nad 6 do 12 m</t>
  </si>
  <si>
    <t>767</t>
  </si>
  <si>
    <t>Konštrukcie doplnkové kovové</t>
  </si>
  <si>
    <t>Montáž zaskelných  hliníkových stien  s hydroizolačnými ISO páskami (exteriérová a interiérová)</t>
  </si>
  <si>
    <t>52</t>
  </si>
  <si>
    <t>27</t>
  </si>
  <si>
    <t>283290006100</t>
  </si>
  <si>
    <t>Tesniaca fólia CX exteriér, š. 290 mm, dĺ. 30 m, pre tesnenie pripájacej škáry okenného rámu a muriva, polymér, ALLMEDIA</t>
  </si>
  <si>
    <t>54</t>
  </si>
  <si>
    <t>283290006300</t>
  </si>
  <si>
    <t>Tesniaca fólia CX interiér, š. 90 mm, dĺ. 30 m, pre tesnenie pripájacej škáry okenného rámu a muriva, polymér, ALLMEDIA</t>
  </si>
  <si>
    <t>56</t>
  </si>
  <si>
    <t>29</t>
  </si>
  <si>
    <t>M001</t>
  </si>
  <si>
    <t>Zasklená stena hliníková  ZS/2  900 x 2700 mm presná špecifikácia PD</t>
  </si>
  <si>
    <t>58</t>
  </si>
  <si>
    <t>60</t>
  </si>
  <si>
    <t>31</t>
  </si>
  <si>
    <t>998767202</t>
  </si>
  <si>
    <t>Presun hmôt pre kovové stavebné doplnkové konštrukcie v objektoch výšky nad 6 do 12 m</t>
  </si>
  <si>
    <t>784</t>
  </si>
  <si>
    <t>Maľby</t>
  </si>
  <si>
    <t>784410100</t>
  </si>
  <si>
    <t>Penetrovanie jednonásobné jemnozrnných podkladov výšky do 3,80 m</t>
  </si>
  <si>
    <t>64</t>
  </si>
  <si>
    <t>33</t>
  </si>
  <si>
    <t>784452271</t>
  </si>
  <si>
    <t>Maľby z maliarskych zmesí Primalex, Farmal, ručne nanášané dvojnásobné základné na podklad jemnozrnný výšky do 3,80 m</t>
  </si>
  <si>
    <t>66</t>
  </si>
  <si>
    <t>02 - Výmena zasklených stien sála</t>
  </si>
  <si>
    <t>-344867514</t>
  </si>
  <si>
    <t>257445364</t>
  </si>
  <si>
    <t>767612100,</t>
  </si>
  <si>
    <t>M003</t>
  </si>
  <si>
    <t>Zasklená stena hliníková  ZS/1  900 x 7200 mm presná špecifikácia PD</t>
  </si>
  <si>
    <t>-370987857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</si>
</sst>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0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4" xfId="0" applyNumberFormat="1" applyFont="1" applyBorder="1" applyAlignment="1">
      <alignment vertical="center"/>
    </xf>
    <xf numFmtId="4" fontId="25" fillId="0" borderId="0" xfId="0" applyNumberFormat="1" applyFont="1" applyAlignment="1">
      <alignment vertical="center"/>
    </xf>
    <xf numFmtId="166" fontId="25" fillId="0" borderId="0" xfId="0" applyNumberFormat="1" applyFont="1" applyAlignment="1">
      <alignment vertical="center"/>
    </xf>
    <xf numFmtId="4" fontId="25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0" xfId="0" applyNumberFormat="1" applyFont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167" fontId="21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167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0" borderId="14" xfId="0" applyFont="1" applyBorder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>
      <selection activeCell="BE16" sqref="BE16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6.95" customHeight="1">
      <c r="B2" s="14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6"/>
      <c r="BS2" s="13" t="s">
        <v>6</v>
      </c>
      <c r="BT2" s="13" t="s">
        <v>7</v>
      </c>
    </row>
    <row r="3" spans="1:74" ht="24.95" customHeight="1">
      <c r="B3" s="16"/>
      <c r="D3" s="17" t="s">
        <v>8</v>
      </c>
      <c r="AR3" s="16"/>
      <c r="AS3" s="18" t="s">
        <v>9</v>
      </c>
      <c r="BS3" s="13" t="s">
        <v>6</v>
      </c>
    </row>
    <row r="4" spans="1:74" ht="12" customHeight="1">
      <c r="B4" s="16"/>
      <c r="D4" s="19" t="s">
        <v>10</v>
      </c>
      <c r="K4" s="159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R4" s="16"/>
      <c r="BS4" s="13" t="s">
        <v>6</v>
      </c>
    </row>
    <row r="5" spans="1:74" ht="36.950000000000003" customHeight="1">
      <c r="B5" s="16"/>
      <c r="D5" s="21" t="s">
        <v>11</v>
      </c>
      <c r="K5" s="161" t="s">
        <v>12</v>
      </c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R5" s="16"/>
      <c r="BS5" s="13" t="s">
        <v>6</v>
      </c>
    </row>
    <row r="6" spans="1:74" ht="12" customHeight="1">
      <c r="B6" s="16"/>
      <c r="D6" s="22" t="s">
        <v>13</v>
      </c>
      <c r="K6" s="20" t="s">
        <v>1</v>
      </c>
      <c r="AK6" s="22" t="s">
        <v>14</v>
      </c>
      <c r="AN6" s="20" t="s">
        <v>1</v>
      </c>
      <c r="AR6" s="16"/>
      <c r="BS6" s="13" t="s">
        <v>6</v>
      </c>
    </row>
    <row r="7" spans="1:74" ht="12" customHeight="1">
      <c r="B7" s="16"/>
      <c r="D7" s="22" t="s">
        <v>15</v>
      </c>
      <c r="K7" s="20" t="s">
        <v>16</v>
      </c>
      <c r="AK7" s="22" t="s">
        <v>17</v>
      </c>
      <c r="AN7" s="20" t="s">
        <v>18</v>
      </c>
      <c r="AR7" s="16"/>
      <c r="BS7" s="13" t="s">
        <v>6</v>
      </c>
    </row>
    <row r="8" spans="1:74" ht="14.45" customHeight="1">
      <c r="B8" s="16"/>
      <c r="AR8" s="16"/>
      <c r="BS8" s="13" t="s">
        <v>6</v>
      </c>
    </row>
    <row r="9" spans="1:74" ht="12" customHeight="1">
      <c r="B9" s="16"/>
      <c r="D9" s="22" t="s">
        <v>19</v>
      </c>
      <c r="AK9" s="22" t="s">
        <v>20</v>
      </c>
      <c r="AN9" s="20" t="s">
        <v>1</v>
      </c>
      <c r="AR9" s="16"/>
      <c r="BS9" s="13" t="s">
        <v>6</v>
      </c>
    </row>
    <row r="10" spans="1:74" ht="18.399999999999999" customHeight="1">
      <c r="B10" s="16"/>
      <c r="E10" s="20" t="s">
        <v>16</v>
      </c>
      <c r="AK10" s="22" t="s">
        <v>21</v>
      </c>
      <c r="AN10" s="20" t="s">
        <v>1</v>
      </c>
      <c r="AR10" s="16"/>
      <c r="BS10" s="13" t="s">
        <v>6</v>
      </c>
    </row>
    <row r="11" spans="1:74" ht="6.95" customHeight="1">
      <c r="B11" s="16"/>
      <c r="AR11" s="16"/>
      <c r="BS11" s="13" t="s">
        <v>6</v>
      </c>
    </row>
    <row r="12" spans="1:74" ht="12" customHeight="1">
      <c r="B12" s="16"/>
      <c r="D12" s="22" t="s">
        <v>22</v>
      </c>
      <c r="AK12" s="22" t="s">
        <v>20</v>
      </c>
      <c r="AN12" s="20" t="s">
        <v>1</v>
      </c>
      <c r="AR12" s="16"/>
      <c r="BS12" s="13" t="s">
        <v>6</v>
      </c>
    </row>
    <row r="13" spans="1:74" ht="12.75">
      <c r="B13" s="16"/>
      <c r="E13" s="20" t="s">
        <v>16</v>
      </c>
      <c r="AK13" s="22" t="s">
        <v>21</v>
      </c>
      <c r="AN13" s="20" t="s">
        <v>1</v>
      </c>
      <c r="AR13" s="16"/>
      <c r="BS13" s="13" t="s">
        <v>6</v>
      </c>
    </row>
    <row r="14" spans="1:74" ht="6.95" customHeight="1">
      <c r="B14" s="16"/>
      <c r="AR14" s="16"/>
      <c r="BS14" s="13" t="s">
        <v>3</v>
      </c>
    </row>
    <row r="15" spans="1:74" ht="12" customHeight="1">
      <c r="B15" s="16"/>
      <c r="D15" s="22" t="s">
        <v>23</v>
      </c>
      <c r="AK15" s="22" t="s">
        <v>20</v>
      </c>
      <c r="AN15" s="20" t="s">
        <v>1</v>
      </c>
      <c r="AR15" s="16"/>
      <c r="BS15" s="13" t="s">
        <v>3</v>
      </c>
    </row>
    <row r="16" spans="1:74" ht="18.399999999999999" customHeight="1">
      <c r="B16" s="16"/>
      <c r="E16" s="20" t="s">
        <v>16</v>
      </c>
      <c r="AK16" s="22" t="s">
        <v>21</v>
      </c>
      <c r="AN16" s="20" t="s">
        <v>1</v>
      </c>
      <c r="AR16" s="16"/>
      <c r="BS16" s="13" t="s">
        <v>24</v>
      </c>
    </row>
    <row r="17" spans="2:71" ht="6.95" customHeight="1">
      <c r="B17" s="16"/>
      <c r="AR17" s="16"/>
      <c r="BS17" s="13" t="s">
        <v>25</v>
      </c>
    </row>
    <row r="18" spans="2:71" ht="12" customHeight="1">
      <c r="B18" s="16"/>
      <c r="D18" s="22" t="s">
        <v>26</v>
      </c>
      <c r="AK18" s="22" t="s">
        <v>20</v>
      </c>
      <c r="AN18" s="20" t="s">
        <v>1</v>
      </c>
      <c r="AR18" s="16"/>
      <c r="BS18" s="13" t="s">
        <v>25</v>
      </c>
    </row>
    <row r="19" spans="2:71" ht="18.399999999999999" customHeight="1">
      <c r="B19" s="16"/>
      <c r="E19" s="20" t="s">
        <v>16</v>
      </c>
      <c r="AK19" s="22" t="s">
        <v>21</v>
      </c>
      <c r="AN19" s="20" t="s">
        <v>1</v>
      </c>
      <c r="AR19" s="16"/>
      <c r="BS19" s="13" t="s">
        <v>24</v>
      </c>
    </row>
    <row r="20" spans="2:71" ht="6.95" customHeight="1">
      <c r="B20" s="16"/>
      <c r="AR20" s="16"/>
    </row>
    <row r="21" spans="2:71" ht="12" customHeight="1">
      <c r="B21" s="16"/>
      <c r="D21" s="22" t="s">
        <v>27</v>
      </c>
      <c r="AR21" s="16"/>
    </row>
    <row r="22" spans="2:71" ht="16.5" customHeight="1">
      <c r="B22" s="16"/>
      <c r="E22" s="162" t="s">
        <v>1</v>
      </c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R22" s="16"/>
    </row>
    <row r="23" spans="2:71" ht="6.95" customHeight="1">
      <c r="B23" s="16"/>
      <c r="AR23" s="16"/>
    </row>
    <row r="24" spans="2:71" ht="6.95" customHeight="1">
      <c r="B24" s="16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R24" s="16"/>
    </row>
    <row r="25" spans="2:71" s="1" customFormat="1" ht="25.9" customHeight="1">
      <c r="B25" s="25"/>
      <c r="D25" s="26" t="s">
        <v>28</v>
      </c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163">
        <f>ROUND(AG93,2)</f>
        <v>0</v>
      </c>
      <c r="AL25" s="164"/>
      <c r="AM25" s="164"/>
      <c r="AN25" s="164"/>
      <c r="AO25" s="164"/>
      <c r="AR25" s="25"/>
    </row>
    <row r="26" spans="2:71" s="1" customFormat="1" ht="6.95" customHeight="1">
      <c r="B26" s="25"/>
      <c r="AR26" s="25"/>
    </row>
    <row r="27" spans="2:71" s="1" customFormat="1" ht="12.75">
      <c r="B27" s="25"/>
      <c r="L27" s="165" t="s">
        <v>29</v>
      </c>
      <c r="M27" s="165"/>
      <c r="N27" s="165"/>
      <c r="O27" s="165"/>
      <c r="P27" s="165"/>
      <c r="W27" s="165" t="s">
        <v>30</v>
      </c>
      <c r="X27" s="165"/>
      <c r="Y27" s="165"/>
      <c r="Z27" s="165"/>
      <c r="AA27" s="165"/>
      <c r="AB27" s="165"/>
      <c r="AC27" s="165"/>
      <c r="AD27" s="165"/>
      <c r="AE27" s="165"/>
      <c r="AK27" s="165" t="s">
        <v>31</v>
      </c>
      <c r="AL27" s="165"/>
      <c r="AM27" s="165"/>
      <c r="AN27" s="165"/>
      <c r="AO27" s="165"/>
      <c r="AR27" s="25"/>
    </row>
    <row r="28" spans="2:71" s="2" customFormat="1" ht="14.45" customHeight="1">
      <c r="B28" s="29"/>
      <c r="D28" s="22" t="s">
        <v>32</v>
      </c>
      <c r="F28" s="30" t="s">
        <v>33</v>
      </c>
      <c r="L28" s="168">
        <v>0.2</v>
      </c>
      <c r="M28" s="167"/>
      <c r="N28" s="167"/>
      <c r="O28" s="167"/>
      <c r="P28" s="167"/>
      <c r="Q28" s="31"/>
      <c r="R28" s="31"/>
      <c r="S28" s="31"/>
      <c r="T28" s="31"/>
      <c r="U28" s="31"/>
      <c r="V28" s="31"/>
      <c r="W28" s="166">
        <f>ROUND(AZ93, 2)</f>
        <v>0</v>
      </c>
      <c r="X28" s="167"/>
      <c r="Y28" s="167"/>
      <c r="Z28" s="167"/>
      <c r="AA28" s="167"/>
      <c r="AB28" s="167"/>
      <c r="AC28" s="167"/>
      <c r="AD28" s="167"/>
      <c r="AE28" s="167"/>
      <c r="AF28" s="31"/>
      <c r="AG28" s="31"/>
      <c r="AH28" s="31"/>
      <c r="AI28" s="31"/>
      <c r="AJ28" s="31"/>
      <c r="AK28" s="166">
        <f>ROUND(AV93, 2)</f>
        <v>0</v>
      </c>
      <c r="AL28" s="167"/>
      <c r="AM28" s="167"/>
      <c r="AN28" s="167"/>
      <c r="AO28" s="167"/>
      <c r="AP28" s="31"/>
      <c r="AQ28" s="31"/>
      <c r="AR28" s="32"/>
      <c r="AS28" s="31"/>
      <c r="AT28" s="31"/>
      <c r="AU28" s="31"/>
      <c r="AV28" s="31"/>
      <c r="AW28" s="31"/>
      <c r="AX28" s="31"/>
      <c r="AY28" s="31"/>
      <c r="AZ28" s="31"/>
    </row>
    <row r="29" spans="2:71" s="2" customFormat="1" ht="14.45" customHeight="1">
      <c r="B29" s="29"/>
      <c r="F29" s="30" t="s">
        <v>34</v>
      </c>
      <c r="L29" s="171">
        <v>0.2</v>
      </c>
      <c r="M29" s="170"/>
      <c r="N29" s="170"/>
      <c r="O29" s="170"/>
      <c r="P29" s="170"/>
      <c r="W29" s="169">
        <f>ROUND(BA93, 2)</f>
        <v>0</v>
      </c>
      <c r="X29" s="170"/>
      <c r="Y29" s="170"/>
      <c r="Z29" s="170"/>
      <c r="AA29" s="170"/>
      <c r="AB29" s="170"/>
      <c r="AC29" s="170"/>
      <c r="AD29" s="170"/>
      <c r="AE29" s="170"/>
      <c r="AK29" s="169">
        <f>ROUND(AW93, 2)</f>
        <v>0</v>
      </c>
      <c r="AL29" s="170"/>
      <c r="AM29" s="170"/>
      <c r="AN29" s="170"/>
      <c r="AO29" s="170"/>
      <c r="AR29" s="29"/>
    </row>
    <row r="30" spans="2:71" s="2" customFormat="1" ht="14.45" hidden="1" customHeight="1">
      <c r="B30" s="29"/>
      <c r="F30" s="22" t="s">
        <v>35</v>
      </c>
      <c r="L30" s="171">
        <v>0.2</v>
      </c>
      <c r="M30" s="170"/>
      <c r="N30" s="170"/>
      <c r="O30" s="170"/>
      <c r="P30" s="170"/>
      <c r="W30" s="169">
        <f>ROUND(BB93, 2)</f>
        <v>0</v>
      </c>
      <c r="X30" s="170"/>
      <c r="Y30" s="170"/>
      <c r="Z30" s="170"/>
      <c r="AA30" s="170"/>
      <c r="AB30" s="170"/>
      <c r="AC30" s="170"/>
      <c r="AD30" s="170"/>
      <c r="AE30" s="170"/>
      <c r="AK30" s="169">
        <v>0</v>
      </c>
      <c r="AL30" s="170"/>
      <c r="AM30" s="170"/>
      <c r="AN30" s="170"/>
      <c r="AO30" s="170"/>
      <c r="AR30" s="29"/>
    </row>
    <row r="31" spans="2:71" s="2" customFormat="1" ht="14.45" hidden="1" customHeight="1">
      <c r="B31" s="29"/>
      <c r="F31" s="22" t="s">
        <v>36</v>
      </c>
      <c r="L31" s="171">
        <v>0.2</v>
      </c>
      <c r="M31" s="170"/>
      <c r="N31" s="170"/>
      <c r="O31" s="170"/>
      <c r="P31" s="170"/>
      <c r="W31" s="169">
        <f>ROUND(BC93, 2)</f>
        <v>0</v>
      </c>
      <c r="X31" s="170"/>
      <c r="Y31" s="170"/>
      <c r="Z31" s="170"/>
      <c r="AA31" s="170"/>
      <c r="AB31" s="170"/>
      <c r="AC31" s="170"/>
      <c r="AD31" s="170"/>
      <c r="AE31" s="170"/>
      <c r="AK31" s="169">
        <v>0</v>
      </c>
      <c r="AL31" s="170"/>
      <c r="AM31" s="170"/>
      <c r="AN31" s="170"/>
      <c r="AO31" s="170"/>
      <c r="AR31" s="29"/>
    </row>
    <row r="32" spans="2:71" s="2" customFormat="1" ht="14.45" hidden="1" customHeight="1">
      <c r="B32" s="29"/>
      <c r="F32" s="30" t="s">
        <v>37</v>
      </c>
      <c r="L32" s="168">
        <v>0</v>
      </c>
      <c r="M32" s="167"/>
      <c r="N32" s="167"/>
      <c r="O32" s="167"/>
      <c r="P32" s="167"/>
      <c r="Q32" s="31"/>
      <c r="R32" s="31"/>
      <c r="S32" s="31"/>
      <c r="T32" s="31"/>
      <c r="U32" s="31"/>
      <c r="V32" s="31"/>
      <c r="W32" s="166">
        <f>ROUND(BD93, 2)</f>
        <v>0</v>
      </c>
      <c r="X32" s="167"/>
      <c r="Y32" s="167"/>
      <c r="Z32" s="167"/>
      <c r="AA32" s="167"/>
      <c r="AB32" s="167"/>
      <c r="AC32" s="167"/>
      <c r="AD32" s="167"/>
      <c r="AE32" s="167"/>
      <c r="AF32" s="31"/>
      <c r="AG32" s="31"/>
      <c r="AH32" s="31"/>
      <c r="AI32" s="31"/>
      <c r="AJ32" s="31"/>
      <c r="AK32" s="166">
        <v>0</v>
      </c>
      <c r="AL32" s="167"/>
      <c r="AM32" s="167"/>
      <c r="AN32" s="167"/>
      <c r="AO32" s="167"/>
      <c r="AP32" s="31"/>
      <c r="AQ32" s="31"/>
      <c r="AR32" s="32"/>
      <c r="AS32" s="31"/>
      <c r="AT32" s="31"/>
      <c r="AU32" s="31"/>
      <c r="AV32" s="31"/>
      <c r="AW32" s="31"/>
      <c r="AX32" s="31"/>
      <c r="AY32" s="31"/>
      <c r="AZ32" s="31"/>
    </row>
    <row r="33" spans="2:44" s="1" customFormat="1" ht="6.95" customHeight="1">
      <c r="B33" s="25"/>
      <c r="AR33" s="25"/>
    </row>
    <row r="34" spans="2:44" s="1" customFormat="1" ht="25.9" customHeight="1">
      <c r="B34" s="25"/>
      <c r="C34" s="33"/>
      <c r="D34" s="34" t="s">
        <v>38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6" t="s">
        <v>39</v>
      </c>
      <c r="U34" s="35"/>
      <c r="V34" s="35"/>
      <c r="W34" s="35"/>
      <c r="X34" s="195" t="s">
        <v>40</v>
      </c>
      <c r="Y34" s="196"/>
      <c r="Z34" s="196"/>
      <c r="AA34" s="196"/>
      <c r="AB34" s="196"/>
      <c r="AC34" s="35"/>
      <c r="AD34" s="35"/>
      <c r="AE34" s="35"/>
      <c r="AF34" s="35"/>
      <c r="AG34" s="35"/>
      <c r="AH34" s="35"/>
      <c r="AI34" s="35"/>
      <c r="AJ34" s="35"/>
      <c r="AK34" s="197">
        <f>SUM(AK25:AK32)</f>
        <v>0</v>
      </c>
      <c r="AL34" s="196"/>
      <c r="AM34" s="196"/>
      <c r="AN34" s="196"/>
      <c r="AO34" s="198"/>
      <c r="AP34" s="33"/>
      <c r="AQ34" s="33"/>
      <c r="AR34" s="25"/>
    </row>
    <row r="35" spans="2:44" s="1" customFormat="1" ht="6.95" customHeight="1">
      <c r="B35" s="25"/>
      <c r="AR35" s="25"/>
    </row>
    <row r="36" spans="2:44" s="1" customFormat="1" ht="14.45" customHeight="1">
      <c r="B36" s="25"/>
      <c r="AR36" s="25"/>
    </row>
    <row r="37" spans="2:44" ht="14.45" customHeight="1">
      <c r="B37" s="16"/>
      <c r="AR37" s="16"/>
    </row>
    <row r="38" spans="2:44" ht="14.45" customHeight="1">
      <c r="B38" s="16"/>
      <c r="AR38" s="16"/>
    </row>
    <row r="39" spans="2:44" ht="14.45" customHeight="1">
      <c r="B39" s="16"/>
      <c r="AR39" s="16"/>
    </row>
    <row r="40" spans="2:44" ht="14.45" customHeight="1">
      <c r="B40" s="16"/>
      <c r="AR40" s="16"/>
    </row>
    <row r="41" spans="2:44" ht="14.45" customHeight="1">
      <c r="B41" s="16"/>
      <c r="AR41" s="16"/>
    </row>
    <row r="42" spans="2:44" ht="14.45" customHeight="1">
      <c r="B42" s="16"/>
      <c r="AR42" s="16"/>
    </row>
    <row r="43" spans="2:44" ht="14.45" customHeight="1">
      <c r="B43" s="16"/>
      <c r="AR43" s="16"/>
    </row>
    <row r="44" spans="2:44" ht="14.45" customHeight="1">
      <c r="B44" s="16"/>
      <c r="AR44" s="16"/>
    </row>
    <row r="45" spans="2:44" ht="14.45" customHeight="1">
      <c r="B45" s="16"/>
      <c r="AR45" s="16"/>
    </row>
    <row r="46" spans="2:44" ht="14.45" customHeight="1">
      <c r="B46" s="16"/>
      <c r="AR46" s="16"/>
    </row>
    <row r="47" spans="2:44" ht="14.45" customHeight="1">
      <c r="B47" s="16"/>
      <c r="AR47" s="16"/>
    </row>
    <row r="48" spans="2:44" s="1" customFormat="1" ht="14.45" customHeight="1">
      <c r="B48" s="25"/>
      <c r="D48" s="37" t="s">
        <v>41</v>
      </c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7" t="s">
        <v>42</v>
      </c>
      <c r="AI48" s="38"/>
      <c r="AJ48" s="38"/>
      <c r="AK48" s="38"/>
      <c r="AL48" s="38"/>
      <c r="AM48" s="38"/>
      <c r="AN48" s="38"/>
      <c r="AO48" s="38"/>
      <c r="AR48" s="25"/>
    </row>
    <row r="49" spans="2:44">
      <c r="B49" s="16"/>
      <c r="AR49" s="16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 s="1" customFormat="1" ht="12.75">
      <c r="B59" s="25"/>
      <c r="D59" s="39" t="s">
        <v>43</v>
      </c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39" t="s">
        <v>44</v>
      </c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39" t="s">
        <v>43</v>
      </c>
      <c r="AI59" s="27"/>
      <c r="AJ59" s="27"/>
      <c r="AK59" s="27"/>
      <c r="AL59" s="27"/>
      <c r="AM59" s="39" t="s">
        <v>44</v>
      </c>
      <c r="AN59" s="27"/>
      <c r="AO59" s="27"/>
      <c r="AR59" s="25"/>
    </row>
    <row r="60" spans="2:44">
      <c r="B60" s="16"/>
      <c r="AR60" s="16"/>
    </row>
    <row r="61" spans="2:44">
      <c r="B61" s="16"/>
      <c r="AR61" s="16"/>
    </row>
    <row r="62" spans="2:44">
      <c r="B62" s="16"/>
      <c r="AR62" s="16"/>
    </row>
    <row r="63" spans="2:44" s="1" customFormat="1" ht="12.75">
      <c r="B63" s="25"/>
      <c r="D63" s="37" t="s">
        <v>45</v>
      </c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7" t="s">
        <v>46</v>
      </c>
      <c r="AI63" s="38"/>
      <c r="AJ63" s="38"/>
      <c r="AK63" s="38"/>
      <c r="AL63" s="38"/>
      <c r="AM63" s="38"/>
      <c r="AN63" s="38"/>
      <c r="AO63" s="38"/>
      <c r="AR63" s="25"/>
    </row>
    <row r="64" spans="2:44">
      <c r="B64" s="16"/>
      <c r="AR64" s="16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 s="1" customFormat="1" ht="12.75">
      <c r="B74" s="25"/>
      <c r="D74" s="39" t="s">
        <v>43</v>
      </c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39" t="s">
        <v>44</v>
      </c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39" t="s">
        <v>43</v>
      </c>
      <c r="AI74" s="27"/>
      <c r="AJ74" s="27"/>
      <c r="AK74" s="27"/>
      <c r="AL74" s="27"/>
      <c r="AM74" s="39" t="s">
        <v>44</v>
      </c>
      <c r="AN74" s="27"/>
      <c r="AO74" s="27"/>
      <c r="AR74" s="25"/>
    </row>
    <row r="75" spans="2:44" s="1" customFormat="1">
      <c r="B75" s="25"/>
      <c r="AR75" s="25"/>
    </row>
    <row r="76" spans="2:44" s="1" customFormat="1" ht="6.95" customHeight="1"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25"/>
    </row>
    <row r="80" spans="2:44" s="1" customFormat="1" ht="6.95" customHeight="1"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25"/>
    </row>
    <row r="81" spans="1:91" s="1" customFormat="1" ht="24.95" customHeight="1">
      <c r="B81" s="25"/>
      <c r="C81" s="17" t="s">
        <v>47</v>
      </c>
      <c r="AR81" s="25"/>
    </row>
    <row r="82" spans="1:91" s="1" customFormat="1" ht="6.95" customHeight="1">
      <c r="B82" s="25"/>
      <c r="AR82" s="25"/>
    </row>
    <row r="83" spans="1:91" s="3" customFormat="1" ht="12" customHeight="1">
      <c r="B83" s="44"/>
      <c r="C83" s="22" t="s">
        <v>10</v>
      </c>
      <c r="L83" s="3">
        <f>K4</f>
        <v>0</v>
      </c>
      <c r="AR83" s="44"/>
    </row>
    <row r="84" spans="1:91" s="4" customFormat="1" ht="36.950000000000003" customHeight="1">
      <c r="B84" s="45"/>
      <c r="C84" s="46" t="s">
        <v>11</v>
      </c>
      <c r="L84" s="186" t="str">
        <f>K5</f>
        <v>GAS BB - ZNÍŽENIE ENERGETICKEJ NÁROČNOSTI - ZS</v>
      </c>
      <c r="M84" s="187"/>
      <c r="N84" s="187"/>
      <c r="O84" s="187"/>
      <c r="P84" s="187"/>
      <c r="Q84" s="187"/>
      <c r="R84" s="187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  <c r="AF84" s="187"/>
      <c r="AG84" s="187"/>
      <c r="AH84" s="187"/>
      <c r="AI84" s="187"/>
      <c r="AJ84" s="187"/>
      <c r="AK84" s="187"/>
      <c r="AL84" s="187"/>
      <c r="AM84" s="187"/>
      <c r="AN84" s="187"/>
      <c r="AO84" s="187"/>
      <c r="AR84" s="45"/>
    </row>
    <row r="85" spans="1:91" s="1" customFormat="1" ht="6.95" customHeight="1">
      <c r="B85" s="25"/>
      <c r="AR85" s="25"/>
    </row>
    <row r="86" spans="1:91" s="1" customFormat="1" ht="12" customHeight="1">
      <c r="B86" s="25"/>
      <c r="C86" s="22" t="s">
        <v>15</v>
      </c>
      <c r="L86" s="47" t="str">
        <f>IF(K7="","",K7)</f>
        <v xml:space="preserve"> </v>
      </c>
      <c r="AI86" s="22" t="s">
        <v>17</v>
      </c>
      <c r="AM86" s="188" t="str">
        <f>IF(AN7= "","",AN7)</f>
        <v>29. 4. 2024</v>
      </c>
      <c r="AN86" s="188"/>
      <c r="AR86" s="25"/>
    </row>
    <row r="87" spans="1:91" s="1" customFormat="1" ht="6.95" customHeight="1">
      <c r="B87" s="25"/>
      <c r="AR87" s="25"/>
    </row>
    <row r="88" spans="1:91" s="1" customFormat="1" ht="15.2" customHeight="1">
      <c r="B88" s="25"/>
      <c r="C88" s="22" t="s">
        <v>19</v>
      </c>
      <c r="L88" s="3" t="str">
        <f>IF(E10= "","",E10)</f>
        <v xml:space="preserve"> </v>
      </c>
      <c r="AI88" s="22" t="s">
        <v>23</v>
      </c>
      <c r="AM88" s="189" t="str">
        <f>IF(E16="","",E16)</f>
        <v xml:space="preserve"> </v>
      </c>
      <c r="AN88" s="190"/>
      <c r="AO88" s="190"/>
      <c r="AP88" s="190"/>
      <c r="AR88" s="25"/>
      <c r="AS88" s="191" t="s">
        <v>48</v>
      </c>
      <c r="AT88" s="192"/>
      <c r="AU88" s="49"/>
      <c r="AV88" s="49"/>
      <c r="AW88" s="49"/>
      <c r="AX88" s="49"/>
      <c r="AY88" s="49"/>
      <c r="AZ88" s="49"/>
      <c r="BA88" s="49"/>
      <c r="BB88" s="49"/>
      <c r="BC88" s="49"/>
      <c r="BD88" s="50"/>
    </row>
    <row r="89" spans="1:91" s="1" customFormat="1" ht="15.2" customHeight="1">
      <c r="B89" s="25"/>
      <c r="C89" s="22" t="s">
        <v>22</v>
      </c>
      <c r="L89" s="3" t="str">
        <f>IF(E13="","",E13)</f>
        <v xml:space="preserve"> </v>
      </c>
      <c r="AI89" s="22" t="s">
        <v>26</v>
      </c>
      <c r="AM89" s="189" t="str">
        <f>IF(E19="","",E19)</f>
        <v xml:space="preserve"> </v>
      </c>
      <c r="AN89" s="190"/>
      <c r="AO89" s="190"/>
      <c r="AP89" s="190"/>
      <c r="AR89" s="25"/>
      <c r="AS89" s="193"/>
      <c r="AT89" s="194"/>
      <c r="BD89" s="52"/>
    </row>
    <row r="90" spans="1:91" s="1" customFormat="1" ht="10.9" customHeight="1">
      <c r="B90" s="25"/>
      <c r="AR90" s="25"/>
      <c r="AS90" s="193"/>
      <c r="AT90" s="194"/>
      <c r="BD90" s="52"/>
    </row>
    <row r="91" spans="1:91" s="1" customFormat="1" ht="29.25" customHeight="1">
      <c r="B91" s="25"/>
      <c r="C91" s="175" t="s">
        <v>49</v>
      </c>
      <c r="D91" s="176"/>
      <c r="E91" s="176"/>
      <c r="F91" s="176"/>
      <c r="G91" s="176"/>
      <c r="H91" s="53"/>
      <c r="I91" s="177" t="s">
        <v>50</v>
      </c>
      <c r="J91" s="176"/>
      <c r="K91" s="176"/>
      <c r="L91" s="176"/>
      <c r="M91" s="176"/>
      <c r="N91" s="176"/>
      <c r="O91" s="176"/>
      <c r="P91" s="176"/>
      <c r="Q91" s="176"/>
      <c r="R91" s="176"/>
      <c r="S91" s="176"/>
      <c r="T91" s="176"/>
      <c r="U91" s="176"/>
      <c r="V91" s="176"/>
      <c r="W91" s="176"/>
      <c r="X91" s="176"/>
      <c r="Y91" s="176"/>
      <c r="Z91" s="176"/>
      <c r="AA91" s="176"/>
      <c r="AB91" s="176"/>
      <c r="AC91" s="176"/>
      <c r="AD91" s="176"/>
      <c r="AE91" s="176"/>
      <c r="AF91" s="176"/>
      <c r="AG91" s="178" t="s">
        <v>51</v>
      </c>
      <c r="AH91" s="176"/>
      <c r="AI91" s="176"/>
      <c r="AJ91" s="176"/>
      <c r="AK91" s="176"/>
      <c r="AL91" s="176"/>
      <c r="AM91" s="176"/>
      <c r="AN91" s="177" t="s">
        <v>52</v>
      </c>
      <c r="AO91" s="176"/>
      <c r="AP91" s="179"/>
      <c r="AQ91" s="54" t="s">
        <v>53</v>
      </c>
      <c r="AR91" s="25"/>
      <c r="AS91" s="55" t="s">
        <v>54</v>
      </c>
      <c r="AT91" s="56" t="s">
        <v>55</v>
      </c>
      <c r="AU91" s="56" t="s">
        <v>56</v>
      </c>
      <c r="AV91" s="56" t="s">
        <v>57</v>
      </c>
      <c r="AW91" s="56" t="s">
        <v>58</v>
      </c>
      <c r="AX91" s="56" t="s">
        <v>59</v>
      </c>
      <c r="AY91" s="56" t="s">
        <v>60</v>
      </c>
      <c r="AZ91" s="56" t="s">
        <v>61</v>
      </c>
      <c r="BA91" s="56" t="s">
        <v>62</v>
      </c>
      <c r="BB91" s="56" t="s">
        <v>63</v>
      </c>
      <c r="BC91" s="56" t="s">
        <v>64</v>
      </c>
      <c r="BD91" s="57" t="s">
        <v>65</v>
      </c>
    </row>
    <row r="92" spans="1:91" s="1" customFormat="1" ht="10.9" customHeight="1">
      <c r="B92" s="25"/>
      <c r="AR92" s="25"/>
      <c r="AS92" s="58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50"/>
    </row>
    <row r="93" spans="1:91" s="5" customFormat="1" ht="32.450000000000003" customHeight="1">
      <c r="B93" s="59"/>
      <c r="C93" s="60" t="s">
        <v>66</v>
      </c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184">
        <f>ROUND(AG94,2)</f>
        <v>0</v>
      </c>
      <c r="AH93" s="184"/>
      <c r="AI93" s="184"/>
      <c r="AJ93" s="184"/>
      <c r="AK93" s="184"/>
      <c r="AL93" s="184"/>
      <c r="AM93" s="184"/>
      <c r="AN93" s="185">
        <f>SUM(AG93,AT93)</f>
        <v>0</v>
      </c>
      <c r="AO93" s="185"/>
      <c r="AP93" s="185"/>
      <c r="AQ93" s="63" t="s">
        <v>1</v>
      </c>
      <c r="AR93" s="59"/>
      <c r="AS93" s="64">
        <f>ROUND(AS94,2)</f>
        <v>0</v>
      </c>
      <c r="AT93" s="65">
        <f>ROUND(SUM(AV93:AW93),2)</f>
        <v>0</v>
      </c>
      <c r="AU93" s="66">
        <f>ROUND(AU94,5)</f>
        <v>322.52208000000002</v>
      </c>
      <c r="AV93" s="65">
        <f>ROUND(AZ93*L28,2)</f>
        <v>0</v>
      </c>
      <c r="AW93" s="65">
        <f>ROUND(BA93*L29,2)</f>
        <v>0</v>
      </c>
      <c r="AX93" s="65">
        <f>ROUND(BB93*L28,2)</f>
        <v>0</v>
      </c>
      <c r="AY93" s="65">
        <f>ROUND(BC93*L29,2)</f>
        <v>0</v>
      </c>
      <c r="AZ93" s="65">
        <f>ROUND(AZ94,2)</f>
        <v>0</v>
      </c>
      <c r="BA93" s="65">
        <f>ROUND(BA94,2)</f>
        <v>0</v>
      </c>
      <c r="BB93" s="65">
        <f>ROUND(BB94,2)</f>
        <v>0</v>
      </c>
      <c r="BC93" s="65">
        <f>ROUND(BC94,2)</f>
        <v>0</v>
      </c>
      <c r="BD93" s="67">
        <f>ROUND(BD94,2)</f>
        <v>0</v>
      </c>
      <c r="BS93" s="68" t="s">
        <v>67</v>
      </c>
      <c r="BT93" s="68" t="s">
        <v>68</v>
      </c>
      <c r="BU93" s="69" t="s">
        <v>69</v>
      </c>
      <c r="BV93" s="68" t="s">
        <v>70</v>
      </c>
      <c r="BW93" s="68" t="s">
        <v>4</v>
      </c>
      <c r="BX93" s="68" t="s">
        <v>71</v>
      </c>
      <c r="CL93" s="68" t="s">
        <v>1</v>
      </c>
    </row>
    <row r="94" spans="1:91" s="6" customFormat="1" ht="16.5" customHeight="1">
      <c r="B94" s="70"/>
      <c r="C94" s="71"/>
      <c r="D94" s="183" t="s">
        <v>72</v>
      </c>
      <c r="E94" s="183"/>
      <c r="F94" s="183"/>
      <c r="G94" s="183"/>
      <c r="H94" s="183"/>
      <c r="I94" s="72"/>
      <c r="J94" s="183" t="s">
        <v>73</v>
      </c>
      <c r="K94" s="183"/>
      <c r="L94" s="183"/>
      <c r="M94" s="183"/>
      <c r="N94" s="183"/>
      <c r="O94" s="183"/>
      <c r="P94" s="183"/>
      <c r="Q94" s="183"/>
      <c r="R94" s="183"/>
      <c r="S94" s="183"/>
      <c r="T94" s="183"/>
      <c r="U94" s="183"/>
      <c r="V94" s="183"/>
      <c r="W94" s="183"/>
      <c r="X94" s="183"/>
      <c r="Y94" s="183"/>
      <c r="Z94" s="183"/>
      <c r="AA94" s="183"/>
      <c r="AB94" s="183"/>
      <c r="AC94" s="183"/>
      <c r="AD94" s="183"/>
      <c r="AE94" s="183"/>
      <c r="AF94" s="183"/>
      <c r="AG94" s="182">
        <f>ROUND(SUM(AG95:AG95),2)</f>
        <v>0</v>
      </c>
      <c r="AH94" s="181"/>
      <c r="AI94" s="181"/>
      <c r="AJ94" s="181"/>
      <c r="AK94" s="181"/>
      <c r="AL94" s="181"/>
      <c r="AM94" s="181"/>
      <c r="AN94" s="180">
        <f>SUM(AG94,AT94)</f>
        <v>0</v>
      </c>
      <c r="AO94" s="181"/>
      <c r="AP94" s="181"/>
      <c r="AQ94" s="73" t="s">
        <v>74</v>
      </c>
      <c r="AR94" s="70"/>
      <c r="AS94" s="74">
        <f>ROUND(SUM(AS95:AS95),2)</f>
        <v>0</v>
      </c>
      <c r="AT94" s="75">
        <f>ROUND(SUM(AV94:AW94),2)</f>
        <v>0</v>
      </c>
      <c r="AU94" s="76">
        <f>ROUND(SUM(AU95:AU95),5)</f>
        <v>322.52208000000002</v>
      </c>
      <c r="AV94" s="75">
        <f>ROUND(AZ94*L28,2)</f>
        <v>0</v>
      </c>
      <c r="AW94" s="75">
        <f>ROUND(BA94*L29,2)</f>
        <v>0</v>
      </c>
      <c r="AX94" s="75">
        <f>ROUND(BB94*L28,2)</f>
        <v>0</v>
      </c>
      <c r="AY94" s="75">
        <f>ROUND(BC94*L29,2)</f>
        <v>0</v>
      </c>
      <c r="AZ94" s="75">
        <f>ROUND(SUM(AZ95:AZ95),2)</f>
        <v>0</v>
      </c>
      <c r="BA94" s="75">
        <f>ROUND(SUM(BA95:BA95),2)</f>
        <v>0</v>
      </c>
      <c r="BB94" s="75">
        <f>ROUND(SUM(BB95:BB95),2)</f>
        <v>0</v>
      </c>
      <c r="BC94" s="75">
        <f>ROUND(SUM(BC95:BC95),2)</f>
        <v>0</v>
      </c>
      <c r="BD94" s="77">
        <f>ROUND(SUM(BD95:BD95),2)</f>
        <v>0</v>
      </c>
      <c r="BS94" s="78" t="s">
        <v>67</v>
      </c>
      <c r="BT94" s="78" t="s">
        <v>75</v>
      </c>
      <c r="BU94" s="78" t="s">
        <v>69</v>
      </c>
      <c r="BV94" s="78" t="s">
        <v>70</v>
      </c>
      <c r="BW94" s="78" t="s">
        <v>76</v>
      </c>
      <c r="BX94" s="78" t="s">
        <v>4</v>
      </c>
      <c r="CL94" s="78" t="s">
        <v>1</v>
      </c>
      <c r="CM94" s="78" t="s">
        <v>68</v>
      </c>
    </row>
    <row r="95" spans="1:91" s="3" customFormat="1" ht="16.5" customHeight="1">
      <c r="A95" s="79" t="s">
        <v>77</v>
      </c>
      <c r="B95" s="44"/>
      <c r="C95" s="9"/>
      <c r="D95" s="9"/>
      <c r="E95" s="174" t="s">
        <v>80</v>
      </c>
      <c r="F95" s="174"/>
      <c r="G95" s="174"/>
      <c r="H95" s="174"/>
      <c r="I95" s="174"/>
      <c r="J95" s="9"/>
      <c r="K95" s="174" t="s">
        <v>81</v>
      </c>
      <c r="L95" s="174"/>
      <c r="M95" s="174"/>
      <c r="N95" s="174"/>
      <c r="O95" s="174"/>
      <c r="P95" s="174"/>
      <c r="Q95" s="174"/>
      <c r="R95" s="174"/>
      <c r="S95" s="174"/>
      <c r="T95" s="174"/>
      <c r="U95" s="174"/>
      <c r="V95" s="174"/>
      <c r="W95" s="174"/>
      <c r="X95" s="174"/>
      <c r="Y95" s="174"/>
      <c r="Z95" s="174"/>
      <c r="AA95" s="174"/>
      <c r="AB95" s="174"/>
      <c r="AC95" s="174"/>
      <c r="AD95" s="174"/>
      <c r="AE95" s="174"/>
      <c r="AF95" s="174"/>
      <c r="AG95" s="172">
        <f>'02 - Výmena zasklených st...'!J32</f>
        <v>0</v>
      </c>
      <c r="AH95" s="173"/>
      <c r="AI95" s="173"/>
      <c r="AJ95" s="173"/>
      <c r="AK95" s="173"/>
      <c r="AL95" s="173"/>
      <c r="AM95" s="173"/>
      <c r="AN95" s="172">
        <f>SUM(AG95,AT95)</f>
        <v>0</v>
      </c>
      <c r="AO95" s="173"/>
      <c r="AP95" s="173"/>
      <c r="AQ95" s="80" t="s">
        <v>78</v>
      </c>
      <c r="AR95" s="44"/>
      <c r="AS95" s="82">
        <v>0</v>
      </c>
      <c r="AT95" s="83">
        <f>ROUND(SUM(AV95:AW95),2)</f>
        <v>0</v>
      </c>
      <c r="AU95" s="84">
        <f>'02 - Výmena zasklených st...'!P130</f>
        <v>322.52208059999998</v>
      </c>
      <c r="AV95" s="83">
        <f>'02 - Výmena zasklených st...'!J35</f>
        <v>0</v>
      </c>
      <c r="AW95" s="83">
        <f>'02 - Výmena zasklených st...'!J36</f>
        <v>0</v>
      </c>
      <c r="AX95" s="83">
        <f>'02 - Výmena zasklených st...'!J37</f>
        <v>0</v>
      </c>
      <c r="AY95" s="83">
        <f>'02 - Výmena zasklených st...'!J38</f>
        <v>0</v>
      </c>
      <c r="AZ95" s="83">
        <f>'02 - Výmena zasklených st...'!F35</f>
        <v>0</v>
      </c>
      <c r="BA95" s="83">
        <f>'02 - Výmena zasklených st...'!F36</f>
        <v>0</v>
      </c>
      <c r="BB95" s="83">
        <f>'02 - Výmena zasklených st...'!F37</f>
        <v>0</v>
      </c>
      <c r="BC95" s="83">
        <f>'02 - Výmena zasklených st...'!F38</f>
        <v>0</v>
      </c>
      <c r="BD95" s="85">
        <f>'02 - Výmena zasklených st...'!F39</f>
        <v>0</v>
      </c>
      <c r="BT95" s="20" t="s">
        <v>79</v>
      </c>
      <c r="BV95" s="20" t="s">
        <v>70</v>
      </c>
      <c r="BW95" s="20" t="s">
        <v>82</v>
      </c>
      <c r="BX95" s="20" t="s">
        <v>76</v>
      </c>
      <c r="CL95" s="20" t="s">
        <v>1</v>
      </c>
    </row>
    <row r="96" spans="1:91" s="1" customFormat="1" ht="30" customHeight="1">
      <c r="B96" s="25"/>
      <c r="AR96" s="25"/>
    </row>
    <row r="97" spans="2:44" s="1" customFormat="1" ht="6.95" customHeight="1"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25"/>
    </row>
  </sheetData>
  <mergeCells count="43">
    <mergeCell ref="W32:AE32"/>
    <mergeCell ref="AK32:AO32"/>
    <mergeCell ref="L32:P32"/>
    <mergeCell ref="X34:AB34"/>
    <mergeCell ref="AK34:AO34"/>
    <mergeCell ref="L84:AO84"/>
    <mergeCell ref="AM86:AN86"/>
    <mergeCell ref="AM88:AP88"/>
    <mergeCell ref="AS88:AT90"/>
    <mergeCell ref="AM89:AP89"/>
    <mergeCell ref="AN95:AP95"/>
    <mergeCell ref="AG95:AM95"/>
    <mergeCell ref="E95:I95"/>
    <mergeCell ref="K95:AF95"/>
    <mergeCell ref="C91:G91"/>
    <mergeCell ref="I91:AF91"/>
    <mergeCell ref="AG91:AM91"/>
    <mergeCell ref="AN91:AP91"/>
    <mergeCell ref="AN94:AP94"/>
    <mergeCell ref="AG94:AM94"/>
    <mergeCell ref="D94:H94"/>
    <mergeCell ref="J94:AF94"/>
    <mergeCell ref="AG93:AM93"/>
    <mergeCell ref="AN93:AP93"/>
    <mergeCell ref="AK30:AO30"/>
    <mergeCell ref="L30:P30"/>
    <mergeCell ref="W31:AE31"/>
    <mergeCell ref="AK31:AO31"/>
    <mergeCell ref="L31:P31"/>
    <mergeCell ref="W30:AE30"/>
    <mergeCell ref="W28:AE28"/>
    <mergeCell ref="AK28:AO28"/>
    <mergeCell ref="L28:P28"/>
    <mergeCell ref="W29:AE29"/>
    <mergeCell ref="AK29:AO29"/>
    <mergeCell ref="L29:P29"/>
    <mergeCell ref="K4:AO4"/>
    <mergeCell ref="K5:AO5"/>
    <mergeCell ref="E22:AN22"/>
    <mergeCell ref="AK25:AO25"/>
    <mergeCell ref="L27:P27"/>
    <mergeCell ref="W27:AE27"/>
    <mergeCell ref="AK27:AO27"/>
  </mergeCells>
  <hyperlinks>
    <hyperlink ref="A95" location="'02 - Výmena zasklených st...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74"/>
  <sheetViews>
    <sheetView showGridLines="0" topLeftCell="A137" workbookViewId="0">
      <selection activeCell="W167" sqref="W167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0" t="s">
        <v>5</v>
      </c>
      <c r="M2" s="160"/>
      <c r="N2" s="160"/>
      <c r="O2" s="160"/>
      <c r="P2" s="160"/>
      <c r="Q2" s="160"/>
      <c r="R2" s="160"/>
      <c r="S2" s="160"/>
      <c r="T2" s="160"/>
      <c r="U2" s="160"/>
      <c r="V2" s="160"/>
      <c r="AT2" s="13" t="s">
        <v>82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68</v>
      </c>
    </row>
    <row r="4" spans="2:46" ht="24.95" customHeight="1">
      <c r="B4" s="16"/>
      <c r="D4" s="17" t="s">
        <v>83</v>
      </c>
      <c r="L4" s="16"/>
      <c r="M4" s="86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11</v>
      </c>
      <c r="L6" s="16"/>
    </row>
    <row r="7" spans="2:46" ht="16.5" customHeight="1">
      <c r="B7" s="16"/>
      <c r="E7" s="201" t="str">
        <f>'Rekapitulácia stavby'!K5</f>
        <v>GAS BB - ZNÍŽENIE ENERGETICKEJ NÁROČNOSTI - ZS</v>
      </c>
      <c r="F7" s="202"/>
      <c r="G7" s="202"/>
      <c r="H7" s="202"/>
      <c r="L7" s="16"/>
    </row>
    <row r="8" spans="2:46" ht="12" customHeight="1">
      <c r="B8" s="16"/>
      <c r="D8" s="22" t="s">
        <v>84</v>
      </c>
      <c r="L8" s="16"/>
    </row>
    <row r="9" spans="2:46" s="1" customFormat="1" ht="16.5" customHeight="1">
      <c r="B9" s="25"/>
      <c r="E9" s="201" t="s">
        <v>85</v>
      </c>
      <c r="F9" s="199"/>
      <c r="G9" s="199"/>
      <c r="H9" s="199"/>
      <c r="L9" s="25"/>
    </row>
    <row r="10" spans="2:46" s="1" customFormat="1" ht="12" customHeight="1">
      <c r="B10" s="25"/>
      <c r="D10" s="22" t="s">
        <v>86</v>
      </c>
      <c r="L10" s="25"/>
    </row>
    <row r="11" spans="2:46" s="1" customFormat="1" ht="16.5" customHeight="1">
      <c r="B11" s="25"/>
      <c r="E11" s="186" t="s">
        <v>246</v>
      </c>
      <c r="F11" s="199"/>
      <c r="G11" s="199"/>
      <c r="H11" s="199"/>
      <c r="L11" s="25"/>
    </row>
    <row r="12" spans="2:46" s="1" customFormat="1">
      <c r="B12" s="25"/>
      <c r="L12" s="25"/>
    </row>
    <row r="13" spans="2:46" s="1" customFormat="1" ht="12" customHeight="1">
      <c r="B13" s="25"/>
      <c r="D13" s="22" t="s">
        <v>13</v>
      </c>
      <c r="F13" s="20" t="s">
        <v>1</v>
      </c>
      <c r="I13" s="22" t="s">
        <v>14</v>
      </c>
      <c r="J13" s="20" t="s">
        <v>1</v>
      </c>
      <c r="L13" s="25"/>
    </row>
    <row r="14" spans="2:46" s="1" customFormat="1" ht="12" customHeight="1">
      <c r="B14" s="25"/>
      <c r="D14" s="22" t="s">
        <v>15</v>
      </c>
      <c r="F14" s="20" t="s">
        <v>16</v>
      </c>
      <c r="I14" s="22" t="s">
        <v>17</v>
      </c>
      <c r="J14" s="48" t="str">
        <f>'Rekapitulácia stavby'!AN7</f>
        <v>29. 4. 2024</v>
      </c>
      <c r="L14" s="25"/>
    </row>
    <row r="15" spans="2:46" s="1" customFormat="1" ht="10.9" customHeight="1">
      <c r="B15" s="25"/>
      <c r="L15" s="25"/>
    </row>
    <row r="16" spans="2:46" s="1" customFormat="1" ht="12" customHeight="1">
      <c r="B16" s="25"/>
      <c r="D16" s="22" t="s">
        <v>19</v>
      </c>
      <c r="I16" s="22" t="s">
        <v>20</v>
      </c>
      <c r="J16" s="20" t="str">
        <f>IF('Rekapitulácia stavby'!AN9="","",'Rekapitulácia stavby'!AN9)</f>
        <v/>
      </c>
      <c r="L16" s="25"/>
    </row>
    <row r="17" spans="2:12" s="1" customFormat="1" ht="18" customHeight="1">
      <c r="B17" s="25"/>
      <c r="E17" s="20" t="str">
        <f>IF('Rekapitulácia stavby'!E10="","",'Rekapitulácia stavby'!E10)</f>
        <v xml:space="preserve"> </v>
      </c>
      <c r="I17" s="22" t="s">
        <v>21</v>
      </c>
      <c r="J17" s="20" t="str">
        <f>IF('Rekapitulácia stavby'!AN10="","",'Rekapitulácia stavby'!AN10)</f>
        <v/>
      </c>
      <c r="L17" s="25"/>
    </row>
    <row r="18" spans="2:12" s="1" customFormat="1" ht="6.95" customHeight="1">
      <c r="B18" s="25"/>
      <c r="L18" s="25"/>
    </row>
    <row r="19" spans="2:12" s="1" customFormat="1" ht="12" customHeight="1">
      <c r="B19" s="25"/>
      <c r="D19" s="22" t="s">
        <v>22</v>
      </c>
      <c r="I19" s="22" t="s">
        <v>20</v>
      </c>
      <c r="J19" s="20" t="str">
        <f>'Rekapitulácia stavby'!AN12</f>
        <v/>
      </c>
      <c r="L19" s="25"/>
    </row>
    <row r="20" spans="2:12" s="1" customFormat="1" ht="18" customHeight="1">
      <c r="B20" s="25"/>
      <c r="E20" s="159" t="str">
        <f>'Rekapitulácia stavby'!E13</f>
        <v xml:space="preserve"> </v>
      </c>
      <c r="F20" s="159"/>
      <c r="G20" s="159"/>
      <c r="H20" s="159"/>
      <c r="I20" s="22" t="s">
        <v>21</v>
      </c>
      <c r="J20" s="20" t="str">
        <f>'Rekapitulácia stavby'!AN13</f>
        <v/>
      </c>
      <c r="L20" s="25"/>
    </row>
    <row r="21" spans="2:12" s="1" customFormat="1" ht="6.95" customHeight="1">
      <c r="B21" s="25"/>
      <c r="L21" s="25"/>
    </row>
    <row r="22" spans="2:12" s="1" customFormat="1" ht="12" customHeight="1">
      <c r="B22" s="25"/>
      <c r="D22" s="22" t="s">
        <v>23</v>
      </c>
      <c r="I22" s="22" t="s">
        <v>20</v>
      </c>
      <c r="J22" s="20" t="str">
        <f>IF('Rekapitulácia stavby'!AN15="","",'Rekapitulácia stavby'!AN15)</f>
        <v/>
      </c>
      <c r="L22" s="25"/>
    </row>
    <row r="23" spans="2:12" s="1" customFormat="1" ht="18" customHeight="1">
      <c r="B23" s="25"/>
      <c r="E23" s="20" t="str">
        <f>IF('Rekapitulácia stavby'!E16="","",'Rekapitulácia stavby'!E16)</f>
        <v xml:space="preserve"> </v>
      </c>
      <c r="I23" s="22" t="s">
        <v>21</v>
      </c>
      <c r="J23" s="20" t="str">
        <f>IF('Rekapitulácia stavby'!AN16="","",'Rekapitulácia stavby'!AN16)</f>
        <v/>
      </c>
      <c r="L23" s="25"/>
    </row>
    <row r="24" spans="2:12" s="1" customFormat="1" ht="6.95" customHeight="1">
      <c r="B24" s="25"/>
      <c r="L24" s="25"/>
    </row>
    <row r="25" spans="2:12" s="1" customFormat="1" ht="12" customHeight="1">
      <c r="B25" s="25"/>
      <c r="D25" s="22" t="s">
        <v>26</v>
      </c>
      <c r="I25" s="22" t="s">
        <v>20</v>
      </c>
      <c r="J25" s="20" t="str">
        <f>IF('Rekapitulácia stavby'!AN18="","",'Rekapitulácia stavby'!AN18)</f>
        <v/>
      </c>
      <c r="L25" s="25"/>
    </row>
    <row r="26" spans="2:12" s="1" customFormat="1" ht="18" customHeight="1">
      <c r="B26" s="25"/>
      <c r="E26" s="20" t="str">
        <f>IF('Rekapitulácia stavby'!E19="","",'Rekapitulácia stavby'!E19)</f>
        <v xml:space="preserve"> </v>
      </c>
      <c r="I26" s="22" t="s">
        <v>21</v>
      </c>
      <c r="J26" s="20" t="str">
        <f>IF('Rekapitulácia stavby'!AN19="","",'Rekapitulácia stavby'!AN19)</f>
        <v/>
      </c>
      <c r="L26" s="25"/>
    </row>
    <row r="27" spans="2:12" s="1" customFormat="1" ht="6.95" customHeight="1">
      <c r="B27" s="25"/>
      <c r="L27" s="25"/>
    </row>
    <row r="28" spans="2:12" s="1" customFormat="1" ht="12" customHeight="1">
      <c r="B28" s="25"/>
      <c r="D28" s="22" t="s">
        <v>27</v>
      </c>
      <c r="L28" s="25"/>
    </row>
    <row r="29" spans="2:12" s="7" customFormat="1" ht="16.5" customHeight="1">
      <c r="B29" s="87"/>
      <c r="E29" s="162" t="s">
        <v>1</v>
      </c>
      <c r="F29" s="162"/>
      <c r="G29" s="162"/>
      <c r="H29" s="162"/>
      <c r="L29" s="87"/>
    </row>
    <row r="30" spans="2:12" s="1" customFormat="1" ht="6.95" customHeight="1">
      <c r="B30" s="25"/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25.35" customHeight="1">
      <c r="B32" s="25"/>
      <c r="D32" s="88" t="s">
        <v>28</v>
      </c>
      <c r="J32" s="62">
        <f>ROUND(J130, 2)</f>
        <v>0</v>
      </c>
      <c r="L32" s="25"/>
    </row>
    <row r="33" spans="2:12" s="1" customFormat="1" ht="6.95" customHeight="1">
      <c r="B33" s="25"/>
      <c r="D33" s="49"/>
      <c r="E33" s="49"/>
      <c r="F33" s="49"/>
      <c r="G33" s="49"/>
      <c r="H33" s="49"/>
      <c r="I33" s="49"/>
      <c r="J33" s="49"/>
      <c r="K33" s="49"/>
      <c r="L33" s="25"/>
    </row>
    <row r="34" spans="2:12" s="1" customFormat="1" ht="14.45" customHeight="1">
      <c r="B34" s="25"/>
      <c r="F34" s="28" t="s">
        <v>30</v>
      </c>
      <c r="I34" s="28" t="s">
        <v>29</v>
      </c>
      <c r="J34" s="28" t="s">
        <v>31</v>
      </c>
      <c r="L34" s="25"/>
    </row>
    <row r="35" spans="2:12" s="1" customFormat="1" ht="14.45" customHeight="1">
      <c r="B35" s="25"/>
      <c r="D35" s="51" t="s">
        <v>32</v>
      </c>
      <c r="E35" s="30" t="s">
        <v>33</v>
      </c>
      <c r="F35" s="89">
        <f>ROUND((SUM(BE130:BE173)),  2)</f>
        <v>0</v>
      </c>
      <c r="G35" s="90"/>
      <c r="H35" s="90"/>
      <c r="I35" s="91">
        <v>0.2</v>
      </c>
      <c r="J35" s="89">
        <f>ROUND(((SUM(BE130:BE173))*I35),  2)</f>
        <v>0</v>
      </c>
      <c r="L35" s="25"/>
    </row>
    <row r="36" spans="2:12" s="1" customFormat="1" ht="14.45" customHeight="1">
      <c r="B36" s="25"/>
      <c r="E36" s="30" t="s">
        <v>34</v>
      </c>
      <c r="F36" s="81">
        <f>ROUND((SUM(BF130:BF173)),  2)</f>
        <v>0</v>
      </c>
      <c r="I36" s="92">
        <v>0.2</v>
      </c>
      <c r="J36" s="81">
        <f>ROUND(((SUM(BF130:BF173))*I36),  2)</f>
        <v>0</v>
      </c>
      <c r="L36" s="25"/>
    </row>
    <row r="37" spans="2:12" s="1" customFormat="1" ht="14.45" hidden="1" customHeight="1">
      <c r="B37" s="25"/>
      <c r="E37" s="22" t="s">
        <v>35</v>
      </c>
      <c r="F37" s="81">
        <f>ROUND((SUM(BG130:BG173)),  2)</f>
        <v>0</v>
      </c>
      <c r="I37" s="92">
        <v>0.2</v>
      </c>
      <c r="J37" s="81">
        <f>0</f>
        <v>0</v>
      </c>
      <c r="L37" s="25"/>
    </row>
    <row r="38" spans="2:12" s="1" customFormat="1" ht="14.45" hidden="1" customHeight="1">
      <c r="B38" s="25"/>
      <c r="E38" s="22" t="s">
        <v>36</v>
      </c>
      <c r="F38" s="81">
        <f>ROUND((SUM(BH130:BH173)),  2)</f>
        <v>0</v>
      </c>
      <c r="I38" s="92">
        <v>0.2</v>
      </c>
      <c r="J38" s="81">
        <f>0</f>
        <v>0</v>
      </c>
      <c r="L38" s="25"/>
    </row>
    <row r="39" spans="2:12" s="1" customFormat="1" ht="14.45" hidden="1" customHeight="1">
      <c r="B39" s="25"/>
      <c r="E39" s="30" t="s">
        <v>37</v>
      </c>
      <c r="F39" s="89">
        <f>ROUND((SUM(BI130:BI173)),  2)</f>
        <v>0</v>
      </c>
      <c r="G39" s="90"/>
      <c r="H39" s="90"/>
      <c r="I39" s="91">
        <v>0</v>
      </c>
      <c r="J39" s="89">
        <f>0</f>
        <v>0</v>
      </c>
      <c r="L39" s="25"/>
    </row>
    <row r="40" spans="2:12" s="1" customFormat="1" ht="6.95" customHeight="1">
      <c r="B40" s="25"/>
      <c r="L40" s="25"/>
    </row>
    <row r="41" spans="2:12" s="1" customFormat="1" ht="25.35" customHeight="1">
      <c r="B41" s="25"/>
      <c r="C41" s="93"/>
      <c r="D41" s="94" t="s">
        <v>38</v>
      </c>
      <c r="E41" s="53"/>
      <c r="F41" s="53"/>
      <c r="G41" s="95" t="s">
        <v>39</v>
      </c>
      <c r="H41" s="96" t="s">
        <v>40</v>
      </c>
      <c r="I41" s="53"/>
      <c r="J41" s="97">
        <f>SUM(J32:J39)</f>
        <v>0</v>
      </c>
      <c r="K41" s="98"/>
      <c r="L41" s="25"/>
    </row>
    <row r="42" spans="2:12" s="1" customFormat="1" ht="14.45" customHeight="1">
      <c r="B42" s="25"/>
      <c r="L42" s="25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41</v>
      </c>
      <c r="E50" s="38"/>
      <c r="F50" s="38"/>
      <c r="G50" s="37" t="s">
        <v>42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43</v>
      </c>
      <c r="E61" s="27"/>
      <c r="F61" s="99" t="s">
        <v>44</v>
      </c>
      <c r="G61" s="39" t="s">
        <v>43</v>
      </c>
      <c r="H61" s="27"/>
      <c r="I61" s="27"/>
      <c r="J61" s="100" t="s">
        <v>44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45</v>
      </c>
      <c r="E65" s="38"/>
      <c r="F65" s="38"/>
      <c r="G65" s="37" t="s">
        <v>46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43</v>
      </c>
      <c r="E76" s="27"/>
      <c r="F76" s="99" t="s">
        <v>44</v>
      </c>
      <c r="G76" s="39" t="s">
        <v>43</v>
      </c>
      <c r="H76" s="27"/>
      <c r="I76" s="27"/>
      <c r="J76" s="100" t="s">
        <v>44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12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12" s="1" customFormat="1" ht="24.95" customHeight="1">
      <c r="B82" s="25"/>
      <c r="C82" s="17" t="s">
        <v>87</v>
      </c>
      <c r="L82" s="25"/>
    </row>
    <row r="83" spans="2:12" s="1" customFormat="1" ht="6.95" customHeight="1">
      <c r="B83" s="25"/>
      <c r="L83" s="25"/>
    </row>
    <row r="84" spans="2:12" s="1" customFormat="1" ht="12" customHeight="1">
      <c r="B84" s="25"/>
      <c r="C84" s="22" t="s">
        <v>11</v>
      </c>
      <c r="L84" s="25"/>
    </row>
    <row r="85" spans="2:12" s="1" customFormat="1" ht="16.5" customHeight="1">
      <c r="B85" s="25"/>
      <c r="E85" s="201" t="str">
        <f>E7</f>
        <v>GAS BB - ZNÍŽENIE ENERGETICKEJ NÁROČNOSTI - ZS</v>
      </c>
      <c r="F85" s="202"/>
      <c r="G85" s="202"/>
      <c r="H85" s="202"/>
      <c r="L85" s="25"/>
    </row>
    <row r="86" spans="2:12" ht="12" customHeight="1">
      <c r="B86" s="16"/>
      <c r="C86" s="22" t="s">
        <v>84</v>
      </c>
      <c r="L86" s="16"/>
    </row>
    <row r="87" spans="2:12" s="1" customFormat="1" ht="16.5" customHeight="1">
      <c r="B87" s="25"/>
      <c r="E87" s="201" t="s">
        <v>85</v>
      </c>
      <c r="F87" s="199"/>
      <c r="G87" s="199"/>
      <c r="H87" s="199"/>
      <c r="L87" s="25"/>
    </row>
    <row r="88" spans="2:12" s="1" customFormat="1" ht="12" customHeight="1">
      <c r="B88" s="25"/>
      <c r="C88" s="22" t="s">
        <v>86</v>
      </c>
      <c r="L88" s="25"/>
    </row>
    <row r="89" spans="2:12" s="1" customFormat="1" ht="16.5" customHeight="1">
      <c r="B89" s="25"/>
      <c r="E89" s="186" t="str">
        <f>E11</f>
        <v>02 - Výmena zasklených stien sála</v>
      </c>
      <c r="F89" s="199"/>
      <c r="G89" s="199"/>
      <c r="H89" s="199"/>
      <c r="L89" s="25"/>
    </row>
    <row r="90" spans="2:12" s="1" customFormat="1" ht="6.95" customHeight="1">
      <c r="B90" s="25"/>
      <c r="L90" s="25"/>
    </row>
    <row r="91" spans="2:12" s="1" customFormat="1" ht="12" customHeight="1">
      <c r="B91" s="25"/>
      <c r="C91" s="22" t="s">
        <v>15</v>
      </c>
      <c r="F91" s="20" t="str">
        <f>F14</f>
        <v xml:space="preserve"> </v>
      </c>
      <c r="I91" s="22" t="s">
        <v>17</v>
      </c>
      <c r="J91" s="48" t="str">
        <f>IF(J14="","",J14)</f>
        <v>29. 4. 2024</v>
      </c>
      <c r="L91" s="25"/>
    </row>
    <row r="92" spans="2:12" s="1" customFormat="1" ht="6.95" customHeight="1">
      <c r="B92" s="25"/>
      <c r="L92" s="25"/>
    </row>
    <row r="93" spans="2:12" s="1" customFormat="1" ht="15.2" customHeight="1">
      <c r="B93" s="25"/>
      <c r="C93" s="22" t="s">
        <v>19</v>
      </c>
      <c r="F93" s="20" t="str">
        <f>E17</f>
        <v xml:space="preserve"> </v>
      </c>
      <c r="I93" s="22" t="s">
        <v>23</v>
      </c>
      <c r="J93" s="23" t="str">
        <f>E23</f>
        <v xml:space="preserve"> </v>
      </c>
      <c r="L93" s="25"/>
    </row>
    <row r="94" spans="2:12" s="1" customFormat="1" ht="15.2" customHeight="1">
      <c r="B94" s="25"/>
      <c r="C94" s="22" t="s">
        <v>22</v>
      </c>
      <c r="F94" s="20" t="str">
        <f>IF(E20="","",E20)</f>
        <v xml:space="preserve"> </v>
      </c>
      <c r="I94" s="22" t="s">
        <v>26</v>
      </c>
      <c r="J94" s="23" t="str">
        <f>E26</f>
        <v xml:space="preserve"> </v>
      </c>
      <c r="L94" s="25"/>
    </row>
    <row r="95" spans="2:12" s="1" customFormat="1" ht="10.35" customHeight="1">
      <c r="B95" s="25"/>
      <c r="L95" s="25"/>
    </row>
    <row r="96" spans="2:12" s="1" customFormat="1" ht="29.25" customHeight="1">
      <c r="B96" s="25"/>
      <c r="C96" s="101" t="s">
        <v>88</v>
      </c>
      <c r="D96" s="93"/>
      <c r="E96" s="93"/>
      <c r="F96" s="93"/>
      <c r="G96" s="93"/>
      <c r="H96" s="93"/>
      <c r="I96" s="93"/>
      <c r="J96" s="102" t="s">
        <v>89</v>
      </c>
      <c r="K96" s="93"/>
      <c r="L96" s="25"/>
    </row>
    <row r="97" spans="2:47" s="1" customFormat="1" ht="10.35" customHeight="1">
      <c r="B97" s="25"/>
      <c r="L97" s="25"/>
    </row>
    <row r="98" spans="2:47" s="1" customFormat="1" ht="22.9" customHeight="1">
      <c r="B98" s="25"/>
      <c r="C98" s="103" t="s">
        <v>90</v>
      </c>
      <c r="J98" s="62">
        <f>J130</f>
        <v>0</v>
      </c>
      <c r="L98" s="25"/>
      <c r="AU98" s="13" t="s">
        <v>91</v>
      </c>
    </row>
    <row r="99" spans="2:47" s="8" customFormat="1" ht="24.95" customHeight="1">
      <c r="B99" s="104"/>
      <c r="D99" s="105" t="s">
        <v>92</v>
      </c>
      <c r="E99" s="106"/>
      <c r="F99" s="106"/>
      <c r="G99" s="106"/>
      <c r="H99" s="106"/>
      <c r="I99" s="106"/>
      <c r="J99" s="107">
        <f>J131</f>
        <v>0</v>
      </c>
      <c r="L99" s="104"/>
    </row>
    <row r="100" spans="2:47" s="9" customFormat="1" ht="19.899999999999999" customHeight="1">
      <c r="B100" s="108"/>
      <c r="D100" s="109" t="s">
        <v>93</v>
      </c>
      <c r="E100" s="110"/>
      <c r="F100" s="110"/>
      <c r="G100" s="110"/>
      <c r="H100" s="110"/>
      <c r="I100" s="110"/>
      <c r="J100" s="111">
        <f>J132</f>
        <v>0</v>
      </c>
      <c r="L100" s="108"/>
    </row>
    <row r="101" spans="2:47" s="9" customFormat="1" ht="19.899999999999999" customHeight="1">
      <c r="B101" s="108"/>
      <c r="D101" s="109" t="s">
        <v>94</v>
      </c>
      <c r="E101" s="110"/>
      <c r="F101" s="110"/>
      <c r="G101" s="110"/>
      <c r="H101" s="110"/>
      <c r="I101" s="110"/>
      <c r="J101" s="111">
        <f>J134</f>
        <v>0</v>
      </c>
      <c r="L101" s="108"/>
    </row>
    <row r="102" spans="2:47" s="9" customFormat="1" ht="19.899999999999999" customHeight="1">
      <c r="B102" s="108"/>
      <c r="D102" s="109" t="s">
        <v>95</v>
      </c>
      <c r="E102" s="110"/>
      <c r="F102" s="110"/>
      <c r="G102" s="110"/>
      <c r="H102" s="110"/>
      <c r="I102" s="110"/>
      <c r="J102" s="111">
        <f>J140</f>
        <v>0</v>
      </c>
      <c r="L102" s="108"/>
    </row>
    <row r="103" spans="2:47" s="9" customFormat="1" ht="19.899999999999999" customHeight="1">
      <c r="B103" s="108"/>
      <c r="D103" s="109" t="s">
        <v>96</v>
      </c>
      <c r="E103" s="110"/>
      <c r="F103" s="110"/>
      <c r="G103" s="110"/>
      <c r="H103" s="110"/>
      <c r="I103" s="110"/>
      <c r="J103" s="111">
        <f>J151</f>
        <v>0</v>
      </c>
      <c r="L103" s="108"/>
    </row>
    <row r="104" spans="2:47" s="8" customFormat="1" ht="24.95" customHeight="1">
      <c r="B104" s="104"/>
      <c r="D104" s="105" t="s">
        <v>97</v>
      </c>
      <c r="E104" s="106"/>
      <c r="F104" s="106"/>
      <c r="G104" s="106"/>
      <c r="H104" s="106"/>
      <c r="I104" s="106"/>
      <c r="J104" s="107">
        <f>J153</f>
        <v>0</v>
      </c>
      <c r="L104" s="104"/>
    </row>
    <row r="105" spans="2:47" s="9" customFormat="1" ht="19.899999999999999" customHeight="1">
      <c r="B105" s="108"/>
      <c r="D105" s="109" t="s">
        <v>98</v>
      </c>
      <c r="E105" s="110"/>
      <c r="F105" s="110"/>
      <c r="G105" s="110"/>
      <c r="H105" s="110"/>
      <c r="I105" s="110"/>
      <c r="J105" s="111">
        <f>J154</f>
        <v>0</v>
      </c>
      <c r="L105" s="108"/>
    </row>
    <row r="106" spans="2:47" s="9" customFormat="1" ht="19.899999999999999" customHeight="1">
      <c r="B106" s="108"/>
      <c r="D106" s="109" t="s">
        <v>99</v>
      </c>
      <c r="E106" s="110"/>
      <c r="F106" s="110"/>
      <c r="G106" s="110"/>
      <c r="H106" s="110"/>
      <c r="I106" s="110"/>
      <c r="J106" s="111">
        <f>J159</f>
        <v>0</v>
      </c>
      <c r="L106" s="108"/>
    </row>
    <row r="107" spans="2:47" s="9" customFormat="1" ht="19.899999999999999" customHeight="1">
      <c r="B107" s="108"/>
      <c r="D107" s="109" t="s">
        <v>100</v>
      </c>
      <c r="E107" s="110"/>
      <c r="F107" s="110"/>
      <c r="G107" s="110"/>
      <c r="H107" s="110"/>
      <c r="I107" s="110"/>
      <c r="J107" s="111">
        <f>J164</f>
        <v>0</v>
      </c>
      <c r="L107" s="108"/>
    </row>
    <row r="108" spans="2:47" s="9" customFormat="1" ht="19.899999999999999" customHeight="1">
      <c r="B108" s="108"/>
      <c r="D108" s="109" t="s">
        <v>101</v>
      </c>
      <c r="E108" s="110"/>
      <c r="F108" s="110"/>
      <c r="G108" s="110"/>
      <c r="H108" s="110"/>
      <c r="I108" s="110"/>
      <c r="J108" s="111">
        <f>J171</f>
        <v>0</v>
      </c>
      <c r="L108" s="108"/>
    </row>
    <row r="109" spans="2:47" s="1" customFormat="1" ht="21.75" customHeight="1">
      <c r="B109" s="25"/>
      <c r="L109" s="25"/>
    </row>
    <row r="110" spans="2:47" s="1" customFormat="1" ht="6.95" customHeight="1"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25"/>
    </row>
    <row r="114" spans="2:12" s="1" customFormat="1" ht="6.95" customHeight="1">
      <c r="B114" s="42"/>
      <c r="C114" s="43"/>
      <c r="D114" s="43"/>
      <c r="E114" s="43"/>
      <c r="F114" s="43"/>
      <c r="G114" s="43"/>
      <c r="H114" s="43"/>
      <c r="I114" s="43"/>
      <c r="J114" s="43"/>
      <c r="K114" s="43"/>
      <c r="L114" s="25"/>
    </row>
    <row r="115" spans="2:12" s="1" customFormat="1" ht="24.95" customHeight="1">
      <c r="B115" s="25"/>
      <c r="C115" s="17" t="s">
        <v>102</v>
      </c>
      <c r="L115" s="25"/>
    </row>
    <row r="116" spans="2:12" s="1" customFormat="1" ht="6.95" customHeight="1">
      <c r="B116" s="25"/>
      <c r="L116" s="25"/>
    </row>
    <row r="117" spans="2:12" s="1" customFormat="1" ht="12" customHeight="1">
      <c r="B117" s="25"/>
      <c r="C117" s="22" t="s">
        <v>11</v>
      </c>
      <c r="L117" s="25"/>
    </row>
    <row r="118" spans="2:12" s="1" customFormat="1" ht="16.5" customHeight="1">
      <c r="B118" s="25"/>
      <c r="E118" s="201" t="str">
        <f>E7</f>
        <v>GAS BB - ZNÍŽENIE ENERGETICKEJ NÁROČNOSTI - ZS</v>
      </c>
      <c r="F118" s="202"/>
      <c r="G118" s="202"/>
      <c r="H118" s="202"/>
      <c r="L118" s="25"/>
    </row>
    <row r="119" spans="2:12" ht="12" customHeight="1">
      <c r="B119" s="16"/>
      <c r="C119" s="22" t="s">
        <v>84</v>
      </c>
      <c r="L119" s="16"/>
    </row>
    <row r="120" spans="2:12" s="1" customFormat="1" ht="16.5" customHeight="1">
      <c r="B120" s="25"/>
      <c r="E120" s="201" t="s">
        <v>85</v>
      </c>
      <c r="F120" s="199"/>
      <c r="G120" s="199"/>
      <c r="H120" s="199"/>
      <c r="L120" s="25"/>
    </row>
    <row r="121" spans="2:12" s="1" customFormat="1" ht="12" customHeight="1">
      <c r="B121" s="25"/>
      <c r="C121" s="22" t="s">
        <v>86</v>
      </c>
      <c r="L121" s="25"/>
    </row>
    <row r="122" spans="2:12" s="1" customFormat="1" ht="16.5" customHeight="1">
      <c r="B122" s="25"/>
      <c r="E122" s="186" t="str">
        <f>E11</f>
        <v>02 - Výmena zasklených stien sála</v>
      </c>
      <c r="F122" s="199"/>
      <c r="G122" s="199"/>
      <c r="H122" s="199"/>
      <c r="L122" s="25"/>
    </row>
    <row r="123" spans="2:12" s="1" customFormat="1" ht="6.95" customHeight="1">
      <c r="B123" s="25"/>
      <c r="L123" s="25"/>
    </row>
    <row r="124" spans="2:12" s="1" customFormat="1" ht="12" customHeight="1">
      <c r="B124" s="25"/>
      <c r="C124" s="22" t="s">
        <v>15</v>
      </c>
      <c r="F124" s="20" t="str">
        <f>F14</f>
        <v xml:space="preserve"> </v>
      </c>
      <c r="I124" s="22" t="s">
        <v>17</v>
      </c>
      <c r="J124" s="48" t="str">
        <f>IF(J14="","",J14)</f>
        <v>29. 4. 2024</v>
      </c>
      <c r="L124" s="25"/>
    </row>
    <row r="125" spans="2:12" s="1" customFormat="1" ht="6.95" customHeight="1">
      <c r="B125" s="25"/>
      <c r="L125" s="25"/>
    </row>
    <row r="126" spans="2:12" s="1" customFormat="1" ht="15.2" customHeight="1">
      <c r="B126" s="25"/>
      <c r="C126" s="22" t="s">
        <v>19</v>
      </c>
      <c r="F126" s="20" t="str">
        <f>E17</f>
        <v xml:space="preserve"> </v>
      </c>
      <c r="I126" s="22" t="s">
        <v>23</v>
      </c>
      <c r="J126" s="23" t="str">
        <f>E23</f>
        <v xml:space="preserve"> </v>
      </c>
      <c r="L126" s="25"/>
    </row>
    <row r="127" spans="2:12" s="1" customFormat="1" ht="15.2" customHeight="1">
      <c r="B127" s="25"/>
      <c r="C127" s="22" t="s">
        <v>22</v>
      </c>
      <c r="F127" s="20" t="str">
        <f>IF(E20="","",E20)</f>
        <v xml:space="preserve"> </v>
      </c>
      <c r="I127" s="22" t="s">
        <v>26</v>
      </c>
      <c r="J127" s="23" t="str">
        <f>E26</f>
        <v xml:space="preserve"> </v>
      </c>
      <c r="L127" s="25"/>
    </row>
    <row r="128" spans="2:12" s="1" customFormat="1" ht="10.35" customHeight="1">
      <c r="B128" s="25"/>
      <c r="L128" s="25"/>
    </row>
    <row r="129" spans="2:65" s="10" customFormat="1" ht="29.25" customHeight="1">
      <c r="B129" s="112"/>
      <c r="C129" s="113" t="s">
        <v>103</v>
      </c>
      <c r="D129" s="114" t="s">
        <v>53</v>
      </c>
      <c r="E129" s="114" t="s">
        <v>49</v>
      </c>
      <c r="F129" s="114" t="s">
        <v>50</v>
      </c>
      <c r="G129" s="114" t="s">
        <v>104</v>
      </c>
      <c r="H129" s="114" t="s">
        <v>105</v>
      </c>
      <c r="I129" s="114" t="s">
        <v>106</v>
      </c>
      <c r="J129" s="115" t="s">
        <v>89</v>
      </c>
      <c r="K129" s="116" t="s">
        <v>107</v>
      </c>
      <c r="L129" s="112"/>
      <c r="M129" s="55" t="s">
        <v>1</v>
      </c>
      <c r="N129" s="56" t="s">
        <v>32</v>
      </c>
      <c r="O129" s="56" t="s">
        <v>108</v>
      </c>
      <c r="P129" s="56" t="s">
        <v>109</v>
      </c>
      <c r="Q129" s="56" t="s">
        <v>110</v>
      </c>
      <c r="R129" s="56" t="s">
        <v>111</v>
      </c>
      <c r="S129" s="56" t="s">
        <v>112</v>
      </c>
      <c r="T129" s="57" t="s">
        <v>113</v>
      </c>
    </row>
    <row r="130" spans="2:65" s="1" customFormat="1" ht="22.9" customHeight="1">
      <c r="B130" s="25"/>
      <c r="C130" s="60" t="s">
        <v>90</v>
      </c>
      <c r="J130" s="117">
        <f>BK130</f>
        <v>0</v>
      </c>
      <c r="L130" s="25"/>
      <c r="M130" s="58"/>
      <c r="N130" s="49"/>
      <c r="O130" s="49"/>
      <c r="P130" s="118">
        <f>P131+P153</f>
        <v>322.52208059999998</v>
      </c>
      <c r="Q130" s="49"/>
      <c r="R130" s="118">
        <f>R131+R153</f>
        <v>13.4212297722</v>
      </c>
      <c r="S130" s="49"/>
      <c r="T130" s="119">
        <f>T131+T153</f>
        <v>6.3941550000000005</v>
      </c>
      <c r="AT130" s="13" t="s">
        <v>67</v>
      </c>
      <c r="AU130" s="13" t="s">
        <v>91</v>
      </c>
      <c r="BK130" s="120">
        <f>BK131+BK153</f>
        <v>0</v>
      </c>
    </row>
    <row r="131" spans="2:65" s="11" customFormat="1" ht="25.9" customHeight="1">
      <c r="B131" s="121"/>
      <c r="D131" s="122" t="s">
        <v>67</v>
      </c>
      <c r="E131" s="123" t="s">
        <v>114</v>
      </c>
      <c r="F131" s="123" t="s">
        <v>115</v>
      </c>
      <c r="J131" s="124">
        <f>BK131</f>
        <v>0</v>
      </c>
      <c r="L131" s="121"/>
      <c r="M131" s="125"/>
      <c r="P131" s="126">
        <f>P132+P134+P140+P151</f>
        <v>302.31673599999999</v>
      </c>
      <c r="R131" s="126">
        <f>R132+R134+R140+R151</f>
        <v>13.209273295000001</v>
      </c>
      <c r="T131" s="127">
        <f>T132+T134+T140+T151</f>
        <v>6.3360000000000003</v>
      </c>
      <c r="AR131" s="122" t="s">
        <v>75</v>
      </c>
      <c r="AT131" s="128" t="s">
        <v>67</v>
      </c>
      <c r="AU131" s="128" t="s">
        <v>68</v>
      </c>
      <c r="AY131" s="122" t="s">
        <v>116</v>
      </c>
      <c r="BK131" s="129">
        <f>BK132+BK134+BK140+BK151</f>
        <v>0</v>
      </c>
    </row>
    <row r="132" spans="2:65" s="11" customFormat="1" ht="22.9" customHeight="1">
      <c r="B132" s="121"/>
      <c r="D132" s="122" t="s">
        <v>67</v>
      </c>
      <c r="E132" s="130" t="s">
        <v>117</v>
      </c>
      <c r="F132" s="130" t="s">
        <v>118</v>
      </c>
      <c r="J132" s="131">
        <f>BK132</f>
        <v>0</v>
      </c>
      <c r="L132" s="121"/>
      <c r="M132" s="125"/>
      <c r="P132" s="126">
        <f>P133</f>
        <v>2.8117116000000002</v>
      </c>
      <c r="R132" s="126">
        <f>R133</f>
        <v>0.34290513</v>
      </c>
      <c r="T132" s="127">
        <f>T133</f>
        <v>0</v>
      </c>
      <c r="AR132" s="122" t="s">
        <v>75</v>
      </c>
      <c r="AT132" s="128" t="s">
        <v>67</v>
      </c>
      <c r="AU132" s="128" t="s">
        <v>75</v>
      </c>
      <c r="AY132" s="122" t="s">
        <v>116</v>
      </c>
      <c r="BK132" s="129">
        <f>BK133</f>
        <v>0</v>
      </c>
    </row>
    <row r="133" spans="2:65" s="1" customFormat="1" ht="33" customHeight="1">
      <c r="B133" s="132"/>
      <c r="C133" s="133" t="s">
        <v>75</v>
      </c>
      <c r="D133" s="133" t="s">
        <v>119</v>
      </c>
      <c r="E133" s="134" t="s">
        <v>120</v>
      </c>
      <c r="F133" s="135" t="s">
        <v>121</v>
      </c>
      <c r="G133" s="136" t="s">
        <v>122</v>
      </c>
      <c r="H133" s="137">
        <v>6.12</v>
      </c>
      <c r="I133" s="137"/>
      <c r="J133" s="137">
        <f>ROUND(I133*H133,3)</f>
        <v>0</v>
      </c>
      <c r="K133" s="138"/>
      <c r="L133" s="25"/>
      <c r="M133" s="139" t="s">
        <v>1</v>
      </c>
      <c r="N133" s="140" t="s">
        <v>34</v>
      </c>
      <c r="O133" s="141">
        <v>0.45943000000000001</v>
      </c>
      <c r="P133" s="141">
        <f>O133*H133</f>
        <v>2.8117116000000002</v>
      </c>
      <c r="Q133" s="141">
        <v>5.6030249999999997E-2</v>
      </c>
      <c r="R133" s="141">
        <f>Q133*H133</f>
        <v>0.34290513</v>
      </c>
      <c r="S133" s="141">
        <v>0</v>
      </c>
      <c r="T133" s="142">
        <f>S133*H133</f>
        <v>0</v>
      </c>
      <c r="AR133" s="143" t="s">
        <v>123</v>
      </c>
      <c r="AT133" s="143" t="s">
        <v>119</v>
      </c>
      <c r="AU133" s="143" t="s">
        <v>79</v>
      </c>
      <c r="AY133" s="13" t="s">
        <v>116</v>
      </c>
      <c r="BE133" s="144">
        <f>IF(N133="základná",J133,0)</f>
        <v>0</v>
      </c>
      <c r="BF133" s="144">
        <f>IF(N133="znížená",J133,0)</f>
        <v>0</v>
      </c>
      <c r="BG133" s="144">
        <f>IF(N133="zákl. prenesená",J133,0)</f>
        <v>0</v>
      </c>
      <c r="BH133" s="144">
        <f>IF(N133="zníž. prenesená",J133,0)</f>
        <v>0</v>
      </c>
      <c r="BI133" s="144">
        <f>IF(N133="nulová",J133,0)</f>
        <v>0</v>
      </c>
      <c r="BJ133" s="13" t="s">
        <v>79</v>
      </c>
      <c r="BK133" s="145">
        <f>ROUND(I133*H133,3)</f>
        <v>0</v>
      </c>
      <c r="BL133" s="13" t="s">
        <v>123</v>
      </c>
      <c r="BM133" s="143" t="s">
        <v>79</v>
      </c>
    </row>
    <row r="134" spans="2:65" s="11" customFormat="1" ht="22.9" customHeight="1">
      <c r="B134" s="121"/>
      <c r="D134" s="122" t="s">
        <v>67</v>
      </c>
      <c r="E134" s="130" t="s">
        <v>124</v>
      </c>
      <c r="F134" s="130" t="s">
        <v>125</v>
      </c>
      <c r="J134" s="131">
        <f>BK134</f>
        <v>0</v>
      </c>
      <c r="L134" s="121"/>
      <c r="M134" s="125"/>
      <c r="P134" s="126">
        <f>SUM(P135:P139)</f>
        <v>45.663962399999988</v>
      </c>
      <c r="R134" s="126">
        <f>SUM(R135:R139)</f>
        <v>0.37201247999999998</v>
      </c>
      <c r="T134" s="127">
        <f>SUM(T135:T139)</f>
        <v>0</v>
      </c>
      <c r="AR134" s="122" t="s">
        <v>75</v>
      </c>
      <c r="AT134" s="128" t="s">
        <v>67</v>
      </c>
      <c r="AU134" s="128" t="s">
        <v>75</v>
      </c>
      <c r="AY134" s="122" t="s">
        <v>116</v>
      </c>
      <c r="BK134" s="129">
        <f>SUM(BK135:BK139)</f>
        <v>0</v>
      </c>
    </row>
    <row r="135" spans="2:65" s="1" customFormat="1" ht="24.2" customHeight="1">
      <c r="B135" s="132"/>
      <c r="C135" s="133" t="s">
        <v>79</v>
      </c>
      <c r="D135" s="133" t="s">
        <v>119</v>
      </c>
      <c r="E135" s="134" t="s">
        <v>126</v>
      </c>
      <c r="F135" s="135" t="s">
        <v>127</v>
      </c>
      <c r="G135" s="136" t="s">
        <v>122</v>
      </c>
      <c r="H135" s="137">
        <v>6.12</v>
      </c>
      <c r="I135" s="137"/>
      <c r="J135" s="137">
        <f>ROUND(I135*H135,3)</f>
        <v>0</v>
      </c>
      <c r="K135" s="138"/>
      <c r="L135" s="25"/>
      <c r="M135" s="139" t="s">
        <v>1</v>
      </c>
      <c r="N135" s="140" t="s">
        <v>34</v>
      </c>
      <c r="O135" s="141">
        <v>0.31796999999999997</v>
      </c>
      <c r="P135" s="141">
        <f>O135*H135</f>
        <v>1.9459763999999999</v>
      </c>
      <c r="Q135" s="141">
        <v>4.725E-3</v>
      </c>
      <c r="R135" s="141">
        <f>Q135*H135</f>
        <v>2.8917000000000002E-2</v>
      </c>
      <c r="S135" s="141">
        <v>0</v>
      </c>
      <c r="T135" s="142">
        <f>S135*H135</f>
        <v>0</v>
      </c>
      <c r="AR135" s="143" t="s">
        <v>123</v>
      </c>
      <c r="AT135" s="143" t="s">
        <v>119</v>
      </c>
      <c r="AU135" s="143" t="s">
        <v>79</v>
      </c>
      <c r="AY135" s="13" t="s">
        <v>116</v>
      </c>
      <c r="BE135" s="144">
        <f>IF(N135="základná",J135,0)</f>
        <v>0</v>
      </c>
      <c r="BF135" s="144">
        <f>IF(N135="znížená",J135,0)</f>
        <v>0</v>
      </c>
      <c r="BG135" s="144">
        <f>IF(N135="zákl. prenesená",J135,0)</f>
        <v>0</v>
      </c>
      <c r="BH135" s="144">
        <f>IF(N135="zníž. prenesená",J135,0)</f>
        <v>0</v>
      </c>
      <c r="BI135" s="144">
        <f>IF(N135="nulová",J135,0)</f>
        <v>0</v>
      </c>
      <c r="BJ135" s="13" t="s">
        <v>79</v>
      </c>
      <c r="BK135" s="145">
        <f>ROUND(I135*H135,3)</f>
        <v>0</v>
      </c>
      <c r="BL135" s="13" t="s">
        <v>123</v>
      </c>
      <c r="BM135" s="143" t="s">
        <v>123</v>
      </c>
    </row>
    <row r="136" spans="2:65" s="1" customFormat="1" ht="24.2" customHeight="1">
      <c r="B136" s="132"/>
      <c r="C136" s="133" t="s">
        <v>117</v>
      </c>
      <c r="D136" s="133" t="s">
        <v>119</v>
      </c>
      <c r="E136" s="134" t="s">
        <v>128</v>
      </c>
      <c r="F136" s="135" t="s">
        <v>129</v>
      </c>
      <c r="G136" s="136" t="s">
        <v>122</v>
      </c>
      <c r="H136" s="137">
        <v>6.12</v>
      </c>
      <c r="I136" s="137"/>
      <c r="J136" s="137">
        <f>ROUND(I136*H136,3)</f>
        <v>0</v>
      </c>
      <c r="K136" s="138"/>
      <c r="L136" s="25"/>
      <c r="M136" s="139" t="s">
        <v>1</v>
      </c>
      <c r="N136" s="140" t="s">
        <v>34</v>
      </c>
      <c r="O136" s="141">
        <v>0.19106000000000001</v>
      </c>
      <c r="P136" s="141">
        <f>O136*H136</f>
        <v>1.1692872000000001</v>
      </c>
      <c r="Q136" s="141">
        <v>5.1539999999999997E-3</v>
      </c>
      <c r="R136" s="141">
        <f>Q136*H136</f>
        <v>3.1542479999999998E-2</v>
      </c>
      <c r="S136" s="141">
        <v>0</v>
      </c>
      <c r="T136" s="142">
        <f>S136*H136</f>
        <v>0</v>
      </c>
      <c r="AR136" s="143" t="s">
        <v>123</v>
      </c>
      <c r="AT136" s="143" t="s">
        <v>119</v>
      </c>
      <c r="AU136" s="143" t="s">
        <v>79</v>
      </c>
      <c r="AY136" s="13" t="s">
        <v>116</v>
      </c>
      <c r="BE136" s="144">
        <f>IF(N136="základná",J136,0)</f>
        <v>0</v>
      </c>
      <c r="BF136" s="144">
        <f>IF(N136="znížená",J136,0)</f>
        <v>0</v>
      </c>
      <c r="BG136" s="144">
        <f>IF(N136="zákl. prenesená",J136,0)</f>
        <v>0</v>
      </c>
      <c r="BH136" s="144">
        <f>IF(N136="zníž. prenesená",J136,0)</f>
        <v>0</v>
      </c>
      <c r="BI136" s="144">
        <f>IF(N136="nulová",J136,0)</f>
        <v>0</v>
      </c>
      <c r="BJ136" s="13" t="s">
        <v>79</v>
      </c>
      <c r="BK136" s="145">
        <f>ROUND(I136*H136,3)</f>
        <v>0</v>
      </c>
      <c r="BL136" s="13" t="s">
        <v>123</v>
      </c>
      <c r="BM136" s="143" t="s">
        <v>124</v>
      </c>
    </row>
    <row r="137" spans="2:65" s="1" customFormat="1" ht="33" customHeight="1">
      <c r="B137" s="132"/>
      <c r="C137" s="133" t="s">
        <v>123</v>
      </c>
      <c r="D137" s="133" t="s">
        <v>119</v>
      </c>
      <c r="E137" s="134" t="s">
        <v>130</v>
      </c>
      <c r="F137" s="135" t="s">
        <v>131</v>
      </c>
      <c r="G137" s="136" t="s">
        <v>122</v>
      </c>
      <c r="H137" s="137">
        <v>94.41</v>
      </c>
      <c r="I137" s="137"/>
      <c r="J137" s="137">
        <f>ROUND(I137*H137,3)</f>
        <v>0</v>
      </c>
      <c r="K137" s="138"/>
      <c r="L137" s="25"/>
      <c r="M137" s="139" t="s">
        <v>1</v>
      </c>
      <c r="N137" s="140" t="s">
        <v>34</v>
      </c>
      <c r="O137" s="141">
        <v>0.35859999999999997</v>
      </c>
      <c r="P137" s="141">
        <f>O137*H137</f>
        <v>33.855425999999994</v>
      </c>
      <c r="Q137" s="141">
        <v>2.8999999999999998E-3</v>
      </c>
      <c r="R137" s="141">
        <f>Q137*H137</f>
        <v>0.27378899999999995</v>
      </c>
      <c r="S137" s="141">
        <v>0</v>
      </c>
      <c r="T137" s="142">
        <f>S137*H137</f>
        <v>0</v>
      </c>
      <c r="AR137" s="143" t="s">
        <v>123</v>
      </c>
      <c r="AT137" s="143" t="s">
        <v>119</v>
      </c>
      <c r="AU137" s="143" t="s">
        <v>79</v>
      </c>
      <c r="AY137" s="13" t="s">
        <v>116</v>
      </c>
      <c r="BE137" s="144">
        <f>IF(N137="základná",J137,0)</f>
        <v>0</v>
      </c>
      <c r="BF137" s="144">
        <f>IF(N137="znížená",J137,0)</f>
        <v>0</v>
      </c>
      <c r="BG137" s="144">
        <f>IF(N137="zákl. prenesená",J137,0)</f>
        <v>0</v>
      </c>
      <c r="BH137" s="144">
        <f>IF(N137="zníž. prenesená",J137,0)</f>
        <v>0</v>
      </c>
      <c r="BI137" s="144">
        <f>IF(N137="nulová",J137,0)</f>
        <v>0</v>
      </c>
      <c r="BJ137" s="13" t="s">
        <v>79</v>
      </c>
      <c r="BK137" s="145">
        <f>ROUND(I137*H137,3)</f>
        <v>0</v>
      </c>
      <c r="BL137" s="13" t="s">
        <v>123</v>
      </c>
      <c r="BM137" s="143" t="s">
        <v>132</v>
      </c>
    </row>
    <row r="138" spans="2:65" s="1" customFormat="1" ht="24.2" customHeight="1">
      <c r="B138" s="132"/>
      <c r="C138" s="133" t="s">
        <v>133</v>
      </c>
      <c r="D138" s="133" t="s">
        <v>119</v>
      </c>
      <c r="E138" s="134" t="s">
        <v>134</v>
      </c>
      <c r="F138" s="135" t="s">
        <v>135</v>
      </c>
      <c r="G138" s="136" t="s">
        <v>122</v>
      </c>
      <c r="H138" s="137">
        <v>94.41</v>
      </c>
      <c r="I138" s="137"/>
      <c r="J138" s="137">
        <f>ROUND(I138*H138,3)</f>
        <v>0</v>
      </c>
      <c r="K138" s="138"/>
      <c r="L138" s="25"/>
      <c r="M138" s="139" t="s">
        <v>1</v>
      </c>
      <c r="N138" s="140" t="s">
        <v>34</v>
      </c>
      <c r="O138" s="141">
        <v>9.2079999999999995E-2</v>
      </c>
      <c r="P138" s="141">
        <f>O138*H138</f>
        <v>8.693272799999999</v>
      </c>
      <c r="Q138" s="141">
        <v>4.0000000000000002E-4</v>
      </c>
      <c r="R138" s="141">
        <f>Q138*H138</f>
        <v>3.7763999999999999E-2</v>
      </c>
      <c r="S138" s="141">
        <v>0</v>
      </c>
      <c r="T138" s="142">
        <f>S138*H138</f>
        <v>0</v>
      </c>
      <c r="AR138" s="143" t="s">
        <v>123</v>
      </c>
      <c r="AT138" s="143" t="s">
        <v>119</v>
      </c>
      <c r="AU138" s="143" t="s">
        <v>79</v>
      </c>
      <c r="AY138" s="13" t="s">
        <v>116</v>
      </c>
      <c r="BE138" s="144">
        <f>IF(N138="základná",J138,0)</f>
        <v>0</v>
      </c>
      <c r="BF138" s="144">
        <f>IF(N138="znížená",J138,0)</f>
        <v>0</v>
      </c>
      <c r="BG138" s="144">
        <f>IF(N138="zákl. prenesená",J138,0)</f>
        <v>0</v>
      </c>
      <c r="BH138" s="144">
        <f>IF(N138="zníž. prenesená",J138,0)</f>
        <v>0</v>
      </c>
      <c r="BI138" s="144">
        <f>IF(N138="nulová",J138,0)</f>
        <v>0</v>
      </c>
      <c r="BJ138" s="13" t="s">
        <v>79</v>
      </c>
      <c r="BK138" s="145">
        <f>ROUND(I138*H138,3)</f>
        <v>0</v>
      </c>
      <c r="BL138" s="13" t="s">
        <v>123</v>
      </c>
      <c r="BM138" s="143" t="s">
        <v>136</v>
      </c>
    </row>
    <row r="139" spans="2:65" s="1" customFormat="1" ht="24.2" customHeight="1">
      <c r="B139" s="132"/>
      <c r="C139" s="133" t="s">
        <v>124</v>
      </c>
      <c r="D139" s="133" t="s">
        <v>119</v>
      </c>
      <c r="E139" s="134" t="s">
        <v>137</v>
      </c>
      <c r="F139" s="135" t="s">
        <v>138</v>
      </c>
      <c r="G139" s="136" t="s">
        <v>122</v>
      </c>
      <c r="H139" s="137">
        <v>94.41</v>
      </c>
      <c r="I139" s="137"/>
      <c r="J139" s="137">
        <f>ROUND(I139*H139,3)</f>
        <v>0</v>
      </c>
      <c r="K139" s="138"/>
      <c r="L139" s="25"/>
      <c r="M139" s="139" t="s">
        <v>1</v>
      </c>
      <c r="N139" s="140" t="s">
        <v>34</v>
      </c>
      <c r="O139" s="141">
        <v>0</v>
      </c>
      <c r="P139" s="141">
        <f>O139*H139</f>
        <v>0</v>
      </c>
      <c r="Q139" s="141">
        <v>0</v>
      </c>
      <c r="R139" s="141">
        <f>Q139*H139</f>
        <v>0</v>
      </c>
      <c r="S139" s="141">
        <v>0</v>
      </c>
      <c r="T139" s="142">
        <f>S139*H139</f>
        <v>0</v>
      </c>
      <c r="AR139" s="143" t="s">
        <v>123</v>
      </c>
      <c r="AT139" s="143" t="s">
        <v>119</v>
      </c>
      <c r="AU139" s="143" t="s">
        <v>79</v>
      </c>
      <c r="AY139" s="13" t="s">
        <v>116</v>
      </c>
      <c r="BE139" s="144">
        <f>IF(N139="základná",J139,0)</f>
        <v>0</v>
      </c>
      <c r="BF139" s="144">
        <f>IF(N139="znížená",J139,0)</f>
        <v>0</v>
      </c>
      <c r="BG139" s="144">
        <f>IF(N139="zákl. prenesená",J139,0)</f>
        <v>0</v>
      </c>
      <c r="BH139" s="144">
        <f>IF(N139="zníž. prenesená",J139,0)</f>
        <v>0</v>
      </c>
      <c r="BI139" s="144">
        <f>IF(N139="nulová",J139,0)</f>
        <v>0</v>
      </c>
      <c r="BJ139" s="13" t="s">
        <v>79</v>
      </c>
      <c r="BK139" s="145">
        <f>ROUND(I139*H139,3)</f>
        <v>0</v>
      </c>
      <c r="BL139" s="13" t="s">
        <v>123</v>
      </c>
      <c r="BM139" s="143" t="s">
        <v>139</v>
      </c>
    </row>
    <row r="140" spans="2:65" s="11" customFormat="1" ht="22.9" customHeight="1">
      <c r="B140" s="121"/>
      <c r="D140" s="122" t="s">
        <v>67</v>
      </c>
      <c r="E140" s="130" t="s">
        <v>140</v>
      </c>
      <c r="F140" s="130" t="s">
        <v>141</v>
      </c>
      <c r="J140" s="131">
        <f>BK140</f>
        <v>0</v>
      </c>
      <c r="L140" s="121"/>
      <c r="M140" s="125"/>
      <c r="P140" s="126">
        <f>SUM(P141:P150)</f>
        <v>216.48227800000001</v>
      </c>
      <c r="R140" s="126">
        <f>SUM(R141:R150)</f>
        <v>12.494355685</v>
      </c>
      <c r="T140" s="127">
        <f>SUM(T141:T150)</f>
        <v>6.3360000000000003</v>
      </c>
      <c r="AR140" s="122" t="s">
        <v>75</v>
      </c>
      <c r="AT140" s="128" t="s">
        <v>67</v>
      </c>
      <c r="AU140" s="128" t="s">
        <v>75</v>
      </c>
      <c r="AY140" s="122" t="s">
        <v>116</v>
      </c>
      <c r="BK140" s="129">
        <f>SUM(BK141:BK150)</f>
        <v>0</v>
      </c>
    </row>
    <row r="141" spans="2:65" s="1" customFormat="1" ht="24.2" customHeight="1">
      <c r="B141" s="132"/>
      <c r="C141" s="133" t="s">
        <v>142</v>
      </c>
      <c r="D141" s="133" t="s">
        <v>119</v>
      </c>
      <c r="E141" s="134" t="s">
        <v>143</v>
      </c>
      <c r="F141" s="135" t="s">
        <v>144</v>
      </c>
      <c r="G141" s="136" t="s">
        <v>122</v>
      </c>
      <c r="H141" s="137">
        <v>164.5</v>
      </c>
      <c r="I141" s="137"/>
      <c r="J141" s="137">
        <f t="shared" ref="J141:J150" si="0">ROUND(I141*H141,3)</f>
        <v>0</v>
      </c>
      <c r="K141" s="138"/>
      <c r="L141" s="25"/>
      <c r="M141" s="139" t="s">
        <v>1</v>
      </c>
      <c r="N141" s="140" t="s">
        <v>34</v>
      </c>
      <c r="O141" s="141">
        <v>0.252</v>
      </c>
      <c r="P141" s="141">
        <f t="shared" ref="P141:P150" si="1">O141*H141</f>
        <v>41.454000000000001</v>
      </c>
      <c r="Q141" s="141">
        <v>7.5953530000000005E-2</v>
      </c>
      <c r="R141" s="141">
        <f t="shared" ref="R141:R150" si="2">Q141*H141</f>
        <v>12.494355685</v>
      </c>
      <c r="S141" s="141">
        <v>0</v>
      </c>
      <c r="T141" s="142">
        <f t="shared" ref="T141:T150" si="3">S141*H141</f>
        <v>0</v>
      </c>
      <c r="AR141" s="143" t="s">
        <v>123</v>
      </c>
      <c r="AT141" s="143" t="s">
        <v>119</v>
      </c>
      <c r="AU141" s="143" t="s">
        <v>79</v>
      </c>
      <c r="AY141" s="13" t="s">
        <v>116</v>
      </c>
      <c r="BE141" s="144">
        <f t="shared" ref="BE141:BE150" si="4">IF(N141="základná",J141,0)</f>
        <v>0</v>
      </c>
      <c r="BF141" s="144">
        <f t="shared" ref="BF141:BF150" si="5">IF(N141="znížená",J141,0)</f>
        <v>0</v>
      </c>
      <c r="BG141" s="144">
        <f t="shared" ref="BG141:BG150" si="6">IF(N141="zákl. prenesená",J141,0)</f>
        <v>0</v>
      </c>
      <c r="BH141" s="144">
        <f t="shared" ref="BH141:BH150" si="7">IF(N141="zníž. prenesená",J141,0)</f>
        <v>0</v>
      </c>
      <c r="BI141" s="144">
        <f t="shared" ref="BI141:BI150" si="8">IF(N141="nulová",J141,0)</f>
        <v>0</v>
      </c>
      <c r="BJ141" s="13" t="s">
        <v>79</v>
      </c>
      <c r="BK141" s="145">
        <f t="shared" ref="BK141:BK150" si="9">ROUND(I141*H141,3)</f>
        <v>0</v>
      </c>
      <c r="BL141" s="13" t="s">
        <v>123</v>
      </c>
      <c r="BM141" s="143" t="s">
        <v>145</v>
      </c>
    </row>
    <row r="142" spans="2:65" s="1" customFormat="1" ht="21.75" customHeight="1">
      <c r="B142" s="132"/>
      <c r="C142" s="133" t="s">
        <v>132</v>
      </c>
      <c r="D142" s="133" t="s">
        <v>119</v>
      </c>
      <c r="E142" s="134" t="s">
        <v>146</v>
      </c>
      <c r="F142" s="135" t="s">
        <v>147</v>
      </c>
      <c r="G142" s="136" t="s">
        <v>148</v>
      </c>
      <c r="H142" s="137">
        <v>792</v>
      </c>
      <c r="I142" s="137"/>
      <c r="J142" s="137">
        <f t="shared" si="0"/>
        <v>0</v>
      </c>
      <c r="K142" s="138"/>
      <c r="L142" s="25"/>
      <c r="M142" s="139" t="s">
        <v>1</v>
      </c>
      <c r="N142" s="140" t="s">
        <v>34</v>
      </c>
      <c r="O142" s="141">
        <v>0.188</v>
      </c>
      <c r="P142" s="141">
        <f t="shared" si="1"/>
        <v>148.89599999999999</v>
      </c>
      <c r="Q142" s="141">
        <v>0</v>
      </c>
      <c r="R142" s="141">
        <f t="shared" si="2"/>
        <v>0</v>
      </c>
      <c r="S142" s="141">
        <v>8.0000000000000002E-3</v>
      </c>
      <c r="T142" s="142">
        <f t="shared" si="3"/>
        <v>6.3360000000000003</v>
      </c>
      <c r="AR142" s="143" t="s">
        <v>123</v>
      </c>
      <c r="AT142" s="143" t="s">
        <v>119</v>
      </c>
      <c r="AU142" s="143" t="s">
        <v>79</v>
      </c>
      <c r="AY142" s="13" t="s">
        <v>116</v>
      </c>
      <c r="BE142" s="144">
        <f t="shared" si="4"/>
        <v>0</v>
      </c>
      <c r="BF142" s="144">
        <f t="shared" si="5"/>
        <v>0</v>
      </c>
      <c r="BG142" s="144">
        <f t="shared" si="6"/>
        <v>0</v>
      </c>
      <c r="BH142" s="144">
        <f t="shared" si="7"/>
        <v>0</v>
      </c>
      <c r="BI142" s="144">
        <f t="shared" si="8"/>
        <v>0</v>
      </c>
      <c r="BJ142" s="13" t="s">
        <v>79</v>
      </c>
      <c r="BK142" s="145">
        <f t="shared" si="9"/>
        <v>0</v>
      </c>
      <c r="BL142" s="13" t="s">
        <v>123</v>
      </c>
      <c r="BM142" s="143" t="s">
        <v>149</v>
      </c>
    </row>
    <row r="143" spans="2:65" s="1" customFormat="1" ht="24.2" customHeight="1">
      <c r="B143" s="132"/>
      <c r="C143" s="133" t="s">
        <v>140</v>
      </c>
      <c r="D143" s="133" t="s">
        <v>119</v>
      </c>
      <c r="E143" s="134" t="s">
        <v>150</v>
      </c>
      <c r="F143" s="135" t="s">
        <v>151</v>
      </c>
      <c r="G143" s="136" t="s">
        <v>152</v>
      </c>
      <c r="H143" s="137">
        <v>6.3940000000000001</v>
      </c>
      <c r="I143" s="137"/>
      <c r="J143" s="137">
        <f t="shared" si="0"/>
        <v>0</v>
      </c>
      <c r="K143" s="138"/>
      <c r="L143" s="25"/>
      <c r="M143" s="139" t="s">
        <v>1</v>
      </c>
      <c r="N143" s="140" t="s">
        <v>34</v>
      </c>
      <c r="O143" s="141">
        <v>0.88200000000000001</v>
      </c>
      <c r="P143" s="141">
        <f t="shared" si="1"/>
        <v>5.6395080000000002</v>
      </c>
      <c r="Q143" s="141">
        <v>0</v>
      </c>
      <c r="R143" s="141">
        <f t="shared" si="2"/>
        <v>0</v>
      </c>
      <c r="S143" s="141">
        <v>0</v>
      </c>
      <c r="T143" s="142">
        <f t="shared" si="3"/>
        <v>0</v>
      </c>
      <c r="AR143" s="143" t="s">
        <v>123</v>
      </c>
      <c r="AT143" s="143" t="s">
        <v>119</v>
      </c>
      <c r="AU143" s="143" t="s">
        <v>79</v>
      </c>
      <c r="AY143" s="13" t="s">
        <v>116</v>
      </c>
      <c r="BE143" s="144">
        <f t="shared" si="4"/>
        <v>0</v>
      </c>
      <c r="BF143" s="144">
        <f t="shared" si="5"/>
        <v>0</v>
      </c>
      <c r="BG143" s="144">
        <f t="shared" si="6"/>
        <v>0</v>
      </c>
      <c r="BH143" s="144">
        <f t="shared" si="7"/>
        <v>0</v>
      </c>
      <c r="BI143" s="144">
        <f t="shared" si="8"/>
        <v>0</v>
      </c>
      <c r="BJ143" s="13" t="s">
        <v>79</v>
      </c>
      <c r="BK143" s="145">
        <f t="shared" si="9"/>
        <v>0</v>
      </c>
      <c r="BL143" s="13" t="s">
        <v>123</v>
      </c>
      <c r="BM143" s="143" t="s">
        <v>153</v>
      </c>
    </row>
    <row r="144" spans="2:65" s="1" customFormat="1" ht="24.2" customHeight="1">
      <c r="B144" s="132"/>
      <c r="C144" s="133" t="s">
        <v>136</v>
      </c>
      <c r="D144" s="133" t="s">
        <v>119</v>
      </c>
      <c r="E144" s="134" t="s">
        <v>154</v>
      </c>
      <c r="F144" s="135" t="s">
        <v>155</v>
      </c>
      <c r="G144" s="136" t="s">
        <v>152</v>
      </c>
      <c r="H144" s="137">
        <v>6.3940000000000001</v>
      </c>
      <c r="I144" s="137"/>
      <c r="J144" s="137">
        <f t="shared" si="0"/>
        <v>0</v>
      </c>
      <c r="K144" s="138"/>
      <c r="L144" s="25"/>
      <c r="M144" s="139" t="s">
        <v>1</v>
      </c>
      <c r="N144" s="140" t="s">
        <v>34</v>
      </c>
      <c r="O144" s="141">
        <v>0.61799999999999999</v>
      </c>
      <c r="P144" s="141">
        <f t="shared" si="1"/>
        <v>3.951492</v>
      </c>
      <c r="Q144" s="141">
        <v>0</v>
      </c>
      <c r="R144" s="141">
        <f t="shared" si="2"/>
        <v>0</v>
      </c>
      <c r="S144" s="141">
        <v>0</v>
      </c>
      <c r="T144" s="142">
        <f t="shared" si="3"/>
        <v>0</v>
      </c>
      <c r="AR144" s="143" t="s">
        <v>123</v>
      </c>
      <c r="AT144" s="143" t="s">
        <v>119</v>
      </c>
      <c r="AU144" s="143" t="s">
        <v>79</v>
      </c>
      <c r="AY144" s="13" t="s">
        <v>116</v>
      </c>
      <c r="BE144" s="144">
        <f t="shared" si="4"/>
        <v>0</v>
      </c>
      <c r="BF144" s="144">
        <f t="shared" si="5"/>
        <v>0</v>
      </c>
      <c r="BG144" s="144">
        <f t="shared" si="6"/>
        <v>0</v>
      </c>
      <c r="BH144" s="144">
        <f t="shared" si="7"/>
        <v>0</v>
      </c>
      <c r="BI144" s="144">
        <f t="shared" si="8"/>
        <v>0</v>
      </c>
      <c r="BJ144" s="13" t="s">
        <v>79</v>
      </c>
      <c r="BK144" s="145">
        <f t="shared" si="9"/>
        <v>0</v>
      </c>
      <c r="BL144" s="13" t="s">
        <v>123</v>
      </c>
      <c r="BM144" s="143" t="s">
        <v>7</v>
      </c>
    </row>
    <row r="145" spans="2:65" s="1" customFormat="1" ht="24.2" customHeight="1">
      <c r="B145" s="132"/>
      <c r="C145" s="133" t="s">
        <v>156</v>
      </c>
      <c r="D145" s="133" t="s">
        <v>119</v>
      </c>
      <c r="E145" s="134" t="s">
        <v>157</v>
      </c>
      <c r="F145" s="135" t="s">
        <v>158</v>
      </c>
      <c r="G145" s="136" t="s">
        <v>152</v>
      </c>
      <c r="H145" s="137">
        <v>6.3940000000000001</v>
      </c>
      <c r="I145" s="137"/>
      <c r="J145" s="137">
        <f t="shared" si="0"/>
        <v>0</v>
      </c>
      <c r="K145" s="138"/>
      <c r="L145" s="25"/>
      <c r="M145" s="139" t="s">
        <v>1</v>
      </c>
      <c r="N145" s="140" t="s">
        <v>34</v>
      </c>
      <c r="O145" s="141">
        <v>0.626</v>
      </c>
      <c r="P145" s="141">
        <f t="shared" si="1"/>
        <v>4.0026440000000001</v>
      </c>
      <c r="Q145" s="141">
        <v>0</v>
      </c>
      <c r="R145" s="141">
        <f t="shared" si="2"/>
        <v>0</v>
      </c>
      <c r="S145" s="141">
        <v>0</v>
      </c>
      <c r="T145" s="142">
        <f t="shared" si="3"/>
        <v>0</v>
      </c>
      <c r="AR145" s="143" t="s">
        <v>123</v>
      </c>
      <c r="AT145" s="143" t="s">
        <v>119</v>
      </c>
      <c r="AU145" s="143" t="s">
        <v>79</v>
      </c>
      <c r="AY145" s="13" t="s">
        <v>116</v>
      </c>
      <c r="BE145" s="144">
        <f t="shared" si="4"/>
        <v>0</v>
      </c>
      <c r="BF145" s="144">
        <f t="shared" si="5"/>
        <v>0</v>
      </c>
      <c r="BG145" s="144">
        <f t="shared" si="6"/>
        <v>0</v>
      </c>
      <c r="BH145" s="144">
        <f t="shared" si="7"/>
        <v>0</v>
      </c>
      <c r="BI145" s="144">
        <f t="shared" si="8"/>
        <v>0</v>
      </c>
      <c r="BJ145" s="13" t="s">
        <v>79</v>
      </c>
      <c r="BK145" s="145">
        <f t="shared" si="9"/>
        <v>0</v>
      </c>
      <c r="BL145" s="13" t="s">
        <v>123</v>
      </c>
      <c r="BM145" s="143" t="s">
        <v>159</v>
      </c>
    </row>
    <row r="146" spans="2:65" s="1" customFormat="1" ht="21.75" customHeight="1">
      <c r="B146" s="132"/>
      <c r="C146" s="133" t="s">
        <v>139</v>
      </c>
      <c r="D146" s="133" t="s">
        <v>119</v>
      </c>
      <c r="E146" s="134" t="s">
        <v>160</v>
      </c>
      <c r="F146" s="135" t="s">
        <v>161</v>
      </c>
      <c r="G146" s="136" t="s">
        <v>152</v>
      </c>
      <c r="H146" s="137">
        <v>6.3940000000000001</v>
      </c>
      <c r="I146" s="137"/>
      <c r="J146" s="137">
        <f t="shared" si="0"/>
        <v>0</v>
      </c>
      <c r="K146" s="138"/>
      <c r="L146" s="25"/>
      <c r="M146" s="139" t="s">
        <v>1</v>
      </c>
      <c r="N146" s="140" t="s">
        <v>34</v>
      </c>
      <c r="O146" s="141">
        <v>0.59799999999999998</v>
      </c>
      <c r="P146" s="141">
        <f t="shared" si="1"/>
        <v>3.8236119999999998</v>
      </c>
      <c r="Q146" s="141">
        <v>0</v>
      </c>
      <c r="R146" s="141">
        <f t="shared" si="2"/>
        <v>0</v>
      </c>
      <c r="S146" s="141">
        <v>0</v>
      </c>
      <c r="T146" s="142">
        <f t="shared" si="3"/>
        <v>0</v>
      </c>
      <c r="AR146" s="143" t="s">
        <v>123</v>
      </c>
      <c r="AT146" s="143" t="s">
        <v>119</v>
      </c>
      <c r="AU146" s="143" t="s">
        <v>79</v>
      </c>
      <c r="AY146" s="13" t="s">
        <v>116</v>
      </c>
      <c r="BE146" s="144">
        <f t="shared" si="4"/>
        <v>0</v>
      </c>
      <c r="BF146" s="144">
        <f t="shared" si="5"/>
        <v>0</v>
      </c>
      <c r="BG146" s="144">
        <f t="shared" si="6"/>
        <v>0</v>
      </c>
      <c r="BH146" s="144">
        <f t="shared" si="7"/>
        <v>0</v>
      </c>
      <c r="BI146" s="144">
        <f t="shared" si="8"/>
        <v>0</v>
      </c>
      <c r="BJ146" s="13" t="s">
        <v>79</v>
      </c>
      <c r="BK146" s="145">
        <f t="shared" si="9"/>
        <v>0</v>
      </c>
      <c r="BL146" s="13" t="s">
        <v>123</v>
      </c>
      <c r="BM146" s="143" t="s">
        <v>162</v>
      </c>
    </row>
    <row r="147" spans="2:65" s="1" customFormat="1" ht="24.2" customHeight="1">
      <c r="B147" s="132"/>
      <c r="C147" s="133" t="s">
        <v>163</v>
      </c>
      <c r="D147" s="133" t="s">
        <v>119</v>
      </c>
      <c r="E147" s="134" t="s">
        <v>164</v>
      </c>
      <c r="F147" s="135" t="s">
        <v>165</v>
      </c>
      <c r="G147" s="136" t="s">
        <v>152</v>
      </c>
      <c r="H147" s="137">
        <v>249.36600000000001</v>
      </c>
      <c r="I147" s="137"/>
      <c r="J147" s="137">
        <f t="shared" si="0"/>
        <v>0</v>
      </c>
      <c r="K147" s="138"/>
      <c r="L147" s="25"/>
      <c r="M147" s="139" t="s">
        <v>1</v>
      </c>
      <c r="N147" s="140" t="s">
        <v>34</v>
      </c>
      <c r="O147" s="141">
        <v>7.0000000000000001E-3</v>
      </c>
      <c r="P147" s="141">
        <f t="shared" si="1"/>
        <v>1.7455620000000001</v>
      </c>
      <c r="Q147" s="141">
        <v>0</v>
      </c>
      <c r="R147" s="141">
        <f t="shared" si="2"/>
        <v>0</v>
      </c>
      <c r="S147" s="141">
        <v>0</v>
      </c>
      <c r="T147" s="142">
        <f t="shared" si="3"/>
        <v>0</v>
      </c>
      <c r="AR147" s="143" t="s">
        <v>123</v>
      </c>
      <c r="AT147" s="143" t="s">
        <v>119</v>
      </c>
      <c r="AU147" s="143" t="s">
        <v>79</v>
      </c>
      <c r="AY147" s="13" t="s">
        <v>116</v>
      </c>
      <c r="BE147" s="144">
        <f t="shared" si="4"/>
        <v>0</v>
      </c>
      <c r="BF147" s="144">
        <f t="shared" si="5"/>
        <v>0</v>
      </c>
      <c r="BG147" s="144">
        <f t="shared" si="6"/>
        <v>0</v>
      </c>
      <c r="BH147" s="144">
        <f t="shared" si="7"/>
        <v>0</v>
      </c>
      <c r="BI147" s="144">
        <f t="shared" si="8"/>
        <v>0</v>
      </c>
      <c r="BJ147" s="13" t="s">
        <v>79</v>
      </c>
      <c r="BK147" s="145">
        <f t="shared" si="9"/>
        <v>0</v>
      </c>
      <c r="BL147" s="13" t="s">
        <v>123</v>
      </c>
      <c r="BM147" s="143" t="s">
        <v>166</v>
      </c>
    </row>
    <row r="148" spans="2:65" s="1" customFormat="1" ht="24.2" customHeight="1">
      <c r="B148" s="132"/>
      <c r="C148" s="133" t="s">
        <v>145</v>
      </c>
      <c r="D148" s="133" t="s">
        <v>119</v>
      </c>
      <c r="E148" s="134" t="s">
        <v>167</v>
      </c>
      <c r="F148" s="135" t="s">
        <v>168</v>
      </c>
      <c r="G148" s="136" t="s">
        <v>152</v>
      </c>
      <c r="H148" s="137">
        <v>6.3940000000000001</v>
      </c>
      <c r="I148" s="137"/>
      <c r="J148" s="137">
        <f t="shared" si="0"/>
        <v>0</v>
      </c>
      <c r="K148" s="138"/>
      <c r="L148" s="25"/>
      <c r="M148" s="139" t="s">
        <v>1</v>
      </c>
      <c r="N148" s="140" t="s">
        <v>34</v>
      </c>
      <c r="O148" s="141">
        <v>0.89</v>
      </c>
      <c r="P148" s="141">
        <f t="shared" si="1"/>
        <v>5.6906600000000003</v>
      </c>
      <c r="Q148" s="141">
        <v>0</v>
      </c>
      <c r="R148" s="141">
        <f t="shared" si="2"/>
        <v>0</v>
      </c>
      <c r="S148" s="141">
        <v>0</v>
      </c>
      <c r="T148" s="142">
        <f t="shared" si="3"/>
        <v>0</v>
      </c>
      <c r="AR148" s="143" t="s">
        <v>123</v>
      </c>
      <c r="AT148" s="143" t="s">
        <v>119</v>
      </c>
      <c r="AU148" s="143" t="s">
        <v>79</v>
      </c>
      <c r="AY148" s="13" t="s">
        <v>116</v>
      </c>
      <c r="BE148" s="144">
        <f t="shared" si="4"/>
        <v>0</v>
      </c>
      <c r="BF148" s="144">
        <f t="shared" si="5"/>
        <v>0</v>
      </c>
      <c r="BG148" s="144">
        <f t="shared" si="6"/>
        <v>0</v>
      </c>
      <c r="BH148" s="144">
        <f t="shared" si="7"/>
        <v>0</v>
      </c>
      <c r="BI148" s="144">
        <f t="shared" si="8"/>
        <v>0</v>
      </c>
      <c r="BJ148" s="13" t="s">
        <v>79</v>
      </c>
      <c r="BK148" s="145">
        <f t="shared" si="9"/>
        <v>0</v>
      </c>
      <c r="BL148" s="13" t="s">
        <v>123</v>
      </c>
      <c r="BM148" s="143" t="s">
        <v>169</v>
      </c>
    </row>
    <row r="149" spans="2:65" s="1" customFormat="1" ht="24.2" customHeight="1">
      <c r="B149" s="132"/>
      <c r="C149" s="133" t="s">
        <v>170</v>
      </c>
      <c r="D149" s="133" t="s">
        <v>119</v>
      </c>
      <c r="E149" s="134" t="s">
        <v>171</v>
      </c>
      <c r="F149" s="135" t="s">
        <v>172</v>
      </c>
      <c r="G149" s="136" t="s">
        <v>152</v>
      </c>
      <c r="H149" s="137">
        <v>12.788</v>
      </c>
      <c r="I149" s="137"/>
      <c r="J149" s="137">
        <f t="shared" si="0"/>
        <v>0</v>
      </c>
      <c r="K149" s="138"/>
      <c r="L149" s="25"/>
      <c r="M149" s="139" t="s">
        <v>1</v>
      </c>
      <c r="N149" s="140" t="s">
        <v>34</v>
      </c>
      <c r="O149" s="141">
        <v>0.1</v>
      </c>
      <c r="P149" s="141">
        <f t="shared" si="1"/>
        <v>1.2788000000000002</v>
      </c>
      <c r="Q149" s="141">
        <v>0</v>
      </c>
      <c r="R149" s="141">
        <f t="shared" si="2"/>
        <v>0</v>
      </c>
      <c r="S149" s="141">
        <v>0</v>
      </c>
      <c r="T149" s="142">
        <f t="shared" si="3"/>
        <v>0</v>
      </c>
      <c r="AR149" s="143" t="s">
        <v>123</v>
      </c>
      <c r="AT149" s="143" t="s">
        <v>119</v>
      </c>
      <c r="AU149" s="143" t="s">
        <v>79</v>
      </c>
      <c r="AY149" s="13" t="s">
        <v>116</v>
      </c>
      <c r="BE149" s="144">
        <f t="shared" si="4"/>
        <v>0</v>
      </c>
      <c r="BF149" s="144">
        <f t="shared" si="5"/>
        <v>0</v>
      </c>
      <c r="BG149" s="144">
        <f t="shared" si="6"/>
        <v>0</v>
      </c>
      <c r="BH149" s="144">
        <f t="shared" si="7"/>
        <v>0</v>
      </c>
      <c r="BI149" s="144">
        <f t="shared" si="8"/>
        <v>0</v>
      </c>
      <c r="BJ149" s="13" t="s">
        <v>79</v>
      </c>
      <c r="BK149" s="145">
        <f t="shared" si="9"/>
        <v>0</v>
      </c>
      <c r="BL149" s="13" t="s">
        <v>123</v>
      </c>
      <c r="BM149" s="143" t="s">
        <v>173</v>
      </c>
    </row>
    <row r="150" spans="2:65" s="1" customFormat="1" ht="24.2" customHeight="1">
      <c r="B150" s="132"/>
      <c r="C150" s="133" t="s">
        <v>149</v>
      </c>
      <c r="D150" s="133" t="s">
        <v>119</v>
      </c>
      <c r="E150" s="134" t="s">
        <v>174</v>
      </c>
      <c r="F150" s="135" t="s">
        <v>175</v>
      </c>
      <c r="G150" s="136" t="s">
        <v>152</v>
      </c>
      <c r="H150" s="137">
        <v>6.3940000000000001</v>
      </c>
      <c r="I150" s="137"/>
      <c r="J150" s="137">
        <f t="shared" si="0"/>
        <v>0</v>
      </c>
      <c r="K150" s="138"/>
      <c r="L150" s="25"/>
      <c r="M150" s="139" t="s">
        <v>1</v>
      </c>
      <c r="N150" s="140" t="s">
        <v>34</v>
      </c>
      <c r="O150" s="141">
        <v>0</v>
      </c>
      <c r="P150" s="141">
        <f t="shared" si="1"/>
        <v>0</v>
      </c>
      <c r="Q150" s="141">
        <v>0</v>
      </c>
      <c r="R150" s="141">
        <f t="shared" si="2"/>
        <v>0</v>
      </c>
      <c r="S150" s="141">
        <v>0</v>
      </c>
      <c r="T150" s="142">
        <f t="shared" si="3"/>
        <v>0</v>
      </c>
      <c r="AR150" s="143" t="s">
        <v>123</v>
      </c>
      <c r="AT150" s="143" t="s">
        <v>119</v>
      </c>
      <c r="AU150" s="143" t="s">
        <v>79</v>
      </c>
      <c r="AY150" s="13" t="s">
        <v>116</v>
      </c>
      <c r="BE150" s="144">
        <f t="shared" si="4"/>
        <v>0</v>
      </c>
      <c r="BF150" s="144">
        <f t="shared" si="5"/>
        <v>0</v>
      </c>
      <c r="BG150" s="144">
        <f t="shared" si="6"/>
        <v>0</v>
      </c>
      <c r="BH150" s="144">
        <f t="shared" si="7"/>
        <v>0</v>
      </c>
      <c r="BI150" s="144">
        <f t="shared" si="8"/>
        <v>0</v>
      </c>
      <c r="BJ150" s="13" t="s">
        <v>79</v>
      </c>
      <c r="BK150" s="145">
        <f t="shared" si="9"/>
        <v>0</v>
      </c>
      <c r="BL150" s="13" t="s">
        <v>123</v>
      </c>
      <c r="BM150" s="143" t="s">
        <v>176</v>
      </c>
    </row>
    <row r="151" spans="2:65" s="11" customFormat="1" ht="22.9" customHeight="1">
      <c r="B151" s="121"/>
      <c r="D151" s="122" t="s">
        <v>67</v>
      </c>
      <c r="E151" s="130" t="s">
        <v>177</v>
      </c>
      <c r="F151" s="130" t="s">
        <v>178</v>
      </c>
      <c r="J151" s="131">
        <f>BK151</f>
        <v>0</v>
      </c>
      <c r="L151" s="121"/>
      <c r="M151" s="125"/>
      <c r="P151" s="126">
        <f>P152</f>
        <v>37.358784</v>
      </c>
      <c r="R151" s="126">
        <f>R152</f>
        <v>0</v>
      </c>
      <c r="T151" s="127">
        <f>T152</f>
        <v>0</v>
      </c>
      <c r="AR151" s="122" t="s">
        <v>75</v>
      </c>
      <c r="AT151" s="128" t="s">
        <v>67</v>
      </c>
      <c r="AU151" s="128" t="s">
        <v>75</v>
      </c>
      <c r="AY151" s="122" t="s">
        <v>116</v>
      </c>
      <c r="BK151" s="129">
        <f>BK152</f>
        <v>0</v>
      </c>
    </row>
    <row r="152" spans="2:65" s="1" customFormat="1" ht="24.2" customHeight="1">
      <c r="B152" s="132"/>
      <c r="C152" s="133" t="s">
        <v>179</v>
      </c>
      <c r="D152" s="133" t="s">
        <v>119</v>
      </c>
      <c r="E152" s="134" t="s">
        <v>180</v>
      </c>
      <c r="F152" s="135" t="s">
        <v>181</v>
      </c>
      <c r="G152" s="136" t="s">
        <v>152</v>
      </c>
      <c r="H152" s="137">
        <v>15.167999999999999</v>
      </c>
      <c r="I152" s="137"/>
      <c r="J152" s="137">
        <f>ROUND(I152*H152,3)</f>
        <v>0</v>
      </c>
      <c r="K152" s="138"/>
      <c r="L152" s="25"/>
      <c r="M152" s="139" t="s">
        <v>1</v>
      </c>
      <c r="N152" s="140" t="s">
        <v>34</v>
      </c>
      <c r="O152" s="141">
        <v>2.4630000000000001</v>
      </c>
      <c r="P152" s="141">
        <f>O152*H152</f>
        <v>37.358784</v>
      </c>
      <c r="Q152" s="141">
        <v>0</v>
      </c>
      <c r="R152" s="141">
        <f>Q152*H152</f>
        <v>0</v>
      </c>
      <c r="S152" s="141">
        <v>0</v>
      </c>
      <c r="T152" s="142">
        <f>S152*H152</f>
        <v>0</v>
      </c>
      <c r="AR152" s="143" t="s">
        <v>123</v>
      </c>
      <c r="AT152" s="143" t="s">
        <v>119</v>
      </c>
      <c r="AU152" s="143" t="s">
        <v>79</v>
      </c>
      <c r="AY152" s="13" t="s">
        <v>116</v>
      </c>
      <c r="BE152" s="144">
        <f>IF(N152="základná",J152,0)</f>
        <v>0</v>
      </c>
      <c r="BF152" s="144">
        <f>IF(N152="znížená",J152,0)</f>
        <v>0</v>
      </c>
      <c r="BG152" s="144">
        <f>IF(N152="zákl. prenesená",J152,0)</f>
        <v>0</v>
      </c>
      <c r="BH152" s="144">
        <f>IF(N152="zníž. prenesená",J152,0)</f>
        <v>0</v>
      </c>
      <c r="BI152" s="144">
        <f>IF(N152="nulová",J152,0)</f>
        <v>0</v>
      </c>
      <c r="BJ152" s="13" t="s">
        <v>79</v>
      </c>
      <c r="BK152" s="145">
        <f>ROUND(I152*H152,3)</f>
        <v>0</v>
      </c>
      <c r="BL152" s="13" t="s">
        <v>123</v>
      </c>
      <c r="BM152" s="143" t="s">
        <v>182</v>
      </c>
    </row>
    <row r="153" spans="2:65" s="11" customFormat="1" ht="25.9" customHeight="1">
      <c r="B153" s="121"/>
      <c r="D153" s="122" t="s">
        <v>67</v>
      </c>
      <c r="E153" s="123" t="s">
        <v>183</v>
      </c>
      <c r="F153" s="123" t="s">
        <v>184</v>
      </c>
      <c r="J153" s="124">
        <f>BK153</f>
        <v>0</v>
      </c>
      <c r="L153" s="121"/>
      <c r="M153" s="125"/>
      <c r="P153" s="126">
        <f>P154+P159+P164+P171</f>
        <v>20.205344599999997</v>
      </c>
      <c r="R153" s="126">
        <f>R154+R159+R164+R171</f>
        <v>0.21195647719999999</v>
      </c>
      <c r="T153" s="127">
        <f>T154+T159+T164+T171</f>
        <v>5.8155000000000005E-2</v>
      </c>
      <c r="AR153" s="122" t="s">
        <v>79</v>
      </c>
      <c r="AT153" s="128" t="s">
        <v>67</v>
      </c>
      <c r="AU153" s="128" t="s">
        <v>68</v>
      </c>
      <c r="AY153" s="122" t="s">
        <v>116</v>
      </c>
      <c r="BK153" s="129">
        <f>BK154+BK159+BK164+BK171</f>
        <v>0</v>
      </c>
    </row>
    <row r="154" spans="2:65" s="11" customFormat="1" ht="22.9" customHeight="1">
      <c r="B154" s="121"/>
      <c r="D154" s="122" t="s">
        <v>67</v>
      </c>
      <c r="E154" s="130" t="s">
        <v>185</v>
      </c>
      <c r="F154" s="130" t="s">
        <v>186</v>
      </c>
      <c r="J154" s="131">
        <f>BK154</f>
        <v>0</v>
      </c>
      <c r="L154" s="121"/>
      <c r="M154" s="125"/>
      <c r="P154" s="126">
        <f>SUM(P155:P158)</f>
        <v>16.320777</v>
      </c>
      <c r="R154" s="126">
        <f>SUM(R155:R158)</f>
        <v>7.3687869199999992E-2</v>
      </c>
      <c r="T154" s="127">
        <f>SUM(T155:T158)</f>
        <v>3.4155000000000005E-2</v>
      </c>
      <c r="AR154" s="122" t="s">
        <v>79</v>
      </c>
      <c r="AT154" s="128" t="s">
        <v>67</v>
      </c>
      <c r="AU154" s="128" t="s">
        <v>75</v>
      </c>
      <c r="AY154" s="122" t="s">
        <v>116</v>
      </c>
      <c r="BK154" s="129">
        <f>SUM(BK155:BK158)</f>
        <v>0</v>
      </c>
    </row>
    <row r="155" spans="2:65" s="1" customFormat="1" ht="33" customHeight="1">
      <c r="B155" s="132"/>
      <c r="C155" s="133" t="s">
        <v>153</v>
      </c>
      <c r="D155" s="133" t="s">
        <v>119</v>
      </c>
      <c r="E155" s="134" t="s">
        <v>187</v>
      </c>
      <c r="F155" s="135" t="s">
        <v>188</v>
      </c>
      <c r="G155" s="136" t="s">
        <v>148</v>
      </c>
      <c r="H155" s="137">
        <v>25.3</v>
      </c>
      <c r="I155" s="137"/>
      <c r="J155" s="137">
        <f>ROUND(I155*H155,3)</f>
        <v>0</v>
      </c>
      <c r="K155" s="138"/>
      <c r="L155" s="25"/>
      <c r="M155" s="139" t="s">
        <v>1</v>
      </c>
      <c r="N155" s="140" t="s">
        <v>34</v>
      </c>
      <c r="O155" s="141">
        <v>0.57008999999999999</v>
      </c>
      <c r="P155" s="141">
        <f>O155*H155</f>
        <v>14.423277000000001</v>
      </c>
      <c r="Q155" s="141">
        <v>2.9125639999999999E-3</v>
      </c>
      <c r="R155" s="141">
        <f>Q155*H155</f>
        <v>7.3687869199999992E-2</v>
      </c>
      <c r="S155" s="141">
        <v>0</v>
      </c>
      <c r="T155" s="142">
        <f>S155*H155</f>
        <v>0</v>
      </c>
      <c r="AR155" s="143" t="s">
        <v>149</v>
      </c>
      <c r="AT155" s="143" t="s">
        <v>119</v>
      </c>
      <c r="AU155" s="143" t="s">
        <v>79</v>
      </c>
      <c r="AY155" s="13" t="s">
        <v>116</v>
      </c>
      <c r="BE155" s="144">
        <f>IF(N155="základná",J155,0)</f>
        <v>0</v>
      </c>
      <c r="BF155" s="144">
        <f>IF(N155="znížená",J155,0)</f>
        <v>0</v>
      </c>
      <c r="BG155" s="144">
        <f>IF(N155="zákl. prenesená",J155,0)</f>
        <v>0</v>
      </c>
      <c r="BH155" s="144">
        <f>IF(N155="zníž. prenesená",J155,0)</f>
        <v>0</v>
      </c>
      <c r="BI155" s="144">
        <f>IF(N155="nulová",J155,0)</f>
        <v>0</v>
      </c>
      <c r="BJ155" s="13" t="s">
        <v>79</v>
      </c>
      <c r="BK155" s="145">
        <f>ROUND(I155*H155,3)</f>
        <v>0</v>
      </c>
      <c r="BL155" s="13" t="s">
        <v>149</v>
      </c>
      <c r="BM155" s="143" t="s">
        <v>189</v>
      </c>
    </row>
    <row r="156" spans="2:65" s="1" customFormat="1" ht="24.2" customHeight="1">
      <c r="B156" s="132"/>
      <c r="C156" s="133" t="s">
        <v>190</v>
      </c>
      <c r="D156" s="133" t="s">
        <v>119</v>
      </c>
      <c r="E156" s="134" t="s">
        <v>191</v>
      </c>
      <c r="F156" s="135" t="s">
        <v>192</v>
      </c>
      <c r="G156" s="136" t="s">
        <v>148</v>
      </c>
      <c r="H156" s="137">
        <v>25.3</v>
      </c>
      <c r="I156" s="137"/>
      <c r="J156" s="137">
        <f>ROUND(I156*H156,3)</f>
        <v>0</v>
      </c>
      <c r="K156" s="138"/>
      <c r="L156" s="25"/>
      <c r="M156" s="139" t="s">
        <v>1</v>
      </c>
      <c r="N156" s="140" t="s">
        <v>34</v>
      </c>
      <c r="O156" s="141">
        <v>7.4999999999999997E-2</v>
      </c>
      <c r="P156" s="141">
        <f>O156*H156</f>
        <v>1.8975</v>
      </c>
      <c r="Q156" s="141">
        <v>0</v>
      </c>
      <c r="R156" s="141">
        <f>Q156*H156</f>
        <v>0</v>
      </c>
      <c r="S156" s="141">
        <v>1.3500000000000001E-3</v>
      </c>
      <c r="T156" s="142">
        <f>S156*H156</f>
        <v>3.4155000000000005E-2</v>
      </c>
      <c r="AR156" s="143" t="s">
        <v>149</v>
      </c>
      <c r="AT156" s="143" t="s">
        <v>119</v>
      </c>
      <c r="AU156" s="143" t="s">
        <v>79</v>
      </c>
      <c r="AY156" s="13" t="s">
        <v>116</v>
      </c>
      <c r="BE156" s="144">
        <f>IF(N156="základná",J156,0)</f>
        <v>0</v>
      </c>
      <c r="BF156" s="144">
        <f>IF(N156="znížená",J156,0)</f>
        <v>0</v>
      </c>
      <c r="BG156" s="144">
        <f>IF(N156="zákl. prenesená",J156,0)</f>
        <v>0</v>
      </c>
      <c r="BH156" s="144">
        <f>IF(N156="zníž. prenesená",J156,0)</f>
        <v>0</v>
      </c>
      <c r="BI156" s="144">
        <f>IF(N156="nulová",J156,0)</f>
        <v>0</v>
      </c>
      <c r="BJ156" s="13" t="s">
        <v>79</v>
      </c>
      <c r="BK156" s="145">
        <f>ROUND(I156*H156,3)</f>
        <v>0</v>
      </c>
      <c r="BL156" s="13" t="s">
        <v>149</v>
      </c>
      <c r="BM156" s="143" t="s">
        <v>193</v>
      </c>
    </row>
    <row r="157" spans="2:65" s="1" customFormat="1" ht="37.9" customHeight="1">
      <c r="B157" s="132"/>
      <c r="C157" s="133" t="s">
        <v>7</v>
      </c>
      <c r="D157" s="133" t="s">
        <v>119</v>
      </c>
      <c r="E157" s="134" t="s">
        <v>194</v>
      </c>
      <c r="F157" s="135" t="s">
        <v>195</v>
      </c>
      <c r="G157" s="136" t="s">
        <v>148</v>
      </c>
      <c r="H157" s="137">
        <v>158.4</v>
      </c>
      <c r="I157" s="137"/>
      <c r="J157" s="137">
        <f>ROUND(I157*H157,3)</f>
        <v>0</v>
      </c>
      <c r="K157" s="138"/>
      <c r="L157" s="25"/>
      <c r="M157" s="139" t="s">
        <v>1</v>
      </c>
      <c r="N157" s="140" t="s">
        <v>34</v>
      </c>
      <c r="O157" s="141">
        <v>0</v>
      </c>
      <c r="P157" s="141">
        <f>O157*H157</f>
        <v>0</v>
      </c>
      <c r="Q157" s="141">
        <v>0</v>
      </c>
      <c r="R157" s="141">
        <f>Q157*H157</f>
        <v>0</v>
      </c>
      <c r="S157" s="141">
        <v>0</v>
      </c>
      <c r="T157" s="142">
        <f>S157*H157</f>
        <v>0</v>
      </c>
      <c r="AR157" s="143" t="s">
        <v>149</v>
      </c>
      <c r="AT157" s="143" t="s">
        <v>119</v>
      </c>
      <c r="AU157" s="143" t="s">
        <v>79</v>
      </c>
      <c r="AY157" s="13" t="s">
        <v>116</v>
      </c>
      <c r="BE157" s="144">
        <f>IF(N157="základná",J157,0)</f>
        <v>0</v>
      </c>
      <c r="BF157" s="144">
        <f>IF(N157="znížená",J157,0)</f>
        <v>0</v>
      </c>
      <c r="BG157" s="144">
        <f>IF(N157="zákl. prenesená",J157,0)</f>
        <v>0</v>
      </c>
      <c r="BH157" s="144">
        <f>IF(N157="zníž. prenesená",J157,0)</f>
        <v>0</v>
      </c>
      <c r="BI157" s="144">
        <f>IF(N157="nulová",J157,0)</f>
        <v>0</v>
      </c>
      <c r="BJ157" s="13" t="s">
        <v>79</v>
      </c>
      <c r="BK157" s="145">
        <f>ROUND(I157*H157,3)</f>
        <v>0</v>
      </c>
      <c r="BL157" s="13" t="s">
        <v>149</v>
      </c>
      <c r="BM157" s="143" t="s">
        <v>196</v>
      </c>
    </row>
    <row r="158" spans="2:65" s="1" customFormat="1" ht="24.2" customHeight="1">
      <c r="B158" s="132"/>
      <c r="C158" s="133" t="s">
        <v>197</v>
      </c>
      <c r="D158" s="133" t="s">
        <v>119</v>
      </c>
      <c r="E158" s="134" t="s">
        <v>198</v>
      </c>
      <c r="F158" s="135" t="s">
        <v>199</v>
      </c>
      <c r="G158" s="136" t="s">
        <v>200</v>
      </c>
      <c r="H158" s="137">
        <v>30.695</v>
      </c>
      <c r="I158" s="137"/>
      <c r="J158" s="137">
        <f>ROUND(I158*H158,3)</f>
        <v>0</v>
      </c>
      <c r="K158" s="138"/>
      <c r="L158" s="25"/>
      <c r="M158" s="139" t="s">
        <v>1</v>
      </c>
      <c r="N158" s="140" t="s">
        <v>34</v>
      </c>
      <c r="O158" s="141">
        <v>0</v>
      </c>
      <c r="P158" s="141">
        <f>O158*H158</f>
        <v>0</v>
      </c>
      <c r="Q158" s="141">
        <v>0</v>
      </c>
      <c r="R158" s="141">
        <f>Q158*H158</f>
        <v>0</v>
      </c>
      <c r="S158" s="141">
        <v>0</v>
      </c>
      <c r="T158" s="142">
        <f>S158*H158</f>
        <v>0</v>
      </c>
      <c r="AR158" s="143" t="s">
        <v>149</v>
      </c>
      <c r="AT158" s="143" t="s">
        <v>119</v>
      </c>
      <c r="AU158" s="143" t="s">
        <v>79</v>
      </c>
      <c r="AY158" s="13" t="s">
        <v>116</v>
      </c>
      <c r="BE158" s="144">
        <f>IF(N158="základná",J158,0)</f>
        <v>0</v>
      </c>
      <c r="BF158" s="144">
        <f>IF(N158="znížená",J158,0)</f>
        <v>0</v>
      </c>
      <c r="BG158" s="144">
        <f>IF(N158="zákl. prenesená",J158,0)</f>
        <v>0</v>
      </c>
      <c r="BH158" s="144">
        <f>IF(N158="zníž. prenesená",J158,0)</f>
        <v>0</v>
      </c>
      <c r="BI158" s="144">
        <f>IF(N158="nulová",J158,0)</f>
        <v>0</v>
      </c>
      <c r="BJ158" s="13" t="s">
        <v>79</v>
      </c>
      <c r="BK158" s="145">
        <f>ROUND(I158*H158,3)</f>
        <v>0</v>
      </c>
      <c r="BL158" s="13" t="s">
        <v>149</v>
      </c>
      <c r="BM158" s="143" t="s">
        <v>247</v>
      </c>
    </row>
    <row r="159" spans="2:65" s="11" customFormat="1" ht="22.9" customHeight="1">
      <c r="B159" s="121"/>
      <c r="D159" s="122" t="s">
        <v>67</v>
      </c>
      <c r="E159" s="130" t="s">
        <v>201</v>
      </c>
      <c r="F159" s="130" t="s">
        <v>202</v>
      </c>
      <c r="J159" s="131">
        <f>BK159</f>
        <v>0</v>
      </c>
      <c r="L159" s="121"/>
      <c r="M159" s="125"/>
      <c r="P159" s="126">
        <f>SUM(P160:P163)</f>
        <v>3.3813200000000001</v>
      </c>
      <c r="R159" s="126">
        <f>SUM(R160:R163)</f>
        <v>2.2684991999999998E-2</v>
      </c>
      <c r="T159" s="127">
        <f>SUM(T160:T163)</f>
        <v>2.4E-2</v>
      </c>
      <c r="AR159" s="122" t="s">
        <v>79</v>
      </c>
      <c r="AT159" s="128" t="s">
        <v>67</v>
      </c>
      <c r="AU159" s="128" t="s">
        <v>75</v>
      </c>
      <c r="AY159" s="122" t="s">
        <v>116</v>
      </c>
      <c r="BK159" s="129">
        <f>SUM(BK160:BK163)</f>
        <v>0</v>
      </c>
    </row>
    <row r="160" spans="2:65" s="1" customFormat="1" ht="24.2" customHeight="1">
      <c r="B160" s="132"/>
      <c r="C160" s="133" t="s">
        <v>159</v>
      </c>
      <c r="D160" s="133" t="s">
        <v>119</v>
      </c>
      <c r="E160" s="134" t="s">
        <v>203</v>
      </c>
      <c r="F160" s="135" t="s">
        <v>204</v>
      </c>
      <c r="G160" s="136" t="s">
        <v>205</v>
      </c>
      <c r="H160" s="137">
        <v>4</v>
      </c>
      <c r="I160" s="137"/>
      <c r="J160" s="137">
        <f>ROUND(I160*H160,3)</f>
        <v>0</v>
      </c>
      <c r="K160" s="138"/>
      <c r="L160" s="25"/>
      <c r="M160" s="139" t="s">
        <v>1</v>
      </c>
      <c r="N160" s="140" t="s">
        <v>34</v>
      </c>
      <c r="O160" s="141">
        <v>0.69533</v>
      </c>
      <c r="P160" s="141">
        <f>O160*H160</f>
        <v>2.78132</v>
      </c>
      <c r="Q160" s="141">
        <v>6.1247999999999994E-5</v>
      </c>
      <c r="R160" s="141">
        <f>Q160*H160</f>
        <v>2.4499199999999997E-4</v>
      </c>
      <c r="S160" s="141">
        <v>0</v>
      </c>
      <c r="T160" s="142">
        <f>S160*H160</f>
        <v>0</v>
      </c>
      <c r="AR160" s="143" t="s">
        <v>149</v>
      </c>
      <c r="AT160" s="143" t="s">
        <v>119</v>
      </c>
      <c r="AU160" s="143" t="s">
        <v>79</v>
      </c>
      <c r="AY160" s="13" t="s">
        <v>116</v>
      </c>
      <c r="BE160" s="144">
        <f>IF(N160="základná",J160,0)</f>
        <v>0</v>
      </c>
      <c r="BF160" s="144">
        <f>IF(N160="znížená",J160,0)</f>
        <v>0</v>
      </c>
      <c r="BG160" s="144">
        <f>IF(N160="zákl. prenesená",J160,0)</f>
        <v>0</v>
      </c>
      <c r="BH160" s="144">
        <f>IF(N160="zníž. prenesená",J160,0)</f>
        <v>0</v>
      </c>
      <c r="BI160" s="144">
        <f>IF(N160="nulová",J160,0)</f>
        <v>0</v>
      </c>
      <c r="BJ160" s="13" t="s">
        <v>79</v>
      </c>
      <c r="BK160" s="145">
        <f>ROUND(I160*H160,3)</f>
        <v>0</v>
      </c>
      <c r="BL160" s="13" t="s">
        <v>149</v>
      </c>
      <c r="BM160" s="143" t="s">
        <v>206</v>
      </c>
    </row>
    <row r="161" spans="2:65" s="1" customFormat="1" ht="33" customHeight="1">
      <c r="B161" s="132"/>
      <c r="C161" s="146" t="s">
        <v>207</v>
      </c>
      <c r="D161" s="146" t="s">
        <v>208</v>
      </c>
      <c r="E161" s="147" t="s">
        <v>209</v>
      </c>
      <c r="F161" s="148" t="s">
        <v>210</v>
      </c>
      <c r="G161" s="149" t="s">
        <v>148</v>
      </c>
      <c r="H161" s="150">
        <v>20.399999999999999</v>
      </c>
      <c r="I161" s="150"/>
      <c r="J161" s="150">
        <f>ROUND(I161*H161,3)</f>
        <v>0</v>
      </c>
      <c r="K161" s="151"/>
      <c r="L161" s="152"/>
      <c r="M161" s="153" t="s">
        <v>1</v>
      </c>
      <c r="N161" s="154" t="s">
        <v>34</v>
      </c>
      <c r="O161" s="141">
        <v>0</v>
      </c>
      <c r="P161" s="141">
        <f>O161*H161</f>
        <v>0</v>
      </c>
      <c r="Q161" s="141">
        <v>1.1000000000000001E-3</v>
      </c>
      <c r="R161" s="141">
        <f>Q161*H161</f>
        <v>2.2439999999999998E-2</v>
      </c>
      <c r="S161" s="141">
        <v>0</v>
      </c>
      <c r="T161" s="142">
        <f>S161*H161</f>
        <v>0</v>
      </c>
      <c r="AR161" s="143" t="s">
        <v>176</v>
      </c>
      <c r="AT161" s="143" t="s">
        <v>208</v>
      </c>
      <c r="AU161" s="143" t="s">
        <v>79</v>
      </c>
      <c r="AY161" s="13" t="s">
        <v>116</v>
      </c>
      <c r="BE161" s="144">
        <f>IF(N161="základná",J161,0)</f>
        <v>0</v>
      </c>
      <c r="BF161" s="144">
        <f>IF(N161="znížená",J161,0)</f>
        <v>0</v>
      </c>
      <c r="BG161" s="144">
        <f>IF(N161="zákl. prenesená",J161,0)</f>
        <v>0</v>
      </c>
      <c r="BH161" s="144">
        <f>IF(N161="zníž. prenesená",J161,0)</f>
        <v>0</v>
      </c>
      <c r="BI161" s="144">
        <f>IF(N161="nulová",J161,0)</f>
        <v>0</v>
      </c>
      <c r="BJ161" s="13" t="s">
        <v>79</v>
      </c>
      <c r="BK161" s="145">
        <f>ROUND(I161*H161,3)</f>
        <v>0</v>
      </c>
      <c r="BL161" s="13" t="s">
        <v>149</v>
      </c>
      <c r="BM161" s="143" t="s">
        <v>211</v>
      </c>
    </row>
    <row r="162" spans="2:65" s="1" customFormat="1" ht="24.2" customHeight="1">
      <c r="B162" s="132"/>
      <c r="C162" s="133" t="s">
        <v>162</v>
      </c>
      <c r="D162" s="133" t="s">
        <v>119</v>
      </c>
      <c r="E162" s="134" t="s">
        <v>212</v>
      </c>
      <c r="F162" s="135" t="s">
        <v>213</v>
      </c>
      <c r="G162" s="136" t="s">
        <v>205</v>
      </c>
      <c r="H162" s="137">
        <v>4</v>
      </c>
      <c r="I162" s="137"/>
      <c r="J162" s="137">
        <f>ROUND(I162*H162,3)</f>
        <v>0</v>
      </c>
      <c r="K162" s="138"/>
      <c r="L162" s="25"/>
      <c r="M162" s="139" t="s">
        <v>1</v>
      </c>
      <c r="N162" s="140" t="s">
        <v>34</v>
      </c>
      <c r="O162" s="141">
        <v>0.15</v>
      </c>
      <c r="P162" s="141">
        <f>O162*H162</f>
        <v>0.6</v>
      </c>
      <c r="Q162" s="141">
        <v>0</v>
      </c>
      <c r="R162" s="141">
        <f>Q162*H162</f>
        <v>0</v>
      </c>
      <c r="S162" s="141">
        <v>6.0000000000000001E-3</v>
      </c>
      <c r="T162" s="142">
        <f>S162*H162</f>
        <v>2.4E-2</v>
      </c>
      <c r="AR162" s="143" t="s">
        <v>149</v>
      </c>
      <c r="AT162" s="143" t="s">
        <v>119</v>
      </c>
      <c r="AU162" s="143" t="s">
        <v>79</v>
      </c>
      <c r="AY162" s="13" t="s">
        <v>116</v>
      </c>
      <c r="BE162" s="144">
        <f>IF(N162="základná",J162,0)</f>
        <v>0</v>
      </c>
      <c r="BF162" s="144">
        <f>IF(N162="znížená",J162,0)</f>
        <v>0</v>
      </c>
      <c r="BG162" s="144">
        <f>IF(N162="zákl. prenesená",J162,0)</f>
        <v>0</v>
      </c>
      <c r="BH162" s="144">
        <f>IF(N162="zníž. prenesená",J162,0)</f>
        <v>0</v>
      </c>
      <c r="BI162" s="144">
        <f>IF(N162="nulová",J162,0)</f>
        <v>0</v>
      </c>
      <c r="BJ162" s="13" t="s">
        <v>79</v>
      </c>
      <c r="BK162" s="145">
        <f>ROUND(I162*H162,3)</f>
        <v>0</v>
      </c>
      <c r="BL162" s="13" t="s">
        <v>149</v>
      </c>
      <c r="BM162" s="143" t="s">
        <v>214</v>
      </c>
    </row>
    <row r="163" spans="2:65" s="1" customFormat="1" ht="24.2" customHeight="1">
      <c r="B163" s="132"/>
      <c r="C163" s="133" t="s">
        <v>215</v>
      </c>
      <c r="D163" s="133" t="s">
        <v>119</v>
      </c>
      <c r="E163" s="134" t="s">
        <v>216</v>
      </c>
      <c r="F163" s="135" t="s">
        <v>217</v>
      </c>
      <c r="G163" s="136" t="s">
        <v>200</v>
      </c>
      <c r="H163" s="137">
        <v>2.8570000000000002</v>
      </c>
      <c r="I163" s="137"/>
      <c r="J163" s="137">
        <f>ROUND(I163*H163,3)</f>
        <v>0</v>
      </c>
      <c r="K163" s="138"/>
      <c r="L163" s="25"/>
      <c r="M163" s="139" t="s">
        <v>1</v>
      </c>
      <c r="N163" s="140" t="s">
        <v>34</v>
      </c>
      <c r="O163" s="141">
        <v>0</v>
      </c>
      <c r="P163" s="141">
        <f>O163*H163</f>
        <v>0</v>
      </c>
      <c r="Q163" s="141">
        <v>0</v>
      </c>
      <c r="R163" s="141">
        <f>Q163*H163</f>
        <v>0</v>
      </c>
      <c r="S163" s="141">
        <v>0</v>
      </c>
      <c r="T163" s="142">
        <f>S163*H163</f>
        <v>0</v>
      </c>
      <c r="AR163" s="143" t="s">
        <v>149</v>
      </c>
      <c r="AT163" s="143" t="s">
        <v>119</v>
      </c>
      <c r="AU163" s="143" t="s">
        <v>79</v>
      </c>
      <c r="AY163" s="13" t="s">
        <v>116</v>
      </c>
      <c r="BE163" s="144">
        <f>IF(N163="základná",J163,0)</f>
        <v>0</v>
      </c>
      <c r="BF163" s="144">
        <f>IF(N163="znížená",J163,0)</f>
        <v>0</v>
      </c>
      <c r="BG163" s="144">
        <f>IF(N163="zákl. prenesená",J163,0)</f>
        <v>0</v>
      </c>
      <c r="BH163" s="144">
        <f>IF(N163="zníž. prenesená",J163,0)</f>
        <v>0</v>
      </c>
      <c r="BI163" s="144">
        <f>IF(N163="nulová",J163,0)</f>
        <v>0</v>
      </c>
      <c r="BJ163" s="13" t="s">
        <v>79</v>
      </c>
      <c r="BK163" s="145">
        <f>ROUND(I163*H163,3)</f>
        <v>0</v>
      </c>
      <c r="BL163" s="13" t="s">
        <v>149</v>
      </c>
      <c r="BM163" s="143" t="s">
        <v>248</v>
      </c>
    </row>
    <row r="164" spans="2:65" s="11" customFormat="1" ht="22.9" customHeight="1">
      <c r="B164" s="121"/>
      <c r="D164" s="122" t="s">
        <v>67</v>
      </c>
      <c r="E164" s="130" t="s">
        <v>218</v>
      </c>
      <c r="F164" s="130" t="s">
        <v>219</v>
      </c>
      <c r="J164" s="131">
        <f>BK164</f>
        <v>0</v>
      </c>
      <c r="L164" s="121"/>
      <c r="M164" s="125"/>
      <c r="P164" s="126">
        <f>SUM(P165:P170)</f>
        <v>0</v>
      </c>
      <c r="R164" s="126">
        <f>SUM(R165:R170)</f>
        <v>0.1134</v>
      </c>
      <c r="T164" s="127">
        <f>SUM(T165:T170)</f>
        <v>0</v>
      </c>
      <c r="AR164" s="122" t="s">
        <v>79</v>
      </c>
      <c r="AT164" s="128" t="s">
        <v>67</v>
      </c>
      <c r="AU164" s="128" t="s">
        <v>75</v>
      </c>
      <c r="AY164" s="122" t="s">
        <v>116</v>
      </c>
      <c r="BK164" s="129">
        <f>SUM(BK165:BK170)</f>
        <v>0</v>
      </c>
    </row>
    <row r="165" spans="2:65" s="1" customFormat="1" ht="33" customHeight="1">
      <c r="B165" s="132"/>
      <c r="C165" s="133" t="s">
        <v>166</v>
      </c>
      <c r="D165" s="133" t="s">
        <v>119</v>
      </c>
      <c r="E165" s="134" t="s">
        <v>249</v>
      </c>
      <c r="F165" s="135" t="s">
        <v>220</v>
      </c>
      <c r="G165" s="136" t="s">
        <v>148</v>
      </c>
      <c r="H165" s="137">
        <v>540</v>
      </c>
      <c r="I165" s="137"/>
      <c r="J165" s="137">
        <f t="shared" ref="J165:J170" si="10">ROUND(I165*H165,3)</f>
        <v>0</v>
      </c>
      <c r="K165" s="138"/>
      <c r="L165" s="25"/>
      <c r="M165" s="139" t="s">
        <v>1</v>
      </c>
      <c r="N165" s="140" t="s">
        <v>34</v>
      </c>
      <c r="O165" s="141">
        <v>0</v>
      </c>
      <c r="P165" s="141">
        <f t="shared" ref="P165:P170" si="11">O165*H165</f>
        <v>0</v>
      </c>
      <c r="Q165" s="141">
        <v>0</v>
      </c>
      <c r="R165" s="141">
        <f t="shared" ref="R165:R170" si="12">Q165*H165</f>
        <v>0</v>
      </c>
      <c r="S165" s="141">
        <v>0</v>
      </c>
      <c r="T165" s="142">
        <f t="shared" ref="T165:T170" si="13">S165*H165</f>
        <v>0</v>
      </c>
      <c r="AR165" s="143" t="s">
        <v>149</v>
      </c>
      <c r="AT165" s="143" t="s">
        <v>119</v>
      </c>
      <c r="AU165" s="143" t="s">
        <v>79</v>
      </c>
      <c r="AY165" s="13" t="s">
        <v>116</v>
      </c>
      <c r="BE165" s="144">
        <f t="shared" ref="BE165:BE170" si="14">IF(N165="základná",J165,0)</f>
        <v>0</v>
      </c>
      <c r="BF165" s="144">
        <f t="shared" ref="BF165:BF170" si="15">IF(N165="znížená",J165,0)</f>
        <v>0</v>
      </c>
      <c r="BG165" s="144">
        <f t="shared" ref="BG165:BG170" si="16">IF(N165="zákl. prenesená",J165,0)</f>
        <v>0</v>
      </c>
      <c r="BH165" s="144">
        <f t="shared" ref="BH165:BH170" si="17">IF(N165="zníž. prenesená",J165,0)</f>
        <v>0</v>
      </c>
      <c r="BI165" s="144">
        <f t="shared" ref="BI165:BI170" si="18">IF(N165="nulová",J165,0)</f>
        <v>0</v>
      </c>
      <c r="BJ165" s="13" t="s">
        <v>79</v>
      </c>
      <c r="BK165" s="145">
        <f t="shared" ref="BK165:BK170" si="19">ROUND(I165*H165,3)</f>
        <v>0</v>
      </c>
      <c r="BL165" s="13" t="s">
        <v>149</v>
      </c>
      <c r="BM165" s="143" t="s">
        <v>221</v>
      </c>
    </row>
    <row r="166" spans="2:65" s="1" customFormat="1" ht="37.9" customHeight="1">
      <c r="B166" s="132"/>
      <c r="C166" s="146" t="s">
        <v>222</v>
      </c>
      <c r="D166" s="146" t="s">
        <v>208</v>
      </c>
      <c r="E166" s="147" t="s">
        <v>223</v>
      </c>
      <c r="F166" s="148" t="s">
        <v>224</v>
      </c>
      <c r="G166" s="149" t="s">
        <v>148</v>
      </c>
      <c r="H166" s="150">
        <v>567</v>
      </c>
      <c r="I166" s="150"/>
      <c r="J166" s="150">
        <f t="shared" si="10"/>
        <v>0</v>
      </c>
      <c r="K166" s="151"/>
      <c r="L166" s="152"/>
      <c r="M166" s="153" t="s">
        <v>1</v>
      </c>
      <c r="N166" s="154" t="s">
        <v>34</v>
      </c>
      <c r="O166" s="141">
        <v>0</v>
      </c>
      <c r="P166" s="141">
        <f t="shared" si="11"/>
        <v>0</v>
      </c>
      <c r="Q166" s="141">
        <v>1E-4</v>
      </c>
      <c r="R166" s="141">
        <f t="shared" si="12"/>
        <v>5.67E-2</v>
      </c>
      <c r="S166" s="141">
        <v>0</v>
      </c>
      <c r="T166" s="142">
        <f t="shared" si="13"/>
        <v>0</v>
      </c>
      <c r="AR166" s="143" t="s">
        <v>176</v>
      </c>
      <c r="AT166" s="143" t="s">
        <v>208</v>
      </c>
      <c r="AU166" s="143" t="s">
        <v>79</v>
      </c>
      <c r="AY166" s="13" t="s">
        <v>116</v>
      </c>
      <c r="BE166" s="144">
        <f t="shared" si="14"/>
        <v>0</v>
      </c>
      <c r="BF166" s="144">
        <f t="shared" si="15"/>
        <v>0</v>
      </c>
      <c r="BG166" s="144">
        <f t="shared" si="16"/>
        <v>0</v>
      </c>
      <c r="BH166" s="144">
        <f t="shared" si="17"/>
        <v>0</v>
      </c>
      <c r="BI166" s="144">
        <f t="shared" si="18"/>
        <v>0</v>
      </c>
      <c r="BJ166" s="13" t="s">
        <v>79</v>
      </c>
      <c r="BK166" s="145">
        <f t="shared" si="19"/>
        <v>0</v>
      </c>
      <c r="BL166" s="13" t="s">
        <v>149</v>
      </c>
      <c r="BM166" s="143" t="s">
        <v>225</v>
      </c>
    </row>
    <row r="167" spans="2:65" s="1" customFormat="1" ht="37.9" customHeight="1">
      <c r="B167" s="132"/>
      <c r="C167" s="146" t="s">
        <v>169</v>
      </c>
      <c r="D167" s="146" t="s">
        <v>208</v>
      </c>
      <c r="E167" s="147" t="s">
        <v>226</v>
      </c>
      <c r="F167" s="148" t="s">
        <v>227</v>
      </c>
      <c r="G167" s="149" t="s">
        <v>148</v>
      </c>
      <c r="H167" s="150">
        <v>567</v>
      </c>
      <c r="I167" s="150"/>
      <c r="J167" s="150">
        <f t="shared" si="10"/>
        <v>0</v>
      </c>
      <c r="K167" s="151"/>
      <c r="L167" s="152"/>
      <c r="M167" s="153" t="s">
        <v>1</v>
      </c>
      <c r="N167" s="154" t="s">
        <v>34</v>
      </c>
      <c r="O167" s="141">
        <v>0</v>
      </c>
      <c r="P167" s="141">
        <f t="shared" si="11"/>
        <v>0</v>
      </c>
      <c r="Q167" s="141">
        <v>1E-4</v>
      </c>
      <c r="R167" s="141">
        <f t="shared" si="12"/>
        <v>5.67E-2</v>
      </c>
      <c r="S167" s="141">
        <v>0</v>
      </c>
      <c r="T167" s="142">
        <f t="shared" si="13"/>
        <v>0</v>
      </c>
      <c r="AR167" s="143" t="s">
        <v>176</v>
      </c>
      <c r="AT167" s="143" t="s">
        <v>208</v>
      </c>
      <c r="AU167" s="143" t="s">
        <v>79</v>
      </c>
      <c r="AY167" s="13" t="s">
        <v>116</v>
      </c>
      <c r="BE167" s="144">
        <f t="shared" si="14"/>
        <v>0</v>
      </c>
      <c r="BF167" s="144">
        <f t="shared" si="15"/>
        <v>0</v>
      </c>
      <c r="BG167" s="144">
        <f t="shared" si="16"/>
        <v>0</v>
      </c>
      <c r="BH167" s="144">
        <f t="shared" si="17"/>
        <v>0</v>
      </c>
      <c r="BI167" s="144">
        <f t="shared" si="18"/>
        <v>0</v>
      </c>
      <c r="BJ167" s="13" t="s">
        <v>79</v>
      </c>
      <c r="BK167" s="145">
        <f t="shared" si="19"/>
        <v>0</v>
      </c>
      <c r="BL167" s="13" t="s">
        <v>149</v>
      </c>
      <c r="BM167" s="143" t="s">
        <v>228</v>
      </c>
    </row>
    <row r="168" spans="2:65" s="1" customFormat="1" ht="24.2" customHeight="1">
      <c r="B168" s="132"/>
      <c r="C168" s="146" t="s">
        <v>229</v>
      </c>
      <c r="D168" s="146" t="s">
        <v>208</v>
      </c>
      <c r="E168" s="147" t="s">
        <v>230</v>
      </c>
      <c r="F168" s="148" t="s">
        <v>231</v>
      </c>
      <c r="G168" s="149" t="s">
        <v>205</v>
      </c>
      <c r="H168" s="150">
        <v>20</v>
      </c>
      <c r="I168" s="150"/>
      <c r="J168" s="150">
        <f t="shared" si="10"/>
        <v>0</v>
      </c>
      <c r="K168" s="151"/>
      <c r="L168" s="152"/>
      <c r="M168" s="153" t="s">
        <v>1</v>
      </c>
      <c r="N168" s="154" t="s">
        <v>34</v>
      </c>
      <c r="O168" s="141">
        <v>0</v>
      </c>
      <c r="P168" s="141">
        <f t="shared" si="11"/>
        <v>0</v>
      </c>
      <c r="Q168" s="141">
        <v>0</v>
      </c>
      <c r="R168" s="141">
        <f t="shared" si="12"/>
        <v>0</v>
      </c>
      <c r="S168" s="141">
        <v>0</v>
      </c>
      <c r="T168" s="142">
        <f t="shared" si="13"/>
        <v>0</v>
      </c>
      <c r="AR168" s="143" t="s">
        <v>176</v>
      </c>
      <c r="AT168" s="143" t="s">
        <v>208</v>
      </c>
      <c r="AU168" s="143" t="s">
        <v>79</v>
      </c>
      <c r="AY168" s="13" t="s">
        <v>116</v>
      </c>
      <c r="BE168" s="144">
        <f t="shared" si="14"/>
        <v>0</v>
      </c>
      <c r="BF168" s="144">
        <f t="shared" si="15"/>
        <v>0</v>
      </c>
      <c r="BG168" s="144">
        <f t="shared" si="16"/>
        <v>0</v>
      </c>
      <c r="BH168" s="144">
        <f t="shared" si="17"/>
        <v>0</v>
      </c>
      <c r="BI168" s="144">
        <f t="shared" si="18"/>
        <v>0</v>
      </c>
      <c r="BJ168" s="13" t="s">
        <v>79</v>
      </c>
      <c r="BK168" s="145">
        <f t="shared" si="19"/>
        <v>0</v>
      </c>
      <c r="BL168" s="13" t="s">
        <v>149</v>
      </c>
      <c r="BM168" s="143" t="s">
        <v>232</v>
      </c>
    </row>
    <row r="169" spans="2:65" s="1" customFormat="1" ht="24.2" customHeight="1">
      <c r="B169" s="132"/>
      <c r="C169" s="146" t="s">
        <v>173</v>
      </c>
      <c r="D169" s="146" t="s">
        <v>208</v>
      </c>
      <c r="E169" s="147" t="s">
        <v>250</v>
      </c>
      <c r="F169" s="148" t="s">
        <v>251</v>
      </c>
      <c r="G169" s="149" t="s">
        <v>205</v>
      </c>
      <c r="H169" s="150">
        <v>20</v>
      </c>
      <c r="I169" s="150"/>
      <c r="J169" s="150">
        <f t="shared" si="10"/>
        <v>0</v>
      </c>
      <c r="K169" s="151"/>
      <c r="L169" s="152"/>
      <c r="M169" s="153" t="s">
        <v>1</v>
      </c>
      <c r="N169" s="154" t="s">
        <v>34</v>
      </c>
      <c r="O169" s="141">
        <v>0</v>
      </c>
      <c r="P169" s="141">
        <f t="shared" si="11"/>
        <v>0</v>
      </c>
      <c r="Q169" s="141">
        <v>0</v>
      </c>
      <c r="R169" s="141">
        <f t="shared" si="12"/>
        <v>0</v>
      </c>
      <c r="S169" s="141">
        <v>0</v>
      </c>
      <c r="T169" s="142">
        <f t="shared" si="13"/>
        <v>0</v>
      </c>
      <c r="AR169" s="143" t="s">
        <v>176</v>
      </c>
      <c r="AT169" s="143" t="s">
        <v>208</v>
      </c>
      <c r="AU169" s="143" t="s">
        <v>79</v>
      </c>
      <c r="AY169" s="13" t="s">
        <v>116</v>
      </c>
      <c r="BE169" s="144">
        <f t="shared" si="14"/>
        <v>0</v>
      </c>
      <c r="BF169" s="144">
        <f t="shared" si="15"/>
        <v>0</v>
      </c>
      <c r="BG169" s="144">
        <f t="shared" si="16"/>
        <v>0</v>
      </c>
      <c r="BH169" s="144">
        <f t="shared" si="17"/>
        <v>0</v>
      </c>
      <c r="BI169" s="144">
        <f t="shared" si="18"/>
        <v>0</v>
      </c>
      <c r="BJ169" s="13" t="s">
        <v>79</v>
      </c>
      <c r="BK169" s="145">
        <f t="shared" si="19"/>
        <v>0</v>
      </c>
      <c r="BL169" s="13" t="s">
        <v>149</v>
      </c>
      <c r="BM169" s="143" t="s">
        <v>233</v>
      </c>
    </row>
    <row r="170" spans="2:65" s="1" customFormat="1" ht="24.2" customHeight="1">
      <c r="B170" s="132"/>
      <c r="C170" s="133" t="s">
        <v>234</v>
      </c>
      <c r="D170" s="133" t="s">
        <v>119</v>
      </c>
      <c r="E170" s="134" t="s">
        <v>235</v>
      </c>
      <c r="F170" s="135" t="s">
        <v>236</v>
      </c>
      <c r="G170" s="136" t="s">
        <v>200</v>
      </c>
      <c r="H170" s="137">
        <v>668.16800000000001</v>
      </c>
      <c r="I170" s="137"/>
      <c r="J170" s="137">
        <f t="shared" si="10"/>
        <v>0</v>
      </c>
      <c r="K170" s="138"/>
      <c r="L170" s="25"/>
      <c r="M170" s="139" t="s">
        <v>1</v>
      </c>
      <c r="N170" s="140" t="s">
        <v>34</v>
      </c>
      <c r="O170" s="141">
        <v>0</v>
      </c>
      <c r="P170" s="141">
        <f t="shared" si="11"/>
        <v>0</v>
      </c>
      <c r="Q170" s="141">
        <v>0</v>
      </c>
      <c r="R170" s="141">
        <f t="shared" si="12"/>
        <v>0</v>
      </c>
      <c r="S170" s="141">
        <v>0</v>
      </c>
      <c r="T170" s="142">
        <f t="shared" si="13"/>
        <v>0</v>
      </c>
      <c r="AR170" s="143" t="s">
        <v>149</v>
      </c>
      <c r="AT170" s="143" t="s">
        <v>119</v>
      </c>
      <c r="AU170" s="143" t="s">
        <v>79</v>
      </c>
      <c r="AY170" s="13" t="s">
        <v>116</v>
      </c>
      <c r="BE170" s="144">
        <f t="shared" si="14"/>
        <v>0</v>
      </c>
      <c r="BF170" s="144">
        <f t="shared" si="15"/>
        <v>0</v>
      </c>
      <c r="BG170" s="144">
        <f t="shared" si="16"/>
        <v>0</v>
      </c>
      <c r="BH170" s="144">
        <f t="shared" si="17"/>
        <v>0</v>
      </c>
      <c r="BI170" s="144">
        <f t="shared" si="18"/>
        <v>0</v>
      </c>
      <c r="BJ170" s="13" t="s">
        <v>79</v>
      </c>
      <c r="BK170" s="145">
        <f t="shared" si="19"/>
        <v>0</v>
      </c>
      <c r="BL170" s="13" t="s">
        <v>149</v>
      </c>
      <c r="BM170" s="143" t="s">
        <v>252</v>
      </c>
    </row>
    <row r="171" spans="2:65" s="11" customFormat="1" ht="22.9" customHeight="1">
      <c r="B171" s="121"/>
      <c r="D171" s="122" t="s">
        <v>67</v>
      </c>
      <c r="E171" s="130" t="s">
        <v>237</v>
      </c>
      <c r="F171" s="130" t="s">
        <v>238</v>
      </c>
      <c r="J171" s="131">
        <f>BK171</f>
        <v>0</v>
      </c>
      <c r="L171" s="121"/>
      <c r="M171" s="125"/>
      <c r="P171" s="126">
        <f>SUM(P172:P173)</f>
        <v>0.50324759999999991</v>
      </c>
      <c r="R171" s="126">
        <f>SUM(R172:R173)</f>
        <v>2.1836160000000002E-3</v>
      </c>
      <c r="T171" s="127">
        <f>SUM(T172:T173)</f>
        <v>0</v>
      </c>
      <c r="AR171" s="122" t="s">
        <v>79</v>
      </c>
      <c r="AT171" s="128" t="s">
        <v>67</v>
      </c>
      <c r="AU171" s="128" t="s">
        <v>75</v>
      </c>
      <c r="AY171" s="122" t="s">
        <v>116</v>
      </c>
      <c r="BK171" s="129">
        <f>SUM(BK172:BK173)</f>
        <v>0</v>
      </c>
    </row>
    <row r="172" spans="2:65" s="1" customFormat="1" ht="24.2" customHeight="1">
      <c r="B172" s="132"/>
      <c r="C172" s="133" t="s">
        <v>176</v>
      </c>
      <c r="D172" s="133" t="s">
        <v>119</v>
      </c>
      <c r="E172" s="134" t="s">
        <v>239</v>
      </c>
      <c r="F172" s="135" t="s">
        <v>240</v>
      </c>
      <c r="G172" s="136" t="s">
        <v>122</v>
      </c>
      <c r="H172" s="137">
        <v>6.12</v>
      </c>
      <c r="I172" s="137"/>
      <c r="J172" s="137">
        <f>ROUND(I172*H172,3)</f>
        <v>0</v>
      </c>
      <c r="K172" s="138"/>
      <c r="L172" s="25"/>
      <c r="M172" s="139" t="s">
        <v>1</v>
      </c>
      <c r="N172" s="140" t="s">
        <v>34</v>
      </c>
      <c r="O172" s="141">
        <v>3.023E-2</v>
      </c>
      <c r="P172" s="141">
        <f>O172*H172</f>
        <v>0.18500759999999999</v>
      </c>
      <c r="Q172" s="141">
        <v>1.2750000000000001E-4</v>
      </c>
      <c r="R172" s="141">
        <f>Q172*H172</f>
        <v>7.8030000000000005E-4</v>
      </c>
      <c r="S172" s="141">
        <v>0</v>
      </c>
      <c r="T172" s="142">
        <f>S172*H172</f>
        <v>0</v>
      </c>
      <c r="AR172" s="143" t="s">
        <v>149</v>
      </c>
      <c r="AT172" s="143" t="s">
        <v>119</v>
      </c>
      <c r="AU172" s="143" t="s">
        <v>79</v>
      </c>
      <c r="AY172" s="13" t="s">
        <v>116</v>
      </c>
      <c r="BE172" s="144">
        <f>IF(N172="základná",J172,0)</f>
        <v>0</v>
      </c>
      <c r="BF172" s="144">
        <f>IF(N172="znížená",J172,0)</f>
        <v>0</v>
      </c>
      <c r="BG172" s="144">
        <f>IF(N172="zákl. prenesená",J172,0)</f>
        <v>0</v>
      </c>
      <c r="BH172" s="144">
        <f>IF(N172="zníž. prenesená",J172,0)</f>
        <v>0</v>
      </c>
      <c r="BI172" s="144">
        <f>IF(N172="nulová",J172,0)</f>
        <v>0</v>
      </c>
      <c r="BJ172" s="13" t="s">
        <v>79</v>
      </c>
      <c r="BK172" s="145">
        <f>ROUND(I172*H172,3)</f>
        <v>0</v>
      </c>
      <c r="BL172" s="13" t="s">
        <v>149</v>
      </c>
      <c r="BM172" s="143" t="s">
        <v>241</v>
      </c>
    </row>
    <row r="173" spans="2:65" s="1" customFormat="1" ht="37.9" customHeight="1">
      <c r="B173" s="132"/>
      <c r="C173" s="133" t="s">
        <v>242</v>
      </c>
      <c r="D173" s="133" t="s">
        <v>119</v>
      </c>
      <c r="E173" s="134" t="s">
        <v>243</v>
      </c>
      <c r="F173" s="135" t="s">
        <v>244</v>
      </c>
      <c r="G173" s="136" t="s">
        <v>122</v>
      </c>
      <c r="H173" s="137">
        <v>6.12</v>
      </c>
      <c r="I173" s="137"/>
      <c r="J173" s="137">
        <f>ROUND(I173*H173,3)</f>
        <v>0</v>
      </c>
      <c r="K173" s="138"/>
      <c r="L173" s="25"/>
      <c r="M173" s="155" t="s">
        <v>1</v>
      </c>
      <c r="N173" s="156" t="s">
        <v>34</v>
      </c>
      <c r="O173" s="157">
        <v>5.1999999999999998E-2</v>
      </c>
      <c r="P173" s="157">
        <f>O173*H173</f>
        <v>0.31823999999999997</v>
      </c>
      <c r="Q173" s="157">
        <v>2.2929999999999999E-4</v>
      </c>
      <c r="R173" s="157">
        <f>Q173*H173</f>
        <v>1.4033159999999999E-3</v>
      </c>
      <c r="S173" s="157">
        <v>0</v>
      </c>
      <c r="T173" s="158">
        <f>S173*H173</f>
        <v>0</v>
      </c>
      <c r="AR173" s="143" t="s">
        <v>149</v>
      </c>
      <c r="AT173" s="143" t="s">
        <v>119</v>
      </c>
      <c r="AU173" s="143" t="s">
        <v>79</v>
      </c>
      <c r="AY173" s="13" t="s">
        <v>116</v>
      </c>
      <c r="BE173" s="144">
        <f>IF(N173="základná",J173,0)</f>
        <v>0</v>
      </c>
      <c r="BF173" s="144">
        <f>IF(N173="znížená",J173,0)</f>
        <v>0</v>
      </c>
      <c r="BG173" s="144">
        <f>IF(N173="zákl. prenesená",J173,0)</f>
        <v>0</v>
      </c>
      <c r="BH173" s="144">
        <f>IF(N173="zníž. prenesená",J173,0)</f>
        <v>0</v>
      </c>
      <c r="BI173" s="144">
        <f>IF(N173="nulová",J173,0)</f>
        <v>0</v>
      </c>
      <c r="BJ173" s="13" t="s">
        <v>79</v>
      </c>
      <c r="BK173" s="145">
        <f>ROUND(I173*H173,3)</f>
        <v>0</v>
      </c>
      <c r="BL173" s="13" t="s">
        <v>149</v>
      </c>
      <c r="BM173" s="143" t="s">
        <v>245</v>
      </c>
    </row>
    <row r="174" spans="2:65" s="1" customFormat="1" ht="6.95" customHeight="1">
      <c r="B174" s="40"/>
      <c r="C174" s="41"/>
      <c r="D174" s="41"/>
      <c r="E174" s="41"/>
      <c r="F174" s="41"/>
      <c r="G174" s="41"/>
      <c r="H174" s="41"/>
      <c r="I174" s="41"/>
      <c r="J174" s="41"/>
      <c r="K174" s="41"/>
      <c r="L174" s="25"/>
    </row>
  </sheetData>
  <autoFilter ref="C129:K173" xr:uid="{00000000-0009-0000-0000-000002000000}"/>
  <mergeCells count="12">
    <mergeCell ref="E122:H122"/>
    <mergeCell ref="L2:V2"/>
    <mergeCell ref="E85:H85"/>
    <mergeCell ref="E87:H87"/>
    <mergeCell ref="E89:H89"/>
    <mergeCell ref="E118:H118"/>
    <mergeCell ref="E120:H12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02 - Výmena zasklených st...</vt:lpstr>
      <vt:lpstr>'02 - Výmena zasklených st...'!Názvy_tlače</vt:lpstr>
      <vt:lpstr>'Rekapitulácia stavby'!Názvy_tlače</vt:lpstr>
      <vt:lpstr>'02 - Výmena zasklených st...'!Oblasť_tlače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Mukova</dc:creator>
  <cp:lastModifiedBy>Gerö Marek</cp:lastModifiedBy>
  <dcterms:created xsi:type="dcterms:W3CDTF">2024-04-29T12:27:27Z</dcterms:created>
  <dcterms:modified xsi:type="dcterms:W3CDTF">2024-05-14T11:47:54Z</dcterms:modified>
</cp:coreProperties>
</file>